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kairova_ga\Desktop\"/>
    </mc:Choice>
  </mc:AlternateContent>
  <xr:revisionPtr revIDLastSave="0" documentId="13_ncr:1_{8424B3A8-71E5-4F3B-B9F1-A427C4C7F8A8}" xr6:coauthVersionLast="36" xr6:coauthVersionMax="36" xr10:uidLastSave="{00000000-0000-0000-0000-000000000000}"/>
  <bookViews>
    <workbookView xWindow="0" yWindow="0" windowWidth="23040" windowHeight="8364" tabRatio="881" firstSheet="1" activeTab="1" xr2:uid="{00000000-000D-0000-FFFF-FFFF00000000}"/>
  </bookViews>
  <sheets>
    <sheet name="для бигтандау" sheetId="70" state="hidden" r:id="rId1"/>
    <sheet name="Подборщик" sheetId="44" r:id="rId2"/>
    <sheet name="Калькулятор для ОП" sheetId="69" r:id="rId3"/>
    <sheet name="Калькулятор" sheetId="41" state="hidden" r:id="rId4"/>
    <sheet name="проекты Алтын" sheetId="45" state="hidden" r:id="rId5"/>
    <sheet name="БИЗНЕС ИПОТЕКА (Алтын банк)" sheetId="68" r:id="rId6"/>
    <sheet name="BIG Tandau" sheetId="71" r:id="rId7"/>
    <sheet name="Алтын Банк - Онай" sheetId="16" r:id="rId8"/>
    <sheet name="Каскад ДДУ,готов.жилье" sheetId="47" r:id="rId9"/>
    <sheet name="ФридБанк ДДУ" sheetId="19" r:id="rId10"/>
    <sheet name="БЦК - Super  ипотека" sheetId="29" r:id="rId11"/>
    <sheet name="50-50" sheetId="14" state="hidden" r:id="rId12"/>
    <sheet name="НИ 30-70" sheetId="28" state="hidden" r:id="rId13"/>
    <sheet name="Народный банк-Halyk ипотека" sheetId="36" r:id="rId14"/>
    <sheet name="Халык Банк Стандарт" sheetId="56" state="hidden" r:id="rId15"/>
    <sheet name="Алтын банк Стандарт " sheetId="55" r:id="rId16"/>
    <sheet name="БЦК Стандарт" sheetId="57" state="hidden" r:id="rId17"/>
    <sheet name="БЦК  Залоговый Кредит" sheetId="61" r:id="rId18"/>
    <sheet name="Наурыз Отбасы банк" sheetId="51" r:id="rId19"/>
    <sheet name="Наурыз жұмыскер Отбасы банк" sheetId="67" r:id="rId20"/>
    <sheet name="Женская ипотека «ҰМАЙ»" sheetId="62" r:id="rId21"/>
    <sheet name="паркинги и кладовые " sheetId="30" r:id="rId22"/>
    <sheet name="жк по огр-м стоим" sheetId="37" state="hidden" r:id="rId23"/>
    <sheet name="7-20-25" sheetId="4" r:id="rId24"/>
    <sheet name="Елорда Жастары" sheetId="35" r:id="rId25"/>
    <sheet name="Зелёная ипотека Отбасы" sheetId="32" state="hidden" r:id="rId26"/>
    <sheet name="БЦК Стандартная ипотека" sheetId="33" state="hidden" r:id="rId27"/>
    <sheet name="Алтын Банк стандарт с допзалог" sheetId="31" state="hidden" r:id="rId28"/>
    <sheet name="Сбер Особая Ипотека" sheetId="6" state="hidden" r:id="rId29"/>
    <sheet name="КИК" sheetId="3" state="hidden" r:id="rId30"/>
    <sheet name="Алтын банк" sheetId="7" state="hidden" r:id="rId31"/>
    <sheet name="Sheet 1" sheetId="43" state="hidden" r:id="rId32"/>
    <sheet name="Отбасы Умай" sheetId="26" state="hidden" r:id="rId33"/>
    <sheet name="Баспана Хит" sheetId="18" state="hidden" r:id="rId34"/>
    <sheet name="Алтын Банк Стандарт усл-я" sheetId="23" state="hidden" r:id="rId35"/>
    <sheet name="Умай (Отбасы)" sheetId="22" state="hidden" r:id="rId36"/>
    <sheet name="свод" sheetId="20" state="hidden" r:id="rId37"/>
  </sheets>
  <externalReferences>
    <externalReference r:id="rId38"/>
    <externalReference r:id="rId39"/>
    <externalReference r:id="rId40"/>
    <externalReference r:id="rId41"/>
    <externalReference r:id="rId42"/>
  </externalReferences>
  <definedNames>
    <definedName name="_xlnm._FilterDatabase" localSheetId="1" hidden="1">Подборщик!$A$2:$XFC$467</definedName>
    <definedName name="Вознаграждение" localSheetId="6">#REF!</definedName>
    <definedName name="Вознаграждение" localSheetId="0">#REF!</definedName>
    <definedName name="Вознаграждение">#REF!</definedName>
    <definedName name="ДатаФиниш" localSheetId="6">#REF!</definedName>
    <definedName name="ДатаФиниш" localSheetId="0">#REF!</definedName>
    <definedName name="ДатаФиниш">#REF!</definedName>
    <definedName name="договорная_сумма" localSheetId="6">#REF!</definedName>
    <definedName name="договорная_сумма" localSheetId="0">#REF!</definedName>
    <definedName name="договорная_сумма">#REF!</definedName>
    <definedName name="ДС" localSheetId="6">#REF!</definedName>
    <definedName name="ДС" localSheetId="0">#REF!</definedName>
    <definedName name="ДС">#REF!</definedName>
    <definedName name="_xlnm.Print_Area" localSheetId="11">'50-50'!$A$15:$P$68</definedName>
    <definedName name="_xlnm.Print_Area" localSheetId="6">'BIG Tandau'!$A$24:$J$40</definedName>
    <definedName name="_xlnm.Print_Area" localSheetId="7">'Алтын Банк - Онай'!$A$1:$F$65</definedName>
    <definedName name="_xlnm.Print_Area" localSheetId="34">'Алтын Банк Стандарт усл-я'!$A$1:$B$107</definedName>
    <definedName name="_xlnm.Print_Area" localSheetId="32">'Отбасы Умай'!$A$1:$F$65</definedName>
    <definedName name="_xlnm.Print_Area" localSheetId="9">'ФридБанк ДДУ'!$A$2:$F$45</definedName>
    <definedName name="ПВ" localSheetId="6">#REF!</definedName>
    <definedName name="ПВ" localSheetId="0">#REF!</definedName>
    <definedName name="ПВ" localSheetId="32">#REF!</definedName>
    <definedName name="ПВ">#REF!</definedName>
    <definedName name="регионы" localSheetId="6">#REF!</definedName>
    <definedName name="регионы" localSheetId="0">#REF!</definedName>
    <definedName name="регионы" localSheetId="32">#REF!</definedName>
    <definedName name="регионы">#REF!</definedName>
    <definedName name="Рынок" localSheetId="6">#REF!</definedName>
    <definedName name="Рынок" localSheetId="0">#REF!</definedName>
    <definedName name="Рынок" localSheetId="32">#REF!</definedName>
    <definedName name="Рынок">#REF!</definedName>
    <definedName name="состав" localSheetId="6">#REF!</definedName>
    <definedName name="состав" localSheetId="0">#REF!</definedName>
    <definedName name="состав" localSheetId="32">#REF!</definedName>
    <definedName name="состав">#REF!</definedName>
    <definedName name="Ставка" localSheetId="6">#REF!</definedName>
    <definedName name="Ставка" localSheetId="0">#REF!</definedName>
    <definedName name="Ставка">#REF!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3" i="44" l="1"/>
  <c r="F234" i="44"/>
  <c r="F235" i="44"/>
  <c r="F236" i="44"/>
  <c r="F237" i="44"/>
  <c r="F238" i="44"/>
  <c r="F239" i="44"/>
  <c r="F240" i="44"/>
  <c r="F241" i="44"/>
  <c r="F242" i="44"/>
  <c r="F243" i="44"/>
  <c r="F244" i="44"/>
  <c r="F245" i="44"/>
  <c r="F246" i="44"/>
  <c r="F247" i="44"/>
  <c r="F248" i="44"/>
  <c r="F249" i="44"/>
  <c r="F250" i="44"/>
  <c r="F251" i="44"/>
  <c r="F252" i="44"/>
  <c r="F253" i="44"/>
  <c r="F254" i="44"/>
  <c r="F255" i="44"/>
  <c r="F256" i="44"/>
  <c r="F257" i="44"/>
  <c r="F258" i="44"/>
  <c r="F259" i="44"/>
  <c r="F260" i="44"/>
  <c r="F261" i="44"/>
  <c r="F262" i="44"/>
  <c r="F263" i="44"/>
  <c r="F264" i="44"/>
  <c r="F265" i="44"/>
  <c r="F266" i="44"/>
  <c r="F267" i="44"/>
  <c r="F268" i="44"/>
  <c r="F269" i="44"/>
  <c r="F270" i="44"/>
  <c r="F271" i="44"/>
  <c r="F272" i="44"/>
  <c r="F273" i="44"/>
  <c r="F274" i="44"/>
  <c r="F275" i="44"/>
  <c r="F276" i="44"/>
  <c r="F277" i="44"/>
  <c r="F278" i="44"/>
  <c r="F279" i="44"/>
  <c r="F280" i="44"/>
  <c r="F281" i="44"/>
  <c r="F282" i="44"/>
  <c r="F283" i="44"/>
  <c r="F284" i="44"/>
  <c r="F285" i="44"/>
  <c r="F286" i="44"/>
  <c r="F287" i="44"/>
  <c r="F288" i="44"/>
  <c r="F289" i="44"/>
  <c r="F290" i="44"/>
  <c r="F291" i="44"/>
  <c r="F292" i="44"/>
  <c r="F293" i="44"/>
  <c r="F294" i="44"/>
  <c r="F295" i="44"/>
  <c r="F296" i="44"/>
  <c r="F297" i="44"/>
  <c r="F298" i="44"/>
  <c r="F232" i="44"/>
  <c r="F300" i="44"/>
  <c r="F301" i="44"/>
  <c r="F302" i="44"/>
  <c r="F303" i="44"/>
  <c r="F304" i="44"/>
  <c r="F305" i="44"/>
  <c r="F306" i="44"/>
  <c r="F307" i="44"/>
  <c r="F308" i="44"/>
  <c r="F309" i="44"/>
  <c r="F310" i="44"/>
  <c r="F311" i="44"/>
  <c r="F312" i="44"/>
  <c r="F313" i="44"/>
  <c r="F314" i="44"/>
  <c r="F316" i="44"/>
  <c r="F317" i="44"/>
  <c r="F318" i="44"/>
  <c r="F319" i="44"/>
  <c r="F320" i="44"/>
  <c r="F321" i="44"/>
  <c r="F322" i="44"/>
  <c r="F323" i="44"/>
  <c r="F324" i="44"/>
  <c r="F325" i="44"/>
  <c r="F326" i="44"/>
  <c r="F327" i="44"/>
  <c r="F328" i="44"/>
  <c r="F329" i="44"/>
  <c r="F330" i="44"/>
  <c r="F331" i="44"/>
  <c r="F332" i="44"/>
  <c r="F333" i="44"/>
  <c r="F334" i="44"/>
  <c r="F335" i="44"/>
  <c r="F336" i="44"/>
  <c r="F337" i="44"/>
  <c r="F338" i="44"/>
  <c r="F339" i="44"/>
  <c r="F340" i="44"/>
  <c r="F341" i="44"/>
  <c r="F342" i="44"/>
  <c r="F343" i="44"/>
  <c r="F344" i="44"/>
  <c r="F345" i="44"/>
  <c r="F346" i="44"/>
  <c r="F347" i="44"/>
  <c r="F348" i="44"/>
  <c r="F349" i="44"/>
  <c r="F350" i="44"/>
  <c r="F351" i="44"/>
  <c r="F352" i="44"/>
  <c r="F353" i="44"/>
  <c r="F354" i="44"/>
  <c r="F355" i="44"/>
  <c r="F356" i="44"/>
  <c r="F357" i="44"/>
  <c r="F359" i="44"/>
  <c r="F360" i="44"/>
  <c r="F361" i="44"/>
  <c r="F362" i="44"/>
  <c r="F363" i="44"/>
  <c r="F364" i="44"/>
  <c r="F365" i="44"/>
  <c r="F367" i="44"/>
  <c r="F368" i="44"/>
  <c r="F369" i="44"/>
  <c r="F370" i="44"/>
  <c r="F371" i="44"/>
  <c r="F372" i="44"/>
  <c r="F373" i="44"/>
  <c r="F374" i="44"/>
  <c r="F375" i="44"/>
  <c r="F376" i="44"/>
  <c r="F377" i="44"/>
  <c r="F378" i="44"/>
  <c r="F379" i="44"/>
  <c r="F380" i="44"/>
  <c r="F381" i="44"/>
  <c r="F382" i="44"/>
  <c r="F383" i="44"/>
  <c r="F384" i="44"/>
  <c r="F385" i="44"/>
  <c r="F386" i="44"/>
  <c r="F387" i="44"/>
  <c r="F388" i="44"/>
  <c r="F389" i="44"/>
  <c r="F390" i="44"/>
  <c r="F391" i="44"/>
  <c r="F392" i="44"/>
  <c r="F393" i="44"/>
  <c r="F394" i="44"/>
  <c r="F395" i="44"/>
  <c r="F396" i="44"/>
  <c r="F397" i="44"/>
  <c r="F399" i="44"/>
  <c r="F400" i="44"/>
  <c r="F401" i="44"/>
  <c r="F402" i="44"/>
  <c r="F403" i="44"/>
  <c r="F404" i="44"/>
  <c r="F405" i="44"/>
  <c r="F406" i="44"/>
  <c r="F407" i="44"/>
  <c r="F408" i="44"/>
  <c r="F410" i="44"/>
  <c r="F411" i="44"/>
  <c r="F412" i="44"/>
  <c r="F413" i="44"/>
  <c r="F414" i="44"/>
  <c r="F415" i="44"/>
  <c r="F416" i="44"/>
  <c r="F417" i="44"/>
  <c r="F418" i="44"/>
  <c r="F419" i="44"/>
  <c r="F420" i="44"/>
  <c r="F421" i="44"/>
  <c r="F422" i="44"/>
  <c r="F423" i="44"/>
  <c r="F424" i="44"/>
  <c r="F425" i="44"/>
  <c r="F426" i="44"/>
  <c r="F427" i="44"/>
  <c r="F428" i="44"/>
  <c r="F429" i="44"/>
  <c r="F430" i="44"/>
  <c r="F431" i="44"/>
  <c r="F432" i="44"/>
  <c r="F433" i="44"/>
  <c r="F434" i="44"/>
  <c r="F435" i="44"/>
  <c r="F436" i="44"/>
  <c r="F437" i="44"/>
  <c r="F438" i="44"/>
  <c r="F439" i="44"/>
  <c r="F440" i="44"/>
  <c r="F441" i="44"/>
  <c r="F442" i="44"/>
  <c r="F443" i="44"/>
  <c r="F444" i="44"/>
  <c r="F445" i="44"/>
  <c r="F447" i="44"/>
  <c r="F448" i="44"/>
  <c r="F449" i="44"/>
  <c r="F450" i="44"/>
  <c r="F451" i="44"/>
  <c r="F452" i="44"/>
  <c r="F453" i="44"/>
  <c r="F454" i="44"/>
  <c r="F456" i="44"/>
  <c r="F457" i="44"/>
  <c r="F458" i="44"/>
  <c r="F459" i="44"/>
  <c r="F460" i="44"/>
  <c r="F461" i="44"/>
  <c r="F462" i="44"/>
  <c r="F463" i="44"/>
  <c r="F464" i="44"/>
  <c r="F299" i="44"/>
  <c r="F4" i="44"/>
  <c r="F5" i="44"/>
  <c r="F6" i="44"/>
  <c r="F7" i="44"/>
  <c r="F8" i="44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1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8" i="44"/>
  <c r="F49" i="44"/>
  <c r="F50" i="44"/>
  <c r="F51" i="44"/>
  <c r="F52" i="44"/>
  <c r="F53" i="44"/>
  <c r="F54" i="44"/>
  <c r="F55" i="44"/>
  <c r="F56" i="44"/>
  <c r="F57" i="44"/>
  <c r="F58" i="44"/>
  <c r="F59" i="44"/>
  <c r="F60" i="44"/>
  <c r="F61" i="44"/>
  <c r="F62" i="44"/>
  <c r="F63" i="44"/>
  <c r="F64" i="44"/>
  <c r="F65" i="44"/>
  <c r="F67" i="44"/>
  <c r="F69" i="44"/>
  <c r="F70" i="44"/>
  <c r="F71" i="44"/>
  <c r="F73" i="44"/>
  <c r="F74" i="44"/>
  <c r="F75" i="44"/>
  <c r="F76" i="44"/>
  <c r="F77" i="44"/>
  <c r="F78" i="44"/>
  <c r="F79" i="44"/>
  <c r="F80" i="44"/>
  <c r="F81" i="44"/>
  <c r="F82" i="44"/>
  <c r="F83" i="44"/>
  <c r="F84" i="44"/>
  <c r="F85" i="44"/>
  <c r="F86" i="44"/>
  <c r="F87" i="44"/>
  <c r="F88" i="44"/>
  <c r="F89" i="44"/>
  <c r="F90" i="44"/>
  <c r="F92" i="44"/>
  <c r="F93" i="44"/>
  <c r="F94" i="44"/>
  <c r="F96" i="44"/>
  <c r="F97" i="44"/>
  <c r="F98" i="44"/>
  <c r="F99" i="44"/>
  <c r="F100" i="44"/>
  <c r="F101" i="44"/>
  <c r="F102" i="44"/>
  <c r="F103" i="44"/>
  <c r="F104" i="44"/>
  <c r="F106" i="44"/>
  <c r="F107" i="44"/>
  <c r="F108" i="44"/>
  <c r="F109" i="44"/>
  <c r="F110" i="44"/>
  <c r="F111" i="44"/>
  <c r="F112" i="44"/>
  <c r="F113" i="44"/>
  <c r="F114" i="44"/>
  <c r="F115" i="44"/>
  <c r="F116" i="44"/>
  <c r="F117" i="44"/>
  <c r="F118" i="44"/>
  <c r="F119" i="44"/>
  <c r="F120" i="44"/>
  <c r="F121" i="44"/>
  <c r="F122" i="44"/>
  <c r="F123" i="44"/>
  <c r="F124" i="44"/>
  <c r="F125" i="44"/>
  <c r="F126" i="44"/>
  <c r="F127" i="44"/>
  <c r="F128" i="44"/>
  <c r="F129" i="44"/>
  <c r="F130" i="44"/>
  <c r="F131" i="44"/>
  <c r="F132" i="44"/>
  <c r="F133" i="44"/>
  <c r="F134" i="44"/>
  <c r="F136" i="44"/>
  <c r="F138" i="44"/>
  <c r="F139" i="44"/>
  <c r="F140" i="44"/>
  <c r="F142" i="44"/>
  <c r="F144" i="44"/>
  <c r="F145" i="44"/>
  <c r="F146" i="44"/>
  <c r="F147" i="44"/>
  <c r="F149" i="44"/>
  <c r="F150" i="44"/>
  <c r="F151" i="44"/>
  <c r="F152" i="44"/>
  <c r="F153" i="44"/>
  <c r="F154" i="44"/>
  <c r="F155" i="44"/>
  <c r="F156" i="44"/>
  <c r="F157" i="44"/>
  <c r="F158" i="44"/>
  <c r="F159" i="44"/>
  <c r="F160" i="44"/>
  <c r="F162" i="44"/>
  <c r="F163" i="44"/>
  <c r="F164" i="44"/>
  <c r="F165" i="44"/>
  <c r="F166" i="44"/>
  <c r="F167" i="44"/>
  <c r="F168" i="44"/>
  <c r="F169" i="44"/>
  <c r="F170" i="44"/>
  <c r="F171" i="44"/>
  <c r="F172" i="44"/>
  <c r="F173" i="44"/>
  <c r="F174" i="44"/>
  <c r="F176" i="44"/>
  <c r="F177" i="44"/>
  <c r="F178" i="44"/>
  <c r="F179" i="44"/>
  <c r="F180" i="44"/>
  <c r="F181" i="44"/>
  <c r="F182" i="44"/>
  <c r="F183" i="44"/>
  <c r="F184" i="44"/>
  <c r="F185" i="44"/>
  <c r="F186" i="44"/>
  <c r="F187" i="44"/>
  <c r="F188" i="44"/>
  <c r="F189" i="44"/>
  <c r="F190" i="44"/>
  <c r="F191" i="44"/>
  <c r="F192" i="44"/>
  <c r="F193" i="44"/>
  <c r="F194" i="44"/>
  <c r="F195" i="44"/>
  <c r="F196" i="44"/>
  <c r="F197" i="44"/>
  <c r="F198" i="44"/>
  <c r="F199" i="44"/>
  <c r="F200" i="44"/>
  <c r="F201" i="44"/>
  <c r="F202" i="44"/>
  <c r="F203" i="44"/>
  <c r="F204" i="44"/>
  <c r="F205" i="44"/>
  <c r="F206" i="44"/>
  <c r="F207" i="44"/>
  <c r="F209" i="44"/>
  <c r="F210" i="44"/>
  <c r="F211" i="44"/>
  <c r="F212" i="44"/>
  <c r="F213" i="44"/>
  <c r="F214" i="44"/>
  <c r="F215" i="44"/>
  <c r="F217" i="44"/>
  <c r="F218" i="44"/>
  <c r="F219" i="44"/>
  <c r="F220" i="44"/>
  <c r="F221" i="44"/>
  <c r="F222" i="44"/>
  <c r="F223" i="44"/>
  <c r="F224" i="44"/>
  <c r="F225" i="44"/>
  <c r="F226" i="44"/>
  <c r="F227" i="44"/>
  <c r="F228" i="44"/>
  <c r="F229" i="44"/>
  <c r="F230" i="44"/>
  <c r="F231" i="44"/>
  <c r="F3" i="44"/>
  <c r="E9" i="69" l="1"/>
  <c r="D9" i="69"/>
  <c r="C9" i="69"/>
  <c r="B9" i="69" l="1"/>
  <c r="B29" i="47" l="1"/>
  <c r="B28" i="47"/>
  <c r="B27" i="47"/>
  <c r="K42" i="47" s="1"/>
  <c r="D35" i="71" l="1"/>
  <c r="R29" i="71"/>
  <c r="AW45" i="71" s="1"/>
  <c r="B28" i="71"/>
  <c r="X55" i="71" s="1"/>
  <c r="AD44" i="71"/>
  <c r="W44" i="71"/>
  <c r="O44" i="71"/>
  <c r="H44" i="71"/>
  <c r="A44" i="71"/>
  <c r="B38" i="71"/>
  <c r="B34" i="71"/>
  <c r="B36" i="71" s="1"/>
  <c r="N33" i="71"/>
  <c r="N34" i="71" s="1"/>
  <c r="O31" i="71"/>
  <c r="R25" i="71"/>
  <c r="R27" i="71" s="1"/>
  <c r="AT45" i="71" s="1"/>
  <c r="V24" i="71"/>
  <c r="AF103" i="71" l="1"/>
  <c r="AF102" i="71"/>
  <c r="AF98" i="71"/>
  <c r="AF94" i="71"/>
  <c r="Y90" i="71"/>
  <c r="AF85" i="71"/>
  <c r="AF80" i="71"/>
  <c r="AF75" i="71"/>
  <c r="Y70" i="71"/>
  <c r="AF68" i="71"/>
  <c r="AF104" i="71"/>
  <c r="Y99" i="71"/>
  <c r="Y95" i="71"/>
  <c r="Y91" i="71"/>
  <c r="Y88" i="71"/>
  <c r="AF83" i="71"/>
  <c r="AF77" i="71"/>
  <c r="Y72" i="71"/>
  <c r="AF112" i="71"/>
  <c r="AF101" i="71"/>
  <c r="AF97" i="71"/>
  <c r="Y87" i="71"/>
  <c r="AF82" i="71"/>
  <c r="AF78" i="71"/>
  <c r="Y73" i="71"/>
  <c r="AF107" i="71"/>
  <c r="AF105" i="71"/>
  <c r="Y86" i="71"/>
  <c r="Y74" i="71"/>
  <c r="AF67" i="71"/>
  <c r="AF114" i="71"/>
  <c r="AF99" i="71"/>
  <c r="Y98" i="71"/>
  <c r="AF93" i="71"/>
  <c r="Y80" i="71"/>
  <c r="AF72" i="71"/>
  <c r="AF63" i="71"/>
  <c r="AF100" i="71"/>
  <c r="Y84" i="71"/>
  <c r="AF81" i="71"/>
  <c r="AF73" i="71"/>
  <c r="AF86" i="71"/>
  <c r="AF74" i="71"/>
  <c r="AF110" i="71"/>
  <c r="AF92" i="71"/>
  <c r="Y89" i="71"/>
  <c r="AF76" i="71"/>
  <c r="Y71" i="71"/>
  <c r="Y97" i="71"/>
  <c r="AF84" i="71"/>
  <c r="Y82" i="71"/>
  <c r="Y60" i="71"/>
  <c r="AF113" i="71"/>
  <c r="AF96" i="71"/>
  <c r="Y93" i="71"/>
  <c r="AF87" i="71"/>
  <c r="AF69" i="71"/>
  <c r="AF66" i="71"/>
  <c r="AF61" i="71"/>
  <c r="Y57" i="71"/>
  <c r="AF108" i="71"/>
  <c r="Y100" i="71"/>
  <c r="AF90" i="71"/>
  <c r="Y79" i="71"/>
  <c r="Y69" i="71"/>
  <c r="Y64" i="71"/>
  <c r="Y58" i="71"/>
  <c r="AF89" i="71"/>
  <c r="Y78" i="71"/>
  <c r="AF71" i="71"/>
  <c r="Y56" i="71"/>
  <c r="AF91" i="71"/>
  <c r="Y67" i="71"/>
  <c r="AF56" i="71"/>
  <c r="Y96" i="71"/>
  <c r="Y83" i="71"/>
  <c r="Y61" i="71"/>
  <c r="AF60" i="71"/>
  <c r="AF111" i="71"/>
  <c r="Y101" i="71"/>
  <c r="Y75" i="71"/>
  <c r="AF88" i="71"/>
  <c r="Y66" i="71"/>
  <c r="Y62" i="71"/>
  <c r="AF70" i="71"/>
  <c r="Y59" i="71"/>
  <c r="AF95" i="71"/>
  <c r="Y63" i="71"/>
  <c r="Y102" i="71"/>
  <c r="AF109" i="71"/>
  <c r="Y76" i="71"/>
  <c r="Y77" i="71"/>
  <c r="Y92" i="71"/>
  <c r="Y81" i="71"/>
  <c r="AF79" i="71"/>
  <c r="AF64" i="71"/>
  <c r="AF106" i="71"/>
  <c r="Y94" i="71"/>
  <c r="Y85" i="71"/>
  <c r="AF65" i="71"/>
  <c r="Y65" i="71"/>
  <c r="AF58" i="71"/>
  <c r="Y68" i="71"/>
  <c r="Z55" i="71"/>
  <c r="Y55" i="71"/>
  <c r="AB55" i="71" s="1"/>
  <c r="X56" i="71" s="1"/>
  <c r="AF59" i="71"/>
  <c r="AF62" i="71"/>
  <c r="AF57" i="71"/>
  <c r="AW46" i="71"/>
  <c r="AV45" i="71"/>
  <c r="B37" i="71"/>
  <c r="D36" i="71"/>
  <c r="P55" i="71"/>
  <c r="AE55" i="71"/>
  <c r="I55" i="71"/>
  <c r="BH45" i="71"/>
  <c r="AM45" i="71"/>
  <c r="AP45" i="71" s="1"/>
  <c r="BA45" i="71"/>
  <c r="B55" i="71"/>
  <c r="B26" i="71"/>
  <c r="BD45" i="71"/>
  <c r="BO45" i="71"/>
  <c r="AP46" i="71" l="1"/>
  <c r="Z56" i="71"/>
  <c r="AA56" i="71" s="1"/>
  <c r="AB56" i="71"/>
  <c r="X57" i="71" s="1"/>
  <c r="BR45" i="71"/>
  <c r="BQ45" i="71"/>
  <c r="X46" i="71"/>
  <c r="AE46" i="71"/>
  <c r="I46" i="71"/>
  <c r="B46" i="71"/>
  <c r="B27" i="71"/>
  <c r="P46" i="71"/>
  <c r="AO45" i="71"/>
  <c r="Q83" i="71"/>
  <c r="Q77" i="71"/>
  <c r="Q81" i="71"/>
  <c r="Q79" i="71"/>
  <c r="Q90" i="71"/>
  <c r="Q85" i="71"/>
  <c r="Q67" i="71"/>
  <c r="Q87" i="71"/>
  <c r="Q82" i="71"/>
  <c r="Q73" i="71"/>
  <c r="Q80" i="71"/>
  <c r="Q65" i="71"/>
  <c r="Q84" i="71"/>
  <c r="Q76" i="71"/>
  <c r="Q72" i="71"/>
  <c r="Q68" i="71"/>
  <c r="Q60" i="71"/>
  <c r="Q88" i="71"/>
  <c r="Q59" i="71"/>
  <c r="Q75" i="71"/>
  <c r="Q69" i="71"/>
  <c r="Q62" i="71"/>
  <c r="R55" i="71"/>
  <c r="Q58" i="71"/>
  <c r="Q55" i="71"/>
  <c r="T55" i="71" s="1"/>
  <c r="P56" i="71" s="1"/>
  <c r="Q78" i="71"/>
  <c r="Q57" i="71"/>
  <c r="Q71" i="71"/>
  <c r="Q64" i="71"/>
  <c r="Q70" i="71"/>
  <c r="Q66" i="71"/>
  <c r="Q89" i="71"/>
  <c r="Q63" i="71"/>
  <c r="Q56" i="71"/>
  <c r="Q86" i="71"/>
  <c r="Q74" i="71"/>
  <c r="Q61" i="71"/>
  <c r="AU45" i="71"/>
  <c r="BJ45" i="71"/>
  <c r="J72" i="71"/>
  <c r="J74" i="71"/>
  <c r="J75" i="71"/>
  <c r="J68" i="71"/>
  <c r="J76" i="71"/>
  <c r="J77" i="71"/>
  <c r="J66" i="71"/>
  <c r="J62" i="71"/>
  <c r="J78" i="71"/>
  <c r="J64" i="71"/>
  <c r="J57" i="71"/>
  <c r="J56" i="71"/>
  <c r="J70" i="71"/>
  <c r="J67" i="71"/>
  <c r="J73" i="71"/>
  <c r="J61" i="71"/>
  <c r="J59" i="71"/>
  <c r="J63" i="71"/>
  <c r="J60" i="71"/>
  <c r="K55" i="71"/>
  <c r="J71" i="71"/>
  <c r="J65" i="71"/>
  <c r="J69" i="71"/>
  <c r="J55" i="71"/>
  <c r="J58" i="71"/>
  <c r="Y103" i="71"/>
  <c r="AA55" i="71"/>
  <c r="J25" i="71" s="1"/>
  <c r="AG55" i="71"/>
  <c r="AF55" i="71"/>
  <c r="AI55" i="71"/>
  <c r="AE56" i="71" s="1"/>
  <c r="BB45" i="71"/>
  <c r="BD46" i="71"/>
  <c r="BK45" i="71"/>
  <c r="C60" i="71"/>
  <c r="C62" i="71"/>
  <c r="C64" i="71"/>
  <c r="C57" i="71"/>
  <c r="C56" i="71"/>
  <c r="C58" i="71"/>
  <c r="C55" i="71"/>
  <c r="F55" i="71" s="1"/>
  <c r="B56" i="71" s="1"/>
  <c r="C61" i="71"/>
  <c r="C65" i="71"/>
  <c r="C66" i="71"/>
  <c r="D55" i="71"/>
  <c r="C59" i="71"/>
  <c r="C63" i="71"/>
  <c r="AW47" i="71"/>
  <c r="BC45" i="71"/>
  <c r="I8" i="69"/>
  <c r="H8" i="69"/>
  <c r="G8" i="69"/>
  <c r="F8" i="69"/>
  <c r="H6" i="69"/>
  <c r="H4" i="69"/>
  <c r="I10" i="69" s="1"/>
  <c r="F4" i="69"/>
  <c r="F6" i="69" s="1"/>
  <c r="E4" i="69"/>
  <c r="E6" i="69" s="1"/>
  <c r="D4" i="69"/>
  <c r="D6" i="69" s="1"/>
  <c r="C4" i="69"/>
  <c r="C6" i="69" s="1"/>
  <c r="B4" i="69"/>
  <c r="B6" i="69" s="1"/>
  <c r="F56" i="71" l="1"/>
  <c r="B57" i="71" s="1"/>
  <c r="D56" i="71"/>
  <c r="E56" i="71" s="1"/>
  <c r="BD47" i="71"/>
  <c r="Q47" i="71"/>
  <c r="Q48" i="71"/>
  <c r="R46" i="71"/>
  <c r="Q46" i="71"/>
  <c r="J79" i="71"/>
  <c r="L55" i="71"/>
  <c r="G30" i="71" s="1"/>
  <c r="R56" i="71"/>
  <c r="S56" i="71" s="1"/>
  <c r="T56" i="71"/>
  <c r="P57" i="71" s="1"/>
  <c r="C46" i="71"/>
  <c r="F46" i="71" s="1"/>
  <c r="D46" i="71"/>
  <c r="D47" i="71" s="1"/>
  <c r="BR46" i="71"/>
  <c r="R30" i="71"/>
  <c r="U26" i="71" s="1"/>
  <c r="U27" i="71" s="1"/>
  <c r="BP45" i="71"/>
  <c r="AX45" i="71"/>
  <c r="AT46" i="71" s="1"/>
  <c r="K46" i="71"/>
  <c r="J46" i="71"/>
  <c r="M46" i="71"/>
  <c r="I47" i="71" s="1"/>
  <c r="J47" i="71"/>
  <c r="AF48" i="71"/>
  <c r="AF46" i="71"/>
  <c r="AI46" i="71" s="1"/>
  <c r="AE47" i="71" s="1"/>
  <c r="AF49" i="71"/>
  <c r="AF47" i="71"/>
  <c r="AG46" i="71"/>
  <c r="AF50" i="71"/>
  <c r="S55" i="71"/>
  <c r="G36" i="71" s="1"/>
  <c r="Q91" i="71"/>
  <c r="Y47" i="71"/>
  <c r="Y48" i="71"/>
  <c r="Y46" i="71"/>
  <c r="Y49" i="71"/>
  <c r="Z46" i="71"/>
  <c r="AP47" i="71"/>
  <c r="C67" i="71"/>
  <c r="E55" i="71"/>
  <c r="G25" i="71" s="1"/>
  <c r="AB57" i="71"/>
  <c r="X58" i="71" s="1"/>
  <c r="Z57" i="71"/>
  <c r="AW48" i="71"/>
  <c r="AI56" i="71"/>
  <c r="AE57" i="71" s="1"/>
  <c r="AG56" i="71"/>
  <c r="AH56" i="71" s="1"/>
  <c r="M55" i="71"/>
  <c r="I56" i="71" s="1"/>
  <c r="BI45" i="71"/>
  <c r="BK46" i="71"/>
  <c r="AF115" i="71"/>
  <c r="AH55" i="71"/>
  <c r="J34" i="71" s="1"/>
  <c r="BE45" i="71"/>
  <c r="BA46" i="71" s="1"/>
  <c r="AN45" i="71"/>
  <c r="E10" i="69"/>
  <c r="E11" i="69" s="1"/>
  <c r="B7" i="69"/>
  <c r="B10" i="69" s="1"/>
  <c r="B11" i="69" s="1"/>
  <c r="C7" i="69"/>
  <c r="C10" i="69" s="1"/>
  <c r="C11" i="69" s="1"/>
  <c r="D7" i="69"/>
  <c r="D10" i="69" s="1"/>
  <c r="D11" i="69" s="1"/>
  <c r="E7" i="69"/>
  <c r="F7" i="69"/>
  <c r="H7" i="69"/>
  <c r="F10" i="69"/>
  <c r="G10" i="69"/>
  <c r="H10" i="69"/>
  <c r="H11" i="69" s="1"/>
  <c r="M47" i="71" l="1"/>
  <c r="K47" i="71"/>
  <c r="L47" i="71" s="1"/>
  <c r="G32" i="71" s="1"/>
  <c r="S46" i="71"/>
  <c r="G37" i="71" s="1"/>
  <c r="Q49" i="71"/>
  <c r="AW49" i="71"/>
  <c r="BR47" i="71"/>
  <c r="AB58" i="71"/>
  <c r="X59" i="71" s="1"/>
  <c r="Z58" i="71"/>
  <c r="AA58" i="71" s="1"/>
  <c r="J48" i="71"/>
  <c r="L46" i="71"/>
  <c r="G31" i="71" s="1"/>
  <c r="T57" i="71"/>
  <c r="P58" i="71" s="1"/>
  <c r="R57" i="71"/>
  <c r="AA57" i="71"/>
  <c r="E46" i="71"/>
  <c r="G26" i="71" s="1"/>
  <c r="C47" i="71"/>
  <c r="AI47" i="71"/>
  <c r="AE48" i="71" s="1"/>
  <c r="AG47" i="71"/>
  <c r="AH47" i="71" s="1"/>
  <c r="J36" i="71" s="1"/>
  <c r="M56" i="71"/>
  <c r="I57" i="71" s="1"/>
  <c r="K56" i="71"/>
  <c r="BD48" i="71"/>
  <c r="BK47" i="71"/>
  <c r="Y50" i="71"/>
  <c r="AA46" i="71"/>
  <c r="J26" i="71" s="1"/>
  <c r="BL45" i="71"/>
  <c r="BH46" i="71" s="1"/>
  <c r="AB46" i="71"/>
  <c r="X47" i="71" s="1"/>
  <c r="BC46" i="71"/>
  <c r="AV46" i="71"/>
  <c r="AF51" i="71"/>
  <c r="AH46" i="71"/>
  <c r="J35" i="71" s="1"/>
  <c r="T46" i="71"/>
  <c r="P47" i="71" s="1"/>
  <c r="AQ45" i="71"/>
  <c r="AM46" i="71" s="1"/>
  <c r="AI57" i="71"/>
  <c r="AE58" i="71" s="1"/>
  <c r="AG57" i="71"/>
  <c r="AP48" i="71"/>
  <c r="BS45" i="71"/>
  <c r="BO46" i="71" s="1"/>
  <c r="F57" i="71"/>
  <c r="B58" i="71" s="1"/>
  <c r="D57" i="71"/>
  <c r="F11" i="69"/>
  <c r="K48" i="71" l="1"/>
  <c r="L48" i="71" s="1"/>
  <c r="BD49" i="71"/>
  <c r="AU46" i="71"/>
  <c r="AP49" i="71"/>
  <c r="S57" i="71"/>
  <c r="AW50" i="71"/>
  <c r="AB59" i="71"/>
  <c r="X60" i="71" s="1"/>
  <c r="Z59" i="71"/>
  <c r="BK48" i="71"/>
  <c r="BR48" i="71"/>
  <c r="BB46" i="71"/>
  <c r="AH57" i="71"/>
  <c r="R58" i="71"/>
  <c r="S58" i="71" s="1"/>
  <c r="T58" i="71"/>
  <c r="P59" i="71" s="1"/>
  <c r="AG58" i="71"/>
  <c r="AH58" i="71" s="1"/>
  <c r="AI58" i="71"/>
  <c r="AE59" i="71" s="1"/>
  <c r="L56" i="71"/>
  <c r="K57" i="71"/>
  <c r="L57" i="71" s="1"/>
  <c r="M57" i="71"/>
  <c r="I58" i="71" s="1"/>
  <c r="AO46" i="71"/>
  <c r="Z47" i="71"/>
  <c r="AB47" i="71"/>
  <c r="X48" i="71" s="1"/>
  <c r="E57" i="71"/>
  <c r="BJ46" i="71"/>
  <c r="F58" i="71"/>
  <c r="B59" i="71" s="1"/>
  <c r="D58" i="71"/>
  <c r="E58" i="71" s="1"/>
  <c r="T47" i="71"/>
  <c r="P48" i="71" s="1"/>
  <c r="R47" i="71"/>
  <c r="AI48" i="71"/>
  <c r="AE49" i="71" s="1"/>
  <c r="AG48" i="71"/>
  <c r="BQ46" i="71"/>
  <c r="D30" i="68"/>
  <c r="AG59" i="71" l="1"/>
  <c r="AH59" i="71" s="1"/>
  <c r="AI59" i="71"/>
  <c r="AE60" i="71" s="1"/>
  <c r="BP46" i="71"/>
  <c r="AB48" i="71"/>
  <c r="X49" i="71" s="1"/>
  <c r="Z48" i="71"/>
  <c r="AA48" i="71" s="1"/>
  <c r="J28" i="71" s="1"/>
  <c r="BI46" i="71"/>
  <c r="AA59" i="71"/>
  <c r="AB60" i="71"/>
  <c r="X61" i="71" s="1"/>
  <c r="Z60" i="71"/>
  <c r="AA60" i="71" s="1"/>
  <c r="T59" i="71"/>
  <c r="P60" i="71" s="1"/>
  <c r="R59" i="71"/>
  <c r="S59" i="71" s="1"/>
  <c r="AW51" i="71"/>
  <c r="AH48" i="71"/>
  <c r="J37" i="71" s="1"/>
  <c r="AA47" i="71"/>
  <c r="J27" i="71" s="1"/>
  <c r="AG49" i="71"/>
  <c r="AH49" i="71" s="1"/>
  <c r="J38" i="71" s="1"/>
  <c r="AI49" i="71"/>
  <c r="AE50" i="71" s="1"/>
  <c r="S47" i="71"/>
  <c r="G38" i="71" s="1"/>
  <c r="AN46" i="71"/>
  <c r="T48" i="71"/>
  <c r="R48" i="71"/>
  <c r="S48" i="71" s="1"/>
  <c r="G39" i="71" s="1"/>
  <c r="BE46" i="71"/>
  <c r="BA47" i="71" s="1"/>
  <c r="AP50" i="71"/>
  <c r="K58" i="71"/>
  <c r="L58" i="71" s="1"/>
  <c r="M58" i="71"/>
  <c r="I59" i="71" s="1"/>
  <c r="BR49" i="71"/>
  <c r="F59" i="71"/>
  <c r="B60" i="71" s="1"/>
  <c r="D59" i="71"/>
  <c r="AX46" i="71"/>
  <c r="AT47" i="71" s="1"/>
  <c r="BD50" i="71"/>
  <c r="BK49" i="71"/>
  <c r="D32" i="68"/>
  <c r="D33" i="68" s="1"/>
  <c r="D36" i="68" s="1"/>
  <c r="D37" i="68" s="1"/>
  <c r="AG50" i="71" l="1"/>
  <c r="AH50" i="71" s="1"/>
  <c r="J39" i="71" s="1"/>
  <c r="AI50" i="71"/>
  <c r="K59" i="71"/>
  <c r="L59" i="71" s="1"/>
  <c r="M59" i="71"/>
  <c r="I60" i="71" s="1"/>
  <c r="AB61" i="71"/>
  <c r="X62" i="71" s="1"/>
  <c r="Z61" i="71"/>
  <c r="AA61" i="71" s="1"/>
  <c r="AP51" i="71"/>
  <c r="BL46" i="71"/>
  <c r="BH47" i="71" s="1"/>
  <c r="BK50" i="71"/>
  <c r="BD51" i="71"/>
  <c r="BC47" i="71"/>
  <c r="AV47" i="71"/>
  <c r="AB49" i="71"/>
  <c r="Z49" i="71"/>
  <c r="E59" i="71"/>
  <c r="BS46" i="71"/>
  <c r="BO47" i="71" s="1"/>
  <c r="F60" i="71"/>
  <c r="B61" i="71" s="1"/>
  <c r="D60" i="71"/>
  <c r="E60" i="71" s="1"/>
  <c r="AQ46" i="71"/>
  <c r="AM47" i="71" s="1"/>
  <c r="AW52" i="71"/>
  <c r="BR50" i="71"/>
  <c r="AI60" i="71"/>
  <c r="AE61" i="71" s="1"/>
  <c r="AG60" i="71"/>
  <c r="R49" i="71"/>
  <c r="R60" i="71"/>
  <c r="T60" i="71"/>
  <c r="P61" i="71" s="1"/>
  <c r="B48" i="61"/>
  <c r="B45" i="61"/>
  <c r="B46" i="61" s="1"/>
  <c r="AG51" i="71" l="1"/>
  <c r="AH51" i="71" s="1"/>
  <c r="AI61" i="71"/>
  <c r="AE62" i="71" s="1"/>
  <c r="AG61" i="71"/>
  <c r="AH61" i="71" s="1"/>
  <c r="BJ47" i="71"/>
  <c r="BR51" i="71"/>
  <c r="AO47" i="71"/>
  <c r="Z62" i="71"/>
  <c r="AA62" i="71" s="1"/>
  <c r="AB62" i="71"/>
  <c r="X63" i="71" s="1"/>
  <c r="M60" i="71"/>
  <c r="I61" i="71" s="1"/>
  <c r="K60" i="71"/>
  <c r="L60" i="71" s="1"/>
  <c r="BD52" i="71"/>
  <c r="AA49" i="71"/>
  <c r="J29" i="71" s="1"/>
  <c r="Z50" i="71"/>
  <c r="AW53" i="71"/>
  <c r="AP52" i="71"/>
  <c r="AU47" i="71"/>
  <c r="BB47" i="71"/>
  <c r="T61" i="71"/>
  <c r="P62" i="71" s="1"/>
  <c r="R61" i="71"/>
  <c r="S61" i="71" s="1"/>
  <c r="F61" i="71"/>
  <c r="B62" i="71" s="1"/>
  <c r="D61" i="71"/>
  <c r="E61" i="71" s="1"/>
  <c r="S60" i="71"/>
  <c r="BQ47" i="71"/>
  <c r="S49" i="71"/>
  <c r="AH60" i="71"/>
  <c r="BK51" i="71"/>
  <c r="C30" i="55"/>
  <c r="B30" i="57"/>
  <c r="AN47" i="71" l="1"/>
  <c r="Z63" i="71"/>
  <c r="AA63" i="71" s="1"/>
  <c r="AB63" i="71"/>
  <c r="X64" i="71" s="1"/>
  <c r="AX47" i="71"/>
  <c r="AT48" i="71" s="1"/>
  <c r="BP47" i="71"/>
  <c r="AP53" i="71"/>
  <c r="AW54" i="71"/>
  <c r="AA50" i="71"/>
  <c r="BR52" i="71"/>
  <c r="BK52" i="71"/>
  <c r="F62" i="71"/>
  <c r="B63" i="71" s="1"/>
  <c r="D62" i="71"/>
  <c r="E62" i="71" s="1"/>
  <c r="BI47" i="71"/>
  <c r="T62" i="71"/>
  <c r="P63" i="71" s="1"/>
  <c r="R62" i="71"/>
  <c r="S62" i="71" s="1"/>
  <c r="BD53" i="71"/>
  <c r="BE47" i="71"/>
  <c r="BA48" i="71" s="1"/>
  <c r="K61" i="71"/>
  <c r="L61" i="71" s="1"/>
  <c r="M61" i="71"/>
  <c r="I62" i="71" s="1"/>
  <c r="AI62" i="71"/>
  <c r="AE63" i="71" s="1"/>
  <c r="AG62" i="71"/>
  <c r="AH62" i="71" s="1"/>
  <c r="F466" i="44"/>
  <c r="AW55" i="71" l="1"/>
  <c r="R63" i="71"/>
  <c r="S63" i="71" s="1"/>
  <c r="T63" i="71"/>
  <c r="P64" i="71" s="1"/>
  <c r="BL47" i="71"/>
  <c r="BH48" i="71" s="1"/>
  <c r="AP54" i="71"/>
  <c r="AG63" i="71"/>
  <c r="AH63" i="71" s="1"/>
  <c r="AI63" i="71"/>
  <c r="AE64" i="71" s="1"/>
  <c r="F63" i="71"/>
  <c r="B64" i="71" s="1"/>
  <c r="D63" i="71"/>
  <c r="E63" i="71" s="1"/>
  <c r="BS47" i="71"/>
  <c r="BO48" i="71" s="1"/>
  <c r="M62" i="71"/>
  <c r="I63" i="71" s="1"/>
  <c r="K62" i="71"/>
  <c r="L62" i="71" s="1"/>
  <c r="BK53" i="71"/>
  <c r="AV48" i="71"/>
  <c r="BC48" i="71"/>
  <c r="BR53" i="71"/>
  <c r="AB64" i="71"/>
  <c r="X65" i="71" s="1"/>
  <c r="Z64" i="71"/>
  <c r="AA64" i="71" s="1"/>
  <c r="BD54" i="71"/>
  <c r="AQ47" i="71"/>
  <c r="AM48" i="71" s="1"/>
  <c r="C57" i="16"/>
  <c r="C59" i="16" s="1"/>
  <c r="BR54" i="71" l="1"/>
  <c r="F64" i="71"/>
  <c r="B65" i="71" s="1"/>
  <c r="D64" i="71"/>
  <c r="E64" i="71" s="1"/>
  <c r="BB48" i="71"/>
  <c r="AI64" i="71"/>
  <c r="AE65" i="71" s="1"/>
  <c r="AG64" i="71"/>
  <c r="AH64" i="71" s="1"/>
  <c r="AP55" i="71"/>
  <c r="AU48" i="71"/>
  <c r="AO48" i="71"/>
  <c r="BK54" i="71"/>
  <c r="BJ48" i="71"/>
  <c r="R64" i="71"/>
  <c r="S64" i="71" s="1"/>
  <c r="T64" i="71"/>
  <c r="P65" i="71" s="1"/>
  <c r="BD55" i="71"/>
  <c r="M63" i="71"/>
  <c r="I64" i="71" s="1"/>
  <c r="K63" i="71"/>
  <c r="L63" i="71" s="1"/>
  <c r="BQ48" i="71"/>
  <c r="Z65" i="71"/>
  <c r="AA65" i="71" s="1"/>
  <c r="AB65" i="71"/>
  <c r="X66" i="71" s="1"/>
  <c r="AW56" i="71"/>
  <c r="C60" i="16"/>
  <c r="C63" i="16" s="1"/>
  <c r="C64" i="16" s="1"/>
  <c r="C36" i="56"/>
  <c r="T65" i="71" l="1"/>
  <c r="P66" i="71" s="1"/>
  <c r="R65" i="71"/>
  <c r="S65" i="71" s="1"/>
  <c r="M64" i="71"/>
  <c r="I65" i="71" s="1"/>
  <c r="K64" i="71"/>
  <c r="L64" i="71" s="1"/>
  <c r="AX48" i="71"/>
  <c r="AT49" i="71" s="1"/>
  <c r="BD56" i="71"/>
  <c r="AP56" i="71"/>
  <c r="AI65" i="71"/>
  <c r="AE66" i="71" s="1"/>
  <c r="AG65" i="71"/>
  <c r="AH65" i="71" s="1"/>
  <c r="BI48" i="71"/>
  <c r="AW57" i="71"/>
  <c r="BE48" i="71"/>
  <c r="BA49" i="71" s="1"/>
  <c r="Z66" i="71"/>
  <c r="AA66" i="71" s="1"/>
  <c r="AB66" i="71"/>
  <c r="X67" i="71" s="1"/>
  <c r="BK55" i="71"/>
  <c r="F65" i="71"/>
  <c r="B66" i="71" s="1"/>
  <c r="D65" i="71"/>
  <c r="E65" i="71" s="1"/>
  <c r="AN48" i="71"/>
  <c r="BP48" i="71"/>
  <c r="BR55" i="71"/>
  <c r="B32" i="57"/>
  <c r="B33" i="57" s="1"/>
  <c r="B36" i="57" s="1"/>
  <c r="B37" i="57" s="1"/>
  <c r="C38" i="56"/>
  <c r="C39" i="56" s="1"/>
  <c r="C42" i="56" s="1"/>
  <c r="C43" i="56" s="1"/>
  <c r="C32" i="55"/>
  <c r="C33" i="55" s="1"/>
  <c r="C36" i="55" s="1"/>
  <c r="C37" i="55" s="1"/>
  <c r="F66" i="71" l="1"/>
  <c r="D66" i="71"/>
  <c r="BD57" i="71"/>
  <c r="AI66" i="71"/>
  <c r="AE67" i="71" s="1"/>
  <c r="AG66" i="71"/>
  <c r="AH66" i="71" s="1"/>
  <c r="BK56" i="71"/>
  <c r="AB67" i="71"/>
  <c r="X68" i="71" s="1"/>
  <c r="Z67" i="71"/>
  <c r="AA67" i="71" s="1"/>
  <c r="BR56" i="71"/>
  <c r="BC49" i="71"/>
  <c r="BB49" i="71" s="1"/>
  <c r="BE49" i="71"/>
  <c r="BA50" i="71" s="1"/>
  <c r="AV49" i="71"/>
  <c r="AU49" i="71" s="1"/>
  <c r="BS48" i="71"/>
  <c r="BO49" i="71" s="1"/>
  <c r="AW58" i="71"/>
  <c r="M65" i="71"/>
  <c r="I66" i="71" s="1"/>
  <c r="K65" i="71"/>
  <c r="L65" i="71" s="1"/>
  <c r="AQ48" i="71"/>
  <c r="AM49" i="71" s="1"/>
  <c r="BL48" i="71"/>
  <c r="BH49" i="71" s="1"/>
  <c r="R66" i="71"/>
  <c r="S66" i="71" s="1"/>
  <c r="T66" i="71"/>
  <c r="P67" i="71" s="1"/>
  <c r="C34" i="36"/>
  <c r="BQ49" i="71" l="1"/>
  <c r="BP49" i="71" s="1"/>
  <c r="M66" i="71"/>
  <c r="I67" i="71" s="1"/>
  <c r="K66" i="71"/>
  <c r="L66" i="71" s="1"/>
  <c r="AB68" i="71"/>
  <c r="X69" i="71" s="1"/>
  <c r="Z68" i="71"/>
  <c r="AA68" i="71" s="1"/>
  <c r="AW59" i="71"/>
  <c r="BK57" i="71"/>
  <c r="R67" i="71"/>
  <c r="S67" i="71" s="1"/>
  <c r="T67" i="71"/>
  <c r="P68" i="71" s="1"/>
  <c r="AI67" i="71"/>
  <c r="AE68" i="71" s="1"/>
  <c r="AG67" i="71"/>
  <c r="AH67" i="71" s="1"/>
  <c r="AX49" i="71"/>
  <c r="AT50" i="71" s="1"/>
  <c r="BD58" i="71"/>
  <c r="BJ49" i="71"/>
  <c r="BI49" i="71" s="1"/>
  <c r="BC50" i="71"/>
  <c r="BB50" i="71" s="1"/>
  <c r="BE50" i="71" s="1"/>
  <c r="BA51" i="71" s="1"/>
  <c r="E66" i="71"/>
  <c r="D67" i="71"/>
  <c r="G27" i="71" s="1"/>
  <c r="AO49" i="71"/>
  <c r="AN49" i="71" s="1"/>
  <c r="BR57" i="71"/>
  <c r="C36" i="36"/>
  <c r="C37" i="36" s="1"/>
  <c r="C40" i="36" s="1"/>
  <c r="C41" i="36" s="1"/>
  <c r="BC51" i="71" l="1"/>
  <c r="BB51" i="71" s="1"/>
  <c r="BE51" i="71" s="1"/>
  <c r="BA52" i="71" s="1"/>
  <c r="T68" i="71"/>
  <c r="P69" i="71" s="1"/>
  <c r="R68" i="71"/>
  <c r="S68" i="71" s="1"/>
  <c r="BK58" i="71"/>
  <c r="BL49" i="71"/>
  <c r="BH50" i="71" s="1"/>
  <c r="AW60" i="71"/>
  <c r="BD59" i="71"/>
  <c r="Z69" i="71"/>
  <c r="AA69" i="71" s="1"/>
  <c r="AB69" i="71"/>
  <c r="X70" i="71" s="1"/>
  <c r="BR58" i="71"/>
  <c r="AV50" i="71"/>
  <c r="AU50" i="71" s="1"/>
  <c r="AX50" i="71" s="1"/>
  <c r="AT51" i="71" s="1"/>
  <c r="M67" i="71"/>
  <c r="I68" i="71" s="1"/>
  <c r="K67" i="71"/>
  <c r="L67" i="71" s="1"/>
  <c r="AI68" i="71"/>
  <c r="AE69" i="71" s="1"/>
  <c r="AG68" i="71"/>
  <c r="AH68" i="71" s="1"/>
  <c r="AQ49" i="71"/>
  <c r="AM50" i="71" s="1"/>
  <c r="BS49" i="71"/>
  <c r="BO50" i="71" s="1"/>
  <c r="AV51" i="71" l="1"/>
  <c r="AU51" i="71" s="1"/>
  <c r="AX51" i="71" s="1"/>
  <c r="AT52" i="71" s="1"/>
  <c r="BC52" i="71"/>
  <c r="BB52" i="71" s="1"/>
  <c r="BE52" i="71" s="1"/>
  <c r="BA53" i="71" s="1"/>
  <c r="AI69" i="71"/>
  <c r="AE70" i="71" s="1"/>
  <c r="AG69" i="71"/>
  <c r="AH69" i="71" s="1"/>
  <c r="BJ50" i="71"/>
  <c r="BI50" i="71" s="1"/>
  <c r="BL50" i="71" s="1"/>
  <c r="BH51" i="71" s="1"/>
  <c r="BD60" i="71"/>
  <c r="AW61" i="71"/>
  <c r="M68" i="71"/>
  <c r="I69" i="71" s="1"/>
  <c r="K68" i="71"/>
  <c r="L68" i="71" s="1"/>
  <c r="BK59" i="71"/>
  <c r="BR59" i="71"/>
  <c r="T69" i="71"/>
  <c r="P70" i="71" s="1"/>
  <c r="R69" i="71"/>
  <c r="S69" i="71" s="1"/>
  <c r="BQ50" i="71"/>
  <c r="BP50" i="71" s="1"/>
  <c r="BS50" i="71" s="1"/>
  <c r="BO51" i="71" s="1"/>
  <c r="AB70" i="71"/>
  <c r="X71" i="71" s="1"/>
  <c r="Z70" i="71"/>
  <c r="AA70" i="71" s="1"/>
  <c r="AO50" i="71"/>
  <c r="AN50" i="71" s="1"/>
  <c r="AQ50" i="71" s="1"/>
  <c r="AM51" i="71" s="1"/>
  <c r="B49" i="19"/>
  <c r="B51" i="19" s="1"/>
  <c r="AO51" i="71" l="1"/>
  <c r="AN51" i="71" s="1"/>
  <c r="AQ51" i="71" s="1"/>
  <c r="AM52" i="71" s="1"/>
  <c r="BJ51" i="71"/>
  <c r="BI51" i="71" s="1"/>
  <c r="BL51" i="71" s="1"/>
  <c r="BH52" i="71" s="1"/>
  <c r="BC53" i="71"/>
  <c r="BB53" i="71" s="1"/>
  <c r="BE53" i="71" s="1"/>
  <c r="BA54" i="71" s="1"/>
  <c r="AV52" i="71"/>
  <c r="AU52" i="71" s="1"/>
  <c r="AX52" i="71"/>
  <c r="AT53" i="71" s="1"/>
  <c r="Z71" i="71"/>
  <c r="AA71" i="71" s="1"/>
  <c r="AB71" i="71"/>
  <c r="X72" i="71" s="1"/>
  <c r="AW62" i="71"/>
  <c r="BQ51" i="71"/>
  <c r="BP51" i="71" s="1"/>
  <c r="BS51" i="71" s="1"/>
  <c r="BO52" i="71" s="1"/>
  <c r="BD61" i="71"/>
  <c r="T70" i="71"/>
  <c r="P71" i="71" s="1"/>
  <c r="R70" i="71"/>
  <c r="S70" i="71" s="1"/>
  <c r="BR60" i="71"/>
  <c r="AI70" i="71"/>
  <c r="AE71" i="71" s="1"/>
  <c r="AG70" i="71"/>
  <c r="AH70" i="71" s="1"/>
  <c r="BK60" i="71"/>
  <c r="K69" i="71"/>
  <c r="L69" i="71" s="1"/>
  <c r="M69" i="71"/>
  <c r="I70" i="71" s="1"/>
  <c r="BQ52" i="71" l="1"/>
  <c r="BP52" i="71" s="1"/>
  <c r="BS52" i="71"/>
  <c r="BO53" i="71" s="1"/>
  <c r="AO52" i="71"/>
  <c r="AN52" i="71" s="1"/>
  <c r="AQ52" i="71" s="1"/>
  <c r="AM53" i="71" s="1"/>
  <c r="AW63" i="71"/>
  <c r="BK61" i="71"/>
  <c r="AG71" i="71"/>
  <c r="AH71" i="71" s="1"/>
  <c r="AI71" i="71"/>
  <c r="AE72" i="71" s="1"/>
  <c r="AB72" i="71"/>
  <c r="X73" i="71" s="1"/>
  <c r="Z72" i="71"/>
  <c r="AA72" i="71" s="1"/>
  <c r="AV53" i="71"/>
  <c r="AU53" i="71" s="1"/>
  <c r="AX53" i="71" s="1"/>
  <c r="AT54" i="71" s="1"/>
  <c r="BR61" i="71"/>
  <c r="BC54" i="71"/>
  <c r="BB54" i="71" s="1"/>
  <c r="BE54" i="71" s="1"/>
  <c r="BA55" i="71" s="1"/>
  <c r="T71" i="71"/>
  <c r="P72" i="71" s="1"/>
  <c r="R71" i="71"/>
  <c r="S71" i="71" s="1"/>
  <c r="BJ52" i="71"/>
  <c r="BI52" i="71" s="1"/>
  <c r="BL52" i="71" s="1"/>
  <c r="BH53" i="71" s="1"/>
  <c r="BD62" i="71"/>
  <c r="M70" i="71"/>
  <c r="I71" i="71" s="1"/>
  <c r="K70" i="71"/>
  <c r="L70" i="71" s="1"/>
  <c r="AO53" i="71" l="1"/>
  <c r="AN53" i="71" s="1"/>
  <c r="AQ53" i="71" s="1"/>
  <c r="AM54" i="71" s="1"/>
  <c r="BC55" i="71"/>
  <c r="BB55" i="71" s="1"/>
  <c r="BE55" i="71" s="1"/>
  <c r="BA56" i="71" s="1"/>
  <c r="AB73" i="71"/>
  <c r="X74" i="71" s="1"/>
  <c r="Z73" i="71"/>
  <c r="AA73" i="71" s="1"/>
  <c r="AW64" i="71"/>
  <c r="T72" i="71"/>
  <c r="P73" i="71" s="1"/>
  <c r="R72" i="71"/>
  <c r="S72" i="71" s="1"/>
  <c r="BJ53" i="71"/>
  <c r="BI53" i="71" s="1"/>
  <c r="BL53" i="71" s="1"/>
  <c r="BH54" i="71" s="1"/>
  <c r="BR62" i="71"/>
  <c r="AV54" i="71"/>
  <c r="AU54" i="71" s="1"/>
  <c r="AX54" i="71" s="1"/>
  <c r="AT55" i="71" s="1"/>
  <c r="BQ53" i="71"/>
  <c r="BP53" i="71" s="1"/>
  <c r="BS53" i="71" s="1"/>
  <c r="BO54" i="71" s="1"/>
  <c r="BD63" i="71"/>
  <c r="AG72" i="71"/>
  <c r="AH72" i="71" s="1"/>
  <c r="AI72" i="71"/>
  <c r="AE73" i="71" s="1"/>
  <c r="BK62" i="71"/>
  <c r="M71" i="71"/>
  <c r="I72" i="71" s="1"/>
  <c r="K71" i="71"/>
  <c r="L71" i="71" s="1"/>
  <c r="BQ54" i="71" l="1"/>
  <c r="BP54" i="71" s="1"/>
  <c r="BS54" i="71" s="1"/>
  <c r="BO55" i="71" s="1"/>
  <c r="AV55" i="71"/>
  <c r="AU55" i="71" s="1"/>
  <c r="AX55" i="71" s="1"/>
  <c r="AT56" i="71" s="1"/>
  <c r="BJ54" i="71"/>
  <c r="BI54" i="71" s="1"/>
  <c r="BL54" i="71" s="1"/>
  <c r="BH55" i="71" s="1"/>
  <c r="BC56" i="71"/>
  <c r="BB56" i="71" s="1"/>
  <c r="BE56" i="71" s="1"/>
  <c r="BA57" i="71" s="1"/>
  <c r="AO54" i="71"/>
  <c r="AN54" i="71" s="1"/>
  <c r="AQ54" i="71" s="1"/>
  <c r="AM55" i="71" s="1"/>
  <c r="AW65" i="71"/>
  <c r="BK63" i="71"/>
  <c r="AG73" i="71"/>
  <c r="AH73" i="71" s="1"/>
  <c r="AI73" i="71"/>
  <c r="AE74" i="71" s="1"/>
  <c r="T73" i="71"/>
  <c r="P74" i="71" s="1"/>
  <c r="R73" i="71"/>
  <c r="S73" i="71" s="1"/>
  <c r="BD64" i="71"/>
  <c r="Z74" i="71"/>
  <c r="AA74" i="71" s="1"/>
  <c r="AB74" i="71"/>
  <c r="X75" i="71" s="1"/>
  <c r="BR63" i="71"/>
  <c r="M72" i="71"/>
  <c r="I73" i="71" s="1"/>
  <c r="K72" i="71"/>
  <c r="L72" i="71" s="1"/>
  <c r="R49" i="47"/>
  <c r="D49" i="47"/>
  <c r="Y44" i="47"/>
  <c r="Y41" i="47" s="1"/>
  <c r="R50" i="47" s="1"/>
  <c r="K44" i="47"/>
  <c r="V121" i="47" s="1"/>
  <c r="Q41" i="47"/>
  <c r="C41" i="47"/>
  <c r="K43" i="47"/>
  <c r="B22" i="47"/>
  <c r="B24" i="47" s="1"/>
  <c r="B25" i="47" s="1"/>
  <c r="D48" i="47" s="1"/>
  <c r="AO55" i="71" l="1"/>
  <c r="AN55" i="71" s="1"/>
  <c r="AQ55" i="71" s="1"/>
  <c r="AM56" i="71" s="1"/>
  <c r="BC57" i="71"/>
  <c r="BB57" i="71" s="1"/>
  <c r="BE57" i="71" s="1"/>
  <c r="BA58" i="71" s="1"/>
  <c r="BJ55" i="71"/>
  <c r="BI55" i="71" s="1"/>
  <c r="BL55" i="71" s="1"/>
  <c r="BH56" i="71" s="1"/>
  <c r="AV56" i="71"/>
  <c r="AU56" i="71" s="1"/>
  <c r="AX56" i="71" s="1"/>
  <c r="AT57" i="71" s="1"/>
  <c r="BQ55" i="71"/>
  <c r="BP55" i="71" s="1"/>
  <c r="BS55" i="71" s="1"/>
  <c r="BO56" i="71" s="1"/>
  <c r="AB75" i="71"/>
  <c r="X76" i="71" s="1"/>
  <c r="Z75" i="71"/>
  <c r="AA75" i="71" s="1"/>
  <c r="BD65" i="71"/>
  <c r="BR64" i="71"/>
  <c r="AW66" i="71"/>
  <c r="R74" i="71"/>
  <c r="S74" i="71" s="1"/>
  <c r="T74" i="71"/>
  <c r="P75" i="71" s="1"/>
  <c r="AG74" i="71"/>
  <c r="AH74" i="71" s="1"/>
  <c r="AI74" i="71"/>
  <c r="AE75" i="71" s="1"/>
  <c r="K73" i="71"/>
  <c r="L73" i="71" s="1"/>
  <c r="M73" i="71"/>
  <c r="I74" i="71" s="1"/>
  <c r="BK64" i="71"/>
  <c r="H169" i="47"/>
  <c r="Y42" i="47"/>
  <c r="Y43" i="47"/>
  <c r="K41" i="47"/>
  <c r="D50" i="47" s="1"/>
  <c r="V143" i="47"/>
  <c r="H146" i="47"/>
  <c r="H118" i="47"/>
  <c r="H116" i="47"/>
  <c r="H114" i="47"/>
  <c r="H112" i="47"/>
  <c r="H110" i="47"/>
  <c r="H108" i="47"/>
  <c r="H106" i="47"/>
  <c r="H104" i="47"/>
  <c r="H102" i="47"/>
  <c r="H100" i="47"/>
  <c r="H98" i="47"/>
  <c r="H96" i="47"/>
  <c r="H115" i="47"/>
  <c r="H109" i="47"/>
  <c r="H113" i="47"/>
  <c r="V116" i="47"/>
  <c r="V113" i="47"/>
  <c r="V110" i="47"/>
  <c r="H103" i="47"/>
  <c r="V102" i="47"/>
  <c r="V101" i="47"/>
  <c r="V117" i="47"/>
  <c r="V105" i="47"/>
  <c r="H105" i="47"/>
  <c r="H117" i="47"/>
  <c r="V111" i="47"/>
  <c r="V106" i="47"/>
  <c r="V99" i="47"/>
  <c r="H99" i="47"/>
  <c r="V95" i="47"/>
  <c r="V114" i="47"/>
  <c r="V109" i="47"/>
  <c r="V107" i="47"/>
  <c r="H107" i="47"/>
  <c r="V103" i="47"/>
  <c r="H95" i="47"/>
  <c r="H111" i="47"/>
  <c r="V104" i="47"/>
  <c r="H101" i="47"/>
  <c r="V97" i="47"/>
  <c r="H97" i="47"/>
  <c r="V112" i="47"/>
  <c r="V98" i="47"/>
  <c r="V108" i="47"/>
  <c r="V100" i="47"/>
  <c r="V118" i="47"/>
  <c r="V115" i="47"/>
  <c r="V96" i="47"/>
  <c r="D41" i="47"/>
  <c r="D42" i="47" s="1"/>
  <c r="C58" i="47" s="1"/>
  <c r="F58" i="47"/>
  <c r="V94" i="47"/>
  <c r="V92" i="47"/>
  <c r="V90" i="47"/>
  <c r="V88" i="47"/>
  <c r="V86" i="47"/>
  <c r="V84" i="47"/>
  <c r="V82" i="47"/>
  <c r="V80" i="47"/>
  <c r="V78" i="47"/>
  <c r="V76" i="47"/>
  <c r="V74" i="47"/>
  <c r="V72" i="47"/>
  <c r="V70" i="47"/>
  <c r="H89" i="47"/>
  <c r="H88" i="47"/>
  <c r="V87" i="47"/>
  <c r="H77" i="47"/>
  <c r="H76" i="47"/>
  <c r="V75" i="47"/>
  <c r="H85" i="47"/>
  <c r="H84" i="47"/>
  <c r="V83" i="47"/>
  <c r="H73" i="47"/>
  <c r="H72" i="47"/>
  <c r="V71" i="47"/>
  <c r="V67" i="47"/>
  <c r="V65" i="47"/>
  <c r="H94" i="47"/>
  <c r="V93" i="47"/>
  <c r="H83" i="47"/>
  <c r="V89" i="47"/>
  <c r="H82" i="47"/>
  <c r="V68" i="47"/>
  <c r="H91" i="47"/>
  <c r="V79" i="47"/>
  <c r="V85" i="47"/>
  <c r="H74" i="47"/>
  <c r="H69" i="47"/>
  <c r="H64" i="47"/>
  <c r="H62" i="47"/>
  <c r="H60" i="47"/>
  <c r="H90" i="47"/>
  <c r="H93" i="47"/>
  <c r="H92" i="47"/>
  <c r="H79" i="47"/>
  <c r="V77" i="47"/>
  <c r="H71" i="47"/>
  <c r="V69" i="47"/>
  <c r="V63" i="47"/>
  <c r="V61" i="47"/>
  <c r="V59" i="47"/>
  <c r="H81" i="47"/>
  <c r="H87" i="47"/>
  <c r="H86" i="47"/>
  <c r="V81" i="47"/>
  <c r="H78" i="47"/>
  <c r="H70" i="47"/>
  <c r="H67" i="47"/>
  <c r="V66" i="47"/>
  <c r="H63" i="47"/>
  <c r="H61" i="47"/>
  <c r="H59" i="47"/>
  <c r="V91" i="47"/>
  <c r="H80" i="47"/>
  <c r="H75" i="47"/>
  <c r="V73" i="47"/>
  <c r="H68" i="47"/>
  <c r="H66" i="47"/>
  <c r="H65" i="47"/>
  <c r="V64" i="47"/>
  <c r="V62" i="47"/>
  <c r="V60" i="47"/>
  <c r="D52" i="47"/>
  <c r="C59" i="47" s="1"/>
  <c r="V131" i="47"/>
  <c r="V298" i="47"/>
  <c r="V297" i="47"/>
  <c r="V296" i="47"/>
  <c r="V295" i="47"/>
  <c r="V294" i="47"/>
  <c r="V293" i="47"/>
  <c r="V292" i="47"/>
  <c r="V291" i="47"/>
  <c r="V290" i="47"/>
  <c r="V289" i="47"/>
  <c r="V288" i="47"/>
  <c r="V287" i="47"/>
  <c r="V286" i="47"/>
  <c r="V285" i="47"/>
  <c r="V284" i="47"/>
  <c r="V283" i="47"/>
  <c r="V282" i="47"/>
  <c r="V281" i="47"/>
  <c r="V280" i="47"/>
  <c r="V279" i="47"/>
  <c r="V278" i="47"/>
  <c r="V277" i="47"/>
  <c r="V276" i="47"/>
  <c r="V275" i="47"/>
  <c r="V274" i="47"/>
  <c r="H273" i="47"/>
  <c r="H271" i="47"/>
  <c r="V269" i="47"/>
  <c r="V267" i="47"/>
  <c r="V265" i="47"/>
  <c r="H298" i="47"/>
  <c r="H295" i="47"/>
  <c r="H292" i="47"/>
  <c r="H289" i="47"/>
  <c r="H286" i="47"/>
  <c r="H283" i="47"/>
  <c r="H280" i="47"/>
  <c r="H277" i="47"/>
  <c r="H272" i="47"/>
  <c r="V271" i="47"/>
  <c r="H269" i="47"/>
  <c r="H267" i="47"/>
  <c r="H261" i="47"/>
  <c r="H260" i="47"/>
  <c r="H259" i="47"/>
  <c r="H258" i="47"/>
  <c r="H257" i="47"/>
  <c r="H256" i="47"/>
  <c r="H255" i="47"/>
  <c r="H254" i="47"/>
  <c r="H253" i="47"/>
  <c r="H252" i="47"/>
  <c r="H251" i="47"/>
  <c r="H250" i="47"/>
  <c r="H249" i="47"/>
  <c r="H248" i="47"/>
  <c r="H247" i="47"/>
  <c r="H246" i="47"/>
  <c r="H245" i="47"/>
  <c r="H244" i="47"/>
  <c r="H243" i="47"/>
  <c r="H242" i="47"/>
  <c r="H241" i="47"/>
  <c r="H240" i="47"/>
  <c r="H239" i="47"/>
  <c r="H238" i="47"/>
  <c r="H237" i="47"/>
  <c r="H236" i="47"/>
  <c r="H235" i="47"/>
  <c r="H234" i="47"/>
  <c r="H233" i="47"/>
  <c r="H232" i="47"/>
  <c r="H231" i="47"/>
  <c r="H230" i="47"/>
  <c r="H229" i="47"/>
  <c r="H293" i="47"/>
  <c r="H284" i="47"/>
  <c r="V270" i="47"/>
  <c r="V266" i="47"/>
  <c r="V261" i="47"/>
  <c r="V259" i="47"/>
  <c r="V257" i="47"/>
  <c r="V255" i="47"/>
  <c r="V253" i="47"/>
  <c r="V251" i="47"/>
  <c r="V249" i="47"/>
  <c r="H291" i="47"/>
  <c r="H282" i="47"/>
  <c r="H268" i="47"/>
  <c r="H296" i="47"/>
  <c r="H287" i="47"/>
  <c r="H278" i="47"/>
  <c r="H274" i="47"/>
  <c r="H290" i="47"/>
  <c r="H281" i="47"/>
  <c r="H276" i="47"/>
  <c r="H270" i="47"/>
  <c r="H265" i="47"/>
  <c r="V264" i="47"/>
  <c r="H264" i="47"/>
  <c r="V263" i="47"/>
  <c r="V256" i="47"/>
  <c r="V250" i="47"/>
  <c r="V248" i="47"/>
  <c r="V244" i="47"/>
  <c r="H297" i="47"/>
  <c r="V272" i="47"/>
  <c r="V262" i="47"/>
  <c r="H285" i="47"/>
  <c r="H275" i="47"/>
  <c r="V258" i="47"/>
  <c r="V252" i="47"/>
  <c r="H294" i="47"/>
  <c r="V268" i="47"/>
  <c r="V260" i="47"/>
  <c r="V254" i="47"/>
  <c r="V215" i="47"/>
  <c r="V213" i="47"/>
  <c r="V211" i="47"/>
  <c r="V209" i="47"/>
  <c r="V207" i="47"/>
  <c r="V205" i="47"/>
  <c r="V203" i="47"/>
  <c r="V201" i="47"/>
  <c r="V199" i="47"/>
  <c r="V197" i="47"/>
  <c r="V195" i="47"/>
  <c r="V193" i="47"/>
  <c r="V191" i="47"/>
  <c r="V189" i="47"/>
  <c r="V187" i="47"/>
  <c r="V185" i="47"/>
  <c r="V183" i="47"/>
  <c r="V181" i="47"/>
  <c r="V179" i="47"/>
  <c r="V177" i="47"/>
  <c r="V175" i="47"/>
  <c r="V173" i="47"/>
  <c r="V171" i="47"/>
  <c r="V169" i="47"/>
  <c r="V167" i="47"/>
  <c r="V165" i="47"/>
  <c r="V163" i="47"/>
  <c r="V161" i="47"/>
  <c r="V159" i="47"/>
  <c r="H279" i="47"/>
  <c r="V235" i="47"/>
  <c r="V234" i="47"/>
  <c r="V227" i="47"/>
  <c r="H226" i="47"/>
  <c r="V224" i="47"/>
  <c r="H223" i="47"/>
  <c r="V221" i="47"/>
  <c r="H220" i="47"/>
  <c r="V218" i="47"/>
  <c r="H217" i="47"/>
  <c r="V214" i="47"/>
  <c r="V208" i="47"/>
  <c r="H208" i="47"/>
  <c r="H207" i="47"/>
  <c r="V196" i="47"/>
  <c r="H196" i="47"/>
  <c r="H195" i="47"/>
  <c r="H263" i="47"/>
  <c r="V245" i="47"/>
  <c r="V233" i="47"/>
  <c r="H215" i="47"/>
  <c r="H262" i="47"/>
  <c r="V246" i="47"/>
  <c r="V240" i="47"/>
  <c r="V232" i="47"/>
  <c r="V231" i="47"/>
  <c r="H228" i="47"/>
  <c r="V226" i="47"/>
  <c r="H225" i="47"/>
  <c r="V223" i="47"/>
  <c r="H222" i="47"/>
  <c r="V220" i="47"/>
  <c r="H219" i="47"/>
  <c r="H288" i="47"/>
  <c r="V273" i="47"/>
  <c r="H266" i="47"/>
  <c r="V247" i="47"/>
  <c r="V241" i="47"/>
  <c r="V239" i="47"/>
  <c r="V230" i="47"/>
  <c r="V242" i="47"/>
  <c r="V238" i="47"/>
  <c r="V237" i="47"/>
  <c r="V229" i="47"/>
  <c r="V228" i="47"/>
  <c r="H227" i="47"/>
  <c r="V225" i="47"/>
  <c r="H224" i="47"/>
  <c r="V222" i="47"/>
  <c r="H221" i="47"/>
  <c r="V219" i="47"/>
  <c r="H218" i="47"/>
  <c r="V216" i="47"/>
  <c r="V212" i="47"/>
  <c r="H212" i="47"/>
  <c r="H211" i="47"/>
  <c r="V200" i="47"/>
  <c r="H200" i="47"/>
  <c r="H199" i="47"/>
  <c r="V188" i="47"/>
  <c r="H188" i="47"/>
  <c r="H187" i="47"/>
  <c r="V176" i="47"/>
  <c r="H176" i="47"/>
  <c r="H175" i="47"/>
  <c r="V164" i="47"/>
  <c r="H164" i="47"/>
  <c r="H163" i="47"/>
  <c r="H216" i="47"/>
  <c r="V198" i="47"/>
  <c r="H197" i="47"/>
  <c r="H190" i="47"/>
  <c r="V186" i="47"/>
  <c r="H183" i="47"/>
  <c r="V182" i="47"/>
  <c r="H179" i="47"/>
  <c r="V178" i="47"/>
  <c r="V210" i="47"/>
  <c r="H202" i="47"/>
  <c r="H194" i="47"/>
  <c r="H191" i="47"/>
  <c r="V190" i="47"/>
  <c r="H172" i="47"/>
  <c r="H168" i="47"/>
  <c r="H161" i="47"/>
  <c r="V160" i="47"/>
  <c r="H152" i="47"/>
  <c r="V151" i="47"/>
  <c r="H151" i="47"/>
  <c r="V150" i="47"/>
  <c r="H140" i="47"/>
  <c r="V139" i="47"/>
  <c r="H139" i="47"/>
  <c r="V138" i="47"/>
  <c r="H135" i="47"/>
  <c r="H133" i="47"/>
  <c r="H131" i="47"/>
  <c r="H129" i="47"/>
  <c r="H127" i="47"/>
  <c r="V236" i="47"/>
  <c r="V217" i="47"/>
  <c r="V202" i="47"/>
  <c r="H192" i="47"/>
  <c r="H186" i="47"/>
  <c r="H185" i="47"/>
  <c r="V170" i="47"/>
  <c r="H167" i="47"/>
  <c r="V162" i="47"/>
  <c r="H159" i="47"/>
  <c r="V155" i="47"/>
  <c r="V148" i="47"/>
  <c r="H148" i="47"/>
  <c r="V144" i="47"/>
  <c r="H144" i="47"/>
  <c r="V140" i="47"/>
  <c r="H137" i="47"/>
  <c r="H136" i="47"/>
  <c r="V135" i="47"/>
  <c r="V134" i="47"/>
  <c r="V243" i="47"/>
  <c r="H209" i="47"/>
  <c r="V204" i="47"/>
  <c r="H198" i="47"/>
  <c r="H184" i="47"/>
  <c r="V168" i="47"/>
  <c r="H166" i="47"/>
  <c r="V156" i="47"/>
  <c r="H156" i="47"/>
  <c r="V152" i="47"/>
  <c r="H149" i="47"/>
  <c r="H145" i="47"/>
  <c r="H141" i="47"/>
  <c r="V137" i="47"/>
  <c r="H213" i="47"/>
  <c r="V206" i="47"/>
  <c r="H201" i="47"/>
  <c r="V194" i="47"/>
  <c r="V180" i="47"/>
  <c r="H178" i="47"/>
  <c r="H177" i="47"/>
  <c r="V174" i="47"/>
  <c r="H171" i="47"/>
  <c r="H165" i="47"/>
  <c r="H157" i="47"/>
  <c r="H153" i="47"/>
  <c r="V149" i="47"/>
  <c r="V145" i="47"/>
  <c r="V141" i="47"/>
  <c r="H138" i="47"/>
  <c r="H210" i="47"/>
  <c r="H206" i="47"/>
  <c r="H205" i="47"/>
  <c r="V184" i="47"/>
  <c r="H182" i="47"/>
  <c r="H181" i="47"/>
  <c r="V166" i="47"/>
  <c r="H162" i="47"/>
  <c r="H160" i="47"/>
  <c r="H158" i="47"/>
  <c r="V154" i="47"/>
  <c r="H154" i="47"/>
  <c r="H147" i="47"/>
  <c r="H143" i="47"/>
  <c r="H128" i="47"/>
  <c r="V127" i="47"/>
  <c r="V126" i="47"/>
  <c r="H124" i="47"/>
  <c r="H122" i="47"/>
  <c r="H120" i="47"/>
  <c r="H214" i="47"/>
  <c r="H204" i="47"/>
  <c r="H189" i="47"/>
  <c r="V157" i="47"/>
  <c r="H142" i="47"/>
  <c r="V129" i="47"/>
  <c r="H121" i="47"/>
  <c r="H203" i="47"/>
  <c r="V172" i="47"/>
  <c r="H170" i="47"/>
  <c r="V153" i="47"/>
  <c r="H150" i="47"/>
  <c r="V146" i="47"/>
  <c r="V136" i="47"/>
  <c r="V133" i="47"/>
  <c r="H130" i="47"/>
  <c r="V128" i="47"/>
  <c r="H125" i="47"/>
  <c r="H119" i="47"/>
  <c r="H193" i="47"/>
  <c r="H180" i="47"/>
  <c r="V158" i="47"/>
  <c r="H155" i="47"/>
  <c r="H132" i="47"/>
  <c r="V130" i="47"/>
  <c r="V125" i="47"/>
  <c r="V122" i="47"/>
  <c r="V119" i="47"/>
  <c r="V192" i="47"/>
  <c r="H174" i="47"/>
  <c r="H126" i="47"/>
  <c r="V123" i="47"/>
  <c r="H134" i="47"/>
  <c r="V132" i="47"/>
  <c r="H123" i="47"/>
  <c r="V147" i="47"/>
  <c r="V120" i="47"/>
  <c r="V124" i="47"/>
  <c r="H173" i="47"/>
  <c r="V142" i="47"/>
  <c r="BQ56" i="71" l="1"/>
  <c r="BP56" i="71" s="1"/>
  <c r="BS56" i="71" s="1"/>
  <c r="BO57" i="71" s="1"/>
  <c r="BJ56" i="71"/>
  <c r="BI56" i="71" s="1"/>
  <c r="BL56" i="71" s="1"/>
  <c r="BH57" i="71" s="1"/>
  <c r="AO56" i="71"/>
  <c r="K74" i="71"/>
  <c r="L74" i="71" s="1"/>
  <c r="M74" i="71"/>
  <c r="I75" i="71" s="1"/>
  <c r="AB76" i="71"/>
  <c r="X77" i="71" s="1"/>
  <c r="Z76" i="71"/>
  <c r="AA76" i="71" s="1"/>
  <c r="T75" i="71"/>
  <c r="P76" i="71" s="1"/>
  <c r="R75" i="71"/>
  <c r="S75" i="71" s="1"/>
  <c r="AW67" i="71"/>
  <c r="AI75" i="71"/>
  <c r="AE76" i="71" s="1"/>
  <c r="AG75" i="71"/>
  <c r="AH75" i="71" s="1"/>
  <c r="BC58" i="71"/>
  <c r="BB58" i="71" s="1"/>
  <c r="BE58" i="71" s="1"/>
  <c r="BA59" i="71" s="1"/>
  <c r="BR65" i="71"/>
  <c r="BK65" i="71"/>
  <c r="AV57" i="71"/>
  <c r="AU57" i="71" s="1"/>
  <c r="AX57" i="71" s="1"/>
  <c r="AT58" i="71" s="1"/>
  <c r="BD66" i="71"/>
  <c r="R48" i="47"/>
  <c r="R41" i="47" s="1"/>
  <c r="R42" i="47" s="1"/>
  <c r="Q58" i="47" s="1"/>
  <c r="C60" i="47"/>
  <c r="J58" i="47"/>
  <c r="E59" i="47"/>
  <c r="I59" i="47"/>
  <c r="R52" i="47" l="1"/>
  <c r="Q59" i="47" s="1"/>
  <c r="Q60" i="47" s="1"/>
  <c r="AV58" i="71"/>
  <c r="AU58" i="71" s="1"/>
  <c r="AX58" i="71" s="1"/>
  <c r="AT59" i="71" s="1"/>
  <c r="BJ57" i="71"/>
  <c r="BI57" i="71" s="1"/>
  <c r="BL57" i="71"/>
  <c r="BH58" i="71" s="1"/>
  <c r="BC59" i="71"/>
  <c r="BB59" i="71" s="1"/>
  <c r="BE59" i="71" s="1"/>
  <c r="BA60" i="71" s="1"/>
  <c r="BQ57" i="71"/>
  <c r="BP57" i="71" s="1"/>
  <c r="BS57" i="71" s="1"/>
  <c r="BO58" i="71" s="1"/>
  <c r="BR66" i="71"/>
  <c r="M75" i="71"/>
  <c r="I76" i="71" s="1"/>
  <c r="K75" i="71"/>
  <c r="L75" i="71" s="1"/>
  <c r="AG76" i="71"/>
  <c r="AH76" i="71" s="1"/>
  <c r="AI76" i="71"/>
  <c r="AE77" i="71" s="1"/>
  <c r="T76" i="71"/>
  <c r="P77" i="71" s="1"/>
  <c r="R76" i="71"/>
  <c r="S76" i="71" s="1"/>
  <c r="BK66" i="71"/>
  <c r="AB77" i="71"/>
  <c r="X78" i="71" s="1"/>
  <c r="Z77" i="71"/>
  <c r="AA77" i="71" s="1"/>
  <c r="AO57" i="71"/>
  <c r="AN56" i="71"/>
  <c r="BD67" i="71"/>
  <c r="AW68" i="71"/>
  <c r="T58" i="47"/>
  <c r="S59" i="47" s="1"/>
  <c r="X58" i="47"/>
  <c r="C61" i="47"/>
  <c r="L58" i="47"/>
  <c r="D59" i="47"/>
  <c r="R59" i="47" l="1"/>
  <c r="T59" i="47" s="1"/>
  <c r="W60" i="47" s="1"/>
  <c r="BQ58" i="71"/>
  <c r="BP58" i="71" s="1"/>
  <c r="BS58" i="71"/>
  <c r="BO59" i="71" s="1"/>
  <c r="AV59" i="71"/>
  <c r="AU59" i="71" s="1"/>
  <c r="AX59" i="71" s="1"/>
  <c r="AT60" i="71" s="1"/>
  <c r="BD68" i="71"/>
  <c r="K76" i="71"/>
  <c r="L76" i="71" s="1"/>
  <c r="M76" i="71"/>
  <c r="I77" i="71" s="1"/>
  <c r="AN57" i="71"/>
  <c r="AQ56" i="71"/>
  <c r="BR67" i="71"/>
  <c r="Z78" i="71"/>
  <c r="AA78" i="71" s="1"/>
  <c r="AB78" i="71"/>
  <c r="X79" i="71" s="1"/>
  <c r="BK67" i="71"/>
  <c r="BC60" i="71"/>
  <c r="BB60" i="71" s="1"/>
  <c r="BE60" i="71" s="1"/>
  <c r="BA61" i="71" s="1"/>
  <c r="BJ58" i="71"/>
  <c r="BI58" i="71" s="1"/>
  <c r="BL58" i="71" s="1"/>
  <c r="BH59" i="71" s="1"/>
  <c r="T77" i="71"/>
  <c r="P78" i="71" s="1"/>
  <c r="R77" i="71"/>
  <c r="S77" i="71" s="1"/>
  <c r="AI77" i="71"/>
  <c r="AE78" i="71" s="1"/>
  <c r="AG77" i="71"/>
  <c r="AH77" i="71" s="1"/>
  <c r="W59" i="47"/>
  <c r="X59" i="47" s="1"/>
  <c r="Q61" i="47"/>
  <c r="S60" i="47"/>
  <c r="R60" i="47" s="1"/>
  <c r="T60" i="47" s="1"/>
  <c r="C62" i="47"/>
  <c r="J59" i="47"/>
  <c r="F59" i="47"/>
  <c r="Z58" i="47"/>
  <c r="AV60" i="71" l="1"/>
  <c r="AU60" i="71" s="1"/>
  <c r="AX60" i="71" s="1"/>
  <c r="AT61" i="71" s="1"/>
  <c r="BJ59" i="71"/>
  <c r="BI59" i="71" s="1"/>
  <c r="BL59" i="71" s="1"/>
  <c r="BH60" i="71" s="1"/>
  <c r="BC61" i="71"/>
  <c r="BB61" i="71" s="1"/>
  <c r="BE61" i="71" s="1"/>
  <c r="BA62" i="71" s="1"/>
  <c r="BR68" i="71"/>
  <c r="AI78" i="71"/>
  <c r="AE79" i="71" s="1"/>
  <c r="AG78" i="71"/>
  <c r="AH78" i="71" s="1"/>
  <c r="R78" i="71"/>
  <c r="S78" i="71" s="1"/>
  <c r="T78" i="71"/>
  <c r="P79" i="71" s="1"/>
  <c r="M77" i="71"/>
  <c r="I78" i="71" s="1"/>
  <c r="K77" i="71"/>
  <c r="L77" i="71" s="1"/>
  <c r="BD69" i="71"/>
  <c r="BK68" i="71"/>
  <c r="AB79" i="71"/>
  <c r="X80" i="71" s="1"/>
  <c r="Z79" i="71"/>
  <c r="AA79" i="71" s="1"/>
  <c r="BQ59" i="71"/>
  <c r="BP59" i="71" s="1"/>
  <c r="BS59" i="71" s="1"/>
  <c r="BO60" i="71" s="1"/>
  <c r="W61" i="47"/>
  <c r="S61" i="47"/>
  <c r="E60" i="47"/>
  <c r="I60" i="47"/>
  <c r="C63" i="47"/>
  <c r="X60" i="47"/>
  <c r="L59" i="47"/>
  <c r="K59" i="47"/>
  <c r="Q62" i="47"/>
  <c r="Y59" i="47"/>
  <c r="Z59" i="47"/>
  <c r="BQ60" i="71" l="1"/>
  <c r="BP60" i="71" s="1"/>
  <c r="BS60" i="71" s="1"/>
  <c r="BO61" i="71" s="1"/>
  <c r="BC62" i="71"/>
  <c r="BB62" i="71" s="1"/>
  <c r="BE62" i="71" s="1"/>
  <c r="BA63" i="71" s="1"/>
  <c r="BJ60" i="71"/>
  <c r="BI60" i="71" s="1"/>
  <c r="BL60" i="71" s="1"/>
  <c r="BH61" i="71" s="1"/>
  <c r="AV61" i="71"/>
  <c r="AU61" i="71" s="1"/>
  <c r="AX61" i="71"/>
  <c r="AT62" i="71" s="1"/>
  <c r="R79" i="71"/>
  <c r="S79" i="71" s="1"/>
  <c r="T79" i="71"/>
  <c r="P80" i="71" s="1"/>
  <c r="AI79" i="71"/>
  <c r="AE80" i="71" s="1"/>
  <c r="AG79" i="71"/>
  <c r="AH79" i="71" s="1"/>
  <c r="AB80" i="71"/>
  <c r="X81" i="71" s="1"/>
  <c r="Z80" i="71"/>
  <c r="AA80" i="71" s="1"/>
  <c r="BR69" i="71"/>
  <c r="BK69" i="71"/>
  <c r="BD70" i="71"/>
  <c r="M78" i="71"/>
  <c r="K78" i="71"/>
  <c r="Q63" i="47"/>
  <c r="D60" i="47"/>
  <c r="C64" i="47"/>
  <c r="R61" i="47"/>
  <c r="Y60" i="47"/>
  <c r="Z60" i="47"/>
  <c r="BJ61" i="71" l="1"/>
  <c r="BI61" i="71" s="1"/>
  <c r="BL61" i="71" s="1"/>
  <c r="BH62" i="71" s="1"/>
  <c r="BC63" i="71"/>
  <c r="BB63" i="71" s="1"/>
  <c r="BE63" i="71" s="1"/>
  <c r="BA64" i="71" s="1"/>
  <c r="AI80" i="71"/>
  <c r="AE81" i="71" s="1"/>
  <c r="AG80" i="71"/>
  <c r="AH80" i="71" s="1"/>
  <c r="L78" i="71"/>
  <c r="K79" i="71"/>
  <c r="T80" i="71"/>
  <c r="P81" i="71" s="1"/>
  <c r="R80" i="71"/>
  <c r="S80" i="71" s="1"/>
  <c r="AV62" i="71"/>
  <c r="AU62" i="71" s="1"/>
  <c r="AX62" i="71" s="1"/>
  <c r="AT63" i="71" s="1"/>
  <c r="BD71" i="71"/>
  <c r="BK70" i="71"/>
  <c r="BR70" i="71"/>
  <c r="BQ61" i="71"/>
  <c r="BP61" i="71" s="1"/>
  <c r="BS61" i="71" s="1"/>
  <c r="BO62" i="71" s="1"/>
  <c r="AB81" i="71"/>
  <c r="X82" i="71" s="1"/>
  <c r="Z81" i="71"/>
  <c r="AA81" i="71" s="1"/>
  <c r="X61" i="47"/>
  <c r="T61" i="47"/>
  <c r="C65" i="47"/>
  <c r="J60" i="47"/>
  <c r="F60" i="47"/>
  <c r="Q64" i="47"/>
  <c r="AV63" i="71" l="1"/>
  <c r="AU63" i="71" s="1"/>
  <c r="AX63" i="71" s="1"/>
  <c r="AT64" i="71" s="1"/>
  <c r="BC64" i="71"/>
  <c r="BB64" i="71" s="1"/>
  <c r="BE64" i="71"/>
  <c r="BA65" i="71" s="1"/>
  <c r="BQ62" i="71"/>
  <c r="BP62" i="71" s="1"/>
  <c r="BS62" i="71" s="1"/>
  <c r="BO63" i="71" s="1"/>
  <c r="BJ62" i="71"/>
  <c r="BI62" i="71" s="1"/>
  <c r="BL62" i="71" s="1"/>
  <c r="BH63" i="71" s="1"/>
  <c r="AB82" i="71"/>
  <c r="X83" i="71" s="1"/>
  <c r="Z82" i="71"/>
  <c r="AA82" i="71" s="1"/>
  <c r="R81" i="71"/>
  <c r="S81" i="71" s="1"/>
  <c r="T81" i="71"/>
  <c r="P82" i="71" s="1"/>
  <c r="L79" i="71"/>
  <c r="G33" i="71"/>
  <c r="BR71" i="71"/>
  <c r="AI81" i="71"/>
  <c r="AE82" i="71" s="1"/>
  <c r="AG81" i="71"/>
  <c r="AH81" i="71" s="1"/>
  <c r="BK71" i="71"/>
  <c r="BD72" i="71"/>
  <c r="C66" i="47"/>
  <c r="Q65" i="47"/>
  <c r="W62" i="47"/>
  <c r="S62" i="47"/>
  <c r="Y61" i="47"/>
  <c r="Z61" i="47"/>
  <c r="L60" i="47"/>
  <c r="K60" i="47"/>
  <c r="E61" i="47"/>
  <c r="I61" i="47"/>
  <c r="BJ63" i="71" l="1"/>
  <c r="BI63" i="71" s="1"/>
  <c r="BL63" i="71"/>
  <c r="BH64" i="71" s="1"/>
  <c r="AV64" i="71"/>
  <c r="AU64" i="71" s="1"/>
  <c r="AX64" i="71" s="1"/>
  <c r="AT65" i="71" s="1"/>
  <c r="R82" i="71"/>
  <c r="S82" i="71" s="1"/>
  <c r="T82" i="71"/>
  <c r="P83" i="71" s="1"/>
  <c r="BD73" i="71"/>
  <c r="AB83" i="71"/>
  <c r="X84" i="71" s="1"/>
  <c r="Z83" i="71"/>
  <c r="AA83" i="71" s="1"/>
  <c r="BK72" i="71"/>
  <c r="BQ63" i="71"/>
  <c r="BP63" i="71" s="1"/>
  <c r="BS63" i="71"/>
  <c r="BO64" i="71" s="1"/>
  <c r="AI82" i="71"/>
  <c r="AE83" i="71" s="1"/>
  <c r="AG82" i="71"/>
  <c r="AH82" i="71" s="1"/>
  <c r="BC65" i="71"/>
  <c r="BB65" i="71" s="1"/>
  <c r="BE65" i="71" s="1"/>
  <c r="BA66" i="71" s="1"/>
  <c r="BR72" i="71"/>
  <c r="R62" i="47"/>
  <c r="Q66" i="47"/>
  <c r="D61" i="47"/>
  <c r="C67" i="47"/>
  <c r="AV65" i="71" l="1"/>
  <c r="AU65" i="71" s="1"/>
  <c r="AX65" i="71" s="1"/>
  <c r="AT66" i="71" s="1"/>
  <c r="BC66" i="71"/>
  <c r="BB66" i="71" s="1"/>
  <c r="BE66" i="71" s="1"/>
  <c r="BA67" i="71" s="1"/>
  <c r="BK73" i="71"/>
  <c r="AB84" i="71"/>
  <c r="X85" i="71" s="1"/>
  <c r="Z84" i="71"/>
  <c r="AA84" i="71" s="1"/>
  <c r="BR73" i="71"/>
  <c r="BD74" i="71"/>
  <c r="R83" i="71"/>
  <c r="S83" i="71" s="1"/>
  <c r="T83" i="71"/>
  <c r="P84" i="71" s="1"/>
  <c r="AI83" i="71"/>
  <c r="AE84" i="71" s="1"/>
  <c r="AG83" i="71"/>
  <c r="AH83" i="71" s="1"/>
  <c r="BQ64" i="71"/>
  <c r="BP64" i="71" s="1"/>
  <c r="BS64" i="71" s="1"/>
  <c r="BO65" i="71" s="1"/>
  <c r="BJ64" i="71"/>
  <c r="BI64" i="71" s="1"/>
  <c r="BL64" i="71"/>
  <c r="BH65" i="71" s="1"/>
  <c r="X62" i="47"/>
  <c r="T62" i="47"/>
  <c r="C68" i="47"/>
  <c r="J61" i="47"/>
  <c r="F61" i="47"/>
  <c r="Q67" i="47"/>
  <c r="BC67" i="71" l="1"/>
  <c r="BB67" i="71" s="1"/>
  <c r="BE67" i="71" s="1"/>
  <c r="BA68" i="71" s="1"/>
  <c r="BD75" i="71"/>
  <c r="BR74" i="71"/>
  <c r="BJ65" i="71"/>
  <c r="BI65" i="71" s="1"/>
  <c r="BL65" i="71" s="1"/>
  <c r="BH66" i="71" s="1"/>
  <c r="AB85" i="71"/>
  <c r="X86" i="71" s="1"/>
  <c r="Z85" i="71"/>
  <c r="AA85" i="71" s="1"/>
  <c r="BQ65" i="71"/>
  <c r="BP65" i="71" s="1"/>
  <c r="BS65" i="71" s="1"/>
  <c r="BO66" i="71" s="1"/>
  <c r="BK74" i="71"/>
  <c r="AG84" i="71"/>
  <c r="AH84" i="71" s="1"/>
  <c r="AI84" i="71"/>
  <c r="AE85" i="71" s="1"/>
  <c r="T84" i="71"/>
  <c r="P85" i="71" s="1"/>
  <c r="R84" i="71"/>
  <c r="S84" i="71" s="1"/>
  <c r="AV66" i="71"/>
  <c r="AU66" i="71" s="1"/>
  <c r="AX66" i="71" s="1"/>
  <c r="AT67" i="71" s="1"/>
  <c r="Q68" i="47"/>
  <c r="Z62" i="47"/>
  <c r="Y62" i="47"/>
  <c r="E62" i="47"/>
  <c r="I62" i="47"/>
  <c r="C69" i="47"/>
  <c r="W63" i="47"/>
  <c r="S63" i="47"/>
  <c r="L61" i="47"/>
  <c r="K61" i="47"/>
  <c r="BQ66" i="71" l="1"/>
  <c r="BP66" i="71" s="1"/>
  <c r="BS66" i="71"/>
  <c r="BO67" i="71" s="1"/>
  <c r="BJ66" i="71"/>
  <c r="BI66" i="71" s="1"/>
  <c r="BL66" i="71" s="1"/>
  <c r="BH67" i="71" s="1"/>
  <c r="AV67" i="71"/>
  <c r="AU67" i="71" s="1"/>
  <c r="AX67" i="71" s="1"/>
  <c r="AT68" i="71" s="1"/>
  <c r="BC68" i="71"/>
  <c r="BB68" i="71" s="1"/>
  <c r="BE68" i="71" s="1"/>
  <c r="BA69" i="71" s="1"/>
  <c r="Z86" i="71"/>
  <c r="AA86" i="71" s="1"/>
  <c r="AB86" i="71"/>
  <c r="X87" i="71" s="1"/>
  <c r="R85" i="71"/>
  <c r="S85" i="71" s="1"/>
  <c r="T85" i="71"/>
  <c r="P86" i="71" s="1"/>
  <c r="BR75" i="71"/>
  <c r="AI85" i="71"/>
  <c r="AE86" i="71" s="1"/>
  <c r="AG85" i="71"/>
  <c r="AH85" i="71" s="1"/>
  <c r="BD76" i="71"/>
  <c r="BK75" i="71"/>
  <c r="R63" i="47"/>
  <c r="D62" i="47"/>
  <c r="C70" i="47"/>
  <c r="Q69" i="47"/>
  <c r="BC69" i="71" l="1"/>
  <c r="BB69" i="71" s="1"/>
  <c r="BE69" i="71"/>
  <c r="BA70" i="71" s="1"/>
  <c r="T86" i="71"/>
  <c r="P87" i="71" s="1"/>
  <c r="R86" i="71"/>
  <c r="S86" i="71" s="1"/>
  <c r="AB87" i="71"/>
  <c r="X88" i="71" s="1"/>
  <c r="Z87" i="71"/>
  <c r="AA87" i="71" s="1"/>
  <c r="BK76" i="71"/>
  <c r="BD77" i="71"/>
  <c r="AV68" i="71"/>
  <c r="BJ67" i="71"/>
  <c r="BI67" i="71" s="1"/>
  <c r="BL67" i="71"/>
  <c r="BH68" i="71" s="1"/>
  <c r="AG86" i="71"/>
  <c r="AH86" i="71" s="1"/>
  <c r="AI86" i="71"/>
  <c r="AE87" i="71" s="1"/>
  <c r="BQ67" i="71"/>
  <c r="BP67" i="71" s="1"/>
  <c r="BS67" i="71" s="1"/>
  <c r="BO68" i="71" s="1"/>
  <c r="BR76" i="71"/>
  <c r="Q70" i="47"/>
  <c r="J62" i="47"/>
  <c r="F62" i="47"/>
  <c r="C71" i="47"/>
  <c r="X63" i="47"/>
  <c r="T63" i="47"/>
  <c r="BQ68" i="71" l="1"/>
  <c r="BP68" i="71" s="1"/>
  <c r="BS68" i="71" s="1"/>
  <c r="BO69" i="71" s="1"/>
  <c r="AV69" i="71"/>
  <c r="AU68" i="71"/>
  <c r="BD78" i="71"/>
  <c r="BK77" i="71"/>
  <c r="BR77" i="71"/>
  <c r="AB88" i="71"/>
  <c r="X89" i="71" s="1"/>
  <c r="Z88" i="71"/>
  <c r="AA88" i="71" s="1"/>
  <c r="AG87" i="71"/>
  <c r="AH87" i="71" s="1"/>
  <c r="AI87" i="71"/>
  <c r="AE88" i="71" s="1"/>
  <c r="T87" i="71"/>
  <c r="P88" i="71" s="1"/>
  <c r="R87" i="71"/>
  <c r="S87" i="71" s="1"/>
  <c r="BJ68" i="71"/>
  <c r="BI68" i="71" s="1"/>
  <c r="BL68" i="71" s="1"/>
  <c r="BH69" i="71" s="1"/>
  <c r="BC70" i="71"/>
  <c r="BB70" i="71" s="1"/>
  <c r="BE70" i="71" s="1"/>
  <c r="BA71" i="71" s="1"/>
  <c r="Q71" i="47"/>
  <c r="E63" i="47"/>
  <c r="I63" i="47"/>
  <c r="W64" i="47"/>
  <c r="S64" i="47"/>
  <c r="L62" i="47"/>
  <c r="K62" i="47"/>
  <c r="Y63" i="47"/>
  <c r="Z63" i="47"/>
  <c r="C72" i="47"/>
  <c r="BC71" i="71" l="1"/>
  <c r="BB71" i="71" s="1"/>
  <c r="BE71" i="71" s="1"/>
  <c r="BA72" i="71" s="1"/>
  <c r="BJ69" i="71"/>
  <c r="BI69" i="71" s="1"/>
  <c r="BL69" i="71" s="1"/>
  <c r="BH70" i="71" s="1"/>
  <c r="Z89" i="71"/>
  <c r="AA89" i="71" s="1"/>
  <c r="AB89" i="71"/>
  <c r="X90" i="71" s="1"/>
  <c r="BR78" i="71"/>
  <c r="BK78" i="71"/>
  <c r="BD79" i="71"/>
  <c r="AU69" i="71"/>
  <c r="AX68" i="71"/>
  <c r="T88" i="71"/>
  <c r="P89" i="71" s="1"/>
  <c r="R88" i="71"/>
  <c r="S88" i="71" s="1"/>
  <c r="AI88" i="71"/>
  <c r="AE89" i="71" s="1"/>
  <c r="AG88" i="71"/>
  <c r="AH88" i="71" s="1"/>
  <c r="BQ69" i="71"/>
  <c r="BP69" i="71" s="1"/>
  <c r="BS69" i="71" s="1"/>
  <c r="BO70" i="71" s="1"/>
  <c r="C73" i="47"/>
  <c r="D63" i="47"/>
  <c r="R64" i="47"/>
  <c r="Q72" i="47"/>
  <c r="BQ70" i="71" l="1"/>
  <c r="BP70" i="71" s="1"/>
  <c r="BS70" i="71"/>
  <c r="BO71" i="71" s="1"/>
  <c r="BJ70" i="71"/>
  <c r="BI70" i="71" s="1"/>
  <c r="BL70" i="71" s="1"/>
  <c r="BH71" i="71" s="1"/>
  <c r="BC72" i="71"/>
  <c r="BB72" i="71" s="1"/>
  <c r="BE72" i="71"/>
  <c r="BA73" i="71" s="1"/>
  <c r="BD80" i="71"/>
  <c r="BK79" i="71"/>
  <c r="BR79" i="71"/>
  <c r="AB90" i="71"/>
  <c r="X91" i="71" s="1"/>
  <c r="Z90" i="71"/>
  <c r="AA90" i="71" s="1"/>
  <c r="AG89" i="71"/>
  <c r="AH89" i="71" s="1"/>
  <c r="AI89" i="71"/>
  <c r="AE90" i="71" s="1"/>
  <c r="T89" i="71"/>
  <c r="P90" i="71" s="1"/>
  <c r="R89" i="71"/>
  <c r="S89" i="71" s="1"/>
  <c r="J63" i="47"/>
  <c r="F63" i="47"/>
  <c r="X64" i="47"/>
  <c r="T64" i="47"/>
  <c r="C74" i="47"/>
  <c r="Q73" i="47"/>
  <c r="BJ71" i="71" l="1"/>
  <c r="BI71" i="71" s="1"/>
  <c r="BL71" i="71" s="1"/>
  <c r="BH72" i="71" s="1"/>
  <c r="BR80" i="71"/>
  <c r="BK80" i="71"/>
  <c r="BC73" i="71"/>
  <c r="BB73" i="71" s="1"/>
  <c r="BE73" i="71" s="1"/>
  <c r="BA74" i="71" s="1"/>
  <c r="T90" i="71"/>
  <c r="R90" i="71"/>
  <c r="AI90" i="71"/>
  <c r="AE91" i="71" s="1"/>
  <c r="AG90" i="71"/>
  <c r="AH90" i="71" s="1"/>
  <c r="BQ71" i="71"/>
  <c r="BP71" i="71" s="1"/>
  <c r="BS71" i="71" s="1"/>
  <c r="BO72" i="71" s="1"/>
  <c r="AB91" i="71"/>
  <c r="X92" i="71" s="1"/>
  <c r="Z91" i="71"/>
  <c r="AA91" i="71" s="1"/>
  <c r="W65" i="47"/>
  <c r="S65" i="47"/>
  <c r="R65" i="47" s="1"/>
  <c r="T65" i="47" s="1"/>
  <c r="Z64" i="47"/>
  <c r="Y64" i="47"/>
  <c r="E64" i="47"/>
  <c r="D64" i="47" s="1"/>
  <c r="I64" i="47"/>
  <c r="Q74" i="47"/>
  <c r="C75" i="47"/>
  <c r="L63" i="47"/>
  <c r="K63" i="47"/>
  <c r="BQ72" i="71" l="1"/>
  <c r="BP72" i="71" s="1"/>
  <c r="BS72" i="71" s="1"/>
  <c r="BO73" i="71" s="1"/>
  <c r="BC74" i="71"/>
  <c r="BB74" i="71" s="1"/>
  <c r="BE74" i="71" s="1"/>
  <c r="BA75" i="71" s="1"/>
  <c r="BJ72" i="71"/>
  <c r="BI72" i="71" s="1"/>
  <c r="BL72" i="71" s="1"/>
  <c r="BH73" i="71" s="1"/>
  <c r="AI91" i="71"/>
  <c r="AE92" i="71" s="1"/>
  <c r="AG91" i="71"/>
  <c r="AH91" i="71" s="1"/>
  <c r="S90" i="71"/>
  <c r="R91" i="71"/>
  <c r="G40" i="71" s="1"/>
  <c r="BK81" i="71"/>
  <c r="AB92" i="71"/>
  <c r="X93" i="71" s="1"/>
  <c r="Z92" i="71"/>
  <c r="AA92" i="71" s="1"/>
  <c r="BR81" i="71"/>
  <c r="J64" i="47"/>
  <c r="L64" i="47" s="1"/>
  <c r="X65" i="47"/>
  <c r="Y65" i="47" s="1"/>
  <c r="Q75" i="47"/>
  <c r="W66" i="47"/>
  <c r="S66" i="47"/>
  <c r="R66" i="47" s="1"/>
  <c r="C76" i="47"/>
  <c r="F64" i="47"/>
  <c r="BJ73" i="71" l="1"/>
  <c r="BI73" i="71" s="1"/>
  <c r="BL73" i="71" s="1"/>
  <c r="BH74" i="71" s="1"/>
  <c r="BC75" i="71"/>
  <c r="BB75" i="71" s="1"/>
  <c r="BE75" i="71" s="1"/>
  <c r="BA76" i="71" s="1"/>
  <c r="BQ73" i="71"/>
  <c r="BP73" i="71" s="1"/>
  <c r="BS73" i="71" s="1"/>
  <c r="BO74" i="71" s="1"/>
  <c r="BK82" i="71"/>
  <c r="AG92" i="71"/>
  <c r="AH92" i="71" s="1"/>
  <c r="AI92" i="71"/>
  <c r="AE93" i="71" s="1"/>
  <c r="BR82" i="71"/>
  <c r="AB93" i="71"/>
  <c r="X94" i="71" s="1"/>
  <c r="Z93" i="71"/>
  <c r="AA93" i="71" s="1"/>
  <c r="K64" i="47"/>
  <c r="X66" i="47"/>
  <c r="Z66" i="47" s="1"/>
  <c r="Z65" i="47"/>
  <c r="C77" i="47"/>
  <c r="E65" i="47"/>
  <c r="D65" i="47" s="1"/>
  <c r="I65" i="47"/>
  <c r="Q76" i="47"/>
  <c r="T66" i="47"/>
  <c r="BQ74" i="71" l="1"/>
  <c r="BP74" i="71" s="1"/>
  <c r="BS74" i="71" s="1"/>
  <c r="BO75" i="71" s="1"/>
  <c r="BC76" i="71"/>
  <c r="BB76" i="71" s="1"/>
  <c r="BE76" i="71" s="1"/>
  <c r="BA77" i="71" s="1"/>
  <c r="BR83" i="71"/>
  <c r="AI93" i="71"/>
  <c r="AE94" i="71" s="1"/>
  <c r="AG93" i="71"/>
  <c r="AH93" i="71" s="1"/>
  <c r="BK83" i="71"/>
  <c r="BJ74" i="71"/>
  <c r="BI74" i="71" s="1"/>
  <c r="BL74" i="71" s="1"/>
  <c r="BH75" i="71" s="1"/>
  <c r="AB94" i="71"/>
  <c r="X95" i="71" s="1"/>
  <c r="Z94" i="71"/>
  <c r="AA94" i="71" s="1"/>
  <c r="Y66" i="47"/>
  <c r="J65" i="47"/>
  <c r="L65" i="47" s="1"/>
  <c r="Q77" i="47"/>
  <c r="W67" i="47"/>
  <c r="S67" i="47"/>
  <c r="R67" i="47" s="1"/>
  <c r="T67" i="47" s="1"/>
  <c r="F65" i="47"/>
  <c r="C78" i="47"/>
  <c r="BC77" i="71" l="1"/>
  <c r="BB77" i="71" s="1"/>
  <c r="BE77" i="71" s="1"/>
  <c r="BA78" i="71" s="1"/>
  <c r="BQ75" i="71"/>
  <c r="BP75" i="71" s="1"/>
  <c r="BS75" i="71" s="1"/>
  <c r="BO76" i="71" s="1"/>
  <c r="BJ75" i="71"/>
  <c r="BI75" i="71" s="1"/>
  <c r="BL75" i="71" s="1"/>
  <c r="BH76" i="71" s="1"/>
  <c r="BK84" i="71"/>
  <c r="AI94" i="71"/>
  <c r="AE95" i="71" s="1"/>
  <c r="AG94" i="71"/>
  <c r="AH94" i="71" s="1"/>
  <c r="BR84" i="71"/>
  <c r="Z95" i="71"/>
  <c r="AA95" i="71" s="1"/>
  <c r="AB95" i="71"/>
  <c r="X96" i="71" s="1"/>
  <c r="K65" i="47"/>
  <c r="W68" i="47"/>
  <c r="S68" i="47"/>
  <c r="R68" i="47" s="1"/>
  <c r="E66" i="47"/>
  <c r="D66" i="47" s="1"/>
  <c r="F66" i="47" s="1"/>
  <c r="I66" i="47"/>
  <c r="C79" i="47"/>
  <c r="X67" i="47"/>
  <c r="Q78" i="47"/>
  <c r="BQ76" i="71" l="1"/>
  <c r="BP76" i="71" s="1"/>
  <c r="BS76" i="71" s="1"/>
  <c r="BO77" i="71" s="1"/>
  <c r="BC78" i="71"/>
  <c r="BB78" i="71" s="1"/>
  <c r="BE78" i="71" s="1"/>
  <c r="BA79" i="71" s="1"/>
  <c r="BR85" i="71"/>
  <c r="AI95" i="71"/>
  <c r="AE96" i="71" s="1"/>
  <c r="AG95" i="71"/>
  <c r="AH95" i="71" s="1"/>
  <c r="BK85" i="71"/>
  <c r="BJ76" i="71"/>
  <c r="BI76" i="71" s="1"/>
  <c r="BL76" i="71" s="1"/>
  <c r="BH77" i="71" s="1"/>
  <c r="AB96" i="71"/>
  <c r="X97" i="71" s="1"/>
  <c r="Z96" i="71"/>
  <c r="AA96" i="71" s="1"/>
  <c r="X68" i="47"/>
  <c r="Z68" i="47" s="1"/>
  <c r="E67" i="47"/>
  <c r="D67" i="47" s="1"/>
  <c r="F67" i="47" s="1"/>
  <c r="I67" i="47"/>
  <c r="Q79" i="47"/>
  <c r="Y67" i="47"/>
  <c r="Z67" i="47"/>
  <c r="J66" i="47"/>
  <c r="T68" i="47"/>
  <c r="C80" i="47"/>
  <c r="BJ77" i="71" l="1"/>
  <c r="BI77" i="71" s="1"/>
  <c r="BL77" i="71"/>
  <c r="BH78" i="71" s="1"/>
  <c r="BQ77" i="71"/>
  <c r="BP77" i="71" s="1"/>
  <c r="BS77" i="71" s="1"/>
  <c r="BO78" i="71" s="1"/>
  <c r="BK86" i="71"/>
  <c r="AI96" i="71"/>
  <c r="AE97" i="71" s="1"/>
  <c r="AG96" i="71"/>
  <c r="AH96" i="71" s="1"/>
  <c r="BR86" i="71"/>
  <c r="BC79" i="71"/>
  <c r="BB79" i="71" s="1"/>
  <c r="BE79" i="71" s="1"/>
  <c r="BA80" i="71" s="1"/>
  <c r="AB97" i="71"/>
  <c r="X98" i="71" s="1"/>
  <c r="Z97" i="71"/>
  <c r="AA97" i="71" s="1"/>
  <c r="Y68" i="47"/>
  <c r="E68" i="47"/>
  <c r="D68" i="47" s="1"/>
  <c r="F68" i="47" s="1"/>
  <c r="I68" i="47"/>
  <c r="W69" i="47"/>
  <c r="S69" i="47"/>
  <c r="R69" i="47" s="1"/>
  <c r="Q80" i="47"/>
  <c r="L66" i="47"/>
  <c r="K66" i="47"/>
  <c r="C81" i="47"/>
  <c r="J67" i="47"/>
  <c r="BQ78" i="71" l="1"/>
  <c r="BP78" i="71" s="1"/>
  <c r="BS78" i="71" s="1"/>
  <c r="BO79" i="71" s="1"/>
  <c r="BC80" i="71"/>
  <c r="BR87" i="71"/>
  <c r="AI97" i="71"/>
  <c r="AE98" i="71" s="1"/>
  <c r="AG97" i="71"/>
  <c r="AH97" i="71" s="1"/>
  <c r="BK87" i="71"/>
  <c r="BJ78" i="71"/>
  <c r="BI78" i="71" s="1"/>
  <c r="BL78" i="71" s="1"/>
  <c r="BH79" i="71" s="1"/>
  <c r="AB98" i="71"/>
  <c r="X99" i="71" s="1"/>
  <c r="Z98" i="71"/>
  <c r="AA98" i="71" s="1"/>
  <c r="X69" i="47"/>
  <c r="Z69" i="47" s="1"/>
  <c r="T69" i="47"/>
  <c r="C82" i="47"/>
  <c r="E69" i="47"/>
  <c r="D69" i="47" s="1"/>
  <c r="I69" i="47"/>
  <c r="Q81" i="47"/>
  <c r="L67" i="47"/>
  <c r="K67" i="47"/>
  <c r="J68" i="47"/>
  <c r="BJ79" i="71" l="1"/>
  <c r="BI79" i="71" s="1"/>
  <c r="BL79" i="71" s="1"/>
  <c r="BH80" i="71" s="1"/>
  <c r="BQ79" i="71"/>
  <c r="BP79" i="71" s="1"/>
  <c r="BS79" i="71" s="1"/>
  <c r="BO80" i="71" s="1"/>
  <c r="BK88" i="71"/>
  <c r="AG98" i="71"/>
  <c r="AH98" i="71" s="1"/>
  <c r="AI98" i="71"/>
  <c r="AE99" i="71" s="1"/>
  <c r="BR88" i="71"/>
  <c r="BC81" i="71"/>
  <c r="BB80" i="71"/>
  <c r="AB99" i="71"/>
  <c r="X100" i="71" s="1"/>
  <c r="Z99" i="71"/>
  <c r="AA99" i="71" s="1"/>
  <c r="Y69" i="47"/>
  <c r="J69" i="47"/>
  <c r="L69" i="47" s="1"/>
  <c r="C83" i="47"/>
  <c r="Q82" i="47"/>
  <c r="F69" i="47"/>
  <c r="L68" i="47"/>
  <c r="K68" i="47"/>
  <c r="W70" i="47"/>
  <c r="S70" i="47"/>
  <c r="R70" i="47" s="1"/>
  <c r="BQ80" i="71" l="1"/>
  <c r="BP80" i="71" s="1"/>
  <c r="BS80" i="71" s="1"/>
  <c r="BO81" i="71" s="1"/>
  <c r="BB81" i="71"/>
  <c r="BE80" i="71"/>
  <c r="BR89" i="71"/>
  <c r="AI99" i="71"/>
  <c r="AE100" i="71" s="1"/>
  <c r="AG99" i="71"/>
  <c r="AH99" i="71" s="1"/>
  <c r="BK89" i="71"/>
  <c r="BJ80" i="71"/>
  <c r="BI80" i="71" s="1"/>
  <c r="BL80" i="71" s="1"/>
  <c r="BH81" i="71" s="1"/>
  <c r="AB100" i="71"/>
  <c r="X101" i="71" s="1"/>
  <c r="Z100" i="71"/>
  <c r="AA100" i="71" s="1"/>
  <c r="K69" i="47"/>
  <c r="X70" i="47"/>
  <c r="Z70" i="47" s="1"/>
  <c r="T70" i="47"/>
  <c r="Q83" i="47"/>
  <c r="C84" i="47"/>
  <c r="E70" i="47"/>
  <c r="D70" i="47" s="1"/>
  <c r="F70" i="47" s="1"/>
  <c r="I70" i="47"/>
  <c r="BJ81" i="71" l="1"/>
  <c r="BI81" i="71" s="1"/>
  <c r="BL81" i="71" s="1"/>
  <c r="BH82" i="71" s="1"/>
  <c r="BQ81" i="71"/>
  <c r="BP81" i="71" s="1"/>
  <c r="BS81" i="71" s="1"/>
  <c r="BO82" i="71" s="1"/>
  <c r="BK90" i="71"/>
  <c r="AI100" i="71"/>
  <c r="AE101" i="71" s="1"/>
  <c r="AG100" i="71"/>
  <c r="AH100" i="71" s="1"/>
  <c r="BR90" i="71"/>
  <c r="AB101" i="71"/>
  <c r="X102" i="71" s="1"/>
  <c r="Z101" i="71"/>
  <c r="AA101" i="71" s="1"/>
  <c r="Y70" i="47"/>
  <c r="Q84" i="47"/>
  <c r="W71" i="47"/>
  <c r="S71" i="47"/>
  <c r="R71" i="47" s="1"/>
  <c r="C85" i="47"/>
  <c r="E71" i="47"/>
  <c r="D71" i="47" s="1"/>
  <c r="I71" i="47"/>
  <c r="J70" i="47"/>
  <c r="BQ82" i="71" l="1"/>
  <c r="BP82" i="71" s="1"/>
  <c r="BS82" i="71" s="1"/>
  <c r="BO83" i="71" s="1"/>
  <c r="BJ82" i="71"/>
  <c r="BI82" i="71" s="1"/>
  <c r="BL82" i="71" s="1"/>
  <c r="BH83" i="71" s="1"/>
  <c r="AB102" i="71"/>
  <c r="Z102" i="71"/>
  <c r="BR91" i="71"/>
  <c r="AI101" i="71"/>
  <c r="AE102" i="71" s="1"/>
  <c r="AG101" i="71"/>
  <c r="AH101" i="71" s="1"/>
  <c r="BK91" i="71"/>
  <c r="X71" i="47"/>
  <c r="Y71" i="47" s="1"/>
  <c r="J71" i="47"/>
  <c r="L71" i="47" s="1"/>
  <c r="L70" i="47"/>
  <c r="K70" i="47"/>
  <c r="C86" i="47"/>
  <c r="T71" i="47"/>
  <c r="F71" i="47"/>
  <c r="Q85" i="47"/>
  <c r="BJ83" i="71" l="1"/>
  <c r="BI83" i="71" s="1"/>
  <c r="BL83" i="71" s="1"/>
  <c r="BH84" i="71" s="1"/>
  <c r="BQ83" i="71"/>
  <c r="BP83" i="71" s="1"/>
  <c r="BS83" i="71"/>
  <c r="BO84" i="71" s="1"/>
  <c r="BK92" i="71"/>
  <c r="AI102" i="71"/>
  <c r="AE103" i="71" s="1"/>
  <c r="AG102" i="71"/>
  <c r="AH102" i="71" s="1"/>
  <c r="BR92" i="71"/>
  <c r="AA102" i="71"/>
  <c r="Z103" i="71"/>
  <c r="J30" i="71" s="1"/>
  <c r="K71" i="47"/>
  <c r="Z71" i="47"/>
  <c r="E72" i="47"/>
  <c r="D72" i="47" s="1"/>
  <c r="F72" i="47" s="1"/>
  <c r="I72" i="47"/>
  <c r="Q86" i="47"/>
  <c r="C87" i="47"/>
  <c r="W72" i="47"/>
  <c r="S72" i="47"/>
  <c r="R72" i="47" s="1"/>
  <c r="BJ84" i="71" l="1"/>
  <c r="BI84" i="71" s="1"/>
  <c r="BL84" i="71" s="1"/>
  <c r="BH85" i="71" s="1"/>
  <c r="BR93" i="71"/>
  <c r="AG103" i="71"/>
  <c r="AH103" i="71" s="1"/>
  <c r="AI103" i="71"/>
  <c r="AE104" i="71" s="1"/>
  <c r="BQ84" i="71"/>
  <c r="BP84" i="71" s="1"/>
  <c r="BS84" i="71" s="1"/>
  <c r="BO85" i="71" s="1"/>
  <c r="X72" i="47"/>
  <c r="Y72" i="47" s="1"/>
  <c r="C88" i="47"/>
  <c r="T72" i="47"/>
  <c r="E73" i="47"/>
  <c r="D73" i="47" s="1"/>
  <c r="I73" i="47"/>
  <c r="Q87" i="47"/>
  <c r="J72" i="47"/>
  <c r="BQ85" i="71" l="1"/>
  <c r="BP85" i="71" s="1"/>
  <c r="BS85" i="71" s="1"/>
  <c r="BO86" i="71" s="1"/>
  <c r="BJ85" i="71"/>
  <c r="BI85" i="71" s="1"/>
  <c r="BL85" i="71" s="1"/>
  <c r="BH86" i="71" s="1"/>
  <c r="AI104" i="71"/>
  <c r="AE105" i="71" s="1"/>
  <c r="AG104" i="71"/>
  <c r="AH104" i="71" s="1"/>
  <c r="BR94" i="71"/>
  <c r="J73" i="47"/>
  <c r="L73" i="47" s="1"/>
  <c r="Z72" i="47"/>
  <c r="W73" i="47"/>
  <c r="S73" i="47"/>
  <c r="R73" i="47" s="1"/>
  <c r="L72" i="47"/>
  <c r="K72" i="47"/>
  <c r="C89" i="47"/>
  <c r="Q88" i="47"/>
  <c r="F73" i="47"/>
  <c r="BJ86" i="71" l="1"/>
  <c r="BI86" i="71" s="1"/>
  <c r="BL86" i="71" s="1"/>
  <c r="BH87" i="71" s="1"/>
  <c r="BQ86" i="71"/>
  <c r="BP86" i="71" s="1"/>
  <c r="BS86" i="71" s="1"/>
  <c r="BO87" i="71" s="1"/>
  <c r="BR95" i="71"/>
  <c r="AG105" i="71"/>
  <c r="AH105" i="71" s="1"/>
  <c r="AI105" i="71"/>
  <c r="AE106" i="71" s="1"/>
  <c r="X73" i="47"/>
  <c r="Y73" i="47" s="1"/>
  <c r="K73" i="47"/>
  <c r="E74" i="47"/>
  <c r="D74" i="47" s="1"/>
  <c r="F74" i="47" s="1"/>
  <c r="I74" i="47"/>
  <c r="T73" i="47"/>
  <c r="Q89" i="47"/>
  <c r="C90" i="47"/>
  <c r="BJ87" i="71" l="1"/>
  <c r="BI87" i="71" s="1"/>
  <c r="BL87" i="71" s="1"/>
  <c r="BH88" i="71" s="1"/>
  <c r="AI106" i="71"/>
  <c r="AE107" i="71" s="1"/>
  <c r="AG106" i="71"/>
  <c r="AH106" i="71" s="1"/>
  <c r="BR96" i="71"/>
  <c r="BQ87" i="71"/>
  <c r="BP87" i="71" s="1"/>
  <c r="BS87" i="71" s="1"/>
  <c r="BO88" i="71" s="1"/>
  <c r="Z73" i="47"/>
  <c r="Q90" i="47"/>
  <c r="W74" i="47"/>
  <c r="S74" i="47"/>
  <c r="R74" i="47" s="1"/>
  <c r="C91" i="47"/>
  <c r="E75" i="47"/>
  <c r="D75" i="47" s="1"/>
  <c r="F75" i="47" s="1"/>
  <c r="I75" i="47"/>
  <c r="J74" i="47"/>
  <c r="BQ88" i="71" l="1"/>
  <c r="BP88" i="71" s="1"/>
  <c r="BS88" i="71" s="1"/>
  <c r="BO89" i="71" s="1"/>
  <c r="BJ88" i="71"/>
  <c r="BI88" i="71" s="1"/>
  <c r="BL88" i="71" s="1"/>
  <c r="BH89" i="71" s="1"/>
  <c r="BR97" i="71"/>
  <c r="AG107" i="71"/>
  <c r="AH107" i="71" s="1"/>
  <c r="AI107" i="71"/>
  <c r="AE108" i="71" s="1"/>
  <c r="X74" i="47"/>
  <c r="Z74" i="47" s="1"/>
  <c r="T74" i="47"/>
  <c r="W75" i="47" s="1"/>
  <c r="L74" i="47"/>
  <c r="K74" i="47"/>
  <c r="C92" i="47"/>
  <c r="E76" i="47"/>
  <c r="D76" i="47" s="1"/>
  <c r="F76" i="47" s="1"/>
  <c r="I76" i="47"/>
  <c r="J75" i="47"/>
  <c r="Q91" i="47"/>
  <c r="BQ89" i="71" l="1"/>
  <c r="BP89" i="71" s="1"/>
  <c r="BS89" i="71" s="1"/>
  <c r="BO90" i="71" s="1"/>
  <c r="AI108" i="71"/>
  <c r="AE109" i="71" s="1"/>
  <c r="AG108" i="71"/>
  <c r="AH108" i="71" s="1"/>
  <c r="BR98" i="71"/>
  <c r="BJ89" i="71"/>
  <c r="BI89" i="71" s="1"/>
  <c r="BL89" i="71" s="1"/>
  <c r="BH90" i="71" s="1"/>
  <c r="Y74" i="47"/>
  <c r="S75" i="47"/>
  <c r="R75" i="47" s="1"/>
  <c r="X75" i="47" s="1"/>
  <c r="Z75" i="47" s="1"/>
  <c r="E77" i="47"/>
  <c r="D77" i="47" s="1"/>
  <c r="F77" i="47" s="1"/>
  <c r="I77" i="47"/>
  <c r="Q92" i="47"/>
  <c r="J76" i="47"/>
  <c r="L75" i="47"/>
  <c r="K75" i="47"/>
  <c r="C93" i="47"/>
  <c r="BJ90" i="71" l="1"/>
  <c r="BI90" i="71" s="1"/>
  <c r="BL90" i="71" s="1"/>
  <c r="BH91" i="71" s="1"/>
  <c r="BQ90" i="71"/>
  <c r="BP90" i="71" s="1"/>
  <c r="BS90" i="71" s="1"/>
  <c r="BO91" i="71" s="1"/>
  <c r="BR99" i="71"/>
  <c r="AI109" i="71"/>
  <c r="AE110" i="71" s="1"/>
  <c r="AG109" i="71"/>
  <c r="AH109" i="71" s="1"/>
  <c r="Y75" i="47"/>
  <c r="T75" i="47"/>
  <c r="L76" i="47"/>
  <c r="K76" i="47"/>
  <c r="C94" i="47"/>
  <c r="E78" i="47"/>
  <c r="D78" i="47" s="1"/>
  <c r="F78" i="47" s="1"/>
  <c r="I78" i="47"/>
  <c r="Q93" i="47"/>
  <c r="J77" i="47"/>
  <c r="BJ91" i="71" l="1"/>
  <c r="BI91" i="71" s="1"/>
  <c r="BL91" i="71" s="1"/>
  <c r="BH92" i="71" s="1"/>
  <c r="AG110" i="71"/>
  <c r="AH110" i="71" s="1"/>
  <c r="AI110" i="71"/>
  <c r="AE111" i="71" s="1"/>
  <c r="BR100" i="71"/>
  <c r="BQ91" i="71"/>
  <c r="BP91" i="71" s="1"/>
  <c r="BS91" i="71" s="1"/>
  <c r="BO92" i="71" s="1"/>
  <c r="S76" i="47"/>
  <c r="R76" i="47" s="1"/>
  <c r="W76" i="47"/>
  <c r="C95" i="47"/>
  <c r="Q94" i="47"/>
  <c r="E79" i="47"/>
  <c r="D79" i="47" s="1"/>
  <c r="I79" i="47"/>
  <c r="L77" i="47"/>
  <c r="K77" i="47"/>
  <c r="J78" i="47"/>
  <c r="BQ92" i="71" l="1"/>
  <c r="BP92" i="71" s="1"/>
  <c r="BS92" i="71" s="1"/>
  <c r="BO93" i="71" s="1"/>
  <c r="BJ92" i="71"/>
  <c r="BR101" i="71"/>
  <c r="AI111" i="71"/>
  <c r="AE112" i="71" s="1"/>
  <c r="AG111" i="71"/>
  <c r="AH111" i="71" s="1"/>
  <c r="X76" i="47"/>
  <c r="T76" i="47"/>
  <c r="J79" i="47"/>
  <c r="Q95" i="47"/>
  <c r="F79" i="47"/>
  <c r="L78" i="47"/>
  <c r="K78" i="47"/>
  <c r="C96" i="47"/>
  <c r="BQ93" i="71" l="1"/>
  <c r="BP93" i="71" s="1"/>
  <c r="BS93" i="71"/>
  <c r="BO94" i="71" s="1"/>
  <c r="AI112" i="71"/>
  <c r="AE113" i="71" s="1"/>
  <c r="AG112" i="71"/>
  <c r="AH112" i="71" s="1"/>
  <c r="BR102" i="71"/>
  <c r="BJ93" i="71"/>
  <c r="BI92" i="71"/>
  <c r="W77" i="47"/>
  <c r="S77" i="47"/>
  <c r="R77" i="47" s="1"/>
  <c r="Y76" i="47"/>
  <c r="Z76" i="47"/>
  <c r="C97" i="47"/>
  <c r="Q96" i="47"/>
  <c r="L79" i="47"/>
  <c r="K79" i="47"/>
  <c r="E80" i="47"/>
  <c r="D80" i="47" s="1"/>
  <c r="F80" i="47" s="1"/>
  <c r="I80" i="47"/>
  <c r="BI93" i="71" l="1"/>
  <c r="BL92" i="71"/>
  <c r="BR103" i="71"/>
  <c r="AI113" i="71"/>
  <c r="AE114" i="71" s="1"/>
  <c r="AG113" i="71"/>
  <c r="AH113" i="71" s="1"/>
  <c r="BQ94" i="71"/>
  <c r="BP94" i="71" s="1"/>
  <c r="BS94" i="71" s="1"/>
  <c r="BO95" i="71" s="1"/>
  <c r="T77" i="47"/>
  <c r="X77" i="47"/>
  <c r="E81" i="47"/>
  <c r="D81" i="47" s="1"/>
  <c r="F81" i="47" s="1"/>
  <c r="I81" i="47"/>
  <c r="J80" i="47"/>
  <c r="Q97" i="47"/>
  <c r="C98" i="47"/>
  <c r="BQ95" i="71" l="1"/>
  <c r="BP95" i="71" s="1"/>
  <c r="BS95" i="71"/>
  <c r="BO96" i="71" s="1"/>
  <c r="AI114" i="71"/>
  <c r="AG114" i="71"/>
  <c r="BR104" i="71"/>
  <c r="Z77" i="47"/>
  <c r="Y77" i="47"/>
  <c r="S78" i="47"/>
  <c r="R78" i="47" s="1"/>
  <c r="W78" i="47"/>
  <c r="L80" i="47"/>
  <c r="K80" i="47"/>
  <c r="C99" i="47"/>
  <c r="E82" i="47"/>
  <c r="D82" i="47" s="1"/>
  <c r="I82" i="47"/>
  <c r="Q98" i="47"/>
  <c r="J81" i="47"/>
  <c r="AH114" i="71" l="1"/>
  <c r="AG115" i="71"/>
  <c r="J40" i="71" s="1"/>
  <c r="BQ96" i="71"/>
  <c r="BP96" i="71" s="1"/>
  <c r="BS96" i="71"/>
  <c r="BO97" i="71" s="1"/>
  <c r="X78" i="47"/>
  <c r="Z78" i="47" s="1"/>
  <c r="T78" i="47"/>
  <c r="J82" i="47"/>
  <c r="L81" i="47"/>
  <c r="K81" i="47"/>
  <c r="C100" i="47"/>
  <c r="Q99" i="47"/>
  <c r="F82" i="47"/>
  <c r="BQ97" i="71" l="1"/>
  <c r="BP97" i="71" s="1"/>
  <c r="BS97" i="71" s="1"/>
  <c r="BO98" i="71" s="1"/>
  <c r="Y78" i="47"/>
  <c r="W79" i="47"/>
  <c r="S79" i="47"/>
  <c r="R79" i="47" s="1"/>
  <c r="E83" i="47"/>
  <c r="D83" i="47" s="1"/>
  <c r="F83" i="47" s="1"/>
  <c r="I83" i="47"/>
  <c r="Q100" i="47"/>
  <c r="C101" i="47"/>
  <c r="L82" i="47"/>
  <c r="K82" i="47"/>
  <c r="BQ98" i="71" l="1"/>
  <c r="BP98" i="71" s="1"/>
  <c r="BS98" i="71" s="1"/>
  <c r="BO99" i="71" s="1"/>
  <c r="X79" i="47"/>
  <c r="Y79" i="47" s="1"/>
  <c r="T79" i="47"/>
  <c r="E84" i="47"/>
  <c r="D84" i="47" s="1"/>
  <c r="F84" i="47" s="1"/>
  <c r="I84" i="47"/>
  <c r="Q101" i="47"/>
  <c r="C102" i="47"/>
  <c r="J83" i="47"/>
  <c r="BQ99" i="71" l="1"/>
  <c r="BP99" i="71" s="1"/>
  <c r="BS99" i="71" s="1"/>
  <c r="BO100" i="71" s="1"/>
  <c r="Z79" i="47"/>
  <c r="W80" i="47"/>
  <c r="S80" i="47"/>
  <c r="R80" i="47" s="1"/>
  <c r="Q102" i="47"/>
  <c r="E85" i="47"/>
  <c r="D85" i="47" s="1"/>
  <c r="I85" i="47"/>
  <c r="C103" i="47"/>
  <c r="L83" i="47"/>
  <c r="K83" i="47"/>
  <c r="J84" i="47"/>
  <c r="BQ100" i="71" l="1"/>
  <c r="BP100" i="71" s="1"/>
  <c r="BS100" i="71"/>
  <c r="BO101" i="71" s="1"/>
  <c r="J85" i="47"/>
  <c r="L85" i="47" s="1"/>
  <c r="T80" i="47"/>
  <c r="X80" i="47"/>
  <c r="Q103" i="47"/>
  <c r="C104" i="47"/>
  <c r="L84" i="47"/>
  <c r="K84" i="47"/>
  <c r="F85" i="47"/>
  <c r="BQ101" i="71" l="1"/>
  <c r="BP101" i="71" s="1"/>
  <c r="BS101" i="71"/>
  <c r="BO102" i="71" s="1"/>
  <c r="K85" i="47"/>
  <c r="Z80" i="47"/>
  <c r="Y80" i="47"/>
  <c r="W81" i="47"/>
  <c r="S81" i="47"/>
  <c r="R81" i="47" s="1"/>
  <c r="E86" i="47"/>
  <c r="D86" i="47" s="1"/>
  <c r="F86" i="47" s="1"/>
  <c r="I86" i="47"/>
  <c r="C105" i="47"/>
  <c r="Q104" i="47"/>
  <c r="BQ102" i="71" l="1"/>
  <c r="BP102" i="71" s="1"/>
  <c r="BS102" i="71" s="1"/>
  <c r="BO103" i="71" s="1"/>
  <c r="T81" i="47"/>
  <c r="X81" i="47"/>
  <c r="E87" i="47"/>
  <c r="D87" i="47" s="1"/>
  <c r="F87" i="47" s="1"/>
  <c r="I87" i="47"/>
  <c r="C106" i="47"/>
  <c r="J86" i="47"/>
  <c r="Q105" i="47"/>
  <c r="BQ103" i="71" l="1"/>
  <c r="BP103" i="71" s="1"/>
  <c r="BS103" i="71" s="1"/>
  <c r="BO104" i="71" s="1"/>
  <c r="Z81" i="47"/>
  <c r="Y81" i="47"/>
  <c r="W82" i="47"/>
  <c r="S82" i="47"/>
  <c r="R82" i="47" s="1"/>
  <c r="C107" i="47"/>
  <c r="L86" i="47"/>
  <c r="K86" i="47"/>
  <c r="E88" i="47"/>
  <c r="D88" i="47" s="1"/>
  <c r="I88" i="47"/>
  <c r="Q106" i="47"/>
  <c r="J87" i="47"/>
  <c r="BQ104" i="71" l="1"/>
  <c r="X82" i="47"/>
  <c r="Y82" i="47" s="1"/>
  <c r="T82" i="47"/>
  <c r="S83" i="47" s="1"/>
  <c r="R83" i="47" s="1"/>
  <c r="J88" i="47"/>
  <c r="L88" i="47" s="1"/>
  <c r="L87" i="47"/>
  <c r="K87" i="47"/>
  <c r="Q107" i="47"/>
  <c r="F88" i="47"/>
  <c r="C108" i="47"/>
  <c r="BQ105" i="71" l="1"/>
  <c r="R31" i="71" s="1"/>
  <c r="BP104" i="71"/>
  <c r="Z82" i="47"/>
  <c r="W83" i="47"/>
  <c r="X83" i="47" s="1"/>
  <c r="Y83" i="47" s="1"/>
  <c r="K88" i="47"/>
  <c r="T83" i="47"/>
  <c r="Q108" i="47"/>
  <c r="E89" i="47"/>
  <c r="D89" i="47" s="1"/>
  <c r="F89" i="47" s="1"/>
  <c r="I89" i="47"/>
  <c r="C109" i="47"/>
  <c r="BP105" i="71" l="1"/>
  <c r="BS104" i="71"/>
  <c r="Z83" i="47"/>
  <c r="J89" i="47"/>
  <c r="L89" i="47" s="1"/>
  <c r="W84" i="47"/>
  <c r="S84" i="47"/>
  <c r="R84" i="47" s="1"/>
  <c r="T84" i="47" s="1"/>
  <c r="E90" i="47"/>
  <c r="D90" i="47" s="1"/>
  <c r="F90" i="47" s="1"/>
  <c r="I90" i="47"/>
  <c r="Q109" i="47"/>
  <c r="C110" i="47"/>
  <c r="K89" i="47" l="1"/>
  <c r="W85" i="47"/>
  <c r="S85" i="47"/>
  <c r="R85" i="47" s="1"/>
  <c r="X84" i="47"/>
  <c r="C111" i="47"/>
  <c r="E91" i="47"/>
  <c r="D91" i="47" s="1"/>
  <c r="F91" i="47" s="1"/>
  <c r="I91" i="47"/>
  <c r="Q110" i="47"/>
  <c r="J90" i="47"/>
  <c r="X85" i="47" l="1"/>
  <c r="Y85" i="47" s="1"/>
  <c r="Z84" i="47"/>
  <c r="Y84" i="47"/>
  <c r="T85" i="47"/>
  <c r="Q111" i="47"/>
  <c r="E92" i="47"/>
  <c r="D92" i="47" s="1"/>
  <c r="I92" i="47"/>
  <c r="L90" i="47"/>
  <c r="K90" i="47"/>
  <c r="J91" i="47"/>
  <c r="C112" i="47"/>
  <c r="Z85" i="47" l="1"/>
  <c r="W86" i="47"/>
  <c r="S86" i="47"/>
  <c r="R86" i="47" s="1"/>
  <c r="C113" i="47"/>
  <c r="J92" i="47"/>
  <c r="L91" i="47"/>
  <c r="K91" i="47"/>
  <c r="F92" i="47"/>
  <c r="Q112" i="47"/>
  <c r="X86" i="47" l="1"/>
  <c r="Y86" i="47" s="1"/>
  <c r="T86" i="47"/>
  <c r="W87" i="47" s="1"/>
  <c r="Q113" i="47"/>
  <c r="L92" i="47"/>
  <c r="K92" i="47"/>
  <c r="C114" i="47"/>
  <c r="E93" i="47"/>
  <c r="D93" i="47" s="1"/>
  <c r="F93" i="47" s="1"/>
  <c r="I93" i="47"/>
  <c r="Z86" i="47" l="1"/>
  <c r="S87" i="47"/>
  <c r="R87" i="47" s="1"/>
  <c r="T87" i="47" s="1"/>
  <c r="E94" i="47"/>
  <c r="D94" i="47" s="1"/>
  <c r="F94" i="47" s="1"/>
  <c r="I94" i="47"/>
  <c r="J93" i="47"/>
  <c r="C115" i="47"/>
  <c r="Q114" i="47"/>
  <c r="X87" i="47" l="1"/>
  <c r="Z87" i="47" s="1"/>
  <c r="S88" i="47"/>
  <c r="R88" i="47" s="1"/>
  <c r="W88" i="47"/>
  <c r="C116" i="47"/>
  <c r="Q115" i="47"/>
  <c r="L93" i="47"/>
  <c r="K93" i="47"/>
  <c r="E95" i="47"/>
  <c r="D95" i="47" s="1"/>
  <c r="F95" i="47" s="1"/>
  <c r="I95" i="47"/>
  <c r="J94" i="47"/>
  <c r="Y87" i="47" l="1"/>
  <c r="X88" i="47"/>
  <c r="Y88" i="47" s="1"/>
  <c r="T88" i="47"/>
  <c r="Q116" i="47"/>
  <c r="I96" i="47"/>
  <c r="E96" i="47"/>
  <c r="D96" i="47" s="1"/>
  <c r="F96" i="47" s="1"/>
  <c r="C117" i="47"/>
  <c r="J95" i="47"/>
  <c r="L94" i="47"/>
  <c r="K94" i="47"/>
  <c r="C27" i="47"/>
  <c r="Z88" i="47" l="1"/>
  <c r="S89" i="47"/>
  <c r="R89" i="47" s="1"/>
  <c r="T89" i="47" s="1"/>
  <c r="W89" i="47"/>
  <c r="E97" i="47"/>
  <c r="D97" i="47" s="1"/>
  <c r="I97" i="47"/>
  <c r="C118" i="47"/>
  <c r="L95" i="47"/>
  <c r="K95" i="47"/>
  <c r="J96" i="47"/>
  <c r="Q117" i="47"/>
  <c r="W90" i="47" l="1"/>
  <c r="S90" i="47"/>
  <c r="R90" i="47" s="1"/>
  <c r="X89" i="47"/>
  <c r="C119" i="47"/>
  <c r="J97" i="47"/>
  <c r="Q118" i="47"/>
  <c r="L96" i="47"/>
  <c r="K96" i="47"/>
  <c r="F97" i="47"/>
  <c r="Z89" i="47" l="1"/>
  <c r="Y89" i="47"/>
  <c r="T90" i="47"/>
  <c r="X90" i="47"/>
  <c r="C120" i="47"/>
  <c r="I98" i="47"/>
  <c r="E98" i="47"/>
  <c r="D98" i="47" s="1"/>
  <c r="F98" i="47" s="1"/>
  <c r="Q119" i="47"/>
  <c r="K97" i="47"/>
  <c r="L97" i="47"/>
  <c r="Z90" i="47" l="1"/>
  <c r="Y90" i="47"/>
  <c r="W91" i="47"/>
  <c r="S91" i="47"/>
  <c r="R91" i="47" s="1"/>
  <c r="C121" i="47"/>
  <c r="Q120" i="47"/>
  <c r="E99" i="47"/>
  <c r="D99" i="47" s="1"/>
  <c r="I99" i="47"/>
  <c r="J98" i="47"/>
  <c r="X91" i="47" l="1"/>
  <c r="Z91" i="47" s="1"/>
  <c r="T91" i="47"/>
  <c r="J99" i="47"/>
  <c r="F99" i="47"/>
  <c r="Q121" i="47"/>
  <c r="C122" i="47"/>
  <c r="K98" i="47"/>
  <c r="L98" i="47"/>
  <c r="Y91" i="47" l="1"/>
  <c r="S92" i="47"/>
  <c r="R92" i="47" s="1"/>
  <c r="W92" i="47"/>
  <c r="C123" i="47"/>
  <c r="Q122" i="47"/>
  <c r="I100" i="47"/>
  <c r="E100" i="47"/>
  <c r="D100" i="47" s="1"/>
  <c r="K99" i="47"/>
  <c r="L99" i="47"/>
  <c r="X92" i="47" l="1"/>
  <c r="Y92" i="47" s="1"/>
  <c r="T92" i="47"/>
  <c r="J100" i="47"/>
  <c r="K100" i="47" s="1"/>
  <c r="C124" i="47"/>
  <c r="F100" i="47"/>
  <c r="Q123" i="47"/>
  <c r="L100" i="47" l="1"/>
  <c r="Z92" i="47"/>
  <c r="W93" i="47"/>
  <c r="S93" i="47"/>
  <c r="R93" i="47" s="1"/>
  <c r="I101" i="47"/>
  <c r="E101" i="47"/>
  <c r="D101" i="47" s="1"/>
  <c r="Q124" i="47"/>
  <c r="C125" i="47"/>
  <c r="J101" i="47" l="1"/>
  <c r="K101" i="47" s="1"/>
  <c r="T93" i="47"/>
  <c r="X93" i="47"/>
  <c r="Q125" i="47"/>
  <c r="C126" i="47"/>
  <c r="F101" i="47"/>
  <c r="L101" i="47" l="1"/>
  <c r="Y93" i="47"/>
  <c r="Z93" i="47"/>
  <c r="W94" i="47"/>
  <c r="S94" i="47"/>
  <c r="R94" i="47" s="1"/>
  <c r="T94" i="47" s="1"/>
  <c r="Q126" i="47"/>
  <c r="I102" i="47"/>
  <c r="E102" i="47"/>
  <c r="D102" i="47" s="1"/>
  <c r="F102" i="47" s="1"/>
  <c r="C127" i="47"/>
  <c r="X94" i="47" l="1"/>
  <c r="Z94" i="47" s="1"/>
  <c r="W95" i="47"/>
  <c r="S95" i="47"/>
  <c r="R95" i="47" s="1"/>
  <c r="T95" i="47" s="1"/>
  <c r="J102" i="47"/>
  <c r="L102" i="47" s="1"/>
  <c r="I103" i="47"/>
  <c r="E103" i="47"/>
  <c r="D103" i="47" s="1"/>
  <c r="C128" i="47"/>
  <c r="Q127" i="47"/>
  <c r="J103" i="47" l="1"/>
  <c r="L103" i="47" s="1"/>
  <c r="K102" i="47"/>
  <c r="Y94" i="47"/>
  <c r="X95" i="47"/>
  <c r="Y95" i="47" s="1"/>
  <c r="S96" i="47"/>
  <c r="R96" i="47" s="1"/>
  <c r="W96" i="47"/>
  <c r="C129" i="47"/>
  <c r="Q128" i="47"/>
  <c r="F103" i="47"/>
  <c r="K103" i="47" l="1"/>
  <c r="Z95" i="47"/>
  <c r="X96" i="47"/>
  <c r="Z96" i="47" s="1"/>
  <c r="T96" i="47"/>
  <c r="C130" i="47"/>
  <c r="Q129" i="47"/>
  <c r="E104" i="47"/>
  <c r="D104" i="47" s="1"/>
  <c r="I104" i="47"/>
  <c r="Y96" i="47" l="1"/>
  <c r="W97" i="47"/>
  <c r="S97" i="47"/>
  <c r="R97" i="47" s="1"/>
  <c r="T97" i="47" s="1"/>
  <c r="J104" i="47"/>
  <c r="L104" i="47" s="1"/>
  <c r="F104" i="47"/>
  <c r="Q130" i="47"/>
  <c r="C131" i="47"/>
  <c r="K104" i="47" l="1"/>
  <c r="S98" i="47"/>
  <c r="R98" i="47" s="1"/>
  <c r="W98" i="47"/>
  <c r="X97" i="47"/>
  <c r="C132" i="47"/>
  <c r="E105" i="47"/>
  <c r="D105" i="47" s="1"/>
  <c r="F105" i="47" s="1"/>
  <c r="I105" i="47"/>
  <c r="Q131" i="47"/>
  <c r="T98" i="47" l="1"/>
  <c r="X98" i="47"/>
  <c r="Z97" i="47"/>
  <c r="Y97" i="47"/>
  <c r="E106" i="47"/>
  <c r="D106" i="47" s="1"/>
  <c r="I106" i="47"/>
  <c r="C133" i="47"/>
  <c r="Q132" i="47"/>
  <c r="J105" i="47"/>
  <c r="Y98" i="47" l="1"/>
  <c r="Z98" i="47"/>
  <c r="W99" i="47"/>
  <c r="S99" i="47"/>
  <c r="R99" i="47" s="1"/>
  <c r="K105" i="47"/>
  <c r="L105" i="47"/>
  <c r="Q133" i="47"/>
  <c r="C134" i="47"/>
  <c r="J106" i="47"/>
  <c r="F106" i="47"/>
  <c r="X99" i="47" l="1"/>
  <c r="Z99" i="47" s="1"/>
  <c r="T99" i="47"/>
  <c r="S100" i="47" s="1"/>
  <c r="R100" i="47" s="1"/>
  <c r="Q134" i="47"/>
  <c r="I107" i="47"/>
  <c r="E107" i="47"/>
  <c r="D107" i="47" s="1"/>
  <c r="K106" i="47"/>
  <c r="L106" i="47"/>
  <c r="C135" i="47"/>
  <c r="J107" i="47" l="1"/>
  <c r="K107" i="47" s="1"/>
  <c r="Y99" i="47"/>
  <c r="W100" i="47"/>
  <c r="X100" i="47" s="1"/>
  <c r="T100" i="47"/>
  <c r="F107" i="47"/>
  <c r="C136" i="47"/>
  <c r="Q135" i="47"/>
  <c r="L107" i="47" l="1"/>
  <c r="Z100" i="47"/>
  <c r="Y100" i="47"/>
  <c r="W101" i="47"/>
  <c r="S101" i="47"/>
  <c r="R101" i="47" s="1"/>
  <c r="Q136" i="47"/>
  <c r="C137" i="47"/>
  <c r="E108" i="47"/>
  <c r="D108" i="47" s="1"/>
  <c r="I108" i="47"/>
  <c r="X101" i="47" l="1"/>
  <c r="Y101" i="47" s="1"/>
  <c r="T101" i="47"/>
  <c r="W102" i="47" s="1"/>
  <c r="J108" i="47"/>
  <c r="L108" i="47" s="1"/>
  <c r="C138" i="47"/>
  <c r="F108" i="47"/>
  <c r="Q137" i="47"/>
  <c r="Z101" i="47" l="1"/>
  <c r="K108" i="47"/>
  <c r="S102" i="47"/>
  <c r="R102" i="47" s="1"/>
  <c r="T102" i="47" s="1"/>
  <c r="C139" i="47"/>
  <c r="Q138" i="47"/>
  <c r="I109" i="47"/>
  <c r="E109" i="47"/>
  <c r="D109" i="47" s="1"/>
  <c r="J109" i="47" l="1"/>
  <c r="K109" i="47" s="1"/>
  <c r="X102" i="47"/>
  <c r="Z102" i="47" s="1"/>
  <c r="W103" i="47"/>
  <c r="S103" i="47"/>
  <c r="R103" i="47" s="1"/>
  <c r="C140" i="47"/>
  <c r="F109" i="47"/>
  <c r="Q139" i="47"/>
  <c r="Y102" i="47" l="1"/>
  <c r="L109" i="47"/>
  <c r="X103" i="47"/>
  <c r="Y103" i="47" s="1"/>
  <c r="T103" i="47"/>
  <c r="S104" i="47" s="1"/>
  <c r="R104" i="47" s="1"/>
  <c r="E110" i="47"/>
  <c r="D110" i="47" s="1"/>
  <c r="I110" i="47"/>
  <c r="Q140" i="47"/>
  <c r="C141" i="47"/>
  <c r="Z103" i="47" l="1"/>
  <c r="W104" i="47"/>
  <c r="X104" i="47" s="1"/>
  <c r="T104" i="47"/>
  <c r="J110" i="47"/>
  <c r="C142" i="47"/>
  <c r="Q141" i="47"/>
  <c r="F110" i="47"/>
  <c r="Z104" i="47" l="1"/>
  <c r="Y104" i="47"/>
  <c r="W105" i="47"/>
  <c r="S105" i="47"/>
  <c r="R105" i="47" s="1"/>
  <c r="Q142" i="47"/>
  <c r="I111" i="47"/>
  <c r="E111" i="47"/>
  <c r="D111" i="47" s="1"/>
  <c r="F111" i="47" s="1"/>
  <c r="C143" i="47"/>
  <c r="L110" i="47"/>
  <c r="K110" i="47"/>
  <c r="T105" i="47" l="1"/>
  <c r="X105" i="47"/>
  <c r="I112" i="47"/>
  <c r="E112" i="47"/>
  <c r="D112" i="47" s="1"/>
  <c r="Q143" i="47"/>
  <c r="C144" i="47"/>
  <c r="J111" i="47"/>
  <c r="J112" i="47" l="1"/>
  <c r="L112" i="47" s="1"/>
  <c r="S106" i="47"/>
  <c r="R106" i="47" s="1"/>
  <c r="W106" i="47"/>
  <c r="Z105" i="47"/>
  <c r="Y105" i="47"/>
  <c r="K111" i="47"/>
  <c r="L111" i="47"/>
  <c r="C145" i="47"/>
  <c r="Q144" i="47"/>
  <c r="F112" i="47"/>
  <c r="K112" i="47" l="1"/>
  <c r="T106" i="47"/>
  <c r="X106" i="47"/>
  <c r="Q145" i="47"/>
  <c r="I113" i="47"/>
  <c r="E113" i="47"/>
  <c r="D113" i="47" s="1"/>
  <c r="C146" i="47"/>
  <c r="J113" i="47" l="1"/>
  <c r="K113" i="47" s="1"/>
  <c r="Z106" i="47"/>
  <c r="Y106" i="47"/>
  <c r="W107" i="47"/>
  <c r="S107" i="47"/>
  <c r="R107" i="47" s="1"/>
  <c r="C147" i="47"/>
  <c r="F113" i="47"/>
  <c r="Q146" i="47"/>
  <c r="L113" i="47" l="1"/>
  <c r="X107" i="47"/>
  <c r="Y107" i="47" s="1"/>
  <c r="T107" i="47"/>
  <c r="S108" i="47" s="1"/>
  <c r="R108" i="47" s="1"/>
  <c r="Q147" i="47"/>
  <c r="C148" i="47"/>
  <c r="E114" i="47"/>
  <c r="D114" i="47" s="1"/>
  <c r="I114" i="47"/>
  <c r="Z107" i="47" l="1"/>
  <c r="T108" i="47"/>
  <c r="W109" i="47" s="1"/>
  <c r="W108" i="47"/>
  <c r="X108" i="47" s="1"/>
  <c r="J114" i="47"/>
  <c r="F114" i="47"/>
  <c r="C149" i="47"/>
  <c r="Q148" i="47"/>
  <c r="S109" i="47" l="1"/>
  <c r="R109" i="47" s="1"/>
  <c r="X109" i="47" s="1"/>
  <c r="Z108" i="47"/>
  <c r="Y108" i="47"/>
  <c r="I115" i="47"/>
  <c r="E115" i="47"/>
  <c r="D115" i="47" s="1"/>
  <c r="L114" i="47"/>
  <c r="K114" i="47"/>
  <c r="Q149" i="47"/>
  <c r="C150" i="47"/>
  <c r="Z109" i="47" l="1"/>
  <c r="Y109" i="47"/>
  <c r="T109" i="47"/>
  <c r="J115" i="47"/>
  <c r="L115" i="47" s="1"/>
  <c r="C151" i="47"/>
  <c r="Q150" i="47"/>
  <c r="F115" i="47"/>
  <c r="W110" i="47" l="1"/>
  <c r="S110" i="47"/>
  <c r="R110" i="47" s="1"/>
  <c r="K115" i="47"/>
  <c r="I116" i="47"/>
  <c r="E116" i="47"/>
  <c r="D116" i="47" s="1"/>
  <c r="Q151" i="47"/>
  <c r="C152" i="47"/>
  <c r="T110" i="47" l="1"/>
  <c r="X110" i="47"/>
  <c r="J116" i="47"/>
  <c r="L116" i="47" s="1"/>
  <c r="C153" i="47"/>
  <c r="Q152" i="47"/>
  <c r="F116" i="47"/>
  <c r="Y110" i="47" l="1"/>
  <c r="Z110" i="47"/>
  <c r="W111" i="47"/>
  <c r="S111" i="47"/>
  <c r="R111" i="47" s="1"/>
  <c r="T111" i="47" s="1"/>
  <c r="K116" i="47"/>
  <c r="C154" i="47"/>
  <c r="Q153" i="47"/>
  <c r="I117" i="47"/>
  <c r="E117" i="47"/>
  <c r="D117" i="47" s="1"/>
  <c r="J117" i="47" l="1"/>
  <c r="K117" i="47" s="1"/>
  <c r="S112" i="47"/>
  <c r="R112" i="47" s="1"/>
  <c r="W112" i="47"/>
  <c r="X111" i="47"/>
  <c r="Q154" i="47"/>
  <c r="C155" i="47"/>
  <c r="F117" i="47"/>
  <c r="L117" i="47" l="1"/>
  <c r="Z111" i="47"/>
  <c r="Y111" i="47"/>
  <c r="T112" i="47"/>
  <c r="X112" i="47"/>
  <c r="I118" i="47"/>
  <c r="E118" i="47"/>
  <c r="D118" i="47" s="1"/>
  <c r="Q155" i="47"/>
  <c r="C156" i="47"/>
  <c r="J118" i="47" l="1"/>
  <c r="K118" i="47" s="1"/>
  <c r="S113" i="47"/>
  <c r="R113" i="47" s="1"/>
  <c r="T113" i="47" s="1"/>
  <c r="W113" i="47"/>
  <c r="Y112" i="47"/>
  <c r="Z112" i="47"/>
  <c r="C157" i="47"/>
  <c r="Q156" i="47"/>
  <c r="F118" i="47"/>
  <c r="C28" i="47" l="1"/>
  <c r="L118" i="47"/>
  <c r="L56" i="47" s="1"/>
  <c r="W114" i="47"/>
  <c r="S114" i="47"/>
  <c r="R114" i="47" s="1"/>
  <c r="X113" i="47"/>
  <c r="C158" i="47"/>
  <c r="Q157" i="47"/>
  <c r="I119" i="47"/>
  <c r="E119" i="47"/>
  <c r="D119" i="47" s="1"/>
  <c r="K53" i="47"/>
  <c r="K51" i="47" l="1"/>
  <c r="J119" i="47"/>
  <c r="K119" i="47" s="1"/>
  <c r="Z113" i="47"/>
  <c r="Y113" i="47"/>
  <c r="T114" i="47"/>
  <c r="X114" i="47"/>
  <c r="Q158" i="47"/>
  <c r="C159" i="47"/>
  <c r="F119" i="47"/>
  <c r="L119" i="47" l="1"/>
  <c r="Y114" i="47"/>
  <c r="Z114" i="47"/>
  <c r="S115" i="47"/>
  <c r="R115" i="47" s="1"/>
  <c r="T115" i="47" s="1"/>
  <c r="W115" i="47"/>
  <c r="Q159" i="47"/>
  <c r="E120" i="47"/>
  <c r="D120" i="47" s="1"/>
  <c r="I120" i="47"/>
  <c r="C160" i="47"/>
  <c r="W116" i="47" l="1"/>
  <c r="S116" i="47"/>
  <c r="R116" i="47" s="1"/>
  <c r="X115" i="47"/>
  <c r="J120" i="47"/>
  <c r="L120" i="47" s="1"/>
  <c r="F120" i="47"/>
  <c r="Q160" i="47"/>
  <c r="C161" i="47"/>
  <c r="X116" i="47" l="1"/>
  <c r="Z116" i="47" s="1"/>
  <c r="T116" i="47"/>
  <c r="Y115" i="47"/>
  <c r="Z115" i="47"/>
  <c r="K120" i="47"/>
  <c r="Q161" i="47"/>
  <c r="I121" i="47"/>
  <c r="E121" i="47"/>
  <c r="D121" i="47" s="1"/>
  <c r="C162" i="47"/>
  <c r="Y116" i="47" l="1"/>
  <c r="W117" i="47"/>
  <c r="S117" i="47"/>
  <c r="R117" i="47" s="1"/>
  <c r="J121" i="47"/>
  <c r="K121" i="47" s="1"/>
  <c r="Q162" i="47"/>
  <c r="C163" i="47"/>
  <c r="F121" i="47"/>
  <c r="X117" i="47" l="1"/>
  <c r="Z117" i="47" s="1"/>
  <c r="L121" i="47"/>
  <c r="T117" i="47"/>
  <c r="I122" i="47"/>
  <c r="E122" i="47"/>
  <c r="D122" i="47" s="1"/>
  <c r="Q163" i="47"/>
  <c r="C164" i="47"/>
  <c r="Y117" i="47" l="1"/>
  <c r="J122" i="47"/>
  <c r="L122" i="47" s="1"/>
  <c r="W118" i="47"/>
  <c r="S118" i="47"/>
  <c r="R118" i="47" s="1"/>
  <c r="T118" i="47" s="1"/>
  <c r="F122" i="47"/>
  <c r="C165" i="47"/>
  <c r="Q164" i="47"/>
  <c r="K122" i="47" l="1"/>
  <c r="X118" i="47"/>
  <c r="Y118" i="47" s="1"/>
  <c r="W119" i="47"/>
  <c r="S119" i="47"/>
  <c r="R119" i="47" s="1"/>
  <c r="Y53" i="47"/>
  <c r="Q165" i="47"/>
  <c r="I123" i="47"/>
  <c r="E123" i="47"/>
  <c r="D123" i="47" s="1"/>
  <c r="C166" i="47"/>
  <c r="X119" i="47" l="1"/>
  <c r="Z119" i="47" s="1"/>
  <c r="Z118" i="47"/>
  <c r="Y51" i="47" s="1"/>
  <c r="Z56" i="47"/>
  <c r="T119" i="47"/>
  <c r="J123" i="47"/>
  <c r="K123" i="47" s="1"/>
  <c r="C167" i="47"/>
  <c r="F123" i="47"/>
  <c r="Q166" i="47"/>
  <c r="Y119" i="47" l="1"/>
  <c r="S120" i="47"/>
  <c r="R120" i="47" s="1"/>
  <c r="T120" i="47" s="1"/>
  <c r="W120" i="47"/>
  <c r="L123" i="47"/>
  <c r="C168" i="47"/>
  <c r="Q167" i="47"/>
  <c r="I124" i="47"/>
  <c r="E124" i="47"/>
  <c r="D124" i="47" s="1"/>
  <c r="W121" i="47" l="1"/>
  <c r="S121" i="47"/>
  <c r="R121" i="47" s="1"/>
  <c r="X120" i="47"/>
  <c r="J124" i="47"/>
  <c r="K124" i="47" s="1"/>
  <c r="F124" i="47"/>
  <c r="Q168" i="47"/>
  <c r="C169" i="47"/>
  <c r="L124" i="47" l="1"/>
  <c r="X121" i="47"/>
  <c r="Y121" i="47" s="1"/>
  <c r="Z120" i="47"/>
  <c r="Y120" i="47"/>
  <c r="T121" i="47"/>
  <c r="I125" i="47"/>
  <c r="E125" i="47"/>
  <c r="D125" i="47" s="1"/>
  <c r="C170" i="47"/>
  <c r="Q169" i="47"/>
  <c r="J125" i="47" l="1"/>
  <c r="K125" i="47" s="1"/>
  <c r="Z121" i="47"/>
  <c r="S122" i="47"/>
  <c r="R122" i="47" s="1"/>
  <c r="W122" i="47"/>
  <c r="F125" i="47"/>
  <c r="Q170" i="47"/>
  <c r="C171" i="47"/>
  <c r="L125" i="47" l="1"/>
  <c r="T122" i="47"/>
  <c r="X122" i="47"/>
  <c r="E126" i="47"/>
  <c r="D126" i="47" s="1"/>
  <c r="I126" i="47"/>
  <c r="C172" i="47"/>
  <c r="Q171" i="47"/>
  <c r="Y122" i="47" l="1"/>
  <c r="Z122" i="47"/>
  <c r="S123" i="47"/>
  <c r="R123" i="47" s="1"/>
  <c r="T123" i="47" s="1"/>
  <c r="W123" i="47"/>
  <c r="C173" i="47"/>
  <c r="Q172" i="47"/>
  <c r="J126" i="47"/>
  <c r="F126" i="47"/>
  <c r="S124" i="47" l="1"/>
  <c r="R124" i="47" s="1"/>
  <c r="T124" i="47" s="1"/>
  <c r="W124" i="47"/>
  <c r="X123" i="47"/>
  <c r="Q173" i="47"/>
  <c r="I127" i="47"/>
  <c r="E127" i="47"/>
  <c r="D127" i="47" s="1"/>
  <c r="K126" i="47"/>
  <c r="L126" i="47"/>
  <c r="C174" i="47"/>
  <c r="J127" i="47" l="1"/>
  <c r="L127" i="47" s="1"/>
  <c r="Z123" i="47"/>
  <c r="Y123" i="47"/>
  <c r="S125" i="47"/>
  <c r="R125" i="47" s="1"/>
  <c r="W125" i="47"/>
  <c r="X124" i="47"/>
  <c r="C175" i="47"/>
  <c r="F127" i="47"/>
  <c r="Q174" i="47"/>
  <c r="C29" i="47" l="1"/>
  <c r="B31" i="47" s="1"/>
  <c r="K127" i="47"/>
  <c r="Z124" i="47"/>
  <c r="Y124" i="47"/>
  <c r="T125" i="47"/>
  <c r="X125" i="47"/>
  <c r="Q175" i="47"/>
  <c r="I128" i="47"/>
  <c r="E128" i="47"/>
  <c r="D128" i="47" s="1"/>
  <c r="C176" i="47"/>
  <c r="J128" i="47" l="1"/>
  <c r="K128" i="47" s="1"/>
  <c r="Y125" i="47"/>
  <c r="Z125" i="47"/>
  <c r="W126" i="47"/>
  <c r="S126" i="47"/>
  <c r="R126" i="47" s="1"/>
  <c r="Q176" i="47"/>
  <c r="C177" i="47"/>
  <c r="F128" i="47"/>
  <c r="L128" i="47" l="1"/>
  <c r="T126" i="47"/>
  <c r="X126" i="47"/>
  <c r="C178" i="47"/>
  <c r="E129" i="47"/>
  <c r="D129" i="47" s="1"/>
  <c r="F129" i="47" s="1"/>
  <c r="I129" i="47"/>
  <c r="Q177" i="47"/>
  <c r="Z126" i="47" l="1"/>
  <c r="Y126" i="47"/>
  <c r="S127" i="47"/>
  <c r="R127" i="47" s="1"/>
  <c r="T127" i="47" s="1"/>
  <c r="W127" i="47"/>
  <c r="C179" i="47"/>
  <c r="Q178" i="47"/>
  <c r="E130" i="47"/>
  <c r="D130" i="47" s="1"/>
  <c r="I130" i="47"/>
  <c r="J129" i="47"/>
  <c r="X127" i="47" l="1"/>
  <c r="Z127" i="47" s="1"/>
  <c r="W128" i="47"/>
  <c r="S128" i="47"/>
  <c r="R128" i="47" s="1"/>
  <c r="L129" i="47"/>
  <c r="K129" i="47"/>
  <c r="Q179" i="47"/>
  <c r="C180" i="47"/>
  <c r="J130" i="47"/>
  <c r="F130" i="47"/>
  <c r="Y127" i="47" l="1"/>
  <c r="X128" i="47"/>
  <c r="Y128" i="47" s="1"/>
  <c r="T128" i="47"/>
  <c r="W129" i="47" s="1"/>
  <c r="C181" i="47"/>
  <c r="K130" i="47"/>
  <c r="L130" i="47"/>
  <c r="Q180" i="47"/>
  <c r="E131" i="47"/>
  <c r="D131" i="47" s="1"/>
  <c r="F131" i="47" s="1"/>
  <c r="I131" i="47"/>
  <c r="Z128" i="47" l="1"/>
  <c r="S129" i="47"/>
  <c r="R129" i="47" s="1"/>
  <c r="T129" i="47" s="1"/>
  <c r="I132" i="47"/>
  <c r="E132" i="47"/>
  <c r="D132" i="47" s="1"/>
  <c r="J131" i="47"/>
  <c r="Q181" i="47"/>
  <c r="C182" i="47"/>
  <c r="J132" i="47" l="1"/>
  <c r="K132" i="47" s="1"/>
  <c r="S130" i="47"/>
  <c r="R130" i="47" s="1"/>
  <c r="T130" i="47" s="1"/>
  <c r="W130" i="47"/>
  <c r="X129" i="47"/>
  <c r="Y129" i="47" s="1"/>
  <c r="K131" i="47"/>
  <c r="L131" i="47"/>
  <c r="Q182" i="47"/>
  <c r="C183" i="47"/>
  <c r="F132" i="47"/>
  <c r="Z129" i="47" l="1"/>
  <c r="L132" i="47"/>
  <c r="X130" i="47"/>
  <c r="Y130" i="47" s="1"/>
  <c r="S131" i="47"/>
  <c r="R131" i="47" s="1"/>
  <c r="W131" i="47"/>
  <c r="Q183" i="47"/>
  <c r="I133" i="47"/>
  <c r="E133" i="47"/>
  <c r="D133" i="47" s="1"/>
  <c r="C184" i="47"/>
  <c r="Z130" i="47" l="1"/>
  <c r="T131" i="47"/>
  <c r="X131" i="47"/>
  <c r="J133" i="47"/>
  <c r="L133" i="47" s="1"/>
  <c r="C185" i="47"/>
  <c r="F133" i="47"/>
  <c r="Q184" i="47"/>
  <c r="Z131" i="47" l="1"/>
  <c r="Y131" i="47"/>
  <c r="W132" i="47"/>
  <c r="S132" i="47"/>
  <c r="R132" i="47" s="1"/>
  <c r="K133" i="47"/>
  <c r="C186" i="47"/>
  <c r="Q185" i="47"/>
  <c r="I134" i="47"/>
  <c r="E134" i="47"/>
  <c r="D134" i="47" s="1"/>
  <c r="J134" i="47" l="1"/>
  <c r="K134" i="47" s="1"/>
  <c r="X132" i="47"/>
  <c r="T132" i="47"/>
  <c r="Q186" i="47"/>
  <c r="F134" i="47"/>
  <c r="C187" i="47"/>
  <c r="L134" i="47" l="1"/>
  <c r="S133" i="47"/>
  <c r="R133" i="47" s="1"/>
  <c r="T133" i="47" s="1"/>
  <c r="W133" i="47"/>
  <c r="Z132" i="47"/>
  <c r="Y132" i="47"/>
  <c r="C188" i="47"/>
  <c r="I135" i="47"/>
  <c r="E135" i="47"/>
  <c r="D135" i="47" s="1"/>
  <c r="Q187" i="47"/>
  <c r="X133" i="47" l="1"/>
  <c r="Z133" i="47" s="1"/>
  <c r="W134" i="47"/>
  <c r="S134" i="47"/>
  <c r="R134" i="47" s="1"/>
  <c r="J135" i="47"/>
  <c r="L135" i="47" s="1"/>
  <c r="F135" i="47"/>
  <c r="E136" i="47" s="1"/>
  <c r="D136" i="47" s="1"/>
  <c r="Q188" i="47"/>
  <c r="C189" i="47"/>
  <c r="Y133" i="47" l="1"/>
  <c r="K135" i="47"/>
  <c r="X134" i="47"/>
  <c r="T134" i="47"/>
  <c r="I136" i="47"/>
  <c r="J136" i="47" s="1"/>
  <c r="C190" i="47"/>
  <c r="Q189" i="47"/>
  <c r="F136" i="47"/>
  <c r="W135" i="47" l="1"/>
  <c r="S135" i="47"/>
  <c r="R135" i="47" s="1"/>
  <c r="Z134" i="47"/>
  <c r="Y134" i="47"/>
  <c r="K136" i="47"/>
  <c r="L136" i="47"/>
  <c r="I137" i="47"/>
  <c r="E137" i="47"/>
  <c r="D137" i="47" s="1"/>
  <c r="C191" i="47"/>
  <c r="Q190" i="47"/>
  <c r="J137" i="47" l="1"/>
  <c r="L137" i="47" s="1"/>
  <c r="T135" i="47"/>
  <c r="X135" i="47"/>
  <c r="C192" i="47"/>
  <c r="Q191" i="47"/>
  <c r="F137" i="47"/>
  <c r="K137" i="47" l="1"/>
  <c r="Y135" i="47"/>
  <c r="Z135" i="47"/>
  <c r="W136" i="47"/>
  <c r="S136" i="47"/>
  <c r="R136" i="47" s="1"/>
  <c r="I138" i="47"/>
  <c r="E138" i="47"/>
  <c r="D138" i="47" s="1"/>
  <c r="C193" i="47"/>
  <c r="Q192" i="47"/>
  <c r="X136" i="47" l="1"/>
  <c r="Z136" i="47" s="1"/>
  <c r="J138" i="47"/>
  <c r="L138" i="47" s="1"/>
  <c r="T136" i="47"/>
  <c r="Q193" i="47"/>
  <c r="C194" i="47"/>
  <c r="F138" i="47"/>
  <c r="K138" i="47" l="1"/>
  <c r="Y136" i="47"/>
  <c r="S137" i="47"/>
  <c r="R137" i="47" s="1"/>
  <c r="W137" i="47"/>
  <c r="I139" i="47"/>
  <c r="E139" i="47"/>
  <c r="D139" i="47" s="1"/>
  <c r="C195" i="47"/>
  <c r="Q194" i="47"/>
  <c r="J139" i="47" l="1"/>
  <c r="L139" i="47" s="1"/>
  <c r="T137" i="47"/>
  <c r="X137" i="47"/>
  <c r="C196" i="47"/>
  <c r="Q195" i="47"/>
  <c r="F139" i="47"/>
  <c r="K139" i="47" l="1"/>
  <c r="Y137" i="47"/>
  <c r="Z137" i="47"/>
  <c r="W138" i="47"/>
  <c r="S138" i="47"/>
  <c r="R138" i="47" s="1"/>
  <c r="Q196" i="47"/>
  <c r="E140" i="47"/>
  <c r="D140" i="47" s="1"/>
  <c r="I140" i="47"/>
  <c r="C197" i="47"/>
  <c r="X138" i="47" l="1"/>
  <c r="Y138" i="47" s="1"/>
  <c r="T138" i="47"/>
  <c r="J140" i="47"/>
  <c r="K140" i="47" s="1"/>
  <c r="F140" i="47"/>
  <c r="C198" i="47"/>
  <c r="Q197" i="47"/>
  <c r="L140" i="47" l="1"/>
  <c r="Z138" i="47"/>
  <c r="S139" i="47"/>
  <c r="R139" i="47" s="1"/>
  <c r="W139" i="47"/>
  <c r="C199" i="47"/>
  <c r="I141" i="47"/>
  <c r="E141" i="47"/>
  <c r="D141" i="47" s="1"/>
  <c r="F141" i="47" s="1"/>
  <c r="Q198" i="47"/>
  <c r="X139" i="47" l="1"/>
  <c r="T139" i="47"/>
  <c r="E142" i="47"/>
  <c r="D142" i="47" s="1"/>
  <c r="I142" i="47"/>
  <c r="Q199" i="47"/>
  <c r="C200" i="47"/>
  <c r="J141" i="47"/>
  <c r="W140" i="47" l="1"/>
  <c r="S140" i="47"/>
  <c r="R140" i="47" s="1"/>
  <c r="Z139" i="47"/>
  <c r="Y139" i="47"/>
  <c r="J142" i="47"/>
  <c r="L142" i="47" s="1"/>
  <c r="Q200" i="47"/>
  <c r="L141" i="47"/>
  <c r="K141" i="47"/>
  <c r="C201" i="47"/>
  <c r="F142" i="47"/>
  <c r="X140" i="47" l="1"/>
  <c r="Y140" i="47" s="1"/>
  <c r="T140" i="47"/>
  <c r="W141" i="47" s="1"/>
  <c r="K142" i="47"/>
  <c r="C202" i="47"/>
  <c r="Q201" i="47"/>
  <c r="I143" i="47"/>
  <c r="E143" i="47"/>
  <c r="D143" i="47" s="1"/>
  <c r="Z140" i="47" l="1"/>
  <c r="S141" i="47"/>
  <c r="R141" i="47" s="1"/>
  <c r="X141" i="47" s="1"/>
  <c r="Y141" i="47" s="1"/>
  <c r="J143" i="47"/>
  <c r="L143" i="47" s="1"/>
  <c r="Q202" i="47"/>
  <c r="F143" i="47"/>
  <c r="C203" i="47"/>
  <c r="T141" i="47" l="1"/>
  <c r="W142" i="47" s="1"/>
  <c r="Z141" i="47"/>
  <c r="K143" i="47"/>
  <c r="Q203" i="47"/>
  <c r="C204" i="47"/>
  <c r="E144" i="47"/>
  <c r="D144" i="47" s="1"/>
  <c r="I144" i="47"/>
  <c r="S142" i="47" l="1"/>
  <c r="R142" i="47" s="1"/>
  <c r="T142" i="47" s="1"/>
  <c r="C205" i="47"/>
  <c r="J144" i="47"/>
  <c r="F144" i="47"/>
  <c r="Q204" i="47"/>
  <c r="X142" i="47" l="1"/>
  <c r="Y142" i="47" s="1"/>
  <c r="W143" i="47"/>
  <c r="S143" i="47"/>
  <c r="R143" i="47" s="1"/>
  <c r="L144" i="47"/>
  <c r="K144" i="47"/>
  <c r="Q205" i="47"/>
  <c r="I145" i="47"/>
  <c r="E145" i="47"/>
  <c r="D145" i="47" s="1"/>
  <c r="C206" i="47"/>
  <c r="Z142" i="47" l="1"/>
  <c r="X143" i="47"/>
  <c r="Z143" i="47" s="1"/>
  <c r="T143" i="47"/>
  <c r="J145" i="47"/>
  <c r="L145" i="47" s="1"/>
  <c r="Q206" i="47"/>
  <c r="C207" i="47"/>
  <c r="F145" i="47"/>
  <c r="Y143" i="47" l="1"/>
  <c r="K145" i="47"/>
  <c r="S144" i="47"/>
  <c r="R144" i="47" s="1"/>
  <c r="W144" i="47"/>
  <c r="I146" i="47"/>
  <c r="E146" i="47"/>
  <c r="D146" i="47" s="1"/>
  <c r="Q207" i="47"/>
  <c r="C208" i="47"/>
  <c r="J146" i="47" l="1"/>
  <c r="L146" i="47" s="1"/>
  <c r="X144" i="47"/>
  <c r="Y144" i="47" s="1"/>
  <c r="T144" i="47"/>
  <c r="Q208" i="47"/>
  <c r="C209" i="47"/>
  <c r="F146" i="47"/>
  <c r="K146" i="47" l="1"/>
  <c r="Z144" i="47"/>
  <c r="S145" i="47"/>
  <c r="R145" i="47" s="1"/>
  <c r="T145" i="47" s="1"/>
  <c r="W145" i="47"/>
  <c r="C210" i="47"/>
  <c r="I147" i="47"/>
  <c r="E147" i="47"/>
  <c r="D147" i="47" s="1"/>
  <c r="F147" i="47" s="1"/>
  <c r="Q209" i="47"/>
  <c r="X145" i="47" l="1"/>
  <c r="Z145" i="47" s="1"/>
  <c r="W146" i="47"/>
  <c r="S146" i="47"/>
  <c r="R146" i="47" s="1"/>
  <c r="J147" i="47"/>
  <c r="K147" i="47" s="1"/>
  <c r="E148" i="47"/>
  <c r="D148" i="47" s="1"/>
  <c r="I148" i="47"/>
  <c r="Q210" i="47"/>
  <c r="C211" i="47"/>
  <c r="Y145" i="47" l="1"/>
  <c r="T146" i="47"/>
  <c r="X146" i="47"/>
  <c r="L147" i="47"/>
  <c r="J148" i="47"/>
  <c r="L148" i="47" s="1"/>
  <c r="C212" i="47"/>
  <c r="Q211" i="47"/>
  <c r="F148" i="47"/>
  <c r="Z146" i="47" l="1"/>
  <c r="Y146" i="47"/>
  <c r="S147" i="47"/>
  <c r="R147" i="47" s="1"/>
  <c r="W147" i="47"/>
  <c r="K148" i="47"/>
  <c r="I149" i="47"/>
  <c r="E149" i="47"/>
  <c r="D149" i="47" s="1"/>
  <c r="C213" i="47"/>
  <c r="Q212" i="47"/>
  <c r="T147" i="47" l="1"/>
  <c r="X147" i="47"/>
  <c r="J149" i="47"/>
  <c r="L149" i="47" s="1"/>
  <c r="C214" i="47"/>
  <c r="Q213" i="47"/>
  <c r="F149" i="47"/>
  <c r="Z147" i="47" l="1"/>
  <c r="Y147" i="47"/>
  <c r="W148" i="47"/>
  <c r="S148" i="47"/>
  <c r="R148" i="47" s="1"/>
  <c r="K149" i="47"/>
  <c r="Q214" i="47"/>
  <c r="I150" i="47"/>
  <c r="E150" i="47"/>
  <c r="D150" i="47" s="1"/>
  <c r="C215" i="47"/>
  <c r="T148" i="47" l="1"/>
  <c r="X148" i="47"/>
  <c r="J150" i="47"/>
  <c r="L150" i="47" s="1"/>
  <c r="C216" i="47"/>
  <c r="F150" i="47"/>
  <c r="Q215" i="47"/>
  <c r="K150" i="47" l="1"/>
  <c r="Z148" i="47"/>
  <c r="Y148" i="47"/>
  <c r="W149" i="47"/>
  <c r="S149" i="47"/>
  <c r="R149" i="47" s="1"/>
  <c r="C217" i="47"/>
  <c r="I151" i="47"/>
  <c r="E151" i="47"/>
  <c r="D151" i="47" s="1"/>
  <c r="Q216" i="47"/>
  <c r="J151" i="47" l="1"/>
  <c r="K151" i="47" s="1"/>
  <c r="X149" i="47"/>
  <c r="T149" i="47"/>
  <c r="L151" i="47"/>
  <c r="Q217" i="47"/>
  <c r="F151" i="47"/>
  <c r="C218" i="47"/>
  <c r="W150" i="47" l="1"/>
  <c r="S150" i="47"/>
  <c r="R150" i="47" s="1"/>
  <c r="Z149" i="47"/>
  <c r="Y149" i="47"/>
  <c r="C219" i="47"/>
  <c r="I152" i="47"/>
  <c r="E152" i="47"/>
  <c r="D152" i="47" s="1"/>
  <c r="Q218" i="47"/>
  <c r="X150" i="47" l="1"/>
  <c r="Y150" i="47" s="1"/>
  <c r="T150" i="47"/>
  <c r="W151" i="47" s="1"/>
  <c r="J152" i="47"/>
  <c r="L152" i="47" s="1"/>
  <c r="Q219" i="47"/>
  <c r="F152" i="47"/>
  <c r="C220" i="47"/>
  <c r="Z150" i="47" l="1"/>
  <c r="S151" i="47"/>
  <c r="R151" i="47" s="1"/>
  <c r="T151" i="47" s="1"/>
  <c r="K152" i="47"/>
  <c r="I153" i="47"/>
  <c r="E153" i="47"/>
  <c r="D153" i="47" s="1"/>
  <c r="C221" i="47"/>
  <c r="Q220" i="47"/>
  <c r="J153" i="47" l="1"/>
  <c r="K153" i="47" s="1"/>
  <c r="X151" i="47"/>
  <c r="Z151" i="47" s="1"/>
  <c r="W152" i="47"/>
  <c r="S152" i="47"/>
  <c r="R152" i="47" s="1"/>
  <c r="Q221" i="47"/>
  <c r="C222" i="47"/>
  <c r="F153" i="47"/>
  <c r="L153" i="47" l="1"/>
  <c r="X152" i="47"/>
  <c r="Y152" i="47" s="1"/>
  <c r="Y151" i="47"/>
  <c r="T152" i="47"/>
  <c r="C223" i="47"/>
  <c r="E154" i="47"/>
  <c r="D154" i="47" s="1"/>
  <c r="I154" i="47"/>
  <c r="Q222" i="47"/>
  <c r="Z152" i="47" l="1"/>
  <c r="S153" i="47"/>
  <c r="R153" i="47" s="1"/>
  <c r="T153" i="47" s="1"/>
  <c r="W153" i="47"/>
  <c r="J154" i="47"/>
  <c r="K154" i="47" s="1"/>
  <c r="F154" i="47"/>
  <c r="Q223" i="47"/>
  <c r="C224" i="47"/>
  <c r="S154" i="47" l="1"/>
  <c r="R154" i="47" s="1"/>
  <c r="W154" i="47"/>
  <c r="X153" i="47"/>
  <c r="L154" i="47"/>
  <c r="Q224" i="47"/>
  <c r="C225" i="47"/>
  <c r="I155" i="47"/>
  <c r="E155" i="47"/>
  <c r="D155" i="47" s="1"/>
  <c r="Z153" i="47" l="1"/>
  <c r="Y153" i="47"/>
  <c r="T154" i="47"/>
  <c r="X154" i="47"/>
  <c r="J155" i="47"/>
  <c r="L155" i="47" s="1"/>
  <c r="C226" i="47"/>
  <c r="F155" i="47"/>
  <c r="Q225" i="47"/>
  <c r="Y154" i="47" l="1"/>
  <c r="Z154" i="47"/>
  <c r="S155" i="47"/>
  <c r="R155" i="47" s="1"/>
  <c r="W155" i="47"/>
  <c r="K155" i="47"/>
  <c r="Q226" i="47"/>
  <c r="I156" i="47"/>
  <c r="E156" i="47"/>
  <c r="D156" i="47" s="1"/>
  <c r="C227" i="47"/>
  <c r="J156" i="47" l="1"/>
  <c r="T155" i="47"/>
  <c r="X155" i="47"/>
  <c r="F156" i="47"/>
  <c r="I157" i="47" s="1"/>
  <c r="C228" i="47"/>
  <c r="L156" i="47"/>
  <c r="K156" i="47"/>
  <c r="Q227" i="47"/>
  <c r="E157" i="47" l="1"/>
  <c r="D157" i="47" s="1"/>
  <c r="F157" i="47" s="1"/>
  <c r="I158" i="47" s="1"/>
  <c r="Z155" i="47"/>
  <c r="Y155" i="47"/>
  <c r="W156" i="47"/>
  <c r="S156" i="47"/>
  <c r="R156" i="47" s="1"/>
  <c r="T156" i="47" s="1"/>
  <c r="Q228" i="47"/>
  <c r="C229" i="47"/>
  <c r="E158" i="47" l="1"/>
  <c r="D158" i="47" s="1"/>
  <c r="J158" i="47" s="1"/>
  <c r="L158" i="47" s="1"/>
  <c r="J157" i="47"/>
  <c r="L157" i="47" s="1"/>
  <c r="X156" i="47"/>
  <c r="Z156" i="47" s="1"/>
  <c r="S157" i="47"/>
  <c r="R157" i="47" s="1"/>
  <c r="T157" i="47" s="1"/>
  <c r="W157" i="47"/>
  <c r="C230" i="47"/>
  <c r="Q229" i="47"/>
  <c r="F158" i="47" l="1"/>
  <c r="K157" i="47"/>
  <c r="K158" i="47"/>
  <c r="Y156" i="47"/>
  <c r="W158" i="47"/>
  <c r="S158" i="47"/>
  <c r="R158" i="47" s="1"/>
  <c r="X157" i="47"/>
  <c r="I159" i="47"/>
  <c r="E159" i="47"/>
  <c r="D159" i="47" s="1"/>
  <c r="Q230" i="47"/>
  <c r="C231" i="47"/>
  <c r="J159" i="47" l="1"/>
  <c r="L159" i="47" s="1"/>
  <c r="X158" i="47"/>
  <c r="Z158" i="47" s="1"/>
  <c r="Z157" i="47"/>
  <c r="Y157" i="47"/>
  <c r="T158" i="47"/>
  <c r="Q231" i="47"/>
  <c r="F159" i="47"/>
  <c r="C232" i="47"/>
  <c r="K159" i="47" l="1"/>
  <c r="Y158" i="47"/>
  <c r="W159" i="47"/>
  <c r="S159" i="47"/>
  <c r="R159" i="47" s="1"/>
  <c r="C233" i="47"/>
  <c r="E160" i="47"/>
  <c r="D160" i="47" s="1"/>
  <c r="F160" i="47" s="1"/>
  <c r="I160" i="47"/>
  <c r="Q232" i="47"/>
  <c r="T159" i="47" l="1"/>
  <c r="X159" i="47"/>
  <c r="I161" i="47"/>
  <c r="E161" i="47"/>
  <c r="D161" i="47" s="1"/>
  <c r="J160" i="47"/>
  <c r="Q233" i="47"/>
  <c r="C234" i="47"/>
  <c r="J161" i="47" l="1"/>
  <c r="L161" i="47" s="1"/>
  <c r="Y159" i="47"/>
  <c r="Z159" i="47"/>
  <c r="S160" i="47"/>
  <c r="R160" i="47" s="1"/>
  <c r="T160" i="47" s="1"/>
  <c r="W160" i="47"/>
  <c r="F161" i="47"/>
  <c r="C235" i="47"/>
  <c r="Q234" i="47"/>
  <c r="K160" i="47"/>
  <c r="L160" i="47"/>
  <c r="K161" i="47" l="1"/>
  <c r="X160" i="47"/>
  <c r="Y160" i="47" s="1"/>
  <c r="S161" i="47"/>
  <c r="R161" i="47" s="1"/>
  <c r="T161" i="47" s="1"/>
  <c r="W161" i="47"/>
  <c r="Q235" i="47"/>
  <c r="C236" i="47"/>
  <c r="E162" i="47"/>
  <c r="D162" i="47" s="1"/>
  <c r="F162" i="47" s="1"/>
  <c r="I162" i="47"/>
  <c r="Z160" i="47" l="1"/>
  <c r="W162" i="47"/>
  <c r="S162" i="47"/>
  <c r="R162" i="47" s="1"/>
  <c r="X161" i="47"/>
  <c r="Q236" i="47"/>
  <c r="C237" i="47"/>
  <c r="I163" i="47"/>
  <c r="E163" i="47"/>
  <c r="D163" i="47" s="1"/>
  <c r="F163" i="47" s="1"/>
  <c r="J162" i="47"/>
  <c r="X162" i="47" l="1"/>
  <c r="Z162" i="47" s="1"/>
  <c r="Y161" i="47"/>
  <c r="Z161" i="47"/>
  <c r="T162" i="47"/>
  <c r="Q237" i="47"/>
  <c r="E164" i="47"/>
  <c r="D164" i="47" s="1"/>
  <c r="I164" i="47"/>
  <c r="C238" i="47"/>
  <c r="L162" i="47"/>
  <c r="K162" i="47"/>
  <c r="J163" i="47"/>
  <c r="Y162" i="47" l="1"/>
  <c r="W163" i="47"/>
  <c r="S163" i="47"/>
  <c r="R163" i="47" s="1"/>
  <c r="C239" i="47"/>
  <c r="J164" i="47"/>
  <c r="Q238" i="47"/>
  <c r="F164" i="47"/>
  <c r="L163" i="47"/>
  <c r="K163" i="47"/>
  <c r="X163" i="47" l="1"/>
  <c r="Y163" i="47" s="1"/>
  <c r="T163" i="47"/>
  <c r="K164" i="47"/>
  <c r="L164" i="47"/>
  <c r="Q239" i="47"/>
  <c r="I165" i="47"/>
  <c r="E165" i="47"/>
  <c r="D165" i="47" s="1"/>
  <c r="F165" i="47" s="1"/>
  <c r="C240" i="47"/>
  <c r="Z163" i="47" l="1"/>
  <c r="W164" i="47"/>
  <c r="S164" i="47"/>
  <c r="R164" i="47" s="1"/>
  <c r="C241" i="47"/>
  <c r="E166" i="47"/>
  <c r="D166" i="47" s="1"/>
  <c r="F166" i="47" s="1"/>
  <c r="I166" i="47"/>
  <c r="Q240" i="47"/>
  <c r="J165" i="47"/>
  <c r="X164" i="47" l="1"/>
  <c r="Z164" i="47" s="1"/>
  <c r="T164" i="47"/>
  <c r="S165" i="47" s="1"/>
  <c r="R165" i="47" s="1"/>
  <c r="T165" i="47" s="1"/>
  <c r="I167" i="47"/>
  <c r="E167" i="47"/>
  <c r="D167" i="47" s="1"/>
  <c r="Q241" i="47"/>
  <c r="K165" i="47"/>
  <c r="L165" i="47"/>
  <c r="J166" i="47"/>
  <c r="C242" i="47"/>
  <c r="W165" i="47" l="1"/>
  <c r="X165" i="47" s="1"/>
  <c r="Y164" i="47"/>
  <c r="W166" i="47"/>
  <c r="S166" i="47"/>
  <c r="R166" i="47" s="1"/>
  <c r="J167" i="47"/>
  <c r="L167" i="47" s="1"/>
  <c r="C243" i="47"/>
  <c r="L166" i="47"/>
  <c r="K166" i="47"/>
  <c r="F167" i="47"/>
  <c r="Q242" i="47"/>
  <c r="T166" i="47" l="1"/>
  <c r="X166" i="47"/>
  <c r="Z165" i="47"/>
  <c r="Y165" i="47"/>
  <c r="K167" i="47"/>
  <c r="Q243" i="47"/>
  <c r="E168" i="47"/>
  <c r="D168" i="47" s="1"/>
  <c r="F168" i="47" s="1"/>
  <c r="I168" i="47"/>
  <c r="C244" i="47"/>
  <c r="Z166" i="47" l="1"/>
  <c r="Y166" i="47"/>
  <c r="W167" i="47"/>
  <c r="S167" i="47"/>
  <c r="R167" i="47" s="1"/>
  <c r="I169" i="47"/>
  <c r="E169" i="47"/>
  <c r="D169" i="47" s="1"/>
  <c r="C245" i="47"/>
  <c r="Q244" i="47"/>
  <c r="J168" i="47"/>
  <c r="X167" i="47" l="1"/>
  <c r="Y167" i="47" s="1"/>
  <c r="J169" i="47"/>
  <c r="L169" i="47" s="1"/>
  <c r="T167" i="47"/>
  <c r="S168" i="47" s="1"/>
  <c r="R168" i="47" s="1"/>
  <c r="C246" i="47"/>
  <c r="F169" i="47"/>
  <c r="K168" i="47"/>
  <c r="L168" i="47"/>
  <c r="Q245" i="47"/>
  <c r="K169" i="47" l="1"/>
  <c r="Z167" i="47"/>
  <c r="W168" i="47"/>
  <c r="X168" i="47" s="1"/>
  <c r="T168" i="47"/>
  <c r="S169" i="47" s="1"/>
  <c r="R169" i="47" s="1"/>
  <c r="Q246" i="47"/>
  <c r="E170" i="47"/>
  <c r="D170" i="47" s="1"/>
  <c r="I170" i="47"/>
  <c r="C247" i="47"/>
  <c r="W169" i="47" l="1"/>
  <c r="X169" i="47" s="1"/>
  <c r="Z168" i="47"/>
  <c r="Y168" i="47"/>
  <c r="T169" i="47"/>
  <c r="J170" i="47"/>
  <c r="L170" i="47" s="1"/>
  <c r="C248" i="47"/>
  <c r="Q247" i="47"/>
  <c r="F170" i="47"/>
  <c r="Z169" i="47" l="1"/>
  <c r="Y169" i="47"/>
  <c r="K170" i="47"/>
  <c r="S170" i="47"/>
  <c r="R170" i="47" s="1"/>
  <c r="T170" i="47" s="1"/>
  <c r="W170" i="47"/>
  <c r="C249" i="47"/>
  <c r="I171" i="47"/>
  <c r="E171" i="47"/>
  <c r="D171" i="47" s="1"/>
  <c r="F171" i="47" s="1"/>
  <c r="Q248" i="47"/>
  <c r="W171" i="47" l="1"/>
  <c r="S171" i="47"/>
  <c r="R171" i="47" s="1"/>
  <c r="X170" i="47"/>
  <c r="E172" i="47"/>
  <c r="D172" i="47" s="1"/>
  <c r="F172" i="47" s="1"/>
  <c r="I172" i="47"/>
  <c r="Q249" i="47"/>
  <c r="C250" i="47"/>
  <c r="J171" i="47"/>
  <c r="X171" i="47" l="1"/>
  <c r="Z171" i="47" s="1"/>
  <c r="T171" i="47"/>
  <c r="W172" i="47" s="1"/>
  <c r="Y171" i="47"/>
  <c r="Y170" i="47"/>
  <c r="Z170" i="47"/>
  <c r="L171" i="47"/>
  <c r="K171" i="47"/>
  <c r="C251" i="47"/>
  <c r="I173" i="47"/>
  <c r="E173" i="47"/>
  <c r="D173" i="47" s="1"/>
  <c r="Q250" i="47"/>
  <c r="J172" i="47"/>
  <c r="J173" i="47" l="1"/>
  <c r="L173" i="47" s="1"/>
  <c r="S172" i="47"/>
  <c r="R172" i="47" s="1"/>
  <c r="X172" i="47" s="1"/>
  <c r="Y172" i="47" s="1"/>
  <c r="Q251" i="47"/>
  <c r="F173" i="47"/>
  <c r="K173" i="47"/>
  <c r="K172" i="47"/>
  <c r="L172" i="47"/>
  <c r="C252" i="47"/>
  <c r="T172" i="47" l="1"/>
  <c r="W173" i="47" s="1"/>
  <c r="Z172" i="47"/>
  <c r="C253" i="47"/>
  <c r="Q252" i="47"/>
  <c r="E174" i="47"/>
  <c r="D174" i="47" s="1"/>
  <c r="I174" i="47"/>
  <c r="S173" i="47" l="1"/>
  <c r="R173" i="47" s="1"/>
  <c r="T173" i="47" s="1"/>
  <c r="S174" i="47" s="1"/>
  <c r="R174" i="47" s="1"/>
  <c r="T174" i="47" s="1"/>
  <c r="J174" i="47"/>
  <c r="K174" i="47" s="1"/>
  <c r="F174" i="47"/>
  <c r="I175" i="47" s="1"/>
  <c r="C254" i="47"/>
  <c r="Q253" i="47"/>
  <c r="W174" i="47" l="1"/>
  <c r="X174" i="47" s="1"/>
  <c r="X173" i="47"/>
  <c r="Z173" i="47" s="1"/>
  <c r="L174" i="47"/>
  <c r="S175" i="47"/>
  <c r="R175" i="47" s="1"/>
  <c r="W175" i="47"/>
  <c r="E175" i="47"/>
  <c r="D175" i="47" s="1"/>
  <c r="F175" i="47" s="1"/>
  <c r="E176" i="47" s="1"/>
  <c r="D176" i="47" s="1"/>
  <c r="F176" i="47" s="1"/>
  <c r="Q254" i="47"/>
  <c r="C255" i="47"/>
  <c r="Y173" i="47" l="1"/>
  <c r="Z174" i="47"/>
  <c r="Y174" i="47"/>
  <c r="T175" i="47"/>
  <c r="X175" i="47"/>
  <c r="I176" i="47"/>
  <c r="J176" i="47" s="1"/>
  <c r="J175" i="47"/>
  <c r="K175" i="47" s="1"/>
  <c r="C256" i="47"/>
  <c r="I177" i="47"/>
  <c r="E177" i="47"/>
  <c r="D177" i="47" s="1"/>
  <c r="F177" i="47" s="1"/>
  <c r="Q255" i="47"/>
  <c r="Y175" i="47" l="1"/>
  <c r="Z175" i="47"/>
  <c r="S176" i="47"/>
  <c r="R176" i="47" s="1"/>
  <c r="T176" i="47" s="1"/>
  <c r="W176" i="47"/>
  <c r="L175" i="47"/>
  <c r="E178" i="47"/>
  <c r="D178" i="47" s="1"/>
  <c r="F178" i="47" s="1"/>
  <c r="I178" i="47"/>
  <c r="K176" i="47"/>
  <c r="L176" i="47"/>
  <c r="Q256" i="47"/>
  <c r="J177" i="47"/>
  <c r="C257" i="47"/>
  <c r="W177" i="47" l="1"/>
  <c r="S177" i="47"/>
  <c r="R177" i="47" s="1"/>
  <c r="X176" i="47"/>
  <c r="I179" i="47"/>
  <c r="E179" i="47"/>
  <c r="D179" i="47" s="1"/>
  <c r="Q257" i="47"/>
  <c r="C258" i="47"/>
  <c r="L177" i="47"/>
  <c r="K177" i="47"/>
  <c r="J178" i="47"/>
  <c r="J179" i="47" l="1"/>
  <c r="K179" i="47" s="1"/>
  <c r="X177" i="47"/>
  <c r="Z177" i="47" s="1"/>
  <c r="Y176" i="47"/>
  <c r="Z176" i="47"/>
  <c r="T177" i="47"/>
  <c r="F179" i="47"/>
  <c r="I180" i="47" s="1"/>
  <c r="K178" i="47"/>
  <c r="L178" i="47"/>
  <c r="Q258" i="47"/>
  <c r="C259" i="47"/>
  <c r="L179" i="47" l="1"/>
  <c r="Y177" i="47"/>
  <c r="S178" i="47"/>
  <c r="R178" i="47" s="1"/>
  <c r="T178" i="47" s="1"/>
  <c r="W178" i="47"/>
  <c r="E180" i="47"/>
  <c r="D180" i="47" s="1"/>
  <c r="J180" i="47" s="1"/>
  <c r="Q259" i="47"/>
  <c r="C260" i="47"/>
  <c r="W179" i="47" l="1"/>
  <c r="S179" i="47"/>
  <c r="R179" i="47" s="1"/>
  <c r="X178" i="47"/>
  <c r="K180" i="47"/>
  <c r="L180" i="47"/>
  <c r="F180" i="47"/>
  <c r="E181" i="47" s="1"/>
  <c r="D181" i="47" s="1"/>
  <c r="C261" i="47"/>
  <c r="Q260" i="47"/>
  <c r="I181" i="47" l="1"/>
  <c r="J181" i="47" s="1"/>
  <c r="L181" i="47" s="1"/>
  <c r="Y178" i="47"/>
  <c r="Z178" i="47"/>
  <c r="T179" i="47"/>
  <c r="X179" i="47"/>
  <c r="F181" i="47"/>
  <c r="I182" i="47" s="1"/>
  <c r="Q261" i="47"/>
  <c r="C262" i="47"/>
  <c r="K181" i="47" l="1"/>
  <c r="E182" i="47"/>
  <c r="D182" i="47" s="1"/>
  <c r="F182" i="47" s="1"/>
  <c r="I183" i="47" s="1"/>
  <c r="Z179" i="47"/>
  <c r="Y179" i="47"/>
  <c r="W180" i="47"/>
  <c r="S180" i="47"/>
  <c r="R180" i="47" s="1"/>
  <c r="C263" i="47"/>
  <c r="Q262" i="47"/>
  <c r="J182" i="47" l="1"/>
  <c r="L182" i="47" s="1"/>
  <c r="E183" i="47"/>
  <c r="D183" i="47" s="1"/>
  <c r="J183" i="47" s="1"/>
  <c r="L183" i="47" s="1"/>
  <c r="X180" i="47"/>
  <c r="T180" i="47"/>
  <c r="Q263" i="47"/>
  <c r="C264" i="47"/>
  <c r="K183" i="47" l="1"/>
  <c r="K182" i="47"/>
  <c r="F183" i="47"/>
  <c r="I184" i="47" s="1"/>
  <c r="S181" i="47"/>
  <c r="R181" i="47" s="1"/>
  <c r="T181" i="47" s="1"/>
  <c r="W181" i="47"/>
  <c r="Y180" i="47"/>
  <c r="Z180" i="47"/>
  <c r="Q264" i="47"/>
  <c r="C265" i="47"/>
  <c r="E184" i="47" l="1"/>
  <c r="D184" i="47" s="1"/>
  <c r="X181" i="47"/>
  <c r="Y181" i="47" s="1"/>
  <c r="S182" i="47"/>
  <c r="R182" i="47" s="1"/>
  <c r="W182" i="47"/>
  <c r="J184" i="47"/>
  <c r="K184" i="47" s="1"/>
  <c r="F184" i="47"/>
  <c r="C266" i="47"/>
  <c r="Q265" i="47"/>
  <c r="Z181" i="47" l="1"/>
  <c r="X182" i="47"/>
  <c r="T182" i="47"/>
  <c r="L184" i="47"/>
  <c r="C267" i="47"/>
  <c r="Q266" i="47"/>
  <c r="I185" i="47"/>
  <c r="E185" i="47"/>
  <c r="D185" i="47" s="1"/>
  <c r="J185" i="47" l="1"/>
  <c r="K185" i="47" s="1"/>
  <c r="S183" i="47"/>
  <c r="R183" i="47" s="1"/>
  <c r="W183" i="47"/>
  <c r="Y182" i="47"/>
  <c r="Z182" i="47"/>
  <c r="F185" i="47"/>
  <c r="C268" i="47"/>
  <c r="Q267" i="47"/>
  <c r="L185" i="47" l="1"/>
  <c r="T183" i="47"/>
  <c r="X183" i="47"/>
  <c r="C269" i="47"/>
  <c r="Q268" i="47"/>
  <c r="E186" i="47"/>
  <c r="D186" i="47" s="1"/>
  <c r="F186" i="47" s="1"/>
  <c r="I186" i="47"/>
  <c r="Y183" i="47" l="1"/>
  <c r="Z183" i="47"/>
  <c r="S184" i="47"/>
  <c r="R184" i="47" s="1"/>
  <c r="T184" i="47" s="1"/>
  <c r="W184" i="47"/>
  <c r="Q269" i="47"/>
  <c r="I187" i="47"/>
  <c r="E187" i="47"/>
  <c r="D187" i="47" s="1"/>
  <c r="J186" i="47"/>
  <c r="C270" i="47"/>
  <c r="S185" i="47" l="1"/>
  <c r="R185" i="47" s="1"/>
  <c r="W185" i="47"/>
  <c r="X184" i="47"/>
  <c r="C271" i="47"/>
  <c r="L186" i="47"/>
  <c r="K186" i="47"/>
  <c r="J187" i="47"/>
  <c r="F187" i="47"/>
  <c r="Q270" i="47"/>
  <c r="Z184" i="47" l="1"/>
  <c r="Y184" i="47"/>
  <c r="X185" i="47"/>
  <c r="T185" i="47"/>
  <c r="Q271" i="47"/>
  <c r="E188" i="47"/>
  <c r="D188" i="47" s="1"/>
  <c r="F188" i="47" s="1"/>
  <c r="I188" i="47"/>
  <c r="K187" i="47"/>
  <c r="L187" i="47"/>
  <c r="C272" i="47"/>
  <c r="W186" i="47" l="1"/>
  <c r="S186" i="47"/>
  <c r="R186" i="47" s="1"/>
  <c r="Z185" i="47"/>
  <c r="Y185" i="47"/>
  <c r="I189" i="47"/>
  <c r="E189" i="47"/>
  <c r="D189" i="47" s="1"/>
  <c r="J188" i="47"/>
  <c r="C273" i="47"/>
  <c r="Q272" i="47"/>
  <c r="J189" i="47" l="1"/>
  <c r="L189" i="47" s="1"/>
  <c r="X186" i="47"/>
  <c r="T186" i="47"/>
  <c r="F189" i="47"/>
  <c r="Q273" i="47"/>
  <c r="C274" i="47"/>
  <c r="L188" i="47"/>
  <c r="K188" i="47"/>
  <c r="K189" i="47" l="1"/>
  <c r="S187" i="47"/>
  <c r="R187" i="47" s="1"/>
  <c r="W187" i="47"/>
  <c r="Y186" i="47"/>
  <c r="Z186" i="47"/>
  <c r="Q274" i="47"/>
  <c r="E190" i="47"/>
  <c r="D190" i="47" s="1"/>
  <c r="I190" i="47"/>
  <c r="C275" i="47"/>
  <c r="X187" i="47" l="1"/>
  <c r="T187" i="47"/>
  <c r="J190" i="47"/>
  <c r="K190" i="47" s="1"/>
  <c r="Q275" i="47"/>
  <c r="C276" i="47"/>
  <c r="F190" i="47"/>
  <c r="S188" i="47" l="1"/>
  <c r="R188" i="47" s="1"/>
  <c r="W188" i="47"/>
  <c r="Y187" i="47"/>
  <c r="Z187" i="47"/>
  <c r="L190" i="47"/>
  <c r="C277" i="47"/>
  <c r="I191" i="47"/>
  <c r="E191" i="47"/>
  <c r="D191" i="47" s="1"/>
  <c r="F191" i="47" s="1"/>
  <c r="Q276" i="47"/>
  <c r="X188" i="47" l="1"/>
  <c r="T188" i="47"/>
  <c r="C278" i="47"/>
  <c r="Q277" i="47"/>
  <c r="E192" i="47"/>
  <c r="D192" i="47" s="1"/>
  <c r="F192" i="47" s="1"/>
  <c r="I192" i="47"/>
  <c r="J191" i="47"/>
  <c r="W189" i="47" l="1"/>
  <c r="S189" i="47"/>
  <c r="R189" i="47" s="1"/>
  <c r="Y188" i="47"/>
  <c r="Z188" i="47"/>
  <c r="Q278" i="47"/>
  <c r="K191" i="47"/>
  <c r="L191" i="47"/>
  <c r="C279" i="47"/>
  <c r="I193" i="47"/>
  <c r="E193" i="47"/>
  <c r="D193" i="47" s="1"/>
  <c r="J192" i="47"/>
  <c r="X189" i="47" l="1"/>
  <c r="T189" i="47"/>
  <c r="J193" i="47"/>
  <c r="K193" i="47" s="1"/>
  <c r="F193" i="47"/>
  <c r="E194" i="47" s="1"/>
  <c r="D194" i="47" s="1"/>
  <c r="C280" i="47"/>
  <c r="L192" i="47"/>
  <c r="K192" i="47"/>
  <c r="Q279" i="47"/>
  <c r="Z189" i="47" l="1"/>
  <c r="Y189" i="47"/>
  <c r="W190" i="47"/>
  <c r="S190" i="47"/>
  <c r="R190" i="47" s="1"/>
  <c r="L193" i="47"/>
  <c r="I194" i="47"/>
  <c r="J194" i="47" s="1"/>
  <c r="Q280" i="47"/>
  <c r="C281" i="47"/>
  <c r="F194" i="47"/>
  <c r="X190" i="47" l="1"/>
  <c r="T190" i="47"/>
  <c r="K194" i="47"/>
  <c r="L194" i="47"/>
  <c r="I195" i="47"/>
  <c r="E195" i="47"/>
  <c r="D195" i="47" s="1"/>
  <c r="F195" i="47" s="1"/>
  <c r="Q281" i="47"/>
  <c r="C282" i="47"/>
  <c r="S191" i="47" l="1"/>
  <c r="R191" i="47" s="1"/>
  <c r="T191" i="47" s="1"/>
  <c r="S192" i="47" s="1"/>
  <c r="R192" i="47" s="1"/>
  <c r="T192" i="47" s="1"/>
  <c r="W191" i="47"/>
  <c r="Y190" i="47"/>
  <c r="Z190" i="47"/>
  <c r="J195" i="47"/>
  <c r="K195" i="47" s="1"/>
  <c r="Q282" i="47"/>
  <c r="E196" i="47"/>
  <c r="D196" i="47" s="1"/>
  <c r="I196" i="47"/>
  <c r="C283" i="47"/>
  <c r="W192" i="47" l="1"/>
  <c r="X192" i="47" s="1"/>
  <c r="X191" i="47"/>
  <c r="L195" i="47"/>
  <c r="S193" i="47"/>
  <c r="R193" i="47" s="1"/>
  <c r="W193" i="47"/>
  <c r="J196" i="47"/>
  <c r="F196" i="47"/>
  <c r="C284" i="47"/>
  <c r="Q283" i="47"/>
  <c r="Z191" i="47" l="1"/>
  <c r="Y191" i="47"/>
  <c r="I197" i="47"/>
  <c r="E197" i="47"/>
  <c r="D197" i="47" s="1"/>
  <c r="Q284" i="47"/>
  <c r="Y192" i="47"/>
  <c r="Z192" i="47"/>
  <c r="K196" i="47"/>
  <c r="L196" i="47"/>
  <c r="X193" i="47"/>
  <c r="C285" i="47"/>
  <c r="T193" i="47"/>
  <c r="J197" i="47" l="1"/>
  <c r="L197" i="47" s="1"/>
  <c r="Q285" i="47"/>
  <c r="F197" i="47"/>
  <c r="C286" i="47"/>
  <c r="Z193" i="47"/>
  <c r="Y193" i="47"/>
  <c r="W194" i="47"/>
  <c r="S194" i="47"/>
  <c r="R194" i="47" s="1"/>
  <c r="K197" i="47" l="1"/>
  <c r="X194" i="47"/>
  <c r="Y194" i="47" s="1"/>
  <c r="C287" i="47"/>
  <c r="T194" i="47"/>
  <c r="E198" i="47"/>
  <c r="D198" i="47" s="1"/>
  <c r="I198" i="47"/>
  <c r="Q286" i="47"/>
  <c r="Z194" i="47" l="1"/>
  <c r="J198" i="47"/>
  <c r="K198" i="47" s="1"/>
  <c r="C288" i="47"/>
  <c r="W195" i="47"/>
  <c r="S195" i="47"/>
  <c r="R195" i="47" s="1"/>
  <c r="T195" i="47" s="1"/>
  <c r="Q287" i="47"/>
  <c r="F198" i="47"/>
  <c r="L198" i="47" l="1"/>
  <c r="S196" i="47"/>
  <c r="R196" i="47" s="1"/>
  <c r="W196" i="47"/>
  <c r="I199" i="47"/>
  <c r="E199" i="47"/>
  <c r="D199" i="47" s="1"/>
  <c r="C289" i="47"/>
  <c r="Q288" i="47"/>
  <c r="X195" i="47"/>
  <c r="J199" i="47" l="1"/>
  <c r="L199" i="47" s="1"/>
  <c r="F199" i="47"/>
  <c r="Y195" i="47"/>
  <c r="Z195" i="47"/>
  <c r="Q289" i="47"/>
  <c r="C290" i="47"/>
  <c r="X196" i="47"/>
  <c r="T196" i="47"/>
  <c r="K199" i="47" l="1"/>
  <c r="E200" i="47"/>
  <c r="D200" i="47" s="1"/>
  <c r="F200" i="47" s="1"/>
  <c r="I200" i="47"/>
  <c r="Q290" i="47"/>
  <c r="Y196" i="47"/>
  <c r="Z196" i="47"/>
  <c r="C291" i="47"/>
  <c r="S197" i="47"/>
  <c r="R197" i="47" s="1"/>
  <c r="W197" i="47"/>
  <c r="J200" i="47" l="1"/>
  <c r="K200" i="47" s="1"/>
  <c r="I201" i="47"/>
  <c r="E201" i="47"/>
  <c r="D201" i="47" s="1"/>
  <c r="F201" i="47" s="1"/>
  <c r="I202" i="47" s="1"/>
  <c r="X197" i="47"/>
  <c r="Z197" i="47" s="1"/>
  <c r="T197" i="47"/>
  <c r="L200" i="47"/>
  <c r="C292" i="47"/>
  <c r="Q291" i="47"/>
  <c r="J201" i="47" l="1"/>
  <c r="L201" i="47" s="1"/>
  <c r="E202" i="47"/>
  <c r="D202" i="47" s="1"/>
  <c r="F202" i="47" s="1"/>
  <c r="I203" i="47" s="1"/>
  <c r="Y197" i="47"/>
  <c r="Q292" i="47"/>
  <c r="C293" i="47"/>
  <c r="S198" i="47"/>
  <c r="R198" i="47" s="1"/>
  <c r="W198" i="47"/>
  <c r="K201" i="47" l="1"/>
  <c r="J202" i="47"/>
  <c r="L202" i="47" s="1"/>
  <c r="E203" i="47"/>
  <c r="D203" i="47" s="1"/>
  <c r="F203" i="47" s="1"/>
  <c r="X198" i="47"/>
  <c r="Y198" i="47" s="1"/>
  <c r="T198" i="47"/>
  <c r="C294" i="47"/>
  <c r="Q293" i="47"/>
  <c r="J203" i="47" l="1"/>
  <c r="K202" i="47"/>
  <c r="Z198" i="47"/>
  <c r="E204" i="47"/>
  <c r="D204" i="47" s="1"/>
  <c r="F204" i="47" s="1"/>
  <c r="I204" i="47"/>
  <c r="Q294" i="47"/>
  <c r="W199" i="47"/>
  <c r="S199" i="47"/>
  <c r="R199" i="47" s="1"/>
  <c r="T199" i="47" s="1"/>
  <c r="C295" i="47"/>
  <c r="L203" i="47" l="1"/>
  <c r="K203" i="47"/>
  <c r="X199" i="47"/>
  <c r="Z199" i="47" s="1"/>
  <c r="C296" i="47"/>
  <c r="I205" i="47"/>
  <c r="E205" i="47"/>
  <c r="D205" i="47" s="1"/>
  <c r="W200" i="47"/>
  <c r="S200" i="47"/>
  <c r="R200" i="47" s="1"/>
  <c r="T200" i="47" s="1"/>
  <c r="Q295" i="47"/>
  <c r="J204" i="47"/>
  <c r="J205" i="47" l="1"/>
  <c r="L205" i="47" s="1"/>
  <c r="Y199" i="47"/>
  <c r="X200" i="47"/>
  <c r="Z200" i="47" s="1"/>
  <c r="S201" i="47"/>
  <c r="R201" i="47" s="1"/>
  <c r="W201" i="47"/>
  <c r="C297" i="47"/>
  <c r="K205" i="47"/>
  <c r="F205" i="47"/>
  <c r="Q296" i="47"/>
  <c r="K204" i="47"/>
  <c r="L204" i="47"/>
  <c r="Y200" i="47" l="1"/>
  <c r="C298" i="47"/>
  <c r="X201" i="47"/>
  <c r="Q297" i="47"/>
  <c r="E206" i="47"/>
  <c r="D206" i="47" s="1"/>
  <c r="I206" i="47"/>
  <c r="T201" i="47"/>
  <c r="J206" i="47" l="1"/>
  <c r="K206" i="47" s="1"/>
  <c r="D51" i="47"/>
  <c r="B30" i="47" s="1"/>
  <c r="C299" i="47"/>
  <c r="Q298" i="47"/>
  <c r="S202" i="47"/>
  <c r="R202" i="47" s="1"/>
  <c r="T202" i="47" s="1"/>
  <c r="W202" i="47"/>
  <c r="Z201" i="47"/>
  <c r="Y201" i="47"/>
  <c r="F206" i="47"/>
  <c r="L206" i="47" l="1"/>
  <c r="W203" i="47"/>
  <c r="S203" i="47"/>
  <c r="R203" i="47" s="1"/>
  <c r="Q299" i="47"/>
  <c r="R51" i="47"/>
  <c r="X202" i="47"/>
  <c r="I207" i="47"/>
  <c r="E207" i="47"/>
  <c r="D207" i="47" s="1"/>
  <c r="X203" i="47" l="1"/>
  <c r="Y203" i="47" s="1"/>
  <c r="J207" i="47"/>
  <c r="L207" i="47" s="1"/>
  <c r="F207" i="47"/>
  <c r="Y202" i="47"/>
  <c r="Z202" i="47"/>
  <c r="T203" i="47"/>
  <c r="K207" i="47" l="1"/>
  <c r="Z203" i="47"/>
  <c r="E208" i="47"/>
  <c r="D208" i="47" s="1"/>
  <c r="F208" i="47" s="1"/>
  <c r="I208" i="47"/>
  <c r="W204" i="47"/>
  <c r="S204" i="47"/>
  <c r="R204" i="47" s="1"/>
  <c r="X204" i="47" l="1"/>
  <c r="Y204" i="47" s="1"/>
  <c r="T204" i="47"/>
  <c r="I209" i="47"/>
  <c r="E209" i="47"/>
  <c r="D209" i="47" s="1"/>
  <c r="J209" i="47" s="1"/>
  <c r="J208" i="47"/>
  <c r="Z204" i="47" l="1"/>
  <c r="K209" i="47"/>
  <c r="L209" i="47"/>
  <c r="F209" i="47"/>
  <c r="W205" i="47"/>
  <c r="S205" i="47"/>
  <c r="R205" i="47" s="1"/>
  <c r="K208" i="47"/>
  <c r="L208" i="47"/>
  <c r="X205" i="47" l="1"/>
  <c r="Z205" i="47" s="1"/>
  <c r="T205" i="47"/>
  <c r="E210" i="47"/>
  <c r="D210" i="47" s="1"/>
  <c r="F210" i="47" s="1"/>
  <c r="I210" i="47"/>
  <c r="Y205" i="47" l="1"/>
  <c r="I211" i="47"/>
  <c r="E211" i="47"/>
  <c r="D211" i="47" s="1"/>
  <c r="F211" i="47" s="1"/>
  <c r="W206" i="47"/>
  <c r="S206" i="47"/>
  <c r="R206" i="47" s="1"/>
  <c r="J210" i="47"/>
  <c r="X206" i="47" l="1"/>
  <c r="Y206" i="47" s="1"/>
  <c r="J211" i="47"/>
  <c r="L211" i="47" s="1"/>
  <c r="E212" i="47"/>
  <c r="D212" i="47" s="1"/>
  <c r="F212" i="47" s="1"/>
  <c r="I212" i="47"/>
  <c r="T206" i="47"/>
  <c r="L210" i="47"/>
  <c r="K210" i="47"/>
  <c r="K211" i="47" l="1"/>
  <c r="Z206" i="47"/>
  <c r="I213" i="47"/>
  <c r="E213" i="47"/>
  <c r="D213" i="47" s="1"/>
  <c r="W207" i="47"/>
  <c r="S207" i="47"/>
  <c r="R207" i="47" s="1"/>
  <c r="J212" i="47"/>
  <c r="J213" i="47" l="1"/>
  <c r="L213" i="47" s="1"/>
  <c r="X207" i="47"/>
  <c r="Y207" i="47" s="1"/>
  <c r="T207" i="47"/>
  <c r="F213" i="47"/>
  <c r="L212" i="47"/>
  <c r="K212" i="47"/>
  <c r="K213" i="47" l="1"/>
  <c r="Z207" i="47"/>
  <c r="E214" i="47"/>
  <c r="D214" i="47" s="1"/>
  <c r="F214" i="47" s="1"/>
  <c r="I214" i="47"/>
  <c r="S208" i="47"/>
  <c r="R208" i="47" s="1"/>
  <c r="W208" i="47"/>
  <c r="X208" i="47" l="1"/>
  <c r="Y208" i="47" s="1"/>
  <c r="I215" i="47"/>
  <c r="E215" i="47"/>
  <c r="D215" i="47" s="1"/>
  <c r="T208" i="47"/>
  <c r="J214" i="47"/>
  <c r="J215" i="47" l="1"/>
  <c r="K215" i="47" s="1"/>
  <c r="Z208" i="47"/>
  <c r="S209" i="47"/>
  <c r="R209" i="47" s="1"/>
  <c r="W209" i="47"/>
  <c r="K214" i="47"/>
  <c r="L214" i="47"/>
  <c r="F215" i="47"/>
  <c r="L215" i="47" l="1"/>
  <c r="X209" i="47"/>
  <c r="Z209" i="47" s="1"/>
  <c r="E216" i="47"/>
  <c r="D216" i="47" s="1"/>
  <c r="I216" i="47"/>
  <c r="T209" i="47"/>
  <c r="Y209" i="47" l="1"/>
  <c r="J216" i="47"/>
  <c r="S210" i="47"/>
  <c r="R210" i="47" s="1"/>
  <c r="W210" i="47"/>
  <c r="F216" i="47"/>
  <c r="X210" i="47" l="1"/>
  <c r="Z210" i="47" s="1"/>
  <c r="E217" i="47"/>
  <c r="D217" i="47" s="1"/>
  <c r="F217" i="47" s="1"/>
  <c r="I217" i="47"/>
  <c r="T210" i="47"/>
  <c r="K216" i="47"/>
  <c r="L216" i="47"/>
  <c r="Y210" i="47" l="1"/>
  <c r="E218" i="47"/>
  <c r="D218" i="47" s="1"/>
  <c r="F218" i="47" s="1"/>
  <c r="I218" i="47"/>
  <c r="W211" i="47"/>
  <c r="S211" i="47"/>
  <c r="R211" i="47" s="1"/>
  <c r="J217" i="47"/>
  <c r="X211" i="47" l="1"/>
  <c r="Y211" i="47" s="1"/>
  <c r="T211" i="47"/>
  <c r="E219" i="47"/>
  <c r="D219" i="47" s="1"/>
  <c r="F219" i="47" s="1"/>
  <c r="I219" i="47"/>
  <c r="L217" i="47"/>
  <c r="K217" i="47"/>
  <c r="J218" i="47"/>
  <c r="Z211" i="47" l="1"/>
  <c r="E220" i="47"/>
  <c r="D220" i="47" s="1"/>
  <c r="F220" i="47" s="1"/>
  <c r="I220" i="47"/>
  <c r="W212" i="47"/>
  <c r="S212" i="47"/>
  <c r="R212" i="47" s="1"/>
  <c r="J219" i="47"/>
  <c r="L218" i="47"/>
  <c r="K218" i="47"/>
  <c r="X212" i="47" l="1"/>
  <c r="Y212" i="47" s="1"/>
  <c r="T212" i="47"/>
  <c r="E221" i="47"/>
  <c r="D221" i="47" s="1"/>
  <c r="F221" i="47" s="1"/>
  <c r="I221" i="47"/>
  <c r="L219" i="47"/>
  <c r="K219" i="47"/>
  <c r="J220" i="47"/>
  <c r="Z212" i="47" l="1"/>
  <c r="E222" i="47"/>
  <c r="D222" i="47" s="1"/>
  <c r="F222" i="47" s="1"/>
  <c r="I222" i="47"/>
  <c r="J221" i="47"/>
  <c r="L220" i="47"/>
  <c r="K220" i="47"/>
  <c r="W213" i="47"/>
  <c r="S213" i="47"/>
  <c r="R213" i="47" s="1"/>
  <c r="X213" i="47" l="1"/>
  <c r="Z213" i="47" s="1"/>
  <c r="L221" i="47"/>
  <c r="K221" i="47"/>
  <c r="E223" i="47"/>
  <c r="D223" i="47" s="1"/>
  <c r="I223" i="47"/>
  <c r="T213" i="47"/>
  <c r="J222" i="47"/>
  <c r="Y213" i="47" l="1"/>
  <c r="J223" i="47"/>
  <c r="L222" i="47"/>
  <c r="K222" i="47"/>
  <c r="W214" i="47"/>
  <c r="S214" i="47"/>
  <c r="R214" i="47" s="1"/>
  <c r="F223" i="47"/>
  <c r="X214" i="47" l="1"/>
  <c r="Y214" i="47" s="1"/>
  <c r="T214" i="47"/>
  <c r="E224" i="47"/>
  <c r="D224" i="47" s="1"/>
  <c r="F224" i="47" s="1"/>
  <c r="I224" i="47"/>
  <c r="L223" i="47"/>
  <c r="K223" i="47"/>
  <c r="Z214" i="47" l="1"/>
  <c r="E225" i="47"/>
  <c r="D225" i="47" s="1"/>
  <c r="F225" i="47" s="1"/>
  <c r="I225" i="47"/>
  <c r="J224" i="47"/>
  <c r="S215" i="47"/>
  <c r="R215" i="47" s="1"/>
  <c r="W215" i="47"/>
  <c r="X215" i="47" l="1"/>
  <c r="Y215" i="47" s="1"/>
  <c r="T215" i="47"/>
  <c r="L224" i="47"/>
  <c r="K224" i="47"/>
  <c r="E226" i="47"/>
  <c r="D226" i="47" s="1"/>
  <c r="I226" i="47"/>
  <c r="J225" i="47"/>
  <c r="Z215" i="47" l="1"/>
  <c r="J226" i="47"/>
  <c r="L225" i="47"/>
  <c r="K225" i="47"/>
  <c r="L226" i="47"/>
  <c r="K226" i="47"/>
  <c r="W216" i="47"/>
  <c r="S216" i="47"/>
  <c r="R216" i="47" s="1"/>
  <c r="T216" i="47" s="1"/>
  <c r="F226" i="47"/>
  <c r="E227" i="47" l="1"/>
  <c r="D227" i="47" s="1"/>
  <c r="F227" i="47" s="1"/>
  <c r="I227" i="47"/>
  <c r="W217" i="47"/>
  <c r="S217" i="47"/>
  <c r="R217" i="47" s="1"/>
  <c r="X216" i="47"/>
  <c r="X217" i="47" l="1"/>
  <c r="Z217" i="47" s="1"/>
  <c r="J227" i="47"/>
  <c r="L227" i="47" s="1"/>
  <c r="T217" i="47"/>
  <c r="E228" i="47"/>
  <c r="D228" i="47" s="1"/>
  <c r="F228" i="47" s="1"/>
  <c r="I228" i="47"/>
  <c r="Z216" i="47"/>
  <c r="Y216" i="47"/>
  <c r="Y217" i="47" l="1"/>
  <c r="K227" i="47"/>
  <c r="I229" i="47"/>
  <c r="E229" i="47"/>
  <c r="D229" i="47" s="1"/>
  <c r="J228" i="47"/>
  <c r="W218" i="47"/>
  <c r="S218" i="47"/>
  <c r="R218" i="47" s="1"/>
  <c r="T218" i="47" s="1"/>
  <c r="J229" i="47" l="1"/>
  <c r="L229" i="47" s="1"/>
  <c r="W219" i="47"/>
  <c r="S219" i="47"/>
  <c r="R219" i="47" s="1"/>
  <c r="L228" i="47"/>
  <c r="K228" i="47"/>
  <c r="X218" i="47"/>
  <c r="F229" i="47"/>
  <c r="K229" i="47" l="1"/>
  <c r="X219" i="47"/>
  <c r="Z219" i="47" s="1"/>
  <c r="I230" i="47"/>
  <c r="E230" i="47"/>
  <c r="D230" i="47" s="1"/>
  <c r="T219" i="47"/>
  <c r="Z218" i="47"/>
  <c r="Y218" i="47"/>
  <c r="J230" i="47" l="1"/>
  <c r="K230" i="47" s="1"/>
  <c r="Y219" i="47"/>
  <c r="F230" i="47"/>
  <c r="W220" i="47"/>
  <c r="S220" i="47"/>
  <c r="R220" i="47" s="1"/>
  <c r="L230" i="47" l="1"/>
  <c r="X220" i="47"/>
  <c r="Z220" i="47" s="1"/>
  <c r="T220" i="47"/>
  <c r="I231" i="47"/>
  <c r="E231" i="47"/>
  <c r="D231" i="47" s="1"/>
  <c r="Y220" i="47" l="1"/>
  <c r="J231" i="47"/>
  <c r="L231" i="47" s="1"/>
  <c r="F231" i="47"/>
  <c r="W221" i="47"/>
  <c r="S221" i="47"/>
  <c r="R221" i="47" s="1"/>
  <c r="K231" i="47" l="1"/>
  <c r="X221" i="47"/>
  <c r="Y221" i="47" s="1"/>
  <c r="T221" i="47"/>
  <c r="I232" i="47"/>
  <c r="E232" i="47"/>
  <c r="D232" i="47" s="1"/>
  <c r="J232" i="47" l="1"/>
  <c r="L232" i="47" s="1"/>
  <c r="Z221" i="47"/>
  <c r="F232" i="47"/>
  <c r="W222" i="47"/>
  <c r="S222" i="47"/>
  <c r="R222" i="47" s="1"/>
  <c r="K232" i="47" l="1"/>
  <c r="X222" i="47"/>
  <c r="Z222" i="47" s="1"/>
  <c r="T222" i="47"/>
  <c r="I233" i="47"/>
  <c r="E233" i="47"/>
  <c r="D233" i="47" s="1"/>
  <c r="Y222" i="47" l="1"/>
  <c r="J233" i="47"/>
  <c r="L233" i="47" s="1"/>
  <c r="F233" i="47"/>
  <c r="W223" i="47"/>
  <c r="S223" i="47"/>
  <c r="R223" i="47" s="1"/>
  <c r="K233" i="47" l="1"/>
  <c r="X223" i="47"/>
  <c r="Y223" i="47" s="1"/>
  <c r="I234" i="47"/>
  <c r="E234" i="47"/>
  <c r="D234" i="47" s="1"/>
  <c r="T223" i="47"/>
  <c r="J234" i="47" l="1"/>
  <c r="Z223" i="47"/>
  <c r="W224" i="47"/>
  <c r="S224" i="47"/>
  <c r="R224" i="47" s="1"/>
  <c r="F234" i="47"/>
  <c r="K234" i="47"/>
  <c r="L234" i="47"/>
  <c r="X224" i="47" l="1"/>
  <c r="Z224" i="47" s="1"/>
  <c r="I235" i="47"/>
  <c r="E235" i="47"/>
  <c r="D235" i="47" s="1"/>
  <c r="T224" i="47"/>
  <c r="J235" i="47" l="1"/>
  <c r="L235" i="47" s="1"/>
  <c r="Y224" i="47"/>
  <c r="W225" i="47"/>
  <c r="S225" i="47"/>
  <c r="R225" i="47" s="1"/>
  <c r="F235" i="47"/>
  <c r="K235" i="47" l="1"/>
  <c r="X225" i="47"/>
  <c r="Z225" i="47" s="1"/>
  <c r="T225" i="47"/>
  <c r="I236" i="47"/>
  <c r="E236" i="47"/>
  <c r="D236" i="47" s="1"/>
  <c r="J236" i="47" l="1"/>
  <c r="K236" i="47" s="1"/>
  <c r="Y225" i="47"/>
  <c r="F236" i="47"/>
  <c r="W226" i="47"/>
  <c r="S226" i="47"/>
  <c r="R226" i="47" s="1"/>
  <c r="L236" i="47" l="1"/>
  <c r="X226" i="47"/>
  <c r="Z226" i="47" s="1"/>
  <c r="T226" i="47"/>
  <c r="I237" i="47"/>
  <c r="E237" i="47"/>
  <c r="D237" i="47" s="1"/>
  <c r="J237" i="47" l="1"/>
  <c r="L237" i="47" s="1"/>
  <c r="Y226" i="47"/>
  <c r="F237" i="47"/>
  <c r="W227" i="47"/>
  <c r="S227" i="47"/>
  <c r="R227" i="47" s="1"/>
  <c r="K237" i="47" l="1"/>
  <c r="X227" i="47"/>
  <c r="Z227" i="47" s="1"/>
  <c r="T227" i="47"/>
  <c r="I238" i="47"/>
  <c r="E238" i="47"/>
  <c r="D238" i="47" s="1"/>
  <c r="Y227" i="47" l="1"/>
  <c r="J238" i="47"/>
  <c r="K238" i="47" s="1"/>
  <c r="W228" i="47"/>
  <c r="S228" i="47"/>
  <c r="R228" i="47" s="1"/>
  <c r="F238" i="47"/>
  <c r="X228" i="47" l="1"/>
  <c r="Z228" i="47" s="1"/>
  <c r="L238" i="47"/>
  <c r="I239" i="47"/>
  <c r="E239" i="47"/>
  <c r="D239" i="47" s="1"/>
  <c r="T228" i="47"/>
  <c r="J239" i="47" l="1"/>
  <c r="Y228" i="47"/>
  <c r="S229" i="47"/>
  <c r="R229" i="47" s="1"/>
  <c r="T229" i="47" s="1"/>
  <c r="W229" i="47"/>
  <c r="L239" i="47"/>
  <c r="K239" i="47"/>
  <c r="F239" i="47"/>
  <c r="I240" i="47" l="1"/>
  <c r="E240" i="47"/>
  <c r="D240" i="47" s="1"/>
  <c r="W230" i="47"/>
  <c r="S230" i="47"/>
  <c r="R230" i="47" s="1"/>
  <c r="X229" i="47"/>
  <c r="X230" i="47" l="1"/>
  <c r="Z230" i="47" s="1"/>
  <c r="J240" i="47"/>
  <c r="K240" i="47" s="1"/>
  <c r="T230" i="47"/>
  <c r="F240" i="47"/>
  <c r="Y229" i="47"/>
  <c r="Z229" i="47"/>
  <c r="Y230" i="47" l="1"/>
  <c r="L240" i="47"/>
  <c r="S231" i="47"/>
  <c r="R231" i="47" s="1"/>
  <c r="T231" i="47" s="1"/>
  <c r="W231" i="47"/>
  <c r="I241" i="47"/>
  <c r="E241" i="47"/>
  <c r="D241" i="47" s="1"/>
  <c r="J241" i="47" l="1"/>
  <c r="K241" i="47" s="1"/>
  <c r="F241" i="47"/>
  <c r="W232" i="47"/>
  <c r="S232" i="47"/>
  <c r="R232" i="47" s="1"/>
  <c r="L241" i="47"/>
  <c r="X231" i="47"/>
  <c r="X232" i="47" l="1"/>
  <c r="Y232" i="47" s="1"/>
  <c r="T232" i="47"/>
  <c r="Y231" i="47"/>
  <c r="Z231" i="47"/>
  <c r="I242" i="47"/>
  <c r="E242" i="47"/>
  <c r="D242" i="47" s="1"/>
  <c r="Z232" i="47" l="1"/>
  <c r="J242" i="47"/>
  <c r="F242" i="47"/>
  <c r="S233" i="47"/>
  <c r="R233" i="47" s="1"/>
  <c r="W233" i="47"/>
  <c r="X233" i="47" l="1"/>
  <c r="T233" i="47"/>
  <c r="I243" i="47"/>
  <c r="E243" i="47"/>
  <c r="D243" i="47" s="1"/>
  <c r="L242" i="47"/>
  <c r="K242" i="47"/>
  <c r="J243" i="47" l="1"/>
  <c r="K243" i="47" s="1"/>
  <c r="W234" i="47"/>
  <c r="S234" i="47"/>
  <c r="R234" i="47" s="1"/>
  <c r="F243" i="47"/>
  <c r="Y233" i="47"/>
  <c r="Z233" i="47"/>
  <c r="X234" i="47" l="1"/>
  <c r="Y234" i="47" s="1"/>
  <c r="L243" i="47"/>
  <c r="I244" i="47"/>
  <c r="E244" i="47"/>
  <c r="D244" i="47" s="1"/>
  <c r="T234" i="47"/>
  <c r="Z234" i="47" l="1"/>
  <c r="J244" i="47"/>
  <c r="K244" i="47" s="1"/>
  <c r="S235" i="47"/>
  <c r="R235" i="47" s="1"/>
  <c r="T235" i="47" s="1"/>
  <c r="W235" i="47"/>
  <c r="F244" i="47"/>
  <c r="L244" i="47" l="1"/>
  <c r="W236" i="47"/>
  <c r="S236" i="47"/>
  <c r="R236" i="47" s="1"/>
  <c r="I245" i="47"/>
  <c r="E245" i="47"/>
  <c r="D245" i="47" s="1"/>
  <c r="X235" i="47"/>
  <c r="J245" i="47" l="1"/>
  <c r="L245" i="47" s="1"/>
  <c r="X236" i="47"/>
  <c r="Y236" i="47" s="1"/>
  <c r="F245" i="47"/>
  <c r="T236" i="47"/>
  <c r="Y235" i="47"/>
  <c r="Z235" i="47"/>
  <c r="K245" i="47" l="1"/>
  <c r="Z236" i="47"/>
  <c r="S237" i="47"/>
  <c r="R237" i="47" s="1"/>
  <c r="T237" i="47" s="1"/>
  <c r="W237" i="47"/>
  <c r="I246" i="47"/>
  <c r="E246" i="47"/>
  <c r="D246" i="47" s="1"/>
  <c r="J246" i="47" l="1"/>
  <c r="L246" i="47" s="1"/>
  <c r="W238" i="47"/>
  <c r="S238" i="47"/>
  <c r="R238" i="47" s="1"/>
  <c r="F246" i="47"/>
  <c r="X237" i="47"/>
  <c r="K246" i="47" l="1"/>
  <c r="X238" i="47"/>
  <c r="Y238" i="47" s="1"/>
  <c r="I247" i="47"/>
  <c r="E247" i="47"/>
  <c r="D247" i="47" s="1"/>
  <c r="T238" i="47"/>
  <c r="Y237" i="47"/>
  <c r="Z237" i="47"/>
  <c r="Z238" i="47" l="1"/>
  <c r="J247" i="47"/>
  <c r="K247" i="47" s="1"/>
  <c r="S239" i="47"/>
  <c r="R239" i="47" s="1"/>
  <c r="T239" i="47" s="1"/>
  <c r="W239" i="47"/>
  <c r="F247" i="47"/>
  <c r="L247" i="47" l="1"/>
  <c r="I248" i="47"/>
  <c r="E248" i="47"/>
  <c r="D248" i="47" s="1"/>
  <c r="W240" i="47"/>
  <c r="S240" i="47"/>
  <c r="R240" i="47" s="1"/>
  <c r="X239" i="47"/>
  <c r="J248" i="47" l="1"/>
  <c r="L248" i="47" s="1"/>
  <c r="X240" i="47"/>
  <c r="Y240" i="47" s="1"/>
  <c r="T240" i="47"/>
  <c r="F248" i="47"/>
  <c r="Y239" i="47"/>
  <c r="Z239" i="47"/>
  <c r="K248" i="47" l="1"/>
  <c r="Z240" i="47"/>
  <c r="I249" i="47"/>
  <c r="E249" i="47"/>
  <c r="D249" i="47" s="1"/>
  <c r="S241" i="47"/>
  <c r="R241" i="47" s="1"/>
  <c r="W241" i="47"/>
  <c r="J249" i="47" l="1"/>
  <c r="L249" i="47" s="1"/>
  <c r="X241" i="47"/>
  <c r="T241" i="47"/>
  <c r="F249" i="47"/>
  <c r="K249" i="47" l="1"/>
  <c r="E250" i="47"/>
  <c r="D250" i="47" s="1"/>
  <c r="F250" i="47" s="1"/>
  <c r="I250" i="47"/>
  <c r="W242" i="47"/>
  <c r="S242" i="47"/>
  <c r="R242" i="47" s="1"/>
  <c r="Y241" i="47"/>
  <c r="Z241" i="47"/>
  <c r="X242" i="47" l="1"/>
  <c r="Y242" i="47" s="1"/>
  <c r="T242" i="47"/>
  <c r="I251" i="47"/>
  <c r="E251" i="47"/>
  <c r="D251" i="47" s="1"/>
  <c r="J250" i="47"/>
  <c r="J251" i="47" l="1"/>
  <c r="K251" i="47" s="1"/>
  <c r="Z242" i="47"/>
  <c r="F251" i="47"/>
  <c r="S243" i="47"/>
  <c r="R243" i="47" s="1"/>
  <c r="T243" i="47" s="1"/>
  <c r="W243" i="47"/>
  <c r="L250" i="47"/>
  <c r="K250" i="47"/>
  <c r="L251" i="47" l="1"/>
  <c r="W244" i="47"/>
  <c r="S244" i="47"/>
  <c r="R244" i="47" s="1"/>
  <c r="X243" i="47"/>
  <c r="E252" i="47"/>
  <c r="D252" i="47" s="1"/>
  <c r="I252" i="47"/>
  <c r="J252" i="47" l="1"/>
  <c r="L252" i="47" s="1"/>
  <c r="X244" i="47"/>
  <c r="Y244" i="47" s="1"/>
  <c r="Y243" i="47"/>
  <c r="Z243" i="47"/>
  <c r="T244" i="47"/>
  <c r="F252" i="47"/>
  <c r="Z244" i="47" l="1"/>
  <c r="K252" i="47"/>
  <c r="S245" i="47"/>
  <c r="R245" i="47" s="1"/>
  <c r="W245" i="47"/>
  <c r="I253" i="47"/>
  <c r="E253" i="47"/>
  <c r="D253" i="47" s="1"/>
  <c r="J253" i="47" l="1"/>
  <c r="L253" i="47" s="1"/>
  <c r="X245" i="47"/>
  <c r="Z245" i="47" s="1"/>
  <c r="F253" i="47"/>
  <c r="T245" i="47"/>
  <c r="Y245" i="47" l="1"/>
  <c r="K253" i="47"/>
  <c r="E254" i="47"/>
  <c r="D254" i="47" s="1"/>
  <c r="F254" i="47" s="1"/>
  <c r="I254" i="47"/>
  <c r="W246" i="47"/>
  <c r="S246" i="47"/>
  <c r="R246" i="47" s="1"/>
  <c r="X246" i="47" l="1"/>
  <c r="Y246" i="47" s="1"/>
  <c r="I255" i="47"/>
  <c r="E255" i="47"/>
  <c r="D255" i="47" s="1"/>
  <c r="T246" i="47"/>
  <c r="J254" i="47"/>
  <c r="Z246" i="47" l="1"/>
  <c r="J255" i="47"/>
  <c r="L255" i="47" s="1"/>
  <c r="S247" i="47"/>
  <c r="R247" i="47" s="1"/>
  <c r="T247" i="47" s="1"/>
  <c r="W247" i="47"/>
  <c r="F255" i="47"/>
  <c r="L254" i="47"/>
  <c r="K254" i="47"/>
  <c r="K255" i="47" l="1"/>
  <c r="W248" i="47"/>
  <c r="S248" i="47"/>
  <c r="R248" i="47" s="1"/>
  <c r="E256" i="47"/>
  <c r="D256" i="47" s="1"/>
  <c r="F256" i="47" s="1"/>
  <c r="I256" i="47"/>
  <c r="X247" i="47"/>
  <c r="X248" i="47" l="1"/>
  <c r="Y248" i="47" s="1"/>
  <c r="I257" i="47"/>
  <c r="E257" i="47"/>
  <c r="D257" i="47" s="1"/>
  <c r="T248" i="47"/>
  <c r="J256" i="47"/>
  <c r="Y247" i="47"/>
  <c r="Z247" i="47"/>
  <c r="Z248" i="47" l="1"/>
  <c r="J257" i="47"/>
  <c r="L257" i="47" s="1"/>
  <c r="S249" i="47"/>
  <c r="R249" i="47" s="1"/>
  <c r="W249" i="47"/>
  <c r="F257" i="47"/>
  <c r="L256" i="47"/>
  <c r="K256" i="47"/>
  <c r="K257" i="47" l="1"/>
  <c r="X249" i="47"/>
  <c r="Y249" i="47" s="1"/>
  <c r="E258" i="47"/>
  <c r="D258" i="47" s="1"/>
  <c r="F258" i="47" s="1"/>
  <c r="I258" i="47"/>
  <c r="T249" i="47"/>
  <c r="Z249" i="47" l="1"/>
  <c r="W250" i="47"/>
  <c r="S250" i="47"/>
  <c r="R250" i="47" s="1"/>
  <c r="I259" i="47"/>
  <c r="E259" i="47"/>
  <c r="D259" i="47" s="1"/>
  <c r="J258" i="47"/>
  <c r="J259" i="47" l="1"/>
  <c r="L259" i="47" s="1"/>
  <c r="X250" i="47"/>
  <c r="Y250" i="47" s="1"/>
  <c r="F259" i="47"/>
  <c r="T250" i="47"/>
  <c r="L258" i="47"/>
  <c r="K258" i="47"/>
  <c r="K259" i="47" l="1"/>
  <c r="Z250" i="47"/>
  <c r="S251" i="47"/>
  <c r="R251" i="47" s="1"/>
  <c r="W251" i="47"/>
  <c r="E260" i="47"/>
  <c r="D260" i="47" s="1"/>
  <c r="F260" i="47" s="1"/>
  <c r="I260" i="47"/>
  <c r="I261" i="47" l="1"/>
  <c r="E261" i="47"/>
  <c r="D261" i="47" s="1"/>
  <c r="J260" i="47"/>
  <c r="X251" i="47"/>
  <c r="T251" i="47"/>
  <c r="J261" i="47" l="1"/>
  <c r="K261" i="47" s="1"/>
  <c r="W252" i="47"/>
  <c r="S252" i="47"/>
  <c r="R252" i="47" s="1"/>
  <c r="L260" i="47"/>
  <c r="K260" i="47"/>
  <c r="F261" i="47"/>
  <c r="Y251" i="47"/>
  <c r="Z251" i="47"/>
  <c r="L261" i="47" l="1"/>
  <c r="X252" i="47"/>
  <c r="Y252" i="47" s="1"/>
  <c r="I262" i="47"/>
  <c r="E262" i="47"/>
  <c r="D262" i="47" s="1"/>
  <c r="T252" i="47"/>
  <c r="J262" i="47" l="1"/>
  <c r="L262" i="47" s="1"/>
  <c r="Z252" i="47"/>
  <c r="S253" i="47"/>
  <c r="R253" i="47" s="1"/>
  <c r="W253" i="47"/>
  <c r="F262" i="47"/>
  <c r="K262" i="47" l="1"/>
  <c r="E263" i="47"/>
  <c r="D263" i="47" s="1"/>
  <c r="I263" i="47"/>
  <c r="X253" i="47"/>
  <c r="T253" i="47"/>
  <c r="J263" i="47" l="1"/>
  <c r="L263" i="47" s="1"/>
  <c r="W254" i="47"/>
  <c r="S254" i="47"/>
  <c r="R254" i="47" s="1"/>
  <c r="Y253" i="47"/>
  <c r="Z253" i="47"/>
  <c r="F263" i="47"/>
  <c r="K263" i="47" l="1"/>
  <c r="X254" i="47"/>
  <c r="Y254" i="47" s="1"/>
  <c r="T254" i="47"/>
  <c r="I264" i="47"/>
  <c r="E264" i="47"/>
  <c r="D264" i="47" s="1"/>
  <c r="J264" i="47" l="1"/>
  <c r="K264" i="47" s="1"/>
  <c r="Z254" i="47"/>
  <c r="F264" i="47"/>
  <c r="S255" i="47"/>
  <c r="R255" i="47" s="1"/>
  <c r="W255" i="47"/>
  <c r="L264" i="47" l="1"/>
  <c r="X255" i="47"/>
  <c r="Y255" i="47" s="1"/>
  <c r="I265" i="47"/>
  <c r="E265" i="47"/>
  <c r="D265" i="47" s="1"/>
  <c r="T255" i="47"/>
  <c r="J265" i="47" l="1"/>
  <c r="L265" i="47" s="1"/>
  <c r="Z255" i="47"/>
  <c r="W256" i="47"/>
  <c r="S256" i="47"/>
  <c r="R256" i="47" s="1"/>
  <c r="F265" i="47"/>
  <c r="K265" i="47" l="1"/>
  <c r="X256" i="47"/>
  <c r="Y256" i="47" s="1"/>
  <c r="E266" i="47"/>
  <c r="D266" i="47" s="1"/>
  <c r="I266" i="47"/>
  <c r="T256" i="47"/>
  <c r="Z256" i="47" l="1"/>
  <c r="J266" i="47"/>
  <c r="S257" i="47"/>
  <c r="R257" i="47" s="1"/>
  <c r="W257" i="47"/>
  <c r="F266" i="47"/>
  <c r="I267" i="47" l="1"/>
  <c r="E267" i="47"/>
  <c r="D267" i="47" s="1"/>
  <c r="X257" i="47"/>
  <c r="T257" i="47"/>
  <c r="L266" i="47"/>
  <c r="K266" i="47"/>
  <c r="J267" i="47" l="1"/>
  <c r="L267" i="47"/>
  <c r="K267" i="47"/>
  <c r="W258" i="47"/>
  <c r="S258" i="47"/>
  <c r="R258" i="47" s="1"/>
  <c r="Y257" i="47"/>
  <c r="Z257" i="47"/>
  <c r="F267" i="47"/>
  <c r="X258" i="47" l="1"/>
  <c r="Y258" i="47" s="1"/>
  <c r="T258" i="47"/>
  <c r="E268" i="47"/>
  <c r="D268" i="47" s="1"/>
  <c r="F268" i="47" s="1"/>
  <c r="I268" i="47"/>
  <c r="Z258" i="47" l="1"/>
  <c r="E269" i="47"/>
  <c r="D269" i="47" s="1"/>
  <c r="I269" i="47"/>
  <c r="J268" i="47"/>
  <c r="S259" i="47"/>
  <c r="R259" i="47" s="1"/>
  <c r="W259" i="47"/>
  <c r="J269" i="47" l="1"/>
  <c r="L269" i="47" s="1"/>
  <c r="X259" i="47"/>
  <c r="Y259" i="47" s="1"/>
  <c r="T259" i="47"/>
  <c r="K268" i="47"/>
  <c r="L268" i="47"/>
  <c r="F269" i="47"/>
  <c r="K269" i="47" l="1"/>
  <c r="Z259" i="47"/>
  <c r="W260" i="47"/>
  <c r="S260" i="47"/>
  <c r="R260" i="47" s="1"/>
  <c r="E270" i="47"/>
  <c r="D270" i="47" s="1"/>
  <c r="I270" i="47"/>
  <c r="X260" i="47" l="1"/>
  <c r="Z260" i="47" s="1"/>
  <c r="J270" i="47"/>
  <c r="K270" i="47" s="1"/>
  <c r="F270" i="47"/>
  <c r="T260" i="47"/>
  <c r="L270" i="47" l="1"/>
  <c r="Y260" i="47"/>
  <c r="S261" i="47"/>
  <c r="R261" i="47" s="1"/>
  <c r="W261" i="47"/>
  <c r="I271" i="47"/>
  <c r="E271" i="47"/>
  <c r="D271" i="47" s="1"/>
  <c r="J271" i="47" l="1"/>
  <c r="L271" i="47" s="1"/>
  <c r="X261" i="47"/>
  <c r="Y261" i="47" s="1"/>
  <c r="F271" i="47"/>
  <c r="T261" i="47"/>
  <c r="K271" i="47" l="1"/>
  <c r="Z261" i="47"/>
  <c r="S262" i="47"/>
  <c r="R262" i="47" s="1"/>
  <c r="W262" i="47"/>
  <c r="I272" i="47"/>
  <c r="E272" i="47"/>
  <c r="D272" i="47" s="1"/>
  <c r="J272" i="47" l="1"/>
  <c r="K272" i="47" s="1"/>
  <c r="F272" i="47"/>
  <c r="X262" i="47"/>
  <c r="T262" i="47"/>
  <c r="L272" i="47" l="1"/>
  <c r="Z262" i="47"/>
  <c r="Y262" i="47"/>
  <c r="S263" i="47"/>
  <c r="R263" i="47" s="1"/>
  <c r="T263" i="47" s="1"/>
  <c r="W263" i="47"/>
  <c r="E273" i="47"/>
  <c r="D273" i="47" s="1"/>
  <c r="F273" i="47" s="1"/>
  <c r="I273" i="47"/>
  <c r="X263" i="47" l="1"/>
  <c r="Y263" i="47" s="1"/>
  <c r="I274" i="47"/>
  <c r="E274" i="47"/>
  <c r="D274" i="47" s="1"/>
  <c r="W264" i="47"/>
  <c r="S264" i="47"/>
  <c r="R264" i="47" s="1"/>
  <c r="J273" i="47"/>
  <c r="J274" i="47" l="1"/>
  <c r="K274" i="47" s="1"/>
  <c r="X264" i="47"/>
  <c r="Y264" i="47" s="1"/>
  <c r="Z263" i="47"/>
  <c r="T264" i="47"/>
  <c r="S265" i="47" s="1"/>
  <c r="R265" i="47" s="1"/>
  <c r="F274" i="47"/>
  <c r="L273" i="47"/>
  <c r="K273" i="47"/>
  <c r="L274" i="47" l="1"/>
  <c r="Z264" i="47"/>
  <c r="W265" i="47"/>
  <c r="X265" i="47" s="1"/>
  <c r="T265" i="47"/>
  <c r="I275" i="47"/>
  <c r="E275" i="47"/>
  <c r="D275" i="47" s="1"/>
  <c r="J275" i="47" l="1"/>
  <c r="K275" i="47" s="1"/>
  <c r="Y265" i="47"/>
  <c r="Z265" i="47"/>
  <c r="F275" i="47"/>
  <c r="W266" i="47"/>
  <c r="S266" i="47"/>
  <c r="R266" i="47" s="1"/>
  <c r="L275" i="47" l="1"/>
  <c r="X266" i="47"/>
  <c r="Z266" i="47" s="1"/>
  <c r="E276" i="47"/>
  <c r="D276" i="47" s="1"/>
  <c r="I276" i="47"/>
  <c r="T266" i="47"/>
  <c r="Y266" i="47" l="1"/>
  <c r="J276" i="47"/>
  <c r="S267" i="47"/>
  <c r="R267" i="47" s="1"/>
  <c r="T267" i="47" s="1"/>
  <c r="W267" i="47"/>
  <c r="F276" i="47"/>
  <c r="K276" i="47"/>
  <c r="L276" i="47"/>
  <c r="I277" i="47" l="1"/>
  <c r="E277" i="47"/>
  <c r="D277" i="47" s="1"/>
  <c r="W268" i="47"/>
  <c r="S268" i="47"/>
  <c r="R268" i="47" s="1"/>
  <c r="X267" i="47"/>
  <c r="J277" i="47" l="1"/>
  <c r="L277" i="47" s="1"/>
  <c r="X268" i="47"/>
  <c r="Z268" i="47" s="1"/>
  <c r="K277" i="47"/>
  <c r="T268" i="47"/>
  <c r="Y267" i="47"/>
  <c r="Z267" i="47"/>
  <c r="F277" i="47"/>
  <c r="Y268" i="47" l="1"/>
  <c r="S269" i="47"/>
  <c r="R269" i="47" s="1"/>
  <c r="T269" i="47" s="1"/>
  <c r="W269" i="47"/>
  <c r="I278" i="47"/>
  <c r="E278" i="47"/>
  <c r="D278" i="47" s="1"/>
  <c r="J278" i="47" l="1"/>
  <c r="K278" i="47" s="1"/>
  <c r="W270" i="47"/>
  <c r="S270" i="47"/>
  <c r="R270" i="47" s="1"/>
  <c r="F278" i="47"/>
  <c r="X269" i="47"/>
  <c r="L278" i="47" l="1"/>
  <c r="X270" i="47"/>
  <c r="Z270" i="47" s="1"/>
  <c r="E279" i="47"/>
  <c r="D279" i="47" s="1"/>
  <c r="I279" i="47"/>
  <c r="T270" i="47"/>
  <c r="Y269" i="47"/>
  <c r="Z269" i="47"/>
  <c r="Y270" i="47" l="1"/>
  <c r="S271" i="47"/>
  <c r="R271" i="47" s="1"/>
  <c r="T271" i="47" s="1"/>
  <c r="W271" i="47"/>
  <c r="J279" i="47"/>
  <c r="F279" i="47"/>
  <c r="W272" i="47" l="1"/>
  <c r="S272" i="47"/>
  <c r="R272" i="47" s="1"/>
  <c r="I280" i="47"/>
  <c r="E280" i="47"/>
  <c r="D280" i="47" s="1"/>
  <c r="K279" i="47"/>
  <c r="L279" i="47"/>
  <c r="X271" i="47"/>
  <c r="J280" i="47" l="1"/>
  <c r="K280" i="47" s="1"/>
  <c r="X272" i="47"/>
  <c r="Y272" i="47" s="1"/>
  <c r="F280" i="47"/>
  <c r="Y271" i="47"/>
  <c r="Z271" i="47"/>
  <c r="T272" i="47"/>
  <c r="L280" i="47" l="1"/>
  <c r="Z272" i="47"/>
  <c r="S273" i="47"/>
  <c r="R273" i="47" s="1"/>
  <c r="T273" i="47" s="1"/>
  <c r="W273" i="47"/>
  <c r="I281" i="47"/>
  <c r="E281" i="47"/>
  <c r="D281" i="47" s="1"/>
  <c r="J281" i="47" l="1"/>
  <c r="K281" i="47" s="1"/>
  <c r="F281" i="47"/>
  <c r="S274" i="47"/>
  <c r="R274" i="47" s="1"/>
  <c r="W274" i="47"/>
  <c r="X273" i="47"/>
  <c r="L281" i="47" l="1"/>
  <c r="X274" i="47"/>
  <c r="T274" i="47"/>
  <c r="E282" i="47"/>
  <c r="D282" i="47" s="1"/>
  <c r="I282" i="47"/>
  <c r="Z273" i="47"/>
  <c r="Y273" i="47"/>
  <c r="J282" i="47" l="1"/>
  <c r="L282" i="47" s="1"/>
  <c r="W275" i="47"/>
  <c r="S275" i="47"/>
  <c r="R275" i="47" s="1"/>
  <c r="F282" i="47"/>
  <c r="Z274" i="47"/>
  <c r="Y274" i="47"/>
  <c r="X275" i="47" l="1"/>
  <c r="Z275" i="47" s="1"/>
  <c r="K282" i="47"/>
  <c r="I283" i="47"/>
  <c r="E283" i="47"/>
  <c r="D283" i="47" s="1"/>
  <c r="T275" i="47"/>
  <c r="Y275" i="47" l="1"/>
  <c r="J283" i="47"/>
  <c r="K283" i="47" s="1"/>
  <c r="W276" i="47"/>
  <c r="S276" i="47"/>
  <c r="R276" i="47" s="1"/>
  <c r="F283" i="47"/>
  <c r="L283" i="47" l="1"/>
  <c r="X276" i="47"/>
  <c r="Z276" i="47" s="1"/>
  <c r="I284" i="47"/>
  <c r="E284" i="47"/>
  <c r="D284" i="47" s="1"/>
  <c r="T276" i="47"/>
  <c r="J284" i="47" l="1"/>
  <c r="L284" i="47" s="1"/>
  <c r="Y276" i="47"/>
  <c r="W277" i="47"/>
  <c r="S277" i="47"/>
  <c r="R277" i="47" s="1"/>
  <c r="F284" i="47"/>
  <c r="K284" i="47" l="1"/>
  <c r="X277" i="47"/>
  <c r="Z277" i="47" s="1"/>
  <c r="E285" i="47"/>
  <c r="D285" i="47" s="1"/>
  <c r="I285" i="47"/>
  <c r="T277" i="47"/>
  <c r="Y277" i="47" l="1"/>
  <c r="W278" i="47"/>
  <c r="S278" i="47"/>
  <c r="R278" i="47" s="1"/>
  <c r="J285" i="47"/>
  <c r="F285" i="47"/>
  <c r="X278" i="47" l="1"/>
  <c r="Z278" i="47" s="1"/>
  <c r="I286" i="47"/>
  <c r="E286" i="47"/>
  <c r="D286" i="47" s="1"/>
  <c r="K285" i="47"/>
  <c r="L285" i="47"/>
  <c r="T278" i="47"/>
  <c r="J286" i="47" l="1"/>
  <c r="L286" i="47" s="1"/>
  <c r="Y278" i="47"/>
  <c r="S279" i="47"/>
  <c r="R279" i="47" s="1"/>
  <c r="W279" i="47"/>
  <c r="F286" i="47"/>
  <c r="K286" i="47" l="1"/>
  <c r="I287" i="47"/>
  <c r="E287" i="47"/>
  <c r="D287" i="47" s="1"/>
  <c r="X279" i="47"/>
  <c r="T279" i="47"/>
  <c r="J287" i="47" l="1"/>
  <c r="K287" i="47" s="1"/>
  <c r="W280" i="47"/>
  <c r="S280" i="47"/>
  <c r="R280" i="47" s="1"/>
  <c r="Z279" i="47"/>
  <c r="Y279" i="47"/>
  <c r="F287" i="47"/>
  <c r="X280" i="47" l="1"/>
  <c r="L287" i="47"/>
  <c r="Z280" i="47"/>
  <c r="Y280" i="47"/>
  <c r="T280" i="47"/>
  <c r="E288" i="47"/>
  <c r="D288" i="47" s="1"/>
  <c r="I288" i="47"/>
  <c r="J288" i="47" l="1"/>
  <c r="L288" i="47" s="1"/>
  <c r="F288" i="47"/>
  <c r="W281" i="47"/>
  <c r="S281" i="47"/>
  <c r="R281" i="47" s="1"/>
  <c r="K288" i="47" l="1"/>
  <c r="X281" i="47"/>
  <c r="Z281" i="47" s="1"/>
  <c r="I289" i="47"/>
  <c r="E289" i="47"/>
  <c r="D289" i="47" s="1"/>
  <c r="T281" i="47"/>
  <c r="J289" i="47" l="1"/>
  <c r="K289" i="47" s="1"/>
  <c r="Y281" i="47"/>
  <c r="L289" i="47"/>
  <c r="S282" i="47"/>
  <c r="R282" i="47" s="1"/>
  <c r="W282" i="47"/>
  <c r="F289" i="47"/>
  <c r="X282" i="47" l="1"/>
  <c r="Z282" i="47" s="1"/>
  <c r="T282" i="47"/>
  <c r="I290" i="47"/>
  <c r="E290" i="47"/>
  <c r="D290" i="47" s="1"/>
  <c r="J290" i="47" l="1"/>
  <c r="Y282" i="47"/>
  <c r="K290" i="47"/>
  <c r="L290" i="47"/>
  <c r="F290" i="47"/>
  <c r="W283" i="47"/>
  <c r="S283" i="47"/>
  <c r="R283" i="47" s="1"/>
  <c r="X283" i="47" l="1"/>
  <c r="Z283" i="47" s="1"/>
  <c r="E291" i="47"/>
  <c r="D291" i="47" s="1"/>
  <c r="I291" i="47"/>
  <c r="T283" i="47"/>
  <c r="Y283" i="47" l="1"/>
  <c r="J291" i="47"/>
  <c r="L291" i="47" s="1"/>
  <c r="W284" i="47"/>
  <c r="S284" i="47"/>
  <c r="R284" i="47" s="1"/>
  <c r="F291" i="47"/>
  <c r="X284" i="47" l="1"/>
  <c r="K291" i="47"/>
  <c r="Z284" i="47"/>
  <c r="Y284" i="47"/>
  <c r="T284" i="47"/>
  <c r="I292" i="47"/>
  <c r="E292" i="47"/>
  <c r="D292" i="47" s="1"/>
  <c r="J292" i="47" l="1"/>
  <c r="K292" i="47" s="1"/>
  <c r="F292" i="47"/>
  <c r="S285" i="47"/>
  <c r="R285" i="47" s="1"/>
  <c r="W285" i="47"/>
  <c r="L292" i="47" l="1"/>
  <c r="X285" i="47"/>
  <c r="Z285" i="47" s="1"/>
  <c r="T285" i="47"/>
  <c r="I293" i="47"/>
  <c r="E293" i="47"/>
  <c r="D293" i="47" s="1"/>
  <c r="J293" i="47" l="1"/>
  <c r="K293" i="47" s="1"/>
  <c r="Y285" i="47"/>
  <c r="F293" i="47"/>
  <c r="W286" i="47"/>
  <c r="S286" i="47"/>
  <c r="R286" i="47" s="1"/>
  <c r="X286" i="47" s="1"/>
  <c r="L293" i="47" l="1"/>
  <c r="Z286" i="47"/>
  <c r="Y286" i="47"/>
  <c r="E294" i="47"/>
  <c r="D294" i="47" s="1"/>
  <c r="I294" i="47"/>
  <c r="T286" i="47"/>
  <c r="J294" i="47" l="1"/>
  <c r="K294" i="47" s="1"/>
  <c r="W287" i="47"/>
  <c r="S287" i="47"/>
  <c r="R287" i="47" s="1"/>
  <c r="F294" i="47"/>
  <c r="X287" i="47" l="1"/>
  <c r="Y287" i="47" s="1"/>
  <c r="L294" i="47"/>
  <c r="I295" i="47"/>
  <c r="E295" i="47"/>
  <c r="D295" i="47" s="1"/>
  <c r="T287" i="47"/>
  <c r="J295" i="47" l="1"/>
  <c r="Z287" i="47"/>
  <c r="S288" i="47"/>
  <c r="R288" i="47" s="1"/>
  <c r="W288" i="47"/>
  <c r="K295" i="47"/>
  <c r="L295" i="47"/>
  <c r="F295" i="47"/>
  <c r="I296" i="47" l="1"/>
  <c r="E296" i="47"/>
  <c r="D296" i="47" s="1"/>
  <c r="J296" i="47" s="1"/>
  <c r="X288" i="47"/>
  <c r="T288" i="47"/>
  <c r="K296" i="47" l="1"/>
  <c r="L296" i="47"/>
  <c r="W289" i="47"/>
  <c r="S289" i="47"/>
  <c r="R289" i="47" s="1"/>
  <c r="Z288" i="47"/>
  <c r="Y288" i="47"/>
  <c r="F296" i="47"/>
  <c r="X289" i="47" l="1"/>
  <c r="Y289" i="47" s="1"/>
  <c r="T289" i="47"/>
  <c r="E297" i="47"/>
  <c r="D297" i="47" s="1"/>
  <c r="I297" i="47"/>
  <c r="Z289" i="47"/>
  <c r="J297" i="47" l="1"/>
  <c r="F297" i="47"/>
  <c r="W290" i="47"/>
  <c r="S290" i="47"/>
  <c r="R290" i="47" s="1"/>
  <c r="X290" i="47" l="1"/>
  <c r="Z290" i="47" s="1"/>
  <c r="T290" i="47"/>
  <c r="I298" i="47"/>
  <c r="K49" i="47" s="1"/>
  <c r="E298" i="47"/>
  <c r="K297" i="47"/>
  <c r="L297" i="47"/>
  <c r="Y290" i="47" l="1"/>
  <c r="D53" i="47"/>
  <c r="E299" i="47"/>
  <c r="D298" i="47"/>
  <c r="S291" i="47"/>
  <c r="R291" i="47" s="1"/>
  <c r="T291" i="47" s="1"/>
  <c r="W291" i="47"/>
  <c r="W292" i="47" l="1"/>
  <c r="S292" i="47"/>
  <c r="R292" i="47" s="1"/>
  <c r="X291" i="47"/>
  <c r="J298" i="47"/>
  <c r="D299" i="47"/>
  <c r="F298" i="47"/>
  <c r="X292" i="47" l="1"/>
  <c r="Z292" i="47" s="1"/>
  <c r="Z291" i="47"/>
  <c r="Y291" i="47"/>
  <c r="K298" i="47"/>
  <c r="K56" i="47" s="1"/>
  <c r="L298" i="47"/>
  <c r="K48" i="47"/>
  <c r="T292" i="47"/>
  <c r="Y292" i="47" l="1"/>
  <c r="W293" i="47"/>
  <c r="S293" i="47"/>
  <c r="R293" i="47" s="1"/>
  <c r="X293" i="47" l="1"/>
  <c r="Z293" i="47" s="1"/>
  <c r="T293" i="47"/>
  <c r="Y293" i="47" l="1"/>
  <c r="S294" i="47"/>
  <c r="R294" i="47" s="1"/>
  <c r="W294" i="47"/>
  <c r="X294" i="47" l="1"/>
  <c r="T294" i="47"/>
  <c r="W295" i="47" l="1"/>
  <c r="S295" i="47"/>
  <c r="R295" i="47" s="1"/>
  <c r="Z294" i="47"/>
  <c r="Y294" i="47"/>
  <c r="X295" i="47" l="1"/>
  <c r="Z295" i="47" s="1"/>
  <c r="T295" i="47"/>
  <c r="Y295" i="47" l="1"/>
  <c r="W296" i="47"/>
  <c r="S296" i="47"/>
  <c r="R296" i="47" s="1"/>
  <c r="X296" i="47" l="1"/>
  <c r="Z296" i="47" s="1"/>
  <c r="T296" i="47"/>
  <c r="Y296" i="47" l="1"/>
  <c r="S297" i="47"/>
  <c r="R297" i="47" s="1"/>
  <c r="W297" i="47"/>
  <c r="X297" i="47" l="1"/>
  <c r="T297" i="47"/>
  <c r="W298" i="47" l="1"/>
  <c r="Y49" i="47" s="1"/>
  <c r="S298" i="47"/>
  <c r="Z297" i="47"/>
  <c r="Y297" i="47"/>
  <c r="S299" i="47" l="1"/>
  <c r="R53" i="47"/>
  <c r="R298" i="47"/>
  <c r="X298" i="47" l="1"/>
  <c r="R299" i="47"/>
  <c r="T298" i="47"/>
  <c r="Z298" i="47" l="1"/>
  <c r="Y298" i="47"/>
  <c r="Y56" i="47" s="1"/>
  <c r="Y48" i="47"/>
  <c r="E144" i="44" l="1"/>
  <c r="F467" i="44" l="1"/>
  <c r="B35" i="29"/>
  <c r="E207" i="44" l="1"/>
  <c r="E107" i="44"/>
  <c r="E106" i="44"/>
  <c r="TE4" i="43" l="1"/>
  <c r="TF4" i="43"/>
  <c r="TG4" i="43"/>
  <c r="TH4" i="43"/>
  <c r="TI4" i="43"/>
  <c r="TJ4" i="43"/>
  <c r="TK4" i="43"/>
  <c r="TL4" i="43"/>
  <c r="TM4" i="43"/>
  <c r="TN4" i="43"/>
  <c r="TO4" i="43"/>
  <c r="TP4" i="43"/>
  <c r="TQ4" i="43"/>
  <c r="TR4" i="43"/>
  <c r="TS4" i="43"/>
  <c r="TT4" i="43"/>
  <c r="TU4" i="43"/>
  <c r="TV4" i="43"/>
  <c r="TW4" i="43"/>
  <c r="TX4" i="43"/>
  <c r="TY4" i="43"/>
  <c r="TZ4" i="43"/>
  <c r="UA4" i="43"/>
  <c r="UB4" i="43"/>
  <c r="UC4" i="43"/>
  <c r="UD4" i="43"/>
  <c r="UE4" i="43"/>
  <c r="UF4" i="43"/>
  <c r="UG4" i="43"/>
  <c r="KW4" i="43"/>
  <c r="KX4" i="43"/>
  <c r="KY4" i="43"/>
  <c r="KZ4" i="43"/>
  <c r="LA4" i="43"/>
  <c r="LB4" i="43"/>
  <c r="LC4" i="43"/>
  <c r="LD4" i="43"/>
  <c r="LE4" i="43"/>
  <c r="LF4" i="43"/>
  <c r="LG4" i="43"/>
  <c r="LH4" i="43"/>
  <c r="LI4" i="43"/>
  <c r="LJ4" i="43"/>
  <c r="LK4" i="43"/>
  <c r="LL4" i="43"/>
  <c r="LM4" i="43"/>
  <c r="LN4" i="43"/>
  <c r="LO4" i="43"/>
  <c r="LP4" i="43"/>
  <c r="LQ4" i="43"/>
  <c r="LR4" i="43"/>
  <c r="LS4" i="43"/>
  <c r="LT4" i="43"/>
  <c r="LU4" i="43"/>
  <c r="LV4" i="43"/>
  <c r="LW4" i="43"/>
  <c r="LX4" i="43"/>
  <c r="LY4" i="43"/>
  <c r="LZ4" i="43"/>
  <c r="MB4" i="43"/>
  <c r="MC4" i="43"/>
  <c r="MD4" i="43"/>
  <c r="ME4" i="43"/>
  <c r="MF4" i="43"/>
  <c r="MG4" i="43"/>
  <c r="MH4" i="43"/>
  <c r="MI4" i="43"/>
  <c r="MJ4" i="43"/>
  <c r="MK4" i="43"/>
  <c r="ML4" i="43"/>
  <c r="MM4" i="43"/>
  <c r="MN4" i="43"/>
  <c r="MO4" i="43"/>
  <c r="MP4" i="43"/>
  <c r="MQ4" i="43"/>
  <c r="MR4" i="43"/>
  <c r="MS4" i="43"/>
  <c r="MT4" i="43"/>
  <c r="MU4" i="43"/>
  <c r="MV4" i="43"/>
  <c r="MW4" i="43"/>
  <c r="MX4" i="43"/>
  <c r="MY4" i="43"/>
  <c r="MZ4" i="43"/>
  <c r="NA4" i="43"/>
  <c r="NB4" i="43"/>
  <c r="NC4" i="43"/>
  <c r="ND4" i="43"/>
  <c r="NE4" i="43"/>
  <c r="NG4" i="43"/>
  <c r="NH4" i="43"/>
  <c r="NI4" i="43"/>
  <c r="NJ4" i="43"/>
  <c r="NK4" i="43"/>
  <c r="NL4" i="43"/>
  <c r="NM4" i="43"/>
  <c r="NN4" i="43"/>
  <c r="NO4" i="43"/>
  <c r="NP4" i="43"/>
  <c r="NQ4" i="43"/>
  <c r="NR4" i="43"/>
  <c r="NS4" i="43"/>
  <c r="NT4" i="43"/>
  <c r="NU4" i="43"/>
  <c r="NV4" i="43"/>
  <c r="NW4" i="43"/>
  <c r="NX4" i="43"/>
  <c r="NY4" i="43"/>
  <c r="NZ4" i="43"/>
  <c r="OA4" i="43"/>
  <c r="OB4" i="43"/>
  <c r="OC4" i="43"/>
  <c r="OD4" i="43"/>
  <c r="OE4" i="43"/>
  <c r="AB38" i="43"/>
  <c r="AA38" i="43"/>
  <c r="Z38" i="43"/>
  <c r="X38" i="43"/>
  <c r="W38" i="43"/>
  <c r="V38" i="43"/>
  <c r="T38" i="43"/>
  <c r="S38" i="43"/>
  <c r="R38" i="43"/>
  <c r="P38" i="43"/>
  <c r="O38" i="43"/>
  <c r="N38" i="43"/>
  <c r="L38" i="43"/>
  <c r="K38" i="43"/>
  <c r="J38" i="43"/>
  <c r="H38" i="43"/>
  <c r="G38" i="43"/>
  <c r="F38" i="43"/>
  <c r="D38" i="43"/>
  <c r="C38" i="43"/>
  <c r="B38" i="43"/>
  <c r="AB26" i="43"/>
  <c r="AA26" i="43"/>
  <c r="Z26" i="43"/>
  <c r="X26" i="43"/>
  <c r="W26" i="43"/>
  <c r="V26" i="43"/>
  <c r="T26" i="43"/>
  <c r="S26" i="43"/>
  <c r="R26" i="43"/>
  <c r="P26" i="43"/>
  <c r="O26" i="43"/>
  <c r="N26" i="43"/>
  <c r="L26" i="43"/>
  <c r="K26" i="43"/>
  <c r="J26" i="43"/>
  <c r="H26" i="43"/>
  <c r="G26" i="43"/>
  <c r="F26" i="43"/>
  <c r="D26" i="43"/>
  <c r="C26" i="43"/>
  <c r="B26" i="43"/>
  <c r="TI18" i="43" l="1"/>
  <c r="TI17" i="43"/>
  <c r="TI16" i="43"/>
  <c r="TI15" i="43"/>
  <c r="C4" i="43"/>
  <c r="D4" i="43"/>
  <c r="E4" i="43"/>
  <c r="F4" i="43"/>
  <c r="G4" i="43"/>
  <c r="H4" i="43"/>
  <c r="I4" i="43"/>
  <c r="J4" i="43"/>
  <c r="K4" i="43"/>
  <c r="L4" i="43"/>
  <c r="M4" i="43"/>
  <c r="N4" i="43"/>
  <c r="O4" i="43"/>
  <c r="P4" i="43"/>
  <c r="Q4" i="43"/>
  <c r="R4" i="43"/>
  <c r="S4" i="43"/>
  <c r="T4" i="43"/>
  <c r="U4" i="43"/>
  <c r="V4" i="43"/>
  <c r="W4" i="43"/>
  <c r="X4" i="43"/>
  <c r="Y4" i="43"/>
  <c r="Z4" i="43"/>
  <c r="AA4" i="43"/>
  <c r="AB4" i="43"/>
  <c r="AC4" i="43"/>
  <c r="AD4" i="43"/>
  <c r="AE4" i="43"/>
  <c r="AF4" i="43"/>
  <c r="AG4" i="43"/>
  <c r="AH4" i="43"/>
  <c r="AI4" i="43"/>
  <c r="AJ4" i="43"/>
  <c r="AK4" i="43"/>
  <c r="AL4" i="43"/>
  <c r="AM4" i="43"/>
  <c r="AN4" i="43"/>
  <c r="AO4" i="43"/>
  <c r="AP4" i="43"/>
  <c r="AQ4" i="43"/>
  <c r="AR4" i="43"/>
  <c r="AS4" i="43"/>
  <c r="AT4" i="43"/>
  <c r="AU4" i="43"/>
  <c r="AV4" i="43"/>
  <c r="AW4" i="43"/>
  <c r="AX4" i="43"/>
  <c r="AY4" i="43"/>
  <c r="AZ4" i="43"/>
  <c r="BA4" i="43"/>
  <c r="BB4" i="43"/>
  <c r="BC4" i="43"/>
  <c r="BD4" i="43"/>
  <c r="BE4" i="43"/>
  <c r="BF4" i="43"/>
  <c r="BG4" i="43"/>
  <c r="OF4" i="43" l="1"/>
  <c r="OG4" i="43"/>
  <c r="OH4" i="43"/>
  <c r="OI4" i="43"/>
  <c r="OJ4" i="43"/>
  <c r="OL4" i="43"/>
  <c r="OM4" i="43"/>
  <c r="ON4" i="43"/>
  <c r="OO4" i="43"/>
  <c r="OP4" i="43"/>
  <c r="OQ4" i="43"/>
  <c r="OR4" i="43"/>
  <c r="OS4" i="43"/>
  <c r="OT4" i="43"/>
  <c r="OU4" i="43"/>
  <c r="OV4" i="43"/>
  <c r="OW4" i="43"/>
  <c r="OX4" i="43"/>
  <c r="OY4" i="43"/>
  <c r="OZ4" i="43"/>
  <c r="PA4" i="43"/>
  <c r="PB4" i="43"/>
  <c r="PC4" i="43"/>
  <c r="PD4" i="43"/>
  <c r="PE4" i="43"/>
  <c r="PF4" i="43"/>
  <c r="PG4" i="43"/>
  <c r="PH4" i="43"/>
  <c r="PI4" i="43"/>
  <c r="PJ4" i="43"/>
  <c r="PK4" i="43"/>
  <c r="PL4" i="43"/>
  <c r="PM4" i="43"/>
  <c r="PN4" i="43"/>
  <c r="PO4" i="43"/>
  <c r="PQ4" i="43"/>
  <c r="PR4" i="43"/>
  <c r="PS4" i="43"/>
  <c r="PT4" i="43"/>
  <c r="PU4" i="43"/>
  <c r="PV4" i="43"/>
  <c r="PW4" i="43"/>
  <c r="PX4" i="43"/>
  <c r="PY4" i="43"/>
  <c r="PZ4" i="43"/>
  <c r="QA4" i="43"/>
  <c r="QB4" i="43"/>
  <c r="QC4" i="43"/>
  <c r="QD4" i="43"/>
  <c r="QE4" i="43"/>
  <c r="QF4" i="43"/>
  <c r="QG4" i="43"/>
  <c r="QH4" i="43"/>
  <c r="QI4" i="43"/>
  <c r="QJ4" i="43"/>
  <c r="QK4" i="43"/>
  <c r="QL4" i="43"/>
  <c r="QM4" i="43"/>
  <c r="QN4" i="43"/>
  <c r="QO4" i="43"/>
  <c r="QP4" i="43"/>
  <c r="QQ4" i="43"/>
  <c r="QR4" i="43"/>
  <c r="QS4" i="43"/>
  <c r="QT4" i="43"/>
  <c r="QV4" i="43"/>
  <c r="QW4" i="43"/>
  <c r="QX4" i="43"/>
  <c r="QY4" i="43"/>
  <c r="QZ4" i="43"/>
  <c r="RA4" i="43"/>
  <c r="RB4" i="43"/>
  <c r="RC4" i="43"/>
  <c r="RD4" i="43"/>
  <c r="RE4" i="43"/>
  <c r="RF4" i="43"/>
  <c r="RG4" i="43"/>
  <c r="RH4" i="43"/>
  <c r="RI4" i="43"/>
  <c r="RJ4" i="43"/>
  <c r="RK4" i="43"/>
  <c r="RL4" i="43"/>
  <c r="RM4" i="43"/>
  <c r="RN4" i="43"/>
  <c r="RO4" i="43"/>
  <c r="RP4" i="43"/>
  <c r="RQ4" i="43"/>
  <c r="RR4" i="43"/>
  <c r="RS4" i="43"/>
  <c r="RT4" i="43"/>
  <c r="RU4" i="43"/>
  <c r="RV4" i="43"/>
  <c r="RW4" i="43"/>
  <c r="RX4" i="43"/>
  <c r="RY4" i="43"/>
  <c r="SA4" i="43"/>
  <c r="SB4" i="43"/>
  <c r="SC4" i="43"/>
  <c r="SD4" i="43"/>
  <c r="SE4" i="43"/>
  <c r="SF4" i="43"/>
  <c r="SG4" i="43"/>
  <c r="SH4" i="43"/>
  <c r="SI4" i="43"/>
  <c r="SJ4" i="43"/>
  <c r="SK4" i="43"/>
  <c r="SL4" i="43"/>
  <c r="SM4" i="43"/>
  <c r="SN4" i="43"/>
  <c r="SO4" i="43"/>
  <c r="SP4" i="43"/>
  <c r="SQ4" i="43"/>
  <c r="SR4" i="43"/>
  <c r="SS4" i="43"/>
  <c r="ST4" i="43"/>
  <c r="SU4" i="43"/>
  <c r="SV4" i="43"/>
  <c r="SW4" i="43"/>
  <c r="SX4" i="43"/>
  <c r="SY4" i="43"/>
  <c r="SZ4" i="43"/>
  <c r="TA4" i="43"/>
  <c r="TB4" i="43"/>
  <c r="TC4" i="43"/>
  <c r="TD4" i="43"/>
  <c r="HK4" i="43"/>
  <c r="HL4" i="43"/>
  <c r="HM4" i="43"/>
  <c r="HN4" i="43"/>
  <c r="HO4" i="43"/>
  <c r="HP4" i="43"/>
  <c r="HQ4" i="43"/>
  <c r="HR4" i="43"/>
  <c r="HS4" i="43"/>
  <c r="HT4" i="43"/>
  <c r="HU4" i="43"/>
  <c r="HV4" i="43"/>
  <c r="HW4" i="43"/>
  <c r="HX4" i="43"/>
  <c r="HY4" i="43"/>
  <c r="HZ4" i="43"/>
  <c r="IA4" i="43"/>
  <c r="IB4" i="43"/>
  <c r="IC4" i="43"/>
  <c r="ID4" i="43"/>
  <c r="IE4" i="43"/>
  <c r="IF4" i="43"/>
  <c r="IG4" i="43"/>
  <c r="IH4" i="43"/>
  <c r="II4" i="43"/>
  <c r="IJ4" i="43"/>
  <c r="IK4" i="43"/>
  <c r="IM4" i="43"/>
  <c r="IN4" i="43"/>
  <c r="IO4" i="43"/>
  <c r="IP4" i="43"/>
  <c r="IQ4" i="43"/>
  <c r="IR4" i="43"/>
  <c r="IS4" i="43"/>
  <c r="IT4" i="43"/>
  <c r="IU4" i="43"/>
  <c r="IV4" i="43"/>
  <c r="IW4" i="43"/>
  <c r="IX4" i="43"/>
  <c r="IY4" i="43"/>
  <c r="IZ4" i="43"/>
  <c r="JA4" i="43"/>
  <c r="JB4" i="43"/>
  <c r="JC4" i="43"/>
  <c r="JD4" i="43"/>
  <c r="JE4" i="43"/>
  <c r="JF4" i="43"/>
  <c r="JG4" i="43"/>
  <c r="JH4" i="43"/>
  <c r="JI4" i="43"/>
  <c r="JJ4" i="43"/>
  <c r="JK4" i="43"/>
  <c r="JL4" i="43"/>
  <c r="JM4" i="43"/>
  <c r="JN4" i="43"/>
  <c r="JO4" i="43"/>
  <c r="JP4" i="43"/>
  <c r="JR4" i="43"/>
  <c r="JS4" i="43"/>
  <c r="JT4" i="43"/>
  <c r="JU4" i="43"/>
  <c r="JV4" i="43"/>
  <c r="JW4" i="43"/>
  <c r="JX4" i="43"/>
  <c r="JY4" i="43"/>
  <c r="JZ4" i="43"/>
  <c r="KA4" i="43"/>
  <c r="KB4" i="43"/>
  <c r="KC4" i="43"/>
  <c r="KD4" i="43"/>
  <c r="KE4" i="43"/>
  <c r="KF4" i="43"/>
  <c r="KG4" i="43"/>
  <c r="KH4" i="43"/>
  <c r="KI4" i="43"/>
  <c r="KJ4" i="43"/>
  <c r="KK4" i="43"/>
  <c r="KL4" i="43"/>
  <c r="KM4" i="43"/>
  <c r="KN4" i="43"/>
  <c r="KO4" i="43"/>
  <c r="KP4" i="43"/>
  <c r="KQ4" i="43"/>
  <c r="KR4" i="43"/>
  <c r="KS4" i="43"/>
  <c r="KT4" i="43"/>
  <c r="KU4" i="43"/>
  <c r="GF4" i="43"/>
  <c r="GG4" i="43"/>
  <c r="GH4" i="43"/>
  <c r="GI4" i="43"/>
  <c r="GJ4" i="43"/>
  <c r="GK4" i="43"/>
  <c r="GL4" i="43"/>
  <c r="GM4" i="43"/>
  <c r="GN4" i="43"/>
  <c r="GO4" i="43"/>
  <c r="GP4" i="43"/>
  <c r="GQ4" i="43"/>
  <c r="GR4" i="43"/>
  <c r="GS4" i="43"/>
  <c r="GT4" i="43"/>
  <c r="GU4" i="43"/>
  <c r="GV4" i="43"/>
  <c r="GW4" i="43"/>
  <c r="GX4" i="43"/>
  <c r="GY4" i="43"/>
  <c r="GZ4" i="43"/>
  <c r="HA4" i="43"/>
  <c r="HB4" i="43"/>
  <c r="HC4" i="43"/>
  <c r="HD4" i="43"/>
  <c r="HE4" i="43"/>
  <c r="HF4" i="43"/>
  <c r="FA4" i="43" l="1"/>
  <c r="FB4" i="43"/>
  <c r="FC4" i="43"/>
  <c r="FD4" i="43"/>
  <c r="FE4" i="43"/>
  <c r="FF4" i="43"/>
  <c r="FG4" i="43"/>
  <c r="FH4" i="43"/>
  <c r="FI4" i="43"/>
  <c r="FJ4" i="43"/>
  <c r="FK4" i="43"/>
  <c r="FL4" i="43"/>
  <c r="FM4" i="43"/>
  <c r="FN4" i="43"/>
  <c r="FO4" i="43"/>
  <c r="FP4" i="43"/>
  <c r="FQ4" i="43"/>
  <c r="FR4" i="43"/>
  <c r="FS4" i="43"/>
  <c r="FT4" i="43"/>
  <c r="FU4" i="43"/>
  <c r="FV4" i="43"/>
  <c r="FW4" i="43"/>
  <c r="FX4" i="43"/>
  <c r="FY4" i="43"/>
  <c r="FZ4" i="43"/>
  <c r="GA4" i="43"/>
  <c r="DV4" i="43"/>
  <c r="DW4" i="43"/>
  <c r="DX4" i="43"/>
  <c r="DY4" i="43"/>
  <c r="DZ4" i="43"/>
  <c r="EA4" i="43"/>
  <c r="EB4" i="43"/>
  <c r="EC4" i="43"/>
  <c r="ED4" i="43"/>
  <c r="EE4" i="43"/>
  <c r="EF4" i="43"/>
  <c r="EG4" i="43"/>
  <c r="EH4" i="43"/>
  <c r="EI4" i="43"/>
  <c r="EJ4" i="43"/>
  <c r="EK4" i="43"/>
  <c r="EL4" i="43"/>
  <c r="EM4" i="43"/>
  <c r="EN4" i="43"/>
  <c r="EO4" i="43"/>
  <c r="EP4" i="43"/>
  <c r="EQ4" i="43"/>
  <c r="ER4" i="43"/>
  <c r="ES4" i="43"/>
  <c r="ET4" i="43"/>
  <c r="EU4" i="43"/>
  <c r="EV4" i="43"/>
  <c r="CU4" i="43"/>
  <c r="CV4" i="43"/>
  <c r="CW4" i="43"/>
  <c r="CX4" i="43"/>
  <c r="CY4" i="43"/>
  <c r="CZ4" i="43"/>
  <c r="DA4" i="43"/>
  <c r="DB4" i="43"/>
  <c r="DC4" i="43"/>
  <c r="DD4" i="43"/>
  <c r="DE4" i="43"/>
  <c r="DF4" i="43"/>
  <c r="DG4" i="43"/>
  <c r="DH4" i="43"/>
  <c r="DI4" i="43"/>
  <c r="DJ4" i="43"/>
  <c r="DK4" i="43"/>
  <c r="DL4" i="43"/>
  <c r="DM4" i="43"/>
  <c r="DN4" i="43"/>
  <c r="DO4" i="43"/>
  <c r="DP4" i="43"/>
  <c r="DQ4" i="43"/>
  <c r="CQ4" i="43"/>
  <c r="CR4" i="43"/>
  <c r="CS4" i="43"/>
  <c r="CT4" i="43"/>
  <c r="BL4" i="43"/>
  <c r="BM4" i="43"/>
  <c r="BN4" i="43"/>
  <c r="BO4" i="43"/>
  <c r="BP4" i="43"/>
  <c r="BQ4" i="43"/>
  <c r="BR4" i="43"/>
  <c r="BS4" i="43"/>
  <c r="BT4" i="43"/>
  <c r="BU4" i="43"/>
  <c r="BV4" i="43"/>
  <c r="BW4" i="43"/>
  <c r="BX4" i="43"/>
  <c r="BY4" i="43"/>
  <c r="BZ4" i="43"/>
  <c r="CA4" i="43"/>
  <c r="CB4" i="43"/>
  <c r="CC4" i="43"/>
  <c r="CD4" i="43"/>
  <c r="CE4" i="43"/>
  <c r="CF4" i="43"/>
  <c r="CG4" i="43"/>
  <c r="CH4" i="43"/>
  <c r="CI4" i="43"/>
  <c r="CJ4" i="43"/>
  <c r="CK4" i="43"/>
  <c r="CL4" i="43"/>
  <c r="A16" i="43" l="1"/>
  <c r="HJ4" i="43" l="1"/>
  <c r="HI4" i="43"/>
  <c r="HH4" i="43"/>
  <c r="GE4" i="43"/>
  <c r="GD4" i="43"/>
  <c r="GC4" i="43"/>
  <c r="EZ4" i="43"/>
  <c r="EY4" i="43"/>
  <c r="EX4" i="43"/>
  <c r="DU4" i="43"/>
  <c r="DT4" i="43"/>
  <c r="DS4" i="43"/>
  <c r="CP4" i="43"/>
  <c r="CO4" i="43"/>
  <c r="CN4" i="43"/>
  <c r="BK4" i="43"/>
  <c r="BJ4" i="43"/>
  <c r="BI4" i="43"/>
  <c r="B36" i="28" l="1"/>
  <c r="B16" i="41" l="1"/>
  <c r="B17" i="41" s="1"/>
  <c r="B18" i="41" s="1"/>
  <c r="B19" i="41" s="1"/>
  <c r="B20" i="41" s="1"/>
  <c r="B21" i="41" s="1"/>
  <c r="B22" i="41" s="1"/>
  <c r="B23" i="41" s="1"/>
  <c r="B24" i="41" s="1"/>
  <c r="B25" i="41" s="1"/>
  <c r="B26" i="41" s="1"/>
  <c r="B27" i="41" s="1"/>
  <c r="B28" i="41" s="1"/>
  <c r="B29" i="41" s="1"/>
  <c r="B30" i="41" s="1"/>
  <c r="B31" i="41" s="1"/>
  <c r="B32" i="41" s="1"/>
  <c r="B33" i="41" s="1"/>
  <c r="B34" i="41" s="1"/>
  <c r="B35" i="41" s="1"/>
  <c r="B36" i="41" s="1"/>
  <c r="B37" i="41" s="1"/>
  <c r="B38" i="41" s="1"/>
  <c r="B39" i="41" s="1"/>
  <c r="B40" i="41" s="1"/>
  <c r="B41" i="41" s="1"/>
  <c r="B42" i="41" s="1"/>
  <c r="B43" i="41" s="1"/>
  <c r="B44" i="41" s="1"/>
  <c r="B45" i="41" s="1"/>
  <c r="B46" i="41" s="1"/>
  <c r="B47" i="41" s="1"/>
  <c r="B48" i="41" s="1"/>
  <c r="B49" i="41" s="1"/>
  <c r="B50" i="41" s="1"/>
  <c r="B51" i="41" s="1"/>
  <c r="B52" i="41" s="1"/>
  <c r="B53" i="41" s="1"/>
  <c r="B54" i="41" s="1"/>
  <c r="B55" i="41" s="1"/>
  <c r="B56" i="41" s="1"/>
  <c r="B57" i="41" s="1"/>
  <c r="B58" i="41" s="1"/>
  <c r="B59" i="41" s="1"/>
  <c r="B60" i="41" s="1"/>
  <c r="B61" i="41" s="1"/>
  <c r="B62" i="41" s="1"/>
  <c r="B63" i="41" s="1"/>
  <c r="B64" i="41" s="1"/>
  <c r="B65" i="41" s="1"/>
  <c r="B66" i="41" s="1"/>
  <c r="B67" i="41" s="1"/>
  <c r="B68" i="41" s="1"/>
  <c r="B69" i="41" s="1"/>
  <c r="B70" i="41" s="1"/>
  <c r="B71" i="41" s="1"/>
  <c r="B72" i="41" s="1"/>
  <c r="B73" i="41" s="1"/>
  <c r="B74" i="41" s="1"/>
  <c r="B75" i="41" s="1"/>
  <c r="B76" i="41" s="1"/>
  <c r="B77" i="41" s="1"/>
  <c r="B78" i="41" s="1"/>
  <c r="B79" i="41" s="1"/>
  <c r="B80" i="41" s="1"/>
  <c r="B81" i="41" s="1"/>
  <c r="B82" i="41" s="1"/>
  <c r="B83" i="41" s="1"/>
  <c r="B84" i="41" s="1"/>
  <c r="B85" i="41" s="1"/>
  <c r="B86" i="41" s="1"/>
  <c r="B87" i="41" s="1"/>
  <c r="B88" i="41" s="1"/>
  <c r="B89" i="41" s="1"/>
  <c r="B90" i="41" s="1"/>
  <c r="B91" i="41" s="1"/>
  <c r="B92" i="41" s="1"/>
  <c r="B93" i="41" s="1"/>
  <c r="B94" i="41" s="1"/>
  <c r="B95" i="41" s="1"/>
  <c r="B96" i="41" s="1"/>
  <c r="B97" i="41" s="1"/>
  <c r="B98" i="41" s="1"/>
  <c r="B99" i="41" s="1"/>
  <c r="B100" i="41" s="1"/>
  <c r="B101" i="41" s="1"/>
  <c r="B102" i="41" s="1"/>
  <c r="B103" i="41" s="1"/>
  <c r="B104" i="41" s="1"/>
  <c r="B105" i="41" s="1"/>
  <c r="B106" i="41" s="1"/>
  <c r="B107" i="41" s="1"/>
  <c r="B108" i="41" s="1"/>
  <c r="B109" i="41" s="1"/>
  <c r="B110" i="41" s="1"/>
  <c r="B111" i="41" s="1"/>
  <c r="B112" i="41" s="1"/>
  <c r="B113" i="41" s="1"/>
  <c r="B114" i="41" s="1"/>
  <c r="B115" i="41" s="1"/>
  <c r="B116" i="41" s="1"/>
  <c r="B117" i="41" s="1"/>
  <c r="B118" i="41" s="1"/>
  <c r="B119" i="41" s="1"/>
  <c r="B120" i="41" s="1"/>
  <c r="B121" i="41" s="1"/>
  <c r="B122" i="41" s="1"/>
  <c r="B123" i="41" s="1"/>
  <c r="B124" i="41" s="1"/>
  <c r="B125" i="41" s="1"/>
  <c r="B126" i="41" s="1"/>
  <c r="B127" i="41" s="1"/>
  <c r="B128" i="41" s="1"/>
  <c r="B129" i="41" s="1"/>
  <c r="B130" i="41" s="1"/>
  <c r="B131" i="41" s="1"/>
  <c r="B132" i="41" s="1"/>
  <c r="B133" i="41" s="1"/>
  <c r="B134" i="41" s="1"/>
  <c r="B135" i="41" s="1"/>
  <c r="B136" i="41" s="1"/>
  <c r="B137" i="41" s="1"/>
  <c r="B138" i="41" s="1"/>
  <c r="B139" i="41" s="1"/>
  <c r="B140" i="41" s="1"/>
  <c r="B141" i="41" s="1"/>
  <c r="B142" i="41" s="1"/>
  <c r="B143" i="41" s="1"/>
  <c r="B144" i="41" s="1"/>
  <c r="B145" i="41" s="1"/>
  <c r="B146" i="41" s="1"/>
  <c r="B147" i="41" s="1"/>
  <c r="B148" i="41" s="1"/>
  <c r="B149" i="41" s="1"/>
  <c r="B150" i="41" s="1"/>
  <c r="B151" i="41" s="1"/>
  <c r="B152" i="41" s="1"/>
  <c r="B153" i="41" s="1"/>
  <c r="B154" i="41" s="1"/>
  <c r="B155" i="41" s="1"/>
  <c r="B156" i="41" s="1"/>
  <c r="B157" i="41" s="1"/>
  <c r="B158" i="41" s="1"/>
  <c r="B159" i="41" s="1"/>
  <c r="B160" i="41" s="1"/>
  <c r="B161" i="41" s="1"/>
  <c r="B162" i="41" s="1"/>
  <c r="B163" i="41" s="1"/>
  <c r="B164" i="41" s="1"/>
  <c r="B165" i="41" s="1"/>
  <c r="B166" i="41" s="1"/>
  <c r="B167" i="41" s="1"/>
  <c r="B168" i="41" s="1"/>
  <c r="B169" i="41" s="1"/>
  <c r="B170" i="41" s="1"/>
  <c r="B171" i="41" s="1"/>
  <c r="B172" i="41" s="1"/>
  <c r="B173" i="41" s="1"/>
  <c r="B174" i="41" s="1"/>
  <c r="B175" i="41" s="1"/>
  <c r="B176" i="41" s="1"/>
  <c r="B177" i="41" s="1"/>
  <c r="B178" i="41" s="1"/>
  <c r="B179" i="41" s="1"/>
  <c r="B180" i="41" s="1"/>
  <c r="B181" i="41" s="1"/>
  <c r="B182" i="41" s="1"/>
  <c r="B183" i="41" s="1"/>
  <c r="B184" i="41" s="1"/>
  <c r="B185" i="41" s="1"/>
  <c r="B186" i="41" s="1"/>
  <c r="B187" i="41" s="1"/>
  <c r="B188" i="41" s="1"/>
  <c r="B189" i="41" s="1"/>
  <c r="B190" i="41" s="1"/>
  <c r="B191" i="41" s="1"/>
  <c r="B192" i="41" s="1"/>
  <c r="B193" i="41" s="1"/>
  <c r="B194" i="41" s="1"/>
  <c r="B195" i="41" s="1"/>
  <c r="B196" i="41" s="1"/>
  <c r="B197" i="41" s="1"/>
  <c r="B198" i="41" s="1"/>
  <c r="B199" i="41" s="1"/>
  <c r="B200" i="41" s="1"/>
  <c r="B201" i="41" s="1"/>
  <c r="B202" i="41" s="1"/>
  <c r="B203" i="41" s="1"/>
  <c r="B204" i="41" s="1"/>
  <c r="B205" i="41" s="1"/>
  <c r="B206" i="41" s="1"/>
  <c r="B207" i="41" s="1"/>
  <c r="B208" i="41" s="1"/>
  <c r="B209" i="41" s="1"/>
  <c r="B210" i="41" s="1"/>
  <c r="B211" i="41" s="1"/>
  <c r="B212" i="41" s="1"/>
  <c r="B213" i="41" s="1"/>
  <c r="B214" i="41" s="1"/>
  <c r="B215" i="41" s="1"/>
  <c r="B216" i="41" s="1"/>
  <c r="B217" i="41" s="1"/>
  <c r="B218" i="41" s="1"/>
  <c r="B219" i="41" s="1"/>
  <c r="B220" i="41" s="1"/>
  <c r="B221" i="41" s="1"/>
  <c r="B222" i="41" s="1"/>
  <c r="B223" i="41" s="1"/>
  <c r="B224" i="41" s="1"/>
  <c r="B225" i="41" s="1"/>
  <c r="B226" i="41" s="1"/>
  <c r="B227" i="41" s="1"/>
  <c r="B228" i="41" s="1"/>
  <c r="B229" i="41" s="1"/>
  <c r="B230" i="41" s="1"/>
  <c r="B231" i="41" s="1"/>
  <c r="B232" i="41" s="1"/>
  <c r="B233" i="41" s="1"/>
  <c r="B234" i="41" s="1"/>
  <c r="B235" i="41" s="1"/>
  <c r="B236" i="41" s="1"/>
  <c r="B237" i="41" s="1"/>
  <c r="B238" i="41" s="1"/>
  <c r="B239" i="41" s="1"/>
  <c r="B240" i="41" s="1"/>
  <c r="B241" i="41" s="1"/>
  <c r="B242" i="41" s="1"/>
  <c r="B243" i="41" s="1"/>
  <c r="B244" i="41" s="1"/>
  <c r="B245" i="41" s="1"/>
  <c r="B246" i="41" s="1"/>
  <c r="B247" i="41" s="1"/>
  <c r="B248" i="41" s="1"/>
  <c r="B249" i="41" s="1"/>
  <c r="B250" i="41" s="1"/>
  <c r="B251" i="41" s="1"/>
  <c r="B252" i="41" s="1"/>
  <c r="B253" i="41" s="1"/>
  <c r="B254" i="41" s="1"/>
  <c r="B255" i="41" s="1"/>
  <c r="E10" i="41"/>
  <c r="J176" i="41" s="1"/>
  <c r="E4" i="41"/>
  <c r="E9" i="41"/>
  <c r="J74" i="41" s="1"/>
  <c r="E8" i="41"/>
  <c r="E3" i="41" l="1"/>
  <c r="E5" i="41" s="1"/>
  <c r="D16" i="41" s="1"/>
  <c r="J98" i="41"/>
  <c r="J149" i="41"/>
  <c r="J211" i="41"/>
  <c r="J113" i="41"/>
  <c r="J95" i="41"/>
  <c r="J131" i="41"/>
  <c r="J104" i="41"/>
  <c r="J172" i="41"/>
  <c r="J107" i="41"/>
  <c r="J193" i="41"/>
  <c r="J116" i="41"/>
  <c r="J240" i="41"/>
  <c r="J49" i="41"/>
  <c r="J46" i="41"/>
  <c r="J43" i="41"/>
  <c r="J40" i="41"/>
  <c r="J37" i="41"/>
  <c r="J51" i="41"/>
  <c r="J48" i="41"/>
  <c r="J45" i="41"/>
  <c r="J42" i="41"/>
  <c r="J39" i="41"/>
  <c r="J36" i="41"/>
  <c r="J47" i="41"/>
  <c r="J41" i="41"/>
  <c r="J35" i="41"/>
  <c r="J34" i="41"/>
  <c r="J31" i="41"/>
  <c r="J28" i="41"/>
  <c r="J25" i="41"/>
  <c r="J22" i="41"/>
  <c r="J19" i="41"/>
  <c r="J16" i="41"/>
  <c r="J32" i="41"/>
  <c r="J29" i="41"/>
  <c r="J26" i="41"/>
  <c r="J23" i="41"/>
  <c r="J20" i="41"/>
  <c r="J17" i="41"/>
  <c r="J33" i="41"/>
  <c r="J30" i="41"/>
  <c r="J27" i="41"/>
  <c r="J24" i="41"/>
  <c r="J21" i="41"/>
  <c r="J18" i="41"/>
  <c r="J50" i="41"/>
  <c r="J44" i="41"/>
  <c r="J38" i="41"/>
  <c r="J56" i="41"/>
  <c r="J62" i="41"/>
  <c r="J68" i="41"/>
  <c r="J80" i="41"/>
  <c r="J86" i="41"/>
  <c r="J92" i="41"/>
  <c r="J128" i="41"/>
  <c r="J146" i="41"/>
  <c r="J73" i="41"/>
  <c r="J70" i="41"/>
  <c r="J67" i="41"/>
  <c r="J64" i="41"/>
  <c r="J61" i="41"/>
  <c r="J58" i="41"/>
  <c r="J55" i="41"/>
  <c r="J52" i="41"/>
  <c r="J75" i="41"/>
  <c r="J72" i="41"/>
  <c r="J69" i="41"/>
  <c r="J66" i="41"/>
  <c r="J63" i="41"/>
  <c r="J60" i="41"/>
  <c r="J57" i="41"/>
  <c r="J54" i="41"/>
  <c r="J254" i="41"/>
  <c r="J249" i="41"/>
  <c r="J244" i="41"/>
  <c r="J236" i="41"/>
  <c r="J231" i="41"/>
  <c r="J226" i="41"/>
  <c r="J218" i="41"/>
  <c r="J213" i="41"/>
  <c r="J208" i="41"/>
  <c r="J202" i="41"/>
  <c r="J199" i="41"/>
  <c r="J248" i="41"/>
  <c r="J243" i="41"/>
  <c r="J238" i="41"/>
  <c r="J230" i="41"/>
  <c r="J225" i="41"/>
  <c r="J220" i="41"/>
  <c r="J212" i="41"/>
  <c r="J207" i="41"/>
  <c r="J203" i="41"/>
  <c r="J200" i="41"/>
  <c r="J197" i="41"/>
  <c r="J251" i="41"/>
  <c r="J250" i="41"/>
  <c r="J237" i="41"/>
  <c r="J224" i="41"/>
  <c r="J223" i="41"/>
  <c r="J210" i="41"/>
  <c r="J201" i="41"/>
  <c r="J195" i="41"/>
  <c r="J192" i="41"/>
  <c r="J189" i="41"/>
  <c r="J186" i="41"/>
  <c r="J183" i="41"/>
  <c r="J180" i="41"/>
  <c r="J246" i="41"/>
  <c r="J233" i="41"/>
  <c r="J232" i="41"/>
  <c r="J219" i="41"/>
  <c r="J206" i="41"/>
  <c r="J205" i="41"/>
  <c r="J204" i="41"/>
  <c r="J196" i="41"/>
  <c r="J194" i="41"/>
  <c r="J191" i="41"/>
  <c r="J188" i="41"/>
  <c r="J185" i="41"/>
  <c r="J182" i="41"/>
  <c r="J179" i="41"/>
  <c r="J252" i="41"/>
  <c r="J239" i="41"/>
  <c r="J235" i="41"/>
  <c r="J222" i="41"/>
  <c r="J214" i="41"/>
  <c r="J209" i="41"/>
  <c r="J187" i="41"/>
  <c r="J177" i="41"/>
  <c r="J174" i="41"/>
  <c r="J171" i="41"/>
  <c r="J168" i="41"/>
  <c r="J165" i="41"/>
  <c r="J162" i="41"/>
  <c r="J255" i="41"/>
  <c r="J221" i="41"/>
  <c r="J198" i="41"/>
  <c r="J181" i="41"/>
  <c r="J173" i="41"/>
  <c r="J164" i="41"/>
  <c r="J159" i="41"/>
  <c r="J156" i="41"/>
  <c r="J153" i="41"/>
  <c r="J150" i="41"/>
  <c r="J147" i="41"/>
  <c r="J144" i="41"/>
  <c r="J141" i="41"/>
  <c r="J138" i="41"/>
  <c r="J135" i="41"/>
  <c r="J132" i="41"/>
  <c r="J129" i="41"/>
  <c r="J126" i="41"/>
  <c r="J123" i="41"/>
  <c r="J120" i="41"/>
  <c r="J117" i="41"/>
  <c r="J114" i="41"/>
  <c r="J111" i="41"/>
  <c r="J108" i="41"/>
  <c r="J105" i="41"/>
  <c r="J102" i="41"/>
  <c r="J99" i="41"/>
  <c r="J96" i="41"/>
  <c r="J247" i="41"/>
  <c r="J242" i="41"/>
  <c r="J190" i="41"/>
  <c r="J170" i="41"/>
  <c r="J160" i="41"/>
  <c r="J157" i="41"/>
  <c r="J154" i="41"/>
  <c r="J151" i="41"/>
  <c r="J148" i="41"/>
  <c r="J145" i="41"/>
  <c r="J142" i="41"/>
  <c r="J139" i="41"/>
  <c r="J136" i="41"/>
  <c r="J133" i="41"/>
  <c r="J130" i="41"/>
  <c r="J127" i="41"/>
  <c r="J124" i="41"/>
  <c r="J121" i="41"/>
  <c r="J118" i="41"/>
  <c r="J115" i="41"/>
  <c r="J112" i="41"/>
  <c r="J109" i="41"/>
  <c r="J106" i="41"/>
  <c r="J103" i="41"/>
  <c r="J100" i="41"/>
  <c r="J97" i="41"/>
  <c r="J94" i="41"/>
  <c r="J229" i="41"/>
  <c r="J169" i="41"/>
  <c r="J228" i="41"/>
  <c r="J217" i="41"/>
  <c r="J161" i="41"/>
  <c r="J152" i="41"/>
  <c r="J143" i="41"/>
  <c r="J134" i="41"/>
  <c r="J125" i="41"/>
  <c r="J253" i="41"/>
  <c r="J227" i="41"/>
  <c r="J184" i="41"/>
  <c r="J178" i="41"/>
  <c r="J166" i="41"/>
  <c r="J245" i="41"/>
  <c r="J216" i="41"/>
  <c r="J163" i="41"/>
  <c r="J91" i="41"/>
  <c r="J88" i="41"/>
  <c r="J85" i="41"/>
  <c r="J82" i="41"/>
  <c r="J79" i="41"/>
  <c r="J76" i="41"/>
  <c r="J215" i="41"/>
  <c r="J110" i="41"/>
  <c r="J101" i="41"/>
  <c r="J241" i="41"/>
  <c r="J175" i="41"/>
  <c r="J93" i="41"/>
  <c r="J90" i="41"/>
  <c r="J87" i="41"/>
  <c r="J84" i="41"/>
  <c r="J81" i="41"/>
  <c r="J78" i="41"/>
  <c r="J122" i="41"/>
  <c r="J140" i="41"/>
  <c r="J158" i="41"/>
  <c r="J167" i="41"/>
  <c r="J234" i="41"/>
  <c r="J53" i="41"/>
  <c r="J59" i="41"/>
  <c r="J65" i="41"/>
  <c r="J71" i="41"/>
  <c r="J77" i="41"/>
  <c r="J83" i="41"/>
  <c r="J89" i="41"/>
  <c r="J119" i="41"/>
  <c r="J137" i="41"/>
  <c r="J155" i="41"/>
  <c r="D17" i="41" l="1"/>
  <c r="H15" i="41"/>
  <c r="D15" i="41"/>
  <c r="L15" i="41" s="1"/>
  <c r="C15" i="41"/>
  <c r="F16" i="41" l="1"/>
  <c r="K16" i="41"/>
  <c r="G16" i="41" s="1"/>
  <c r="D18" i="41"/>
  <c r="D19" i="41" l="1"/>
  <c r="E16" i="41"/>
  <c r="D20" i="41" l="1"/>
  <c r="L16" i="41"/>
  <c r="H16" i="41"/>
  <c r="C16" i="41" l="1"/>
  <c r="K17" i="41"/>
  <c r="G17" i="41" s="1"/>
  <c r="F17" i="41"/>
  <c r="D21" i="41"/>
  <c r="D22" i="41" l="1"/>
  <c r="E17" i="41"/>
  <c r="D23" i="41" l="1"/>
  <c r="L17" i="41"/>
  <c r="C17" i="41" s="1"/>
  <c r="H17" i="41"/>
  <c r="F18" i="41" l="1"/>
  <c r="K18" i="41"/>
  <c r="G18" i="41" s="1"/>
  <c r="D24" i="41"/>
  <c r="D25" i="41" l="1"/>
  <c r="E18" i="41"/>
  <c r="L18" i="41" l="1"/>
  <c r="C18" i="41" s="1"/>
  <c r="H18" i="41"/>
  <c r="D26" i="41"/>
  <c r="D27" i="41" l="1"/>
  <c r="F19" i="41"/>
  <c r="K19" i="41"/>
  <c r="G19" i="41" s="1"/>
  <c r="E19" i="41" l="1"/>
  <c r="D28" i="41"/>
  <c r="D29" i="41" l="1"/>
  <c r="L19" i="41"/>
  <c r="C19" i="41" s="1"/>
  <c r="H19" i="41"/>
  <c r="K20" i="41" l="1"/>
  <c r="G20" i="41" s="1"/>
  <c r="F20" i="41"/>
  <c r="D30" i="41"/>
  <c r="E20" i="41" l="1"/>
  <c r="D31" i="41"/>
  <c r="D32" i="41" l="1"/>
  <c r="L20" i="41"/>
  <c r="C20" i="41" s="1"/>
  <c r="H20" i="41"/>
  <c r="F21" i="41" l="1"/>
  <c r="E21" i="41" s="1"/>
  <c r="H21" i="41" s="1"/>
  <c r="K21" i="41"/>
  <c r="G21" i="41" s="1"/>
  <c r="D33" i="41"/>
  <c r="F22" i="41" l="1"/>
  <c r="E22" i="41" s="1"/>
  <c r="K22" i="41"/>
  <c r="G22" i="41" s="1"/>
  <c r="D34" i="41"/>
  <c r="L21" i="41"/>
  <c r="C21" i="41" s="1"/>
  <c r="L22" i="41" l="1"/>
  <c r="C22" i="41" s="1"/>
  <c r="D35" i="41"/>
  <c r="H22" i="41"/>
  <c r="K23" i="41" l="1"/>
  <c r="G23" i="41" s="1"/>
  <c r="F23" i="41"/>
  <c r="E23" i="41" s="1"/>
  <c r="D36" i="41"/>
  <c r="L23" i="41" l="1"/>
  <c r="C23" i="41" s="1"/>
  <c r="D37" i="41"/>
  <c r="H23" i="41"/>
  <c r="F24" i="41" l="1"/>
  <c r="E24" i="41" s="1"/>
  <c r="H24" i="41" s="1"/>
  <c r="K24" i="41"/>
  <c r="G24" i="41" s="1"/>
  <c r="D38" i="41"/>
  <c r="D39" i="41" l="1"/>
  <c r="F25" i="41"/>
  <c r="E25" i="41" s="1"/>
  <c r="K25" i="41"/>
  <c r="G25" i="41" s="1"/>
  <c r="L24" i="41"/>
  <c r="C24" i="41" s="1"/>
  <c r="L25" i="41" l="1"/>
  <c r="C25" i="41" s="1"/>
  <c r="D40" i="41"/>
  <c r="H25" i="41"/>
  <c r="K26" i="41" l="1"/>
  <c r="G26" i="41" s="1"/>
  <c r="F26" i="41"/>
  <c r="E26" i="41" s="1"/>
  <c r="D41" i="41"/>
  <c r="L26" i="41" l="1"/>
  <c r="C26" i="41" s="1"/>
  <c r="D42" i="41"/>
  <c r="H26" i="41"/>
  <c r="D43" i="41" l="1"/>
  <c r="F27" i="41"/>
  <c r="E27" i="41" s="1"/>
  <c r="H27" i="41" s="1"/>
  <c r="K27" i="41"/>
  <c r="G27" i="41" s="1"/>
  <c r="F28" i="41" l="1"/>
  <c r="E28" i="41" s="1"/>
  <c r="K28" i="41"/>
  <c r="G28" i="41" s="1"/>
  <c r="L27" i="41"/>
  <c r="C27" i="41" s="1"/>
  <c r="D44" i="41"/>
  <c r="D45" i="41" l="1"/>
  <c r="L28" i="41"/>
  <c r="C28" i="41" s="1"/>
  <c r="H28" i="41"/>
  <c r="K29" i="41" l="1"/>
  <c r="G29" i="41" s="1"/>
  <c r="F29" i="41"/>
  <c r="E29" i="41" s="1"/>
  <c r="D46" i="41"/>
  <c r="L29" i="41" l="1"/>
  <c r="C29" i="41" s="1"/>
  <c r="D47" i="41"/>
  <c r="H29" i="41"/>
  <c r="F30" i="41" l="1"/>
  <c r="E30" i="41" s="1"/>
  <c r="H30" i="41" s="1"/>
  <c r="K30" i="41"/>
  <c r="G30" i="41" s="1"/>
  <c r="D48" i="41"/>
  <c r="D49" i="41" l="1"/>
  <c r="F31" i="41"/>
  <c r="E31" i="41" s="1"/>
  <c r="K31" i="41"/>
  <c r="G31" i="41" s="1"/>
  <c r="L30" i="41"/>
  <c r="C30" i="41" s="1"/>
  <c r="L31" i="41" l="1"/>
  <c r="C31" i="41" s="1"/>
  <c r="H31" i="41"/>
  <c r="D50" i="41"/>
  <c r="D51" i="41" l="1"/>
  <c r="K32" i="41"/>
  <c r="G32" i="41" s="1"/>
  <c r="F32" i="41"/>
  <c r="E32" i="41" s="1"/>
  <c r="L32" i="41" l="1"/>
  <c r="C32" i="41" s="1"/>
  <c r="H32" i="41"/>
  <c r="D52" i="41"/>
  <c r="D53" i="41" l="1"/>
  <c r="F33" i="41"/>
  <c r="E33" i="41" s="1"/>
  <c r="H33" i="41" s="1"/>
  <c r="K33" i="41"/>
  <c r="G33" i="41" s="1"/>
  <c r="F34" i="41" l="1"/>
  <c r="E34" i="41" s="1"/>
  <c r="K34" i="41"/>
  <c r="G34" i="41" s="1"/>
  <c r="L33" i="41"/>
  <c r="C33" i="41" s="1"/>
  <c r="D54" i="41"/>
  <c r="D55" i="41" l="1"/>
  <c r="L34" i="41"/>
  <c r="C34" i="41" s="1"/>
  <c r="H34" i="41"/>
  <c r="K35" i="41" l="1"/>
  <c r="G35" i="41" s="1"/>
  <c r="F35" i="41"/>
  <c r="E35" i="41" s="1"/>
  <c r="D56" i="41"/>
  <c r="L35" i="41" l="1"/>
  <c r="C35" i="41" s="1"/>
  <c r="D57" i="41"/>
  <c r="H35" i="41"/>
  <c r="F36" i="41" l="1"/>
  <c r="E36" i="41" s="1"/>
  <c r="H36" i="41" s="1"/>
  <c r="K36" i="41"/>
  <c r="G36" i="41" s="1"/>
  <c r="D58" i="41"/>
  <c r="D59" i="41" l="1"/>
  <c r="K37" i="41"/>
  <c r="G37" i="41" s="1"/>
  <c r="F37" i="41"/>
  <c r="E37" i="41" s="1"/>
  <c r="L36" i="41"/>
  <c r="C36" i="41" s="1"/>
  <c r="L37" i="41" l="1"/>
  <c r="C37" i="41" s="1"/>
  <c r="H37" i="41"/>
  <c r="D60" i="41"/>
  <c r="D61" i="41" l="1"/>
  <c r="K38" i="41"/>
  <c r="G38" i="41" s="1"/>
  <c r="F38" i="41"/>
  <c r="E38" i="41" s="1"/>
  <c r="L38" i="41" l="1"/>
  <c r="C38" i="41" s="1"/>
  <c r="H38" i="41"/>
  <c r="D62" i="41"/>
  <c r="D63" i="41" l="1"/>
  <c r="F39" i="41"/>
  <c r="E39" i="41" s="1"/>
  <c r="H39" i="41" s="1"/>
  <c r="K39" i="41"/>
  <c r="G39" i="41" s="1"/>
  <c r="D64" i="41" l="1"/>
  <c r="F40" i="41"/>
  <c r="E40" i="41" s="1"/>
  <c r="K40" i="41"/>
  <c r="G40" i="41" s="1"/>
  <c r="L39" i="41"/>
  <c r="C39" i="41" s="1"/>
  <c r="L40" i="41" l="1"/>
  <c r="C40" i="41" s="1"/>
  <c r="H40" i="41"/>
  <c r="D65" i="41"/>
  <c r="D66" i="41" l="1"/>
  <c r="K41" i="41"/>
  <c r="G41" i="41" s="1"/>
  <c r="F41" i="41"/>
  <c r="E41" i="41" s="1"/>
  <c r="L41" i="41" l="1"/>
  <c r="C41" i="41" s="1"/>
  <c r="D67" i="41"/>
  <c r="H41" i="41"/>
  <c r="F42" i="41" l="1"/>
  <c r="E42" i="41" s="1"/>
  <c r="H42" i="41" s="1"/>
  <c r="K42" i="41"/>
  <c r="G42" i="41" s="1"/>
  <c r="D68" i="41"/>
  <c r="D69" i="41" l="1"/>
  <c r="K43" i="41"/>
  <c r="G43" i="41" s="1"/>
  <c r="F43" i="41"/>
  <c r="E43" i="41" s="1"/>
  <c r="L42" i="41"/>
  <c r="C42" i="41" s="1"/>
  <c r="L43" i="41" l="1"/>
  <c r="C43" i="41" s="1"/>
  <c r="H43" i="41"/>
  <c r="D70" i="41"/>
  <c r="D71" i="41" l="1"/>
  <c r="K44" i="41"/>
  <c r="G44" i="41" s="1"/>
  <c r="F44" i="41"/>
  <c r="E44" i="41" s="1"/>
  <c r="L44" i="41" l="1"/>
  <c r="C44" i="41" s="1"/>
  <c r="H44" i="41"/>
  <c r="D72" i="41"/>
  <c r="D73" i="41" l="1"/>
  <c r="F45" i="41"/>
  <c r="E45" i="41" s="1"/>
  <c r="H45" i="41" s="1"/>
  <c r="K45" i="41"/>
  <c r="G45" i="41" s="1"/>
  <c r="F46" i="41" l="1"/>
  <c r="E46" i="41" s="1"/>
  <c r="K46" i="41"/>
  <c r="G46" i="41" s="1"/>
  <c r="L45" i="41"/>
  <c r="C45" i="41" s="1"/>
  <c r="D74" i="41"/>
  <c r="L46" i="41" l="1"/>
  <c r="C46" i="41" s="1"/>
  <c r="D75" i="41"/>
  <c r="H46" i="41"/>
  <c r="K47" i="41" l="1"/>
  <c r="G47" i="41" s="1"/>
  <c r="F47" i="41"/>
  <c r="E47" i="41" s="1"/>
  <c r="D76" i="41"/>
  <c r="D77" i="41" l="1"/>
  <c r="L47" i="41"/>
  <c r="C47" i="41" s="1"/>
  <c r="H47" i="41"/>
  <c r="D78" i="41" l="1"/>
  <c r="F48" i="41"/>
  <c r="E48" i="41" s="1"/>
  <c r="H48" i="41" s="1"/>
  <c r="K48" i="41"/>
  <c r="G48" i="41" s="1"/>
  <c r="L48" i="41" l="1"/>
  <c r="C48" i="41" s="1"/>
  <c r="D79" i="41"/>
  <c r="K49" i="41"/>
  <c r="G49" i="41" s="1"/>
  <c r="F49" i="41"/>
  <c r="E49" i="41" s="1"/>
  <c r="L49" i="41" l="1"/>
  <c r="C49" i="41" s="1"/>
  <c r="D80" i="41"/>
  <c r="H49" i="41"/>
  <c r="K50" i="41" l="1"/>
  <c r="G50" i="41" s="1"/>
  <c r="F50" i="41"/>
  <c r="E50" i="41" s="1"/>
  <c r="D81" i="41"/>
  <c r="L50" i="41" l="1"/>
  <c r="C50" i="41" s="1"/>
  <c r="D82" i="41"/>
  <c r="H50" i="41"/>
  <c r="F51" i="41" l="1"/>
  <c r="E51" i="41" s="1"/>
  <c r="K51" i="41"/>
  <c r="G51" i="41" s="1"/>
  <c r="D83" i="41"/>
  <c r="L51" i="41" l="1"/>
  <c r="C51" i="41" s="1"/>
  <c r="D84" i="41"/>
  <c r="H51" i="41"/>
  <c r="F52" i="41" l="1"/>
  <c r="E52" i="41" s="1"/>
  <c r="K52" i="41"/>
  <c r="G52" i="41" s="1"/>
  <c r="D85" i="41"/>
  <c r="L52" i="41" l="1"/>
  <c r="C52" i="41" s="1"/>
  <c r="D86" i="41"/>
  <c r="H52" i="41"/>
  <c r="K53" i="41" l="1"/>
  <c r="G53" i="41" s="1"/>
  <c r="F53" i="41"/>
  <c r="E53" i="41" s="1"/>
  <c r="D87" i="41"/>
  <c r="L53" i="41" l="1"/>
  <c r="C53" i="41" s="1"/>
  <c r="D88" i="41"/>
  <c r="H53" i="41"/>
  <c r="D89" i="41" l="1"/>
  <c r="F54" i="41"/>
  <c r="E54" i="41" s="1"/>
  <c r="H54" i="41" s="1"/>
  <c r="K54" i="41"/>
  <c r="G54" i="41" s="1"/>
  <c r="K55" i="41" l="1"/>
  <c r="G55" i="41" s="1"/>
  <c r="F55" i="41"/>
  <c r="E55" i="41" s="1"/>
  <c r="L54" i="41"/>
  <c r="C54" i="41" s="1"/>
  <c r="D90" i="41"/>
  <c r="L55" i="41" l="1"/>
  <c r="C55" i="41" s="1"/>
  <c r="D91" i="41"/>
  <c r="H55" i="41"/>
  <c r="K56" i="41" l="1"/>
  <c r="G56" i="41" s="1"/>
  <c r="F56" i="41"/>
  <c r="E56" i="41" s="1"/>
  <c r="D92" i="41"/>
  <c r="L56" i="41" l="1"/>
  <c r="C56" i="41" s="1"/>
  <c r="H56" i="41"/>
  <c r="D93" i="41"/>
  <c r="D94" i="41" l="1"/>
  <c r="F57" i="41"/>
  <c r="E57" i="41" s="1"/>
  <c r="H57" i="41" s="1"/>
  <c r="K57" i="41"/>
  <c r="G57" i="41" s="1"/>
  <c r="F58" i="41" l="1"/>
  <c r="E58" i="41" s="1"/>
  <c r="H58" i="41" s="1"/>
  <c r="K58" i="41"/>
  <c r="G58" i="41" s="1"/>
  <c r="L57" i="41"/>
  <c r="C57" i="41" s="1"/>
  <c r="D95" i="41"/>
  <c r="K59" i="41" l="1"/>
  <c r="G59" i="41" s="1"/>
  <c r="F59" i="41"/>
  <c r="E59" i="41" s="1"/>
  <c r="D96" i="41"/>
  <c r="L58" i="41"/>
  <c r="C58" i="41" s="1"/>
  <c r="L59" i="41" l="1"/>
  <c r="C59" i="41" s="1"/>
  <c r="D97" i="41"/>
  <c r="H59" i="41"/>
  <c r="F60" i="41" l="1"/>
  <c r="E60" i="41" s="1"/>
  <c r="K60" i="41"/>
  <c r="G60" i="41" s="1"/>
  <c r="D98" i="41"/>
  <c r="D99" i="41" l="1"/>
  <c r="L60" i="41"/>
  <c r="C60" i="41" s="1"/>
  <c r="H60" i="41"/>
  <c r="D100" i="41" l="1"/>
  <c r="K61" i="41"/>
  <c r="G61" i="41" s="1"/>
  <c r="F61" i="41"/>
  <c r="E61" i="41" s="1"/>
  <c r="L61" i="41" l="1"/>
  <c r="C61" i="41" s="1"/>
  <c r="H61" i="41"/>
  <c r="D101" i="41"/>
  <c r="D102" i="41" l="1"/>
  <c r="K62" i="41"/>
  <c r="G62" i="41" s="1"/>
  <c r="F62" i="41"/>
  <c r="E62" i="41" s="1"/>
  <c r="L62" i="41" l="1"/>
  <c r="C62" i="41" s="1"/>
  <c r="H62" i="41"/>
  <c r="D103" i="41"/>
  <c r="D104" i="41" l="1"/>
  <c r="F63" i="41"/>
  <c r="E63" i="41" s="1"/>
  <c r="H63" i="41" s="1"/>
  <c r="K63" i="41"/>
  <c r="G63" i="41" s="1"/>
  <c r="F64" i="41" l="1"/>
  <c r="E64" i="41" s="1"/>
  <c r="K64" i="41"/>
  <c r="G64" i="41" s="1"/>
  <c r="L63" i="41"/>
  <c r="C63" i="41" s="1"/>
  <c r="D105" i="41"/>
  <c r="L64" i="41" l="1"/>
  <c r="C64" i="41" s="1"/>
  <c r="H64" i="41"/>
  <c r="D106" i="41"/>
  <c r="D107" i="41" l="1"/>
  <c r="K65" i="41"/>
  <c r="G65" i="41" s="1"/>
  <c r="F65" i="41"/>
  <c r="E65" i="41" s="1"/>
  <c r="L65" i="41" s="1"/>
  <c r="C65" i="41" s="1"/>
  <c r="H65" i="41" l="1"/>
  <c r="D108" i="41"/>
  <c r="D109" i="41" l="1"/>
  <c r="F66" i="41"/>
  <c r="E66" i="41" s="1"/>
  <c r="H66" i="41" s="1"/>
  <c r="K66" i="41"/>
  <c r="G66" i="41" s="1"/>
  <c r="K67" i="41" l="1"/>
  <c r="G67" i="41" s="1"/>
  <c r="F67" i="41"/>
  <c r="E67" i="41" s="1"/>
  <c r="L66" i="41"/>
  <c r="C66" i="41" s="1"/>
  <c r="D110" i="41"/>
  <c r="L67" i="41" l="1"/>
  <c r="C67" i="41" s="1"/>
  <c r="D111" i="41"/>
  <c r="H67" i="41"/>
  <c r="K68" i="41" l="1"/>
  <c r="G68" i="41" s="1"/>
  <c r="F68" i="41"/>
  <c r="E68" i="41" s="1"/>
  <c r="D112" i="41"/>
  <c r="L68" i="41" l="1"/>
  <c r="C68" i="41" s="1"/>
  <c r="D113" i="41"/>
  <c r="H68" i="41"/>
  <c r="F69" i="41" l="1"/>
  <c r="E69" i="41" s="1"/>
  <c r="H69" i="41" s="1"/>
  <c r="K69" i="41"/>
  <c r="G69" i="41" s="1"/>
  <c r="D114" i="41"/>
  <c r="L69" i="41" l="1"/>
  <c r="C69" i="41" s="1"/>
  <c r="D115" i="41"/>
  <c r="F70" i="41"/>
  <c r="E70" i="41" s="1"/>
  <c r="K70" i="41"/>
  <c r="G70" i="41" s="1"/>
  <c r="L70" i="41" l="1"/>
  <c r="C70" i="41" s="1"/>
  <c r="H70" i="41"/>
  <c r="D116" i="41"/>
  <c r="D117" i="41" l="1"/>
  <c r="K71" i="41"/>
  <c r="G71" i="41" s="1"/>
  <c r="F71" i="41"/>
  <c r="E71" i="41" s="1"/>
  <c r="L71" i="41" l="1"/>
  <c r="C71" i="41" s="1"/>
  <c r="H71" i="41"/>
  <c r="D118" i="41"/>
  <c r="F72" i="41" l="1"/>
  <c r="E72" i="41" s="1"/>
  <c r="H72" i="41" s="1"/>
  <c r="K72" i="41"/>
  <c r="G72" i="41" s="1"/>
  <c r="D119" i="41"/>
  <c r="D120" i="41" l="1"/>
  <c r="K73" i="41"/>
  <c r="G73" i="41" s="1"/>
  <c r="F73" i="41"/>
  <c r="E73" i="41" s="1"/>
  <c r="L72" i="41"/>
  <c r="C72" i="41" s="1"/>
  <c r="L73" i="41" l="1"/>
  <c r="C73" i="41" s="1"/>
  <c r="H73" i="41"/>
  <c r="D121" i="41"/>
  <c r="D122" i="41" l="1"/>
  <c r="K74" i="41"/>
  <c r="G74" i="41" s="1"/>
  <c r="F74" i="41"/>
  <c r="E74" i="41" s="1"/>
  <c r="L74" i="41" l="1"/>
  <c r="C74" i="41" s="1"/>
  <c r="H74" i="41"/>
  <c r="D123" i="41"/>
  <c r="D124" i="41" l="1"/>
  <c r="F75" i="41"/>
  <c r="E75" i="41" s="1"/>
  <c r="K75" i="41"/>
  <c r="G75" i="41" s="1"/>
  <c r="L75" i="41" l="1"/>
  <c r="C75" i="41" s="1"/>
  <c r="H75" i="41"/>
  <c r="D125" i="41"/>
  <c r="D126" i="41" l="1"/>
  <c r="F76" i="41"/>
  <c r="E76" i="41" s="1"/>
  <c r="K76" i="41"/>
  <c r="G76" i="41" s="1"/>
  <c r="L76" i="41" l="1"/>
  <c r="C76" i="41" s="1"/>
  <c r="H76" i="41"/>
  <c r="D127" i="41"/>
  <c r="D128" i="41" l="1"/>
  <c r="K77" i="41"/>
  <c r="G77" i="41" s="1"/>
  <c r="F77" i="41"/>
  <c r="E77" i="41" s="1"/>
  <c r="L77" i="41" l="1"/>
  <c r="C77" i="41" s="1"/>
  <c r="D129" i="41"/>
  <c r="H77" i="41"/>
  <c r="F78" i="41" l="1"/>
  <c r="E78" i="41" s="1"/>
  <c r="H78" i="41" s="1"/>
  <c r="K78" i="41"/>
  <c r="G78" i="41" s="1"/>
  <c r="D130" i="41"/>
  <c r="K79" i="41" l="1"/>
  <c r="G79" i="41" s="1"/>
  <c r="F79" i="41"/>
  <c r="E79" i="41" s="1"/>
  <c r="D131" i="41"/>
  <c r="L78" i="41"/>
  <c r="C78" i="41" s="1"/>
  <c r="L79" i="41" l="1"/>
  <c r="C79" i="41" s="1"/>
  <c r="H79" i="41"/>
  <c r="K80" i="41" s="1"/>
  <c r="G80" i="41" s="1"/>
  <c r="D132" i="41"/>
  <c r="F80" i="41" l="1"/>
  <c r="E80" i="41" s="1"/>
  <c r="L80" i="41" s="1"/>
  <c r="C80" i="41" s="1"/>
  <c r="D133" i="41"/>
  <c r="H80" i="41" l="1"/>
  <c r="K81" i="41" s="1"/>
  <c r="G81" i="41" s="1"/>
  <c r="D134" i="41"/>
  <c r="F81" i="41" l="1"/>
  <c r="E81" i="41" s="1"/>
  <c r="L81" i="41" s="1"/>
  <c r="C81" i="41" s="1"/>
  <c r="D135" i="41"/>
  <c r="H81" i="41" l="1"/>
  <c r="F82" i="41" s="1"/>
  <c r="E82" i="41" s="1"/>
  <c r="H82" i="41" s="1"/>
  <c r="D136" i="41"/>
  <c r="K82" i="41" l="1"/>
  <c r="G82" i="41" s="1"/>
  <c r="K83" i="41"/>
  <c r="G83" i="41" s="1"/>
  <c r="F83" i="41"/>
  <c r="E83" i="41" s="1"/>
  <c r="D137" i="41"/>
  <c r="L82" i="41" l="1"/>
  <c r="C82" i="41" s="1"/>
  <c r="D138" i="41"/>
  <c r="L83" i="41"/>
  <c r="C83" i="41" s="1"/>
  <c r="H83" i="41"/>
  <c r="F84" i="41" l="1"/>
  <c r="E84" i="41" s="1"/>
  <c r="K84" i="41"/>
  <c r="G84" i="41" s="1"/>
  <c r="D139" i="41"/>
  <c r="L84" i="41" l="1"/>
  <c r="C84" i="41" s="1"/>
  <c r="D140" i="41"/>
  <c r="H84" i="41"/>
  <c r="K85" i="41" l="1"/>
  <c r="G85" i="41" s="1"/>
  <c r="F85" i="41"/>
  <c r="E85" i="41" s="1"/>
  <c r="D141" i="41"/>
  <c r="L85" i="41" l="1"/>
  <c r="C85" i="41" s="1"/>
  <c r="D142" i="41"/>
  <c r="H85" i="41"/>
  <c r="K86" i="41" l="1"/>
  <c r="G86" i="41" s="1"/>
  <c r="F86" i="41"/>
  <c r="E86" i="41" s="1"/>
  <c r="D143" i="41"/>
  <c r="L86" i="41" l="1"/>
  <c r="C86" i="41" s="1"/>
  <c r="D144" i="41"/>
  <c r="H86" i="41"/>
  <c r="F87" i="41" l="1"/>
  <c r="E87" i="41" s="1"/>
  <c r="H87" i="41" s="1"/>
  <c r="K87" i="41"/>
  <c r="G87" i="41" s="1"/>
  <c r="D145" i="41"/>
  <c r="D146" i="41" l="1"/>
  <c r="F88" i="41"/>
  <c r="E88" i="41" s="1"/>
  <c r="K88" i="41"/>
  <c r="G88" i="41" s="1"/>
  <c r="L87" i="41"/>
  <c r="C87" i="41" s="1"/>
  <c r="L88" i="41" l="1"/>
  <c r="C88" i="41" s="1"/>
  <c r="H88" i="41"/>
  <c r="D147" i="41"/>
  <c r="D148" i="41" l="1"/>
  <c r="K89" i="41"/>
  <c r="G89" i="41" s="1"/>
  <c r="F89" i="41"/>
  <c r="E89" i="41" s="1"/>
  <c r="L89" i="41" l="1"/>
  <c r="C89" i="41" s="1"/>
  <c r="H89" i="41"/>
  <c r="D149" i="41"/>
  <c r="D150" i="41" l="1"/>
  <c r="F90" i="41"/>
  <c r="E90" i="41" s="1"/>
  <c r="H90" i="41" s="1"/>
  <c r="K90" i="41"/>
  <c r="G90" i="41" s="1"/>
  <c r="K91" i="41" l="1"/>
  <c r="G91" i="41" s="1"/>
  <c r="F91" i="41"/>
  <c r="E91" i="41" s="1"/>
  <c r="L90" i="41"/>
  <c r="C90" i="41" s="1"/>
  <c r="D151" i="41"/>
  <c r="L91" i="41" l="1"/>
  <c r="C91" i="41" s="1"/>
  <c r="D152" i="41"/>
  <c r="H91" i="41"/>
  <c r="K92" i="41" l="1"/>
  <c r="G92" i="41" s="1"/>
  <c r="F92" i="41"/>
  <c r="E92" i="41" s="1"/>
  <c r="D153" i="41"/>
  <c r="L92" i="41" l="1"/>
  <c r="C92" i="41" s="1"/>
  <c r="D154" i="41"/>
  <c r="H92" i="41"/>
  <c r="F93" i="41" l="1"/>
  <c r="E93" i="41" s="1"/>
  <c r="H93" i="41" s="1"/>
  <c r="K93" i="41"/>
  <c r="G93" i="41" s="1"/>
  <c r="D155" i="41"/>
  <c r="D156" i="41" l="1"/>
  <c r="K94" i="41"/>
  <c r="G94" i="41" s="1"/>
  <c r="F94" i="41"/>
  <c r="E94" i="41" s="1"/>
  <c r="L93" i="41"/>
  <c r="C93" i="41" s="1"/>
  <c r="L94" i="41" l="1"/>
  <c r="C94" i="41" s="1"/>
  <c r="H94" i="41"/>
  <c r="D157" i="41"/>
  <c r="D158" i="41" l="1"/>
  <c r="F95" i="41"/>
  <c r="E95" i="41" s="1"/>
  <c r="K95" i="41"/>
  <c r="G95" i="41" s="1"/>
  <c r="L95" i="41" l="1"/>
  <c r="C95" i="41" s="1"/>
  <c r="H95" i="41"/>
  <c r="D159" i="41"/>
  <c r="D160" i="41" l="1"/>
  <c r="F96" i="41"/>
  <c r="E96" i="41" s="1"/>
  <c r="H96" i="41" s="1"/>
  <c r="K96" i="41"/>
  <c r="G96" i="41" s="1"/>
  <c r="F97" i="41" l="1"/>
  <c r="E97" i="41" s="1"/>
  <c r="H97" i="41" s="1"/>
  <c r="K97" i="41"/>
  <c r="G97" i="41" s="1"/>
  <c r="L96" i="41"/>
  <c r="C96" i="41" s="1"/>
  <c r="D161" i="41"/>
  <c r="D162" i="41" l="1"/>
  <c r="K98" i="41"/>
  <c r="G98" i="41" s="1"/>
  <c r="F98" i="41"/>
  <c r="E98" i="41" s="1"/>
  <c r="L97" i="41"/>
  <c r="C97" i="41" s="1"/>
  <c r="L98" i="41" l="1"/>
  <c r="C98" i="41" s="1"/>
  <c r="H98" i="41"/>
  <c r="D163" i="41"/>
  <c r="D164" i="41" l="1"/>
  <c r="F99" i="41"/>
  <c r="E99" i="41" s="1"/>
  <c r="H99" i="41" s="1"/>
  <c r="K99" i="41"/>
  <c r="G99" i="41" s="1"/>
  <c r="K100" i="41" l="1"/>
  <c r="G100" i="41" s="1"/>
  <c r="F100" i="41"/>
  <c r="E100" i="41" s="1"/>
  <c r="H100" i="41" s="1"/>
  <c r="L99" i="41"/>
  <c r="C99" i="41" s="1"/>
  <c r="D165" i="41"/>
  <c r="L100" i="41" l="1"/>
  <c r="C100" i="41" s="1"/>
  <c r="D166" i="41"/>
  <c r="K101" i="41"/>
  <c r="G101" i="41" s="1"/>
  <c r="F101" i="41"/>
  <c r="E101" i="41" s="1"/>
  <c r="L101" i="41" l="1"/>
  <c r="C101" i="41" s="1"/>
  <c r="H101" i="41"/>
  <c r="D167" i="41"/>
  <c r="D168" i="41" l="1"/>
  <c r="K102" i="41"/>
  <c r="G102" i="41" s="1"/>
  <c r="F102" i="41"/>
  <c r="E102" i="41" s="1"/>
  <c r="L102" i="41" l="1"/>
  <c r="C102" i="41" s="1"/>
  <c r="H102" i="41"/>
  <c r="D169" i="41"/>
  <c r="D170" i="41" l="1"/>
  <c r="F103" i="41"/>
  <c r="E103" i="41" s="1"/>
  <c r="K103" i="41"/>
  <c r="G103" i="41" s="1"/>
  <c r="L103" i="41" l="1"/>
  <c r="C103" i="41" s="1"/>
  <c r="H103" i="41"/>
  <c r="D171" i="41"/>
  <c r="D172" i="41" l="1"/>
  <c r="F104" i="41"/>
  <c r="E104" i="41" s="1"/>
  <c r="K104" i="41"/>
  <c r="G104" i="41" s="1"/>
  <c r="L104" i="41" l="1"/>
  <c r="C104" i="41" s="1"/>
  <c r="H104" i="41"/>
  <c r="D173" i="41"/>
  <c r="D174" i="41" l="1"/>
  <c r="F105" i="41"/>
  <c r="E105" i="41" s="1"/>
  <c r="H105" i="41" s="1"/>
  <c r="K105" i="41"/>
  <c r="G105" i="41" s="1"/>
  <c r="F106" i="41" l="1"/>
  <c r="E106" i="41" s="1"/>
  <c r="H106" i="41" s="1"/>
  <c r="K106" i="41"/>
  <c r="G106" i="41" s="1"/>
  <c r="L105" i="41"/>
  <c r="C105" i="41" s="1"/>
  <c r="D175" i="41"/>
  <c r="D176" i="41" l="1"/>
  <c r="K107" i="41"/>
  <c r="G107" i="41" s="1"/>
  <c r="F107" i="41"/>
  <c r="E107" i="41" s="1"/>
  <c r="L106" i="41"/>
  <c r="C106" i="41" s="1"/>
  <c r="L107" i="41" l="1"/>
  <c r="C107" i="41" s="1"/>
  <c r="H107" i="41"/>
  <c r="D177" i="41"/>
  <c r="D178" i="41" l="1"/>
  <c r="F108" i="41"/>
  <c r="E108" i="41" s="1"/>
  <c r="H108" i="41" s="1"/>
  <c r="K108" i="41"/>
  <c r="G108" i="41" s="1"/>
  <c r="K109" i="41" l="1"/>
  <c r="G109" i="41" s="1"/>
  <c r="F109" i="41"/>
  <c r="E109" i="41" s="1"/>
  <c r="L108" i="41"/>
  <c r="C108" i="41" s="1"/>
  <c r="D179" i="41"/>
  <c r="L109" i="41" l="1"/>
  <c r="C109" i="41" s="1"/>
  <c r="D180" i="41"/>
  <c r="H109" i="41"/>
  <c r="K110" i="41" l="1"/>
  <c r="G110" i="41" s="1"/>
  <c r="F110" i="41"/>
  <c r="E110" i="41" s="1"/>
  <c r="D181" i="41"/>
  <c r="L110" i="41" l="1"/>
  <c r="C110" i="41" s="1"/>
  <c r="D182" i="41"/>
  <c r="H110" i="41"/>
  <c r="K111" i="41" l="1"/>
  <c r="G111" i="41" s="1"/>
  <c r="F111" i="41"/>
  <c r="E111" i="41" s="1"/>
  <c r="D183" i="41"/>
  <c r="L111" i="41" l="1"/>
  <c r="C111" i="41" s="1"/>
  <c r="D184" i="41"/>
  <c r="H111" i="41"/>
  <c r="F112" i="41" l="1"/>
  <c r="E112" i="41" s="1"/>
  <c r="K112" i="41"/>
  <c r="G112" i="41" s="1"/>
  <c r="D185" i="41"/>
  <c r="D186" i="41" l="1"/>
  <c r="L112" i="41"/>
  <c r="C112" i="41" s="1"/>
  <c r="H112" i="41"/>
  <c r="F113" i="41" l="1"/>
  <c r="E113" i="41" s="1"/>
  <c r="K113" i="41"/>
  <c r="G113" i="41" s="1"/>
  <c r="D187" i="41"/>
  <c r="D188" i="41" l="1"/>
  <c r="L113" i="41"/>
  <c r="C113" i="41" s="1"/>
  <c r="H113" i="41"/>
  <c r="F114" i="41" l="1"/>
  <c r="E114" i="41" s="1"/>
  <c r="H114" i="41" s="1"/>
  <c r="K114" i="41"/>
  <c r="G114" i="41" s="1"/>
  <c r="D189" i="41"/>
  <c r="D190" i="41" l="1"/>
  <c r="F115" i="41"/>
  <c r="E115" i="41" s="1"/>
  <c r="H115" i="41" s="1"/>
  <c r="K115" i="41"/>
  <c r="G115" i="41" s="1"/>
  <c r="L114" i="41"/>
  <c r="C114" i="41" s="1"/>
  <c r="K116" i="41" l="1"/>
  <c r="G116" i="41" s="1"/>
  <c r="F116" i="41"/>
  <c r="E116" i="41" s="1"/>
  <c r="L115" i="41"/>
  <c r="C115" i="41" s="1"/>
  <c r="D191" i="41"/>
  <c r="L116" i="41" l="1"/>
  <c r="C116" i="41" s="1"/>
  <c r="D192" i="41"/>
  <c r="H116" i="41"/>
  <c r="F117" i="41" l="1"/>
  <c r="E117" i="41" s="1"/>
  <c r="H117" i="41" s="1"/>
  <c r="K117" i="41"/>
  <c r="G117" i="41" s="1"/>
  <c r="D193" i="41"/>
  <c r="D194" i="41" l="1"/>
  <c r="K118" i="41"/>
  <c r="G118" i="41" s="1"/>
  <c r="F118" i="41"/>
  <c r="E118" i="41" s="1"/>
  <c r="L117" i="41"/>
  <c r="C117" i="41" s="1"/>
  <c r="L118" i="41" l="1"/>
  <c r="C118" i="41" s="1"/>
  <c r="H118" i="41"/>
  <c r="D195" i="41"/>
  <c r="D196" i="41" l="1"/>
  <c r="K119" i="41"/>
  <c r="G119" i="41" s="1"/>
  <c r="F119" i="41"/>
  <c r="E119" i="41" s="1"/>
  <c r="L119" i="41" l="1"/>
  <c r="C119" i="41" s="1"/>
  <c r="H119" i="41"/>
  <c r="F120" i="41" s="1"/>
  <c r="E120" i="41" s="1"/>
  <c r="H120" i="41" s="1"/>
  <c r="D197" i="41"/>
  <c r="K120" i="41" l="1"/>
  <c r="G120" i="41" s="1"/>
  <c r="D198" i="41"/>
  <c r="F121" i="41"/>
  <c r="E121" i="41" s="1"/>
  <c r="H121" i="41" s="1"/>
  <c r="K121" i="41"/>
  <c r="G121" i="41" s="1"/>
  <c r="L120" i="41" l="1"/>
  <c r="C120" i="41" s="1"/>
  <c r="K122" i="41"/>
  <c r="G122" i="41" s="1"/>
  <c r="F122" i="41"/>
  <c r="E122" i="41" s="1"/>
  <c r="L121" i="41"/>
  <c r="C121" i="41" s="1"/>
  <c r="D199" i="41"/>
  <c r="L122" i="41" l="1"/>
  <c r="C122" i="41" s="1"/>
  <c r="D200" i="41"/>
  <c r="H122" i="41"/>
  <c r="K123" i="41" l="1"/>
  <c r="G123" i="41" s="1"/>
  <c r="F123" i="41"/>
  <c r="E123" i="41" s="1"/>
  <c r="D201" i="41"/>
  <c r="L123" i="41" l="1"/>
  <c r="C123" i="41" s="1"/>
  <c r="D202" i="41"/>
  <c r="H123" i="41"/>
  <c r="D203" i="41" l="1"/>
  <c r="K124" i="41"/>
  <c r="G124" i="41" s="1"/>
  <c r="F124" i="41"/>
  <c r="E124" i="41" s="1"/>
  <c r="L124" i="41" l="1"/>
  <c r="C124" i="41" s="1"/>
  <c r="H124" i="41"/>
  <c r="D204" i="41"/>
  <c r="D205" i="41" l="1"/>
  <c r="K125" i="41"/>
  <c r="G125" i="41" s="1"/>
  <c r="F125" i="41"/>
  <c r="E125" i="41" s="1"/>
  <c r="L125" i="41" l="1"/>
  <c r="C125" i="41" s="1"/>
  <c r="H125" i="41"/>
  <c r="D206" i="41"/>
  <c r="D207" i="41" l="1"/>
  <c r="K126" i="41"/>
  <c r="G126" i="41" s="1"/>
  <c r="F126" i="41"/>
  <c r="E126" i="41" s="1"/>
  <c r="L126" i="41" s="1"/>
  <c r="C126" i="41" s="1"/>
  <c r="H126" i="41" l="1"/>
  <c r="D208" i="41"/>
  <c r="D209" i="41" l="1"/>
  <c r="F127" i="41"/>
  <c r="E127" i="41" s="1"/>
  <c r="K127" i="41"/>
  <c r="G127" i="41" s="1"/>
  <c r="L127" i="41" l="1"/>
  <c r="C127" i="41" s="1"/>
  <c r="H127" i="41"/>
  <c r="D210" i="41"/>
  <c r="D211" i="41" l="1"/>
  <c r="F128" i="41"/>
  <c r="E128" i="41" s="1"/>
  <c r="K128" i="41"/>
  <c r="G128" i="41" s="1"/>
  <c r="L128" i="41" l="1"/>
  <c r="C128" i="41" s="1"/>
  <c r="H128" i="41"/>
  <c r="D212" i="41"/>
  <c r="D213" i="41" l="1"/>
  <c r="F129" i="41"/>
  <c r="E129" i="41" s="1"/>
  <c r="H129" i="41" s="1"/>
  <c r="K129" i="41"/>
  <c r="G129" i="41" s="1"/>
  <c r="F130" i="41" l="1"/>
  <c r="E130" i="41" s="1"/>
  <c r="H130" i="41" s="1"/>
  <c r="K130" i="41"/>
  <c r="G130" i="41" s="1"/>
  <c r="L129" i="41"/>
  <c r="C129" i="41" s="1"/>
  <c r="D214" i="41"/>
  <c r="D215" i="41" l="1"/>
  <c r="K131" i="41"/>
  <c r="G131" i="41" s="1"/>
  <c r="F131" i="41"/>
  <c r="E131" i="41" s="1"/>
  <c r="L130" i="41"/>
  <c r="C130" i="41" s="1"/>
  <c r="L131" i="41" l="1"/>
  <c r="C131" i="41" s="1"/>
  <c r="H131" i="41"/>
  <c r="D216" i="41"/>
  <c r="D217" i="41" l="1"/>
  <c r="K132" i="41"/>
  <c r="G132" i="41" s="1"/>
  <c r="F132" i="41"/>
  <c r="E132" i="41" s="1"/>
  <c r="L132" i="41" l="1"/>
  <c r="C132" i="41" s="1"/>
  <c r="H132" i="41"/>
  <c r="D218" i="41"/>
  <c r="D219" i="41" l="1"/>
  <c r="K133" i="41"/>
  <c r="G133" i="41" s="1"/>
  <c r="F133" i="41"/>
  <c r="E133" i="41" s="1"/>
  <c r="L133" i="41" l="1"/>
  <c r="C133" i="41" s="1"/>
  <c r="H133" i="41"/>
  <c r="D220" i="41"/>
  <c r="D221" i="41" l="1"/>
  <c r="K134" i="41"/>
  <c r="G134" i="41" s="1"/>
  <c r="F134" i="41"/>
  <c r="E134" i="41" s="1"/>
  <c r="L134" i="41" l="1"/>
  <c r="C134" i="41" s="1"/>
  <c r="H134" i="41"/>
  <c r="D222" i="41"/>
  <c r="D223" i="41" l="1"/>
  <c r="K135" i="41"/>
  <c r="G135" i="41" s="1"/>
  <c r="F135" i="41"/>
  <c r="E135" i="41" s="1"/>
  <c r="L135" i="41" l="1"/>
  <c r="C135" i="41" s="1"/>
  <c r="H135" i="41"/>
  <c r="D224" i="41"/>
  <c r="D225" i="41" l="1"/>
  <c r="F136" i="41"/>
  <c r="E136" i="41" s="1"/>
  <c r="K136" i="41"/>
  <c r="G136" i="41" s="1"/>
  <c r="L136" i="41" l="1"/>
  <c r="C136" i="41" s="1"/>
  <c r="H136" i="41"/>
  <c r="D226" i="41"/>
  <c r="D227" i="41" l="1"/>
  <c r="F137" i="41"/>
  <c r="E137" i="41" s="1"/>
  <c r="K137" i="41"/>
  <c r="G137" i="41" s="1"/>
  <c r="L137" i="41" l="1"/>
  <c r="C137" i="41" s="1"/>
  <c r="H137" i="41"/>
  <c r="D228" i="41"/>
  <c r="D229" i="41" l="1"/>
  <c r="F138" i="41"/>
  <c r="E138" i="41" s="1"/>
  <c r="H138" i="41" s="1"/>
  <c r="K138" i="41"/>
  <c r="G138" i="41" s="1"/>
  <c r="F139" i="41" l="1"/>
  <c r="E139" i="41" s="1"/>
  <c r="H139" i="41" s="1"/>
  <c r="K139" i="41"/>
  <c r="G139" i="41" s="1"/>
  <c r="L138" i="41"/>
  <c r="C138" i="41" s="1"/>
  <c r="D230" i="41"/>
  <c r="D231" i="41" l="1"/>
  <c r="K140" i="41"/>
  <c r="G140" i="41" s="1"/>
  <c r="F140" i="41"/>
  <c r="E140" i="41" s="1"/>
  <c r="L139" i="41"/>
  <c r="C139" i="41" s="1"/>
  <c r="L140" i="41" l="1"/>
  <c r="C140" i="41" s="1"/>
  <c r="H140" i="41"/>
  <c r="D232" i="41"/>
  <c r="D233" i="41" l="1"/>
  <c r="K141" i="41"/>
  <c r="G141" i="41" s="1"/>
  <c r="F141" i="41"/>
  <c r="E141" i="41" s="1"/>
  <c r="L141" i="41" l="1"/>
  <c r="C141" i="41" s="1"/>
  <c r="H141" i="41"/>
  <c r="D234" i="41"/>
  <c r="D235" i="41" l="1"/>
  <c r="K142" i="41"/>
  <c r="G142" i="41" s="1"/>
  <c r="F142" i="41"/>
  <c r="E142" i="41" s="1"/>
  <c r="L142" i="41" l="1"/>
  <c r="C142" i="41" s="1"/>
  <c r="H142" i="41"/>
  <c r="D236" i="41"/>
  <c r="D237" i="41" l="1"/>
  <c r="K143" i="41"/>
  <c r="G143" i="41" s="1"/>
  <c r="F143" i="41"/>
  <c r="E143" i="41" s="1"/>
  <c r="L143" i="41" l="1"/>
  <c r="C143" i="41" s="1"/>
  <c r="H143" i="41"/>
  <c r="D238" i="41"/>
  <c r="D239" i="41" l="1"/>
  <c r="K144" i="41"/>
  <c r="G144" i="41" s="1"/>
  <c r="F144" i="41"/>
  <c r="E144" i="41" s="1"/>
  <c r="L144" i="41" l="1"/>
  <c r="C144" i="41" s="1"/>
  <c r="H144" i="41"/>
  <c r="D240" i="41"/>
  <c r="D241" i="41" l="1"/>
  <c r="F145" i="41"/>
  <c r="E145" i="41" s="1"/>
  <c r="H145" i="41" s="1"/>
  <c r="K145" i="41"/>
  <c r="G145" i="41" s="1"/>
  <c r="F146" i="41" l="1"/>
  <c r="E146" i="41" s="1"/>
  <c r="K146" i="41"/>
  <c r="G146" i="41" s="1"/>
  <c r="L145" i="41"/>
  <c r="C145" i="41" s="1"/>
  <c r="D242" i="41"/>
  <c r="D243" i="41" l="1"/>
  <c r="L146" i="41"/>
  <c r="C146" i="41" s="1"/>
  <c r="H146" i="41"/>
  <c r="F147" i="41" l="1"/>
  <c r="E147" i="41" s="1"/>
  <c r="H147" i="41" s="1"/>
  <c r="K147" i="41"/>
  <c r="G147" i="41" s="1"/>
  <c r="D244" i="41"/>
  <c r="D245" i="41" l="1"/>
  <c r="F148" i="41"/>
  <c r="E148" i="41" s="1"/>
  <c r="H148" i="41" s="1"/>
  <c r="K148" i="41"/>
  <c r="G148" i="41" s="1"/>
  <c r="L147" i="41"/>
  <c r="C147" i="41" s="1"/>
  <c r="K149" i="41" l="1"/>
  <c r="G149" i="41" s="1"/>
  <c r="F149" i="41"/>
  <c r="E149" i="41" s="1"/>
  <c r="L148" i="41"/>
  <c r="C148" i="41" s="1"/>
  <c r="D246" i="41"/>
  <c r="L149" i="41" l="1"/>
  <c r="C149" i="41" s="1"/>
  <c r="D247" i="41"/>
  <c r="H149" i="41"/>
  <c r="K150" i="41" l="1"/>
  <c r="G150" i="41" s="1"/>
  <c r="F150" i="41"/>
  <c r="E150" i="41" s="1"/>
  <c r="D248" i="41"/>
  <c r="L150" i="41" l="1"/>
  <c r="C150" i="41" s="1"/>
  <c r="D249" i="41"/>
  <c r="H150" i="41"/>
  <c r="K151" i="41" l="1"/>
  <c r="G151" i="41" s="1"/>
  <c r="F151" i="41"/>
  <c r="E151" i="41" s="1"/>
  <c r="D250" i="41"/>
  <c r="L151" i="41" l="1"/>
  <c r="C151" i="41" s="1"/>
  <c r="D251" i="41"/>
  <c r="H151" i="41"/>
  <c r="K152" i="41" l="1"/>
  <c r="G152" i="41" s="1"/>
  <c r="F152" i="41"/>
  <c r="E152" i="41" s="1"/>
  <c r="D252" i="41"/>
  <c r="L152" i="41" l="1"/>
  <c r="C152" i="41" s="1"/>
  <c r="D253" i="41"/>
  <c r="H152" i="41"/>
  <c r="K153" i="41" l="1"/>
  <c r="G153" i="41" s="1"/>
  <c r="F153" i="41"/>
  <c r="E153" i="41" s="1"/>
  <c r="D254" i="41"/>
  <c r="L153" i="41" l="1"/>
  <c r="C153" i="41" s="1"/>
  <c r="D255" i="41"/>
  <c r="H153" i="41"/>
  <c r="F154" i="41" l="1"/>
  <c r="E154" i="41" s="1"/>
  <c r="K154" i="41"/>
  <c r="G154" i="41" s="1"/>
  <c r="D256" i="41"/>
  <c r="L154" i="41" l="1"/>
  <c r="C154" i="41" s="1"/>
  <c r="H154" i="41"/>
  <c r="F155" i="41" l="1"/>
  <c r="E155" i="41" s="1"/>
  <c r="K155" i="41"/>
  <c r="G155" i="41" s="1"/>
  <c r="L155" i="41" l="1"/>
  <c r="C155" i="41" s="1"/>
  <c r="H155" i="41"/>
  <c r="F156" i="41" l="1"/>
  <c r="E156" i="41" s="1"/>
  <c r="H156" i="41" s="1"/>
  <c r="K156" i="41"/>
  <c r="G156" i="41" s="1"/>
  <c r="F157" i="41" l="1"/>
  <c r="E157" i="41" s="1"/>
  <c r="H157" i="41" s="1"/>
  <c r="K157" i="41"/>
  <c r="G157" i="41" s="1"/>
  <c r="L156" i="41"/>
  <c r="C156" i="41" s="1"/>
  <c r="K158" i="41" l="1"/>
  <c r="G158" i="41" s="1"/>
  <c r="F158" i="41"/>
  <c r="E158" i="41" s="1"/>
  <c r="L157" i="41"/>
  <c r="C157" i="41" s="1"/>
  <c r="L158" i="41" l="1"/>
  <c r="C158" i="41" s="1"/>
  <c r="H158" i="41"/>
  <c r="K159" i="41" l="1"/>
  <c r="G159" i="41" s="1"/>
  <c r="F159" i="41"/>
  <c r="E159" i="41" s="1"/>
  <c r="L159" i="41" l="1"/>
  <c r="C159" i="41" s="1"/>
  <c r="H159" i="41"/>
  <c r="K160" i="41" l="1"/>
  <c r="G160" i="41" s="1"/>
  <c r="F160" i="41"/>
  <c r="E160" i="41" s="1"/>
  <c r="L160" i="41" l="1"/>
  <c r="C160" i="41" s="1"/>
  <c r="H160" i="41"/>
  <c r="K161" i="41" l="1"/>
  <c r="G161" i="41" s="1"/>
  <c r="F161" i="41"/>
  <c r="E161" i="41" s="1"/>
  <c r="L161" i="41" l="1"/>
  <c r="C161" i="41" s="1"/>
  <c r="H161" i="41"/>
  <c r="F162" i="41" l="1"/>
  <c r="E162" i="41" s="1"/>
  <c r="H162" i="41" s="1"/>
  <c r="K162" i="41"/>
  <c r="G162" i="41" s="1"/>
  <c r="K163" i="41" l="1"/>
  <c r="G163" i="41" s="1"/>
  <c r="F163" i="41"/>
  <c r="E163" i="41" s="1"/>
  <c r="L162" i="41"/>
  <c r="C162" i="41" s="1"/>
  <c r="L163" i="41" l="1"/>
  <c r="C163" i="41" s="1"/>
  <c r="H163" i="41"/>
  <c r="K164" i="41" l="1"/>
  <c r="G164" i="41" s="1"/>
  <c r="F164" i="41"/>
  <c r="E164" i="41" s="1"/>
  <c r="L164" i="41" l="1"/>
  <c r="C164" i="41" s="1"/>
  <c r="H164" i="41"/>
  <c r="F165" i="41" l="1"/>
  <c r="E165" i="41" s="1"/>
  <c r="H165" i="41" s="1"/>
  <c r="K165" i="41"/>
  <c r="G165" i="41" s="1"/>
  <c r="K166" i="41" l="1"/>
  <c r="G166" i="41" s="1"/>
  <c r="F166" i="41"/>
  <c r="E166" i="41" s="1"/>
  <c r="L165" i="41"/>
  <c r="C165" i="41" s="1"/>
  <c r="L166" i="41" l="1"/>
  <c r="C166" i="41" s="1"/>
  <c r="H166" i="41"/>
  <c r="K167" i="41" l="1"/>
  <c r="G167" i="41" s="1"/>
  <c r="F167" i="41"/>
  <c r="E167" i="41" s="1"/>
  <c r="L167" i="41" l="1"/>
  <c r="C167" i="41" s="1"/>
  <c r="H167" i="41"/>
  <c r="F168" i="41" s="1"/>
  <c r="E168" i="41" s="1"/>
  <c r="H168" i="41" s="1"/>
  <c r="K168" i="41" l="1"/>
  <c r="G168" i="41" s="1"/>
  <c r="K169" i="41"/>
  <c r="G169" i="41" s="1"/>
  <c r="F169" i="41"/>
  <c r="E169" i="41" s="1"/>
  <c r="L168" i="41" l="1"/>
  <c r="C168" i="41" s="1"/>
  <c r="L169" i="41"/>
  <c r="C169" i="41" s="1"/>
  <c r="H169" i="41"/>
  <c r="K170" i="41" l="1"/>
  <c r="G170" i="41" s="1"/>
  <c r="F170" i="41"/>
  <c r="E170" i="41" s="1"/>
  <c r="L170" i="41" l="1"/>
  <c r="C170" i="41" s="1"/>
  <c r="H170" i="41"/>
  <c r="F171" i="41" l="1"/>
  <c r="E171" i="41" s="1"/>
  <c r="H171" i="41" s="1"/>
  <c r="K171" i="41"/>
  <c r="G171" i="41" s="1"/>
  <c r="K172" i="41" l="1"/>
  <c r="G172" i="41" s="1"/>
  <c r="F172" i="41"/>
  <c r="E172" i="41" s="1"/>
  <c r="L171" i="41"/>
  <c r="C171" i="41" s="1"/>
  <c r="L172" i="41" l="1"/>
  <c r="C172" i="41" s="1"/>
  <c r="H172" i="41"/>
  <c r="K173" i="41" l="1"/>
  <c r="G173" i="41" s="1"/>
  <c r="F173" i="41"/>
  <c r="E173" i="41" s="1"/>
  <c r="L173" i="41" l="1"/>
  <c r="C173" i="41" s="1"/>
  <c r="H173" i="41"/>
  <c r="F174" i="41" l="1"/>
  <c r="E174" i="41" s="1"/>
  <c r="H174" i="41" s="1"/>
  <c r="K174" i="41"/>
  <c r="G174" i="41" s="1"/>
  <c r="K175" i="41" l="1"/>
  <c r="G175" i="41" s="1"/>
  <c r="F175" i="41"/>
  <c r="E175" i="41" s="1"/>
  <c r="L174" i="41"/>
  <c r="C174" i="41" s="1"/>
  <c r="L175" i="41" l="1"/>
  <c r="C175" i="41" s="1"/>
  <c r="H175" i="41"/>
  <c r="K176" i="41" l="1"/>
  <c r="G176" i="41" s="1"/>
  <c r="F176" i="41"/>
  <c r="E176" i="41" s="1"/>
  <c r="H176" i="41" s="1"/>
  <c r="L176" i="41" l="1"/>
  <c r="C176" i="41" s="1"/>
  <c r="F177" i="41"/>
  <c r="E177" i="41" s="1"/>
  <c r="H177" i="41" s="1"/>
  <c r="K177" i="41"/>
  <c r="G177" i="41" s="1"/>
  <c r="K178" i="41" l="1"/>
  <c r="G178" i="41" s="1"/>
  <c r="F178" i="41"/>
  <c r="E178" i="41" s="1"/>
  <c r="L177" i="41"/>
  <c r="C177" i="41" s="1"/>
  <c r="L178" i="41" l="1"/>
  <c r="C178" i="41" s="1"/>
  <c r="H178" i="41"/>
  <c r="K179" i="41" l="1"/>
  <c r="G179" i="41" s="1"/>
  <c r="F179" i="41"/>
  <c r="E179" i="41" s="1"/>
  <c r="L179" i="41" l="1"/>
  <c r="C179" i="41" s="1"/>
  <c r="H179" i="41"/>
  <c r="F180" i="41" l="1"/>
  <c r="E180" i="41" s="1"/>
  <c r="H180" i="41" s="1"/>
  <c r="K180" i="41"/>
  <c r="G180" i="41" s="1"/>
  <c r="K181" i="41" l="1"/>
  <c r="G181" i="41" s="1"/>
  <c r="F181" i="41"/>
  <c r="E181" i="41" s="1"/>
  <c r="L180" i="41"/>
  <c r="C180" i="41" s="1"/>
  <c r="L181" i="41" l="1"/>
  <c r="C181" i="41" s="1"/>
  <c r="H181" i="41"/>
  <c r="K182" i="41" l="1"/>
  <c r="G182" i="41" s="1"/>
  <c r="F182" i="41"/>
  <c r="E182" i="41" s="1"/>
  <c r="L182" i="41" l="1"/>
  <c r="C182" i="41" s="1"/>
  <c r="H182" i="41"/>
  <c r="F183" i="41" l="1"/>
  <c r="E183" i="41" s="1"/>
  <c r="K183" i="41"/>
  <c r="G183" i="41" s="1"/>
  <c r="L183" i="41" l="1"/>
  <c r="C183" i="41" s="1"/>
  <c r="H183" i="41"/>
  <c r="F184" i="41" l="1"/>
  <c r="E184" i="41" s="1"/>
  <c r="K184" i="41"/>
  <c r="G184" i="41" s="1"/>
  <c r="L184" i="41" l="1"/>
  <c r="C184" i="41" s="1"/>
  <c r="H184" i="41"/>
  <c r="F185" i="41" l="1"/>
  <c r="E185" i="41" s="1"/>
  <c r="H185" i="41" s="1"/>
  <c r="K185" i="41"/>
  <c r="G185" i="41" s="1"/>
  <c r="F186" i="41" l="1"/>
  <c r="E186" i="41" s="1"/>
  <c r="H186" i="41" s="1"/>
  <c r="K186" i="41"/>
  <c r="G186" i="41" s="1"/>
  <c r="L185" i="41"/>
  <c r="C185" i="41" s="1"/>
  <c r="F187" i="41" l="1"/>
  <c r="E187" i="41" s="1"/>
  <c r="H187" i="41" s="1"/>
  <c r="K187" i="41"/>
  <c r="G187" i="41" s="1"/>
  <c r="L186" i="41"/>
  <c r="C186" i="41" s="1"/>
  <c r="F188" i="41" l="1"/>
  <c r="E188" i="41" s="1"/>
  <c r="K188" i="41"/>
  <c r="G188" i="41" s="1"/>
  <c r="L187" i="41"/>
  <c r="C187" i="41" s="1"/>
  <c r="L188" i="41" l="1"/>
  <c r="C188" i="41" s="1"/>
  <c r="H188" i="41"/>
  <c r="K189" i="41" l="1"/>
  <c r="G189" i="41" s="1"/>
  <c r="F189" i="41"/>
  <c r="E189" i="41" s="1"/>
  <c r="L189" i="41" l="1"/>
  <c r="C189" i="41" s="1"/>
  <c r="H189" i="41"/>
  <c r="K190" i="41" s="1"/>
  <c r="G190" i="41" s="1"/>
  <c r="F190" i="41" l="1"/>
  <c r="E190" i="41" s="1"/>
  <c r="H190" i="41" s="1"/>
  <c r="K191" i="41" s="1"/>
  <c r="G191" i="41" s="1"/>
  <c r="F191" i="41" l="1"/>
  <c r="E191" i="41" s="1"/>
  <c r="L191" i="41" s="1"/>
  <c r="C191" i="41" s="1"/>
  <c r="L190" i="41"/>
  <c r="C190" i="41" s="1"/>
  <c r="H191" i="41" l="1"/>
  <c r="K192" i="41" l="1"/>
  <c r="G192" i="41" s="1"/>
  <c r="F192" i="41"/>
  <c r="E192" i="41" s="1"/>
  <c r="L192" i="41" l="1"/>
  <c r="C192" i="41" s="1"/>
  <c r="H192" i="41"/>
  <c r="K193" i="41" l="1"/>
  <c r="G193" i="41" s="1"/>
  <c r="F193" i="41"/>
  <c r="E193" i="41" s="1"/>
  <c r="L193" i="41" l="1"/>
  <c r="C193" i="41" s="1"/>
  <c r="H193" i="41"/>
  <c r="F194" i="41" l="1"/>
  <c r="E194" i="41" s="1"/>
  <c r="K194" i="41"/>
  <c r="G194" i="41" s="1"/>
  <c r="H194" i="41" l="1"/>
  <c r="L194" i="41"/>
  <c r="C194" i="41" s="1"/>
  <c r="F195" i="41" l="1"/>
  <c r="E195" i="41" s="1"/>
  <c r="K195" i="41"/>
  <c r="G195" i="41" s="1"/>
  <c r="H195" i="41" l="1"/>
  <c r="L195" i="41"/>
  <c r="C195" i="41" s="1"/>
  <c r="F196" i="41" l="1"/>
  <c r="E196" i="41" s="1"/>
  <c r="H196" i="41" s="1"/>
  <c r="K196" i="41"/>
  <c r="G196" i="41" s="1"/>
  <c r="K197" i="41" l="1"/>
  <c r="G197" i="41" s="1"/>
  <c r="F197" i="41"/>
  <c r="E197" i="41" s="1"/>
  <c r="L196" i="41"/>
  <c r="C196" i="41" s="1"/>
  <c r="L197" i="41" l="1"/>
  <c r="C197" i="41" s="1"/>
  <c r="H197" i="41"/>
  <c r="F198" i="41" l="1"/>
  <c r="E198" i="41" s="1"/>
  <c r="K198" i="41"/>
  <c r="G198" i="41" s="1"/>
  <c r="L198" i="41" l="1"/>
  <c r="C198" i="41" s="1"/>
  <c r="H198" i="41"/>
  <c r="K199" i="41" l="1"/>
  <c r="G199" i="41" s="1"/>
  <c r="F199" i="41"/>
  <c r="E199" i="41" s="1"/>
  <c r="L199" i="41" l="1"/>
  <c r="C199" i="41" s="1"/>
  <c r="H199" i="41"/>
  <c r="K200" i="41" l="1"/>
  <c r="G200" i="41" s="1"/>
  <c r="F200" i="41"/>
  <c r="E200" i="41" s="1"/>
  <c r="L200" i="41" l="1"/>
  <c r="C200" i="41" s="1"/>
  <c r="H200" i="41"/>
  <c r="F201" i="41" l="1"/>
  <c r="E201" i="41" s="1"/>
  <c r="H201" i="41" s="1"/>
  <c r="K201" i="41"/>
  <c r="G201" i="41" s="1"/>
  <c r="K202" i="41" l="1"/>
  <c r="G202" i="41" s="1"/>
  <c r="F202" i="41"/>
  <c r="E202" i="41" s="1"/>
  <c r="L201" i="41"/>
  <c r="C201" i="41" s="1"/>
  <c r="L202" i="41" l="1"/>
  <c r="C202" i="41" s="1"/>
  <c r="H202" i="41"/>
  <c r="K203" i="41" s="1"/>
  <c r="G203" i="41" s="1"/>
  <c r="F203" i="41" l="1"/>
  <c r="E203" i="41" s="1"/>
  <c r="L203" i="41" s="1"/>
  <c r="C203" i="41" s="1"/>
  <c r="H203" i="41" l="1"/>
  <c r="F204" i="41" l="1"/>
  <c r="E204" i="41" s="1"/>
  <c r="H204" i="41" s="1"/>
  <c r="K204" i="41"/>
  <c r="G204" i="41" s="1"/>
  <c r="K205" i="41" l="1"/>
  <c r="G205" i="41" s="1"/>
  <c r="F205" i="41"/>
  <c r="E205" i="41" s="1"/>
  <c r="L204" i="41"/>
  <c r="C204" i="41" s="1"/>
  <c r="L205" i="41" l="1"/>
  <c r="C205" i="41" s="1"/>
  <c r="H205" i="41"/>
  <c r="F206" i="41" s="1"/>
  <c r="E206" i="41" s="1"/>
  <c r="H206" i="41" s="1"/>
  <c r="F207" i="41" s="1"/>
  <c r="E207" i="41" s="1"/>
  <c r="K207" i="41" l="1"/>
  <c r="G207" i="41" s="1"/>
  <c r="K206" i="41"/>
  <c r="H207" i="41"/>
  <c r="L207" i="41" l="1"/>
  <c r="C207" i="41" s="1"/>
  <c r="G206" i="41"/>
  <c r="L206" i="41"/>
  <c r="C206" i="41" s="1"/>
  <c r="F208" i="41"/>
  <c r="E208" i="41" s="1"/>
  <c r="H208" i="41" s="1"/>
  <c r="K208" i="41"/>
  <c r="G208" i="41" s="1"/>
  <c r="K209" i="41" l="1"/>
  <c r="G209" i="41" s="1"/>
  <c r="F209" i="41"/>
  <c r="E209" i="41" s="1"/>
  <c r="L208" i="41"/>
  <c r="C208" i="41" s="1"/>
  <c r="H209" i="41" l="1"/>
  <c r="L209" i="41"/>
  <c r="C209" i="41" s="1"/>
  <c r="F210" i="41" l="1"/>
  <c r="E210" i="41" s="1"/>
  <c r="H210" i="41" s="1"/>
  <c r="K210" i="41"/>
  <c r="G210" i="41" s="1"/>
  <c r="K211" i="41" l="1"/>
  <c r="G211" i="41" s="1"/>
  <c r="F211" i="41"/>
  <c r="E211" i="41" s="1"/>
  <c r="L210" i="41"/>
  <c r="C210" i="41" s="1"/>
  <c r="L211" i="41" l="1"/>
  <c r="C211" i="41" s="1"/>
  <c r="H211" i="41"/>
  <c r="K212" i="41" l="1"/>
  <c r="G212" i="41" s="1"/>
  <c r="F212" i="41"/>
  <c r="E212" i="41" s="1"/>
  <c r="L212" i="41" l="1"/>
  <c r="C212" i="41" s="1"/>
  <c r="H212" i="41"/>
  <c r="K213" i="41" l="1"/>
  <c r="G213" i="41" s="1"/>
  <c r="F213" i="41"/>
  <c r="E213" i="41" s="1"/>
  <c r="H213" i="41" l="1"/>
  <c r="L213" i="41"/>
  <c r="C213" i="41" s="1"/>
  <c r="F214" i="41" l="1"/>
  <c r="E214" i="41" s="1"/>
  <c r="K214" i="41"/>
  <c r="G214" i="41" s="1"/>
  <c r="L214" i="41" l="1"/>
  <c r="C214" i="41" s="1"/>
  <c r="H214" i="41"/>
  <c r="K215" i="41" l="1"/>
  <c r="G215" i="41" s="1"/>
  <c r="F215" i="41"/>
  <c r="E215" i="41" s="1"/>
  <c r="L215" i="41" l="1"/>
  <c r="C215" i="41" s="1"/>
  <c r="H215" i="41"/>
  <c r="F216" i="41" s="1"/>
  <c r="E216" i="41" s="1"/>
  <c r="K216" i="41" l="1"/>
  <c r="G216" i="41" s="1"/>
  <c r="H216" i="41"/>
  <c r="L216" i="41" l="1"/>
  <c r="C216" i="41" s="1"/>
  <c r="K217" i="41"/>
  <c r="G217" i="41" s="1"/>
  <c r="F217" i="41"/>
  <c r="E217" i="41" s="1"/>
  <c r="L217" i="41" l="1"/>
  <c r="C217" i="41" s="1"/>
  <c r="H217" i="41"/>
  <c r="K218" i="41" s="1"/>
  <c r="G218" i="41" s="1"/>
  <c r="F218" i="41" l="1"/>
  <c r="E218" i="41" s="1"/>
  <c r="L218" i="41" s="1"/>
  <c r="C218" i="41" s="1"/>
  <c r="H218" i="41" l="1"/>
  <c r="F219" i="41" l="1"/>
  <c r="E219" i="41" s="1"/>
  <c r="K219" i="41"/>
  <c r="G219" i="41" s="1"/>
  <c r="L219" i="41" l="1"/>
  <c r="C219" i="41" s="1"/>
  <c r="H219" i="41"/>
  <c r="F220" i="41" l="1"/>
  <c r="E220" i="41" s="1"/>
  <c r="H220" i="41" s="1"/>
  <c r="F221" i="41" s="1"/>
  <c r="E221" i="41" s="1"/>
  <c r="K220" i="41"/>
  <c r="G220" i="41" s="1"/>
  <c r="K221" i="41" l="1"/>
  <c r="G221" i="41" s="1"/>
  <c r="L220" i="41"/>
  <c r="C220" i="41" s="1"/>
  <c r="H221" i="41"/>
  <c r="L221" i="41" l="1"/>
  <c r="C221" i="41" s="1"/>
  <c r="K222" i="41"/>
  <c r="G222" i="41" s="1"/>
  <c r="F222" i="41"/>
  <c r="E222" i="41" s="1"/>
  <c r="H222" i="41" l="1"/>
  <c r="L222" i="41"/>
  <c r="C222" i="41" s="1"/>
  <c r="K223" i="41" l="1"/>
  <c r="G223" i="41" s="1"/>
  <c r="F223" i="41"/>
  <c r="E223" i="41" s="1"/>
  <c r="H223" i="41" s="1"/>
  <c r="L223" i="41" l="1"/>
  <c r="C223" i="41" s="1"/>
  <c r="K224" i="41"/>
  <c r="G224" i="41" s="1"/>
  <c r="F224" i="41"/>
  <c r="E224" i="41" s="1"/>
  <c r="L224" i="41" l="1"/>
  <c r="C224" i="41" s="1"/>
  <c r="H224" i="41"/>
  <c r="F225" i="41" l="1"/>
  <c r="E225" i="41" s="1"/>
  <c r="K225" i="41"/>
  <c r="G225" i="41" s="1"/>
  <c r="H225" i="41" l="1"/>
  <c r="L225" i="41"/>
  <c r="C225" i="41" s="1"/>
  <c r="F226" i="41" l="1"/>
  <c r="E226" i="41" s="1"/>
  <c r="H226" i="41" s="1"/>
  <c r="K226" i="41"/>
  <c r="G226" i="41" s="1"/>
  <c r="K227" i="41" l="1"/>
  <c r="G227" i="41" s="1"/>
  <c r="F227" i="41"/>
  <c r="E227" i="41" s="1"/>
  <c r="L226" i="41"/>
  <c r="C226" i="41" s="1"/>
  <c r="L227" i="41" l="1"/>
  <c r="C227" i="41" s="1"/>
  <c r="H227" i="41"/>
  <c r="F228" i="41" l="1"/>
  <c r="E228" i="41" s="1"/>
  <c r="K228" i="41"/>
  <c r="G228" i="41" s="1"/>
  <c r="H228" i="41" l="1"/>
  <c r="L228" i="41"/>
  <c r="C228" i="41" s="1"/>
  <c r="F229" i="41" l="1"/>
  <c r="E229" i="41" s="1"/>
  <c r="H229" i="41" s="1"/>
  <c r="K229" i="41"/>
  <c r="G229" i="41" s="1"/>
  <c r="K230" i="41" l="1"/>
  <c r="G230" i="41" s="1"/>
  <c r="F230" i="41"/>
  <c r="E230" i="41" s="1"/>
  <c r="L229" i="41"/>
  <c r="C229" i="41" s="1"/>
  <c r="L230" i="41" l="1"/>
  <c r="C230" i="41" s="1"/>
  <c r="H230" i="41"/>
  <c r="F231" i="41" l="1"/>
  <c r="E231" i="41" s="1"/>
  <c r="K231" i="41"/>
  <c r="G231" i="41" s="1"/>
  <c r="H231" i="41" l="1"/>
  <c r="L231" i="41"/>
  <c r="C231" i="41" s="1"/>
  <c r="F232" i="41" l="1"/>
  <c r="E232" i="41" s="1"/>
  <c r="H232" i="41" s="1"/>
  <c r="K232" i="41"/>
  <c r="G232" i="41" s="1"/>
  <c r="K233" i="41" l="1"/>
  <c r="G233" i="41" s="1"/>
  <c r="F233" i="41"/>
  <c r="E233" i="41" s="1"/>
  <c r="L232" i="41"/>
  <c r="C232" i="41" s="1"/>
  <c r="L233" i="41" l="1"/>
  <c r="C233" i="41" s="1"/>
  <c r="H233" i="41"/>
  <c r="K234" i="41" s="1"/>
  <c r="G234" i="41" s="1"/>
  <c r="F234" i="41" l="1"/>
  <c r="E234" i="41" s="1"/>
  <c r="H234" i="41" s="1"/>
  <c r="F235" i="41" s="1"/>
  <c r="E235" i="41" s="1"/>
  <c r="L234" i="41" l="1"/>
  <c r="C234" i="41" s="1"/>
  <c r="H235" i="41"/>
  <c r="F236" i="41" s="1"/>
  <c r="E236" i="41" s="1"/>
  <c r="K235" i="41"/>
  <c r="G235" i="41" s="1"/>
  <c r="K236" i="41"/>
  <c r="G236" i="41" s="1"/>
  <c r="L235" i="41" l="1"/>
  <c r="C235" i="41" s="1"/>
  <c r="L236" i="41"/>
  <c r="C236" i="41" s="1"/>
  <c r="H236" i="41"/>
  <c r="F237" i="41" l="1"/>
  <c r="E237" i="41" s="1"/>
  <c r="H237" i="41" s="1"/>
  <c r="K237" i="41"/>
  <c r="G237" i="41" s="1"/>
  <c r="K238" i="41" l="1"/>
  <c r="G238" i="41" s="1"/>
  <c r="F238" i="41"/>
  <c r="E238" i="41" s="1"/>
  <c r="L237" i="41"/>
  <c r="C237" i="41" s="1"/>
  <c r="L238" i="41" l="1"/>
  <c r="C238" i="41" s="1"/>
  <c r="H238" i="41"/>
  <c r="K239" i="41" l="1"/>
  <c r="G239" i="41" s="1"/>
  <c r="F239" i="41"/>
  <c r="E239" i="41" s="1"/>
  <c r="L239" i="41" l="1"/>
  <c r="C239" i="41" s="1"/>
  <c r="H239" i="41"/>
  <c r="F240" i="41" s="1"/>
  <c r="E240" i="41" s="1"/>
  <c r="K240" i="41" l="1"/>
  <c r="G240" i="41" s="1"/>
  <c r="H240" i="41"/>
  <c r="L240" i="41" l="1"/>
  <c r="C240" i="41" s="1"/>
  <c r="K241" i="41"/>
  <c r="G241" i="41" s="1"/>
  <c r="F241" i="41"/>
  <c r="E241" i="41" s="1"/>
  <c r="L241" i="41" l="1"/>
  <c r="C241" i="41" s="1"/>
  <c r="H241" i="41"/>
  <c r="K242" i="41" l="1"/>
  <c r="G242" i="41" s="1"/>
  <c r="F242" i="41"/>
  <c r="E242" i="41" s="1"/>
  <c r="L242" i="41" l="1"/>
  <c r="C242" i="41" s="1"/>
  <c r="H242" i="41"/>
  <c r="F243" i="41" l="1"/>
  <c r="E243" i="41" s="1"/>
  <c r="H243" i="41" s="1"/>
  <c r="K243" i="41"/>
  <c r="G243" i="41" s="1"/>
  <c r="F244" i="41" l="1"/>
  <c r="E244" i="41" s="1"/>
  <c r="K244" i="41"/>
  <c r="G244" i="41" s="1"/>
  <c r="L243" i="41"/>
  <c r="C243" i="41" s="1"/>
  <c r="L244" i="41" l="1"/>
  <c r="C244" i="41" s="1"/>
  <c r="H244" i="41"/>
  <c r="K245" i="41" l="1"/>
  <c r="G245" i="41" s="1"/>
  <c r="F245" i="41"/>
  <c r="E245" i="41" s="1"/>
  <c r="L245" i="41" l="1"/>
  <c r="C245" i="41" s="1"/>
  <c r="H245" i="41"/>
  <c r="F246" i="41" s="1"/>
  <c r="E246" i="41" s="1"/>
  <c r="K246" i="41" l="1"/>
  <c r="G246" i="41" s="1"/>
  <c r="H246" i="41"/>
  <c r="L246" i="41" l="1"/>
  <c r="C246" i="41" s="1"/>
  <c r="F247" i="41"/>
  <c r="E247" i="41" s="1"/>
  <c r="K247" i="41"/>
  <c r="G247" i="41" s="1"/>
  <c r="L247" i="41" l="1"/>
  <c r="C247" i="41" s="1"/>
  <c r="H247" i="41"/>
  <c r="K248" i="41" l="1"/>
  <c r="G248" i="41" s="1"/>
  <c r="F248" i="41"/>
  <c r="E248" i="41" s="1"/>
  <c r="L248" i="41" l="1"/>
  <c r="C248" i="41" s="1"/>
  <c r="H248" i="41"/>
  <c r="F249" i="41" l="1"/>
  <c r="E249" i="41" s="1"/>
  <c r="H249" i="41" s="1"/>
  <c r="K249" i="41"/>
  <c r="G249" i="41" s="1"/>
  <c r="F250" i="41" l="1"/>
  <c r="E250" i="41" s="1"/>
  <c r="K250" i="41"/>
  <c r="G250" i="41" s="1"/>
  <c r="L249" i="41"/>
  <c r="C249" i="41" s="1"/>
  <c r="L250" i="41" l="1"/>
  <c r="C250" i="41" s="1"/>
  <c r="H250" i="41"/>
  <c r="K251" i="41" l="1"/>
  <c r="G251" i="41" s="1"/>
  <c r="F251" i="41"/>
  <c r="E251" i="41" s="1"/>
  <c r="L251" i="41" l="1"/>
  <c r="C251" i="41" s="1"/>
  <c r="H251" i="41"/>
  <c r="F252" i="41" l="1"/>
  <c r="E252" i="41" s="1"/>
  <c r="H252" i="41" s="1"/>
  <c r="K252" i="41"/>
  <c r="G252" i="41" s="1"/>
  <c r="K253" i="41" l="1"/>
  <c r="G253" i="41" s="1"/>
  <c r="F253" i="41"/>
  <c r="E253" i="41" s="1"/>
  <c r="L252" i="41"/>
  <c r="C252" i="41" s="1"/>
  <c r="L253" i="41" l="1"/>
  <c r="C253" i="41" s="1"/>
  <c r="H253" i="41"/>
  <c r="K254" i="41" l="1"/>
  <c r="G254" i="41" s="1"/>
  <c r="F254" i="41"/>
  <c r="E254" i="41" s="1"/>
  <c r="H254" i="41" s="1"/>
  <c r="L254" i="41" l="1"/>
  <c r="C254" i="41" s="1"/>
  <c r="F255" i="41"/>
  <c r="K255" i="41"/>
  <c r="G255" i="41" s="1"/>
  <c r="F256" i="41" l="1"/>
  <c r="E255" i="41"/>
  <c r="L255" i="41" l="1"/>
  <c r="E256" i="41"/>
  <c r="H255" i="41"/>
  <c r="C255" i="41" l="1"/>
  <c r="E11" i="41"/>
  <c r="B36" i="14" l="1"/>
  <c r="B148" i="28"/>
  <c r="B47" i="33" l="1"/>
  <c r="C15" i="14"/>
  <c r="D15" i="14"/>
  <c r="E15" i="14"/>
  <c r="F15" i="14"/>
  <c r="G15" i="14"/>
  <c r="H15" i="14"/>
  <c r="I15" i="14"/>
  <c r="J15" i="14"/>
  <c r="K15" i="14"/>
  <c r="L15" i="14"/>
  <c r="M15" i="14"/>
  <c r="N15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C23" i="14"/>
  <c r="C24" i="14"/>
  <c r="C25" i="14"/>
  <c r="C26" i="14"/>
  <c r="H26" i="14"/>
  <c r="B30" i="14"/>
  <c r="E40" i="14" s="1"/>
  <c r="C42" i="14"/>
  <c r="D42" i="14"/>
  <c r="E42" i="14"/>
  <c r="F42" i="14"/>
  <c r="G42" i="14"/>
  <c r="H42" i="14"/>
  <c r="I42" i="14"/>
  <c r="J42" i="14"/>
  <c r="K42" i="14"/>
  <c r="L42" i="14"/>
  <c r="M42" i="14"/>
  <c r="N42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C65" i="14"/>
  <c r="C66" i="14"/>
  <c r="H66" i="14"/>
  <c r="H27" i="14" l="1"/>
  <c r="C27" i="14"/>
  <c r="N40" i="14"/>
  <c r="N45" i="14" s="1"/>
  <c r="J40" i="14"/>
  <c r="J45" i="14" s="1"/>
  <c r="J46" i="14" s="1"/>
  <c r="I40" i="14"/>
  <c r="H40" i="14"/>
  <c r="D40" i="14"/>
  <c r="D45" i="14" s="1"/>
  <c r="C40" i="14"/>
  <c r="C45" i="14" s="1"/>
  <c r="E45" i="14"/>
  <c r="E46" i="14" s="1"/>
  <c r="M40" i="14"/>
  <c r="G40" i="14"/>
  <c r="L40" i="14"/>
  <c r="F40" i="14"/>
  <c r="K40" i="14"/>
  <c r="N46" i="14" l="1"/>
  <c r="I45" i="14"/>
  <c r="I46" i="14" s="1"/>
  <c r="C46" i="14"/>
  <c r="H45" i="14"/>
  <c r="H46" i="14" s="1"/>
  <c r="D46" i="14"/>
  <c r="K45" i="14"/>
  <c r="K46" i="14" s="1"/>
  <c r="F45" i="14"/>
  <c r="F46" i="14" s="1"/>
  <c r="L45" i="14"/>
  <c r="L46" i="14" s="1"/>
  <c r="G45" i="14"/>
  <c r="G46" i="14" s="1"/>
  <c r="M45" i="14"/>
  <c r="M46" i="14" s="1"/>
  <c r="B49" i="33" l="1"/>
  <c r="B50" i="33" s="1"/>
  <c r="B53" i="33" s="1"/>
  <c r="B54" i="33" s="1"/>
  <c r="B72" i="31" l="1"/>
  <c r="B73" i="31" s="1"/>
  <c r="B76" i="31" s="1"/>
  <c r="B77" i="31" s="1"/>
  <c r="B47" i="14" l="1"/>
  <c r="C48" i="28" l="1"/>
  <c r="D48" i="28"/>
  <c r="E48" i="28"/>
  <c r="F48" i="28"/>
  <c r="G48" i="28"/>
  <c r="H48" i="28"/>
  <c r="I48" i="28"/>
  <c r="J48" i="28"/>
  <c r="K48" i="28"/>
  <c r="L48" i="28"/>
  <c r="M48" i="28"/>
  <c r="N48" i="28"/>
  <c r="B48" i="28"/>
  <c r="C63" i="28" l="1"/>
  <c r="H64" i="28"/>
  <c r="B149" i="28"/>
  <c r="J36" i="28"/>
  <c r="J37" i="28"/>
  <c r="J38" i="28" s="1"/>
  <c r="B142" i="28" s="1"/>
  <c r="B140" i="28"/>
  <c r="B141" i="28"/>
  <c r="C57" i="28"/>
  <c r="E36" i="28" s="1"/>
  <c r="D57" i="28"/>
  <c r="B151" i="28" l="1"/>
  <c r="B153" i="28"/>
  <c r="B163" i="28" s="1"/>
  <c r="B37" i="29"/>
  <c r="B38" i="29" s="1"/>
  <c r="B41" i="29" l="1"/>
  <c r="B42" i="29" s="1"/>
  <c r="B43" i="28" l="1"/>
  <c r="C43" i="28"/>
  <c r="D43" i="28"/>
  <c r="E43" i="28"/>
  <c r="F43" i="28"/>
  <c r="G43" i="28"/>
  <c r="H43" i="28"/>
  <c r="I43" i="28"/>
  <c r="J43" i="28"/>
  <c r="K43" i="28"/>
  <c r="L43" i="28"/>
  <c r="M43" i="28"/>
  <c r="N43" i="28"/>
  <c r="B53" i="28"/>
  <c r="B57" i="28"/>
  <c r="E35" i="28" s="1"/>
  <c r="E57" i="28"/>
  <c r="B83" i="28"/>
  <c r="C83" i="28"/>
  <c r="D83" i="28"/>
  <c r="E83" i="28"/>
  <c r="F83" i="28"/>
  <c r="G83" i="28"/>
  <c r="H83" i="28"/>
  <c r="I83" i="28"/>
  <c r="J83" i="28"/>
  <c r="K83" i="28"/>
  <c r="L83" i="28"/>
  <c r="M83" i="28"/>
  <c r="N83" i="28"/>
  <c r="B87" i="28"/>
  <c r="C87" i="28"/>
  <c r="D87" i="28"/>
  <c r="E87" i="28"/>
  <c r="F87" i="28"/>
  <c r="G87" i="28"/>
  <c r="H87" i="28"/>
  <c r="I87" i="28"/>
  <c r="J87" i="28"/>
  <c r="K87" i="28"/>
  <c r="L87" i="28"/>
  <c r="M87" i="28"/>
  <c r="N87" i="28"/>
  <c r="C91" i="28"/>
  <c r="C92" i="28"/>
  <c r="C93" i="28"/>
  <c r="C94" i="28"/>
  <c r="H94" i="28"/>
  <c r="C97" i="28"/>
  <c r="B102" i="28"/>
  <c r="G63" i="28" l="1"/>
  <c r="E38" i="28"/>
  <c r="B156" i="28"/>
  <c r="C53" i="28"/>
  <c r="C95" i="28"/>
  <c r="C131" i="28"/>
  <c r="H95" i="28"/>
  <c r="B119" i="28"/>
  <c r="G109" i="28"/>
  <c r="C130" i="28"/>
  <c r="N109" i="28"/>
  <c r="F109" i="28"/>
  <c r="M109" i="28"/>
  <c r="E109" i="28"/>
  <c r="H109" i="28"/>
  <c r="L109" i="28"/>
  <c r="D123" i="28"/>
  <c r="C109" i="28"/>
  <c r="C123" i="28"/>
  <c r="J109" i="28"/>
  <c r="B109" i="28"/>
  <c r="H131" i="28"/>
  <c r="E123" i="28"/>
  <c r="D109" i="28"/>
  <c r="K109" i="28"/>
  <c r="B123" i="28"/>
  <c r="I109" i="28"/>
  <c r="B103" i="28"/>
  <c r="C107" i="28"/>
  <c r="C117" i="28" s="1"/>
  <c r="D53" i="28"/>
  <c r="E53" i="28" s="1"/>
  <c r="B71" i="28"/>
  <c r="B72" i="28" s="1"/>
  <c r="B73" i="28" s="1"/>
  <c r="M107" i="28"/>
  <c r="H107" i="28"/>
  <c r="G107" i="28"/>
  <c r="G106" i="28" s="1"/>
  <c r="F107" i="28"/>
  <c r="F106" i="28" s="1"/>
  <c r="D107" i="28"/>
  <c r="D117" i="28" s="1"/>
  <c r="N107" i="28"/>
  <c r="E107" i="28"/>
  <c r="L107" i="28"/>
  <c r="L106" i="28" s="1"/>
  <c r="B107" i="28"/>
  <c r="J107" i="28"/>
  <c r="J106" i="28" s="1"/>
  <c r="I107" i="28"/>
  <c r="I106" i="28" s="1"/>
  <c r="K107" i="28"/>
  <c r="K106" i="28" s="1"/>
  <c r="E34" i="28" l="1"/>
  <c r="B154" i="28"/>
  <c r="F38" i="28"/>
  <c r="G38" i="28" s="1"/>
  <c r="B157" i="28"/>
  <c r="B161" i="28" s="1"/>
  <c r="C129" i="28"/>
  <c r="C128" i="28"/>
  <c r="C112" i="28"/>
  <c r="C113" i="28" s="1"/>
  <c r="C106" i="28"/>
  <c r="H112" i="28"/>
  <c r="H113" i="28" s="1"/>
  <c r="B112" i="28"/>
  <c r="B113" i="28" s="1"/>
  <c r="M112" i="28"/>
  <c r="M113" i="28" s="1"/>
  <c r="C119" i="28"/>
  <c r="C124" i="28" s="1"/>
  <c r="D119" i="28"/>
  <c r="E119" i="28" s="1"/>
  <c r="B155" i="28" s="1"/>
  <c r="H106" i="28"/>
  <c r="G112" i="28"/>
  <c r="G113" i="28" s="1"/>
  <c r="F112" i="28"/>
  <c r="F113" i="28" s="1"/>
  <c r="K112" i="28"/>
  <c r="K113" i="28" s="1"/>
  <c r="D112" i="28"/>
  <c r="D113" i="28" s="1"/>
  <c r="M106" i="28"/>
  <c r="D106" i="28"/>
  <c r="L112" i="28"/>
  <c r="L113" i="28" s="1"/>
  <c r="E117" i="28"/>
  <c r="E112" i="28"/>
  <c r="E113" i="28" s="1"/>
  <c r="E106" i="28"/>
  <c r="I112" i="28"/>
  <c r="I113" i="28" s="1"/>
  <c r="B117" i="28"/>
  <c r="B124" i="28" s="1"/>
  <c r="B106" i="28"/>
  <c r="N106" i="28"/>
  <c r="N112" i="28"/>
  <c r="N113" i="28" s="1"/>
  <c r="J112" i="28"/>
  <c r="J113" i="28" s="1"/>
  <c r="B160" i="28" l="1"/>
  <c r="D124" i="28"/>
  <c r="E124" i="28"/>
  <c r="H132" i="28"/>
  <c r="C132" i="28"/>
  <c r="E37" i="28"/>
  <c r="B37" i="28"/>
  <c r="B31" i="28"/>
  <c r="H26" i="28"/>
  <c r="C26" i="28"/>
  <c r="C25" i="28"/>
  <c r="C24" i="28"/>
  <c r="C23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B15" i="28"/>
  <c r="B3" i="28" l="1"/>
  <c r="B4" i="28" s="1"/>
  <c r="B5" i="28" s="1"/>
  <c r="H65" i="28"/>
  <c r="H27" i="28"/>
  <c r="I41" i="28"/>
  <c r="D41" i="28"/>
  <c r="L41" i="28"/>
  <c r="E41" i="28"/>
  <c r="M41" i="28"/>
  <c r="F41" i="28"/>
  <c r="N41" i="28"/>
  <c r="G41" i="28"/>
  <c r="H41" i="28"/>
  <c r="B41" i="28"/>
  <c r="J41" i="28"/>
  <c r="C41" i="28"/>
  <c r="K41" i="28"/>
  <c r="C27" i="28"/>
  <c r="F35" i="28"/>
  <c r="G35" i="28" s="1"/>
  <c r="F36" i="28"/>
  <c r="G36" i="28" s="1"/>
  <c r="F37" i="28"/>
  <c r="G37" i="28" l="1"/>
  <c r="G40" i="28"/>
  <c r="G46" i="28"/>
  <c r="G47" i="28" s="1"/>
  <c r="N40" i="28"/>
  <c r="N46" i="28"/>
  <c r="N47" i="28" s="1"/>
  <c r="F40" i="28"/>
  <c r="F46" i="28"/>
  <c r="F47" i="28" s="1"/>
  <c r="K40" i="28"/>
  <c r="K46" i="28"/>
  <c r="K47" i="28" s="1"/>
  <c r="M46" i="28"/>
  <c r="M47" i="28" s="1"/>
  <c r="M40" i="28"/>
  <c r="C65" i="28"/>
  <c r="C51" i="28"/>
  <c r="C58" i="28" s="1"/>
  <c r="C40" i="28"/>
  <c r="C46" i="28"/>
  <c r="C47" i="28" s="1"/>
  <c r="E51" i="28"/>
  <c r="E58" i="28" s="1"/>
  <c r="E46" i="28"/>
  <c r="E47" i="28" s="1"/>
  <c r="E40" i="28"/>
  <c r="J40" i="28"/>
  <c r="J46" i="28"/>
  <c r="J47" i="28" s="1"/>
  <c r="L46" i="28"/>
  <c r="L47" i="28" s="1"/>
  <c r="L40" i="28"/>
  <c r="B51" i="28"/>
  <c r="B58" i="28" s="1"/>
  <c r="B40" i="28"/>
  <c r="B46" i="28"/>
  <c r="B47" i="28" s="1"/>
  <c r="D46" i="28"/>
  <c r="D47" i="28" s="1"/>
  <c r="D51" i="28"/>
  <c r="D58" i="28" s="1"/>
  <c r="D40" i="28"/>
  <c r="H40" i="28"/>
  <c r="H46" i="28"/>
  <c r="H47" i="28" s="1"/>
  <c r="I40" i="28"/>
  <c r="I46" i="28"/>
  <c r="I47" i="28" s="1"/>
  <c r="G65" i="28" l="1"/>
  <c r="F34" i="28"/>
  <c r="G34" i="28" s="1"/>
  <c r="M35" i="28" l="1"/>
  <c r="E140" i="28" s="1"/>
  <c r="M36" i="28"/>
  <c r="E141" i="28" s="1"/>
  <c r="M37" i="28"/>
  <c r="E142" i="28" s="1"/>
  <c r="M34" i="28"/>
  <c r="E139" i="28" s="1"/>
  <c r="B162" i="28" s="1"/>
  <c r="B72" i="23" l="1"/>
  <c r="B28" i="4"/>
  <c r="B29" i="4" s="1"/>
  <c r="I62" i="26" l="1"/>
  <c r="F57" i="26"/>
  <c r="C54" i="26"/>
  <c r="C63" i="26" s="1"/>
  <c r="C53" i="26"/>
  <c r="C52" i="26"/>
  <c r="C51" i="26"/>
  <c r="C48" i="26"/>
  <c r="F47" i="26"/>
  <c r="F51" i="26" s="1"/>
  <c r="F55" i="26" s="1"/>
  <c r="F58" i="26" s="1"/>
  <c r="F59" i="26" s="1"/>
  <c r="A21" i="26"/>
  <c r="H36" i="26" s="1"/>
  <c r="H23" i="26" l="1"/>
  <c r="C26" i="26"/>
  <c r="H28" i="26"/>
  <c r="H31" i="26"/>
  <c r="D34" i="26"/>
  <c r="E25" i="26"/>
  <c r="I27" i="26"/>
  <c r="B30" i="26"/>
  <c r="C57" i="26" s="1"/>
  <c r="E33" i="26"/>
  <c r="I36" i="26"/>
  <c r="F23" i="26"/>
  <c r="F25" i="26"/>
  <c r="J27" i="26"/>
  <c r="J30" i="26"/>
  <c r="F33" i="26"/>
  <c r="J36" i="26"/>
  <c r="G23" i="26"/>
  <c r="B26" i="26"/>
  <c r="E28" i="26"/>
  <c r="B31" i="26"/>
  <c r="C34" i="26"/>
  <c r="D24" i="26"/>
  <c r="D26" i="26"/>
  <c r="C29" i="26"/>
  <c r="I31" i="26"/>
  <c r="E34" i="26"/>
  <c r="E24" i="26"/>
  <c r="B27" i="26"/>
  <c r="D29" i="26"/>
  <c r="J31" i="26"/>
  <c r="D35" i="26"/>
  <c r="F24" i="26"/>
  <c r="G27" i="26"/>
  <c r="E29" i="26"/>
  <c r="F32" i="26"/>
  <c r="J35" i="26"/>
  <c r="C56" i="26"/>
  <c r="J62" i="26" s="1"/>
  <c r="D25" i="26"/>
  <c r="H27" i="26"/>
  <c r="F29" i="26"/>
  <c r="D33" i="26"/>
  <c r="B36" i="26"/>
  <c r="G24" i="26"/>
  <c r="I26" i="26"/>
  <c r="F28" i="26"/>
  <c r="C30" i="26"/>
  <c r="G32" i="26"/>
  <c r="B35" i="26"/>
  <c r="E23" i="26"/>
  <c r="C25" i="26"/>
  <c r="J26" i="26"/>
  <c r="G28" i="26"/>
  <c r="D30" i="26"/>
  <c r="H32" i="26"/>
  <c r="C35" i="26"/>
  <c r="C71" i="26"/>
  <c r="C36" i="26"/>
  <c r="I32" i="26"/>
  <c r="E35" i="26"/>
  <c r="E26" i="26"/>
  <c r="B23" i="26"/>
  <c r="J23" i="26"/>
  <c r="I24" i="26"/>
  <c r="H25" i="26"/>
  <c r="F26" i="26"/>
  <c r="D27" i="26"/>
  <c r="B28" i="26"/>
  <c r="J28" i="26"/>
  <c r="H29" i="26"/>
  <c r="F30" i="26"/>
  <c r="D31" i="26"/>
  <c r="B32" i="26"/>
  <c r="J32" i="26"/>
  <c r="H33" i="26"/>
  <c r="G34" i="26"/>
  <c r="F35" i="26"/>
  <c r="E36" i="26"/>
  <c r="I23" i="26"/>
  <c r="G25" i="26"/>
  <c r="I28" i="26"/>
  <c r="C31" i="26"/>
  <c r="F34" i="26"/>
  <c r="C23" i="26"/>
  <c r="B24" i="26"/>
  <c r="J24" i="26"/>
  <c r="I25" i="26"/>
  <c r="G26" i="26"/>
  <c r="E27" i="26"/>
  <c r="C28" i="26"/>
  <c r="I29" i="26"/>
  <c r="G30" i="26"/>
  <c r="E31" i="26"/>
  <c r="C32" i="26"/>
  <c r="I33" i="26"/>
  <c r="H34" i="26"/>
  <c r="G35" i="26"/>
  <c r="F36" i="26"/>
  <c r="H24" i="26"/>
  <c r="C27" i="26"/>
  <c r="G29" i="26"/>
  <c r="E30" i="26"/>
  <c r="G33" i="26"/>
  <c r="D36" i="26"/>
  <c r="D23" i="26"/>
  <c r="C24" i="26"/>
  <c r="B25" i="26"/>
  <c r="J25" i="26"/>
  <c r="H26" i="26"/>
  <c r="F27" i="26"/>
  <c r="D28" i="26"/>
  <c r="B29" i="26"/>
  <c r="J29" i="26"/>
  <c r="H30" i="26"/>
  <c r="F31" i="26"/>
  <c r="D32" i="26"/>
  <c r="B33" i="26"/>
  <c r="J33" i="26"/>
  <c r="I34" i="26"/>
  <c r="H35" i="26"/>
  <c r="G36" i="26"/>
  <c r="I30" i="26"/>
  <c r="G31" i="26"/>
  <c r="E32" i="26"/>
  <c r="C33" i="26"/>
  <c r="B34" i="26"/>
  <c r="J34" i="26"/>
  <c r="I35" i="26"/>
  <c r="N29" i="26" l="1"/>
  <c r="N25" i="26"/>
  <c r="N26" i="26"/>
  <c r="C55" i="26"/>
  <c r="I65" i="26" l="1"/>
  <c r="J65" i="26" s="1"/>
  <c r="N28" i="26"/>
  <c r="N31" i="26" s="1"/>
  <c r="C58" i="26" s="1"/>
  <c r="N27" i="26"/>
  <c r="N30" i="26" l="1"/>
  <c r="N32" i="26" l="1"/>
  <c r="C59" i="26" s="1"/>
  <c r="C60" i="26"/>
  <c r="C61" i="26" s="1"/>
  <c r="C62" i="26" s="1"/>
  <c r="C70" i="26" l="1"/>
  <c r="C72" i="26" s="1"/>
  <c r="C65" i="26" s="1"/>
  <c r="C64" i="26"/>
  <c r="E64" i="26" s="1"/>
  <c r="B52" i="19" l="1"/>
  <c r="G41" i="6"/>
  <c r="C34" i="6"/>
  <c r="C36" i="6" l="1"/>
  <c r="C37" i="6" s="1"/>
  <c r="B73" i="23"/>
  <c r="B76" i="23" s="1"/>
  <c r="B77" i="23" s="1"/>
  <c r="C71" i="22" l="1"/>
  <c r="C70" i="22"/>
  <c r="J65" i="22"/>
  <c r="J62" i="22"/>
  <c r="F57" i="22"/>
  <c r="C48" i="22"/>
  <c r="E64" i="22" s="1"/>
  <c r="F47" i="22"/>
  <c r="F51" i="22" s="1"/>
  <c r="F55" i="22" s="1"/>
  <c r="A21" i="22"/>
  <c r="G36" i="22" s="1"/>
  <c r="F58" i="22" l="1"/>
  <c r="F59" i="22" s="1"/>
  <c r="C72" i="22"/>
  <c r="G25" i="22"/>
  <c r="D36" i="22"/>
  <c r="J24" i="22"/>
  <c r="C28" i="22"/>
  <c r="G30" i="22"/>
  <c r="E23" i="22"/>
  <c r="C25" i="22"/>
  <c r="N29" i="22"/>
  <c r="I30" i="22"/>
  <c r="C33" i="22"/>
  <c r="B34" i="22"/>
  <c r="J34" i="22"/>
  <c r="I35" i="22"/>
  <c r="H36" i="22"/>
  <c r="F23" i="22"/>
  <c r="E24" i="22"/>
  <c r="D25" i="22"/>
  <c r="B26" i="22"/>
  <c r="J26" i="22"/>
  <c r="H27" i="22"/>
  <c r="F28" i="22"/>
  <c r="D29" i="22"/>
  <c r="B30" i="22"/>
  <c r="J30" i="22"/>
  <c r="H31" i="22"/>
  <c r="F32" i="22"/>
  <c r="D33" i="22"/>
  <c r="C34" i="22"/>
  <c r="B35" i="22"/>
  <c r="J35" i="22"/>
  <c r="I36" i="22"/>
  <c r="H24" i="22"/>
  <c r="C27" i="22"/>
  <c r="G29" i="22"/>
  <c r="I32" i="22"/>
  <c r="E35" i="22"/>
  <c r="G26" i="22"/>
  <c r="E31" i="22"/>
  <c r="N25" i="22"/>
  <c r="G27" i="22"/>
  <c r="C29" i="22"/>
  <c r="G31" i="22"/>
  <c r="G23" i="22"/>
  <c r="E25" i="22"/>
  <c r="C26" i="22"/>
  <c r="I27" i="22"/>
  <c r="G28" i="22"/>
  <c r="E29" i="22"/>
  <c r="C30" i="22"/>
  <c r="I31" i="22"/>
  <c r="G32" i="22"/>
  <c r="E33" i="22"/>
  <c r="D34" i="22"/>
  <c r="C35" i="22"/>
  <c r="B36" i="22"/>
  <c r="J36" i="22"/>
  <c r="C31" i="22"/>
  <c r="F34" i="22"/>
  <c r="B24" i="22"/>
  <c r="E27" i="22"/>
  <c r="D24" i="22"/>
  <c r="I26" i="22"/>
  <c r="E28" i="22"/>
  <c r="E32" i="22"/>
  <c r="F24" i="22"/>
  <c r="N26" i="22"/>
  <c r="H23" i="22"/>
  <c r="G24" i="22"/>
  <c r="F25" i="22"/>
  <c r="D26" i="22"/>
  <c r="B27" i="22"/>
  <c r="J27" i="22"/>
  <c r="H28" i="22"/>
  <c r="F29" i="22"/>
  <c r="D30" i="22"/>
  <c r="B31" i="22"/>
  <c r="J31" i="22"/>
  <c r="H32" i="22"/>
  <c r="F33" i="22"/>
  <c r="E34" i="22"/>
  <c r="D35" i="22"/>
  <c r="C36" i="22"/>
  <c r="I28" i="22"/>
  <c r="B23" i="22"/>
  <c r="J23" i="22"/>
  <c r="I24" i="22"/>
  <c r="H25" i="22"/>
  <c r="F26" i="22"/>
  <c r="D27" i="22"/>
  <c r="B28" i="22"/>
  <c r="J28" i="22"/>
  <c r="H29" i="22"/>
  <c r="F30" i="22"/>
  <c r="D31" i="22"/>
  <c r="B32" i="22"/>
  <c r="J32" i="22"/>
  <c r="H33" i="22"/>
  <c r="G34" i="22"/>
  <c r="F35" i="22"/>
  <c r="E36" i="22"/>
  <c r="I25" i="22"/>
  <c r="I23" i="22"/>
  <c r="E26" i="22"/>
  <c r="E30" i="22"/>
  <c r="G33" i="22"/>
  <c r="C23" i="22"/>
  <c r="I29" i="22"/>
  <c r="C32" i="22"/>
  <c r="I33" i="22"/>
  <c r="H34" i="22"/>
  <c r="G35" i="22"/>
  <c r="F36" i="22"/>
  <c r="D23" i="22"/>
  <c r="C24" i="22"/>
  <c r="B25" i="22"/>
  <c r="J25" i="22"/>
  <c r="H26" i="22"/>
  <c r="F27" i="22"/>
  <c r="D28" i="22"/>
  <c r="B29" i="22"/>
  <c r="J29" i="22"/>
  <c r="H30" i="22"/>
  <c r="F31" i="22"/>
  <c r="D32" i="22"/>
  <c r="B33" i="22"/>
  <c r="J33" i="22"/>
  <c r="I34" i="22"/>
  <c r="H35" i="22"/>
  <c r="B55" i="19"/>
  <c r="B56" i="19" s="1"/>
  <c r="N28" i="22" l="1"/>
  <c r="N31" i="22" s="1"/>
  <c r="N30" i="22" s="1"/>
  <c r="N32" i="22" s="1"/>
  <c r="N27" i="22"/>
  <c r="C26" i="18" l="1"/>
  <c r="C29" i="18" s="1"/>
  <c r="C30" i="18" s="1"/>
  <c r="B15" i="14" l="1"/>
  <c r="B19" i="14"/>
  <c r="B42" i="14"/>
  <c r="B52" i="14"/>
  <c r="B56" i="14"/>
  <c r="C63" i="14" l="1"/>
  <c r="C64" i="14"/>
  <c r="B3" i="14"/>
  <c r="B4" i="14" s="1"/>
  <c r="B5" i="14" s="1"/>
  <c r="B40" i="14"/>
  <c r="B50" i="14" s="1"/>
  <c r="C30" i="7"/>
  <c r="C33" i="7" s="1"/>
  <c r="C34" i="7" s="1"/>
  <c r="C40" i="6"/>
  <c r="C41" i="6" s="1"/>
  <c r="C43" i="6"/>
  <c r="B37" i="4"/>
  <c r="B32" i="4"/>
  <c r="B33" i="4" s="1"/>
  <c r="C28" i="3"/>
  <c r="C31" i="3" s="1"/>
  <c r="C32" i="3" s="1"/>
  <c r="C34" i="3"/>
  <c r="B45" i="14" l="1"/>
  <c r="B46" i="14" s="1"/>
  <c r="B57" i="14"/>
  <c r="C67" i="14"/>
  <c r="H67" i="14"/>
</calcChain>
</file>

<file path=xl/sharedStrings.xml><?xml version="1.0" encoding="utf-8"?>
<sst xmlns="http://schemas.openxmlformats.org/spreadsheetml/2006/main" count="7921" uniqueCount="1380">
  <si>
    <t>Город</t>
  </si>
  <si>
    <t>Объекты</t>
  </si>
  <si>
    <t>Тип помещений</t>
  </si>
  <si>
    <t>Вид основания</t>
  </si>
  <si>
    <t>есть ФГЖС</t>
  </si>
  <si>
    <t>без доп залога</t>
  </si>
  <si>
    <t>доп залог</t>
  </si>
  <si>
    <t>готовое жилье</t>
  </si>
  <si>
    <t>Block_ID</t>
  </si>
  <si>
    <t>Block_ID тест</t>
  </si>
  <si>
    <t>«Новая ипотека» 36/14 Отбасы Банк</t>
  </si>
  <si>
    <t>«Новая ипотека» 30/70 Отбасы Банк</t>
  </si>
  <si>
    <t>«Super ипотека» по БЦК</t>
  </si>
  <si>
    <t>«Оңай ипотека (онлайн)»</t>
  </si>
  <si>
    <t>«Оңай ипотека (офлайн)»</t>
  </si>
  <si>
    <t>Зелёная ипотека Отбасы Банк</t>
  </si>
  <si>
    <t>Аскери Баспана</t>
  </si>
  <si>
    <t>Астана</t>
  </si>
  <si>
    <t>жилые</t>
  </si>
  <si>
    <t>P-S</t>
  </si>
  <si>
    <t>Скрыть для ОП</t>
  </si>
  <si>
    <t>Sezim Qala.Baqyt 12</t>
  </si>
  <si>
    <t>ПД</t>
  </si>
  <si>
    <t>да</t>
  </si>
  <si>
    <t>ДДУ</t>
  </si>
  <si>
    <t>73b334c6-9ac3-11ec-a820-001dd8b72708</t>
  </si>
  <si>
    <t>Capital Park. Light 3B - 1</t>
  </si>
  <si>
    <t>GreenLine.Asyl Mura - 5 (D Блок)</t>
  </si>
  <si>
    <t>Nexpo Classic - 2</t>
  </si>
  <si>
    <t>Akbulak Riviera - Wall - house</t>
  </si>
  <si>
    <t>0d9efdfd-c8cf-11e3-882b-0025906b4dd5</t>
  </si>
  <si>
    <t>Akbulak Riviera - Urban Town</t>
  </si>
  <si>
    <t>8116fb65-2ae1-11e9-80d9-00155d101f25</t>
  </si>
  <si>
    <t>MoD.Comfort - 1</t>
  </si>
  <si>
    <t>Garden View-2</t>
  </si>
  <si>
    <t>Атырау</t>
  </si>
  <si>
    <t>Актау</t>
  </si>
  <si>
    <t>41cd2257-6b9e-11eb-a83f-00155d106fa9</t>
  </si>
  <si>
    <t>Алматы</t>
  </si>
  <si>
    <t>Шымкент</t>
  </si>
  <si>
    <t>Dendropark Business - 2</t>
  </si>
  <si>
    <t>d602cd2c-f816-11ea-a837-00155d101d74</t>
  </si>
  <si>
    <t>паркинг</t>
  </si>
  <si>
    <t>кладовые</t>
  </si>
  <si>
    <t>Atamura Business 1 Паркинг</t>
  </si>
  <si>
    <t>Dendropark Business - 2 - Паркинг</t>
  </si>
  <si>
    <t>Tumar Apartments  - Паркинг</t>
  </si>
  <si>
    <t>Aisar - Паркинг</t>
  </si>
  <si>
    <t>GRAND TURAN (Бизнес) - 2 - Паркинг</t>
  </si>
  <si>
    <t>Garden View-2 паркинг</t>
  </si>
  <si>
    <t>Altair - Паркинг - 1</t>
  </si>
  <si>
    <t>Tumar Apartments  - Кладовые - 1-2</t>
  </si>
  <si>
    <t>Tumar Apartments  - Кладовые - 2-1</t>
  </si>
  <si>
    <t>Итого жилые</t>
  </si>
  <si>
    <t>Итого не жилые</t>
  </si>
  <si>
    <t>С подтверждением дохода</t>
  </si>
  <si>
    <t>Отбасы Банк</t>
  </si>
  <si>
    <t>БЦК</t>
  </si>
  <si>
    <t>Алтын</t>
  </si>
  <si>
    <t>Фридом</t>
  </si>
  <si>
    <t>30/70</t>
  </si>
  <si>
    <t>50/50</t>
  </si>
  <si>
    <t>Стоимость недвижимости</t>
  </si>
  <si>
    <t>Стоимость в ипотеку</t>
  </si>
  <si>
    <t>Первоначальный взнос, %</t>
  </si>
  <si>
    <t>Первоначальный взнос в тенге</t>
  </si>
  <si>
    <t>Сумма Займа</t>
  </si>
  <si>
    <t>Срок кредита</t>
  </si>
  <si>
    <t>Ставка вознагражд годовая</t>
  </si>
  <si>
    <t>Ежемесячное погашение</t>
  </si>
  <si>
    <t>Переплата за весь срок</t>
  </si>
  <si>
    <t>Комиссия за оформление МАХ сумма</t>
  </si>
  <si>
    <t>Сумма займа</t>
  </si>
  <si>
    <t>Срок займа</t>
  </si>
  <si>
    <t>сумма аннуитета</t>
  </si>
  <si>
    <t>Дата Выдачи</t>
  </si>
  <si>
    <t>Ставки</t>
  </si>
  <si>
    <t>срок 1-3</t>
  </si>
  <si>
    <t>срок 4-5</t>
  </si>
  <si>
    <t>свыше 5</t>
  </si>
  <si>
    <t>ГЭСВ</t>
  </si>
  <si>
    <t xml:space="preserve"> № п/п/            № р/н</t>
  </si>
  <si>
    <t>Дата платежа/        Төлем күні</t>
  </si>
  <si>
    <t>Ежем. платеж</t>
  </si>
  <si>
    <t>Платеж</t>
  </si>
  <si>
    <t>ОД</t>
  </si>
  <si>
    <t>%</t>
  </si>
  <si>
    <t>Остаток ОД</t>
  </si>
  <si>
    <t>% под новые ставки</t>
  </si>
  <si>
    <t>Новый еж.платеж</t>
  </si>
  <si>
    <t>Итого/Барлығы:</t>
  </si>
  <si>
    <t xml:space="preserve">Настоящим Заёмщик подтверждает, что Банк предложил ему производить погашение займа </t>
  </si>
  <si>
    <t>методами дифференцированных платежей или аннуитетных платежей.</t>
  </si>
  <si>
    <t>Заёмщик выбрал _____________(указать  дифференцированный или аннуитетный) метод погашения суммы займа.</t>
  </si>
  <si>
    <t xml:space="preserve">Қарыз алушы осымен  Банк оған қарызды дифференцирленген төлем немесе аннуитеттік төлем әдістерімен </t>
  </si>
  <si>
    <t xml:space="preserve">өтеу жүргізуді ұсынғанын растайды. </t>
  </si>
  <si>
    <t>Қарыз алушы қарыз сомасын өтеудің _____________ әдісін таңдады (дифференцирленген немесе аннуитеттік көрсету).</t>
  </si>
  <si>
    <t>Банк/Банк:</t>
  </si>
  <si>
    <t>__________________________</t>
  </si>
  <si>
    <t>АО «Банк Kassa Nova» (ДБ АО «ForteBank»)</t>
  </si>
  <si>
    <t>Курмангожин Алмаз Муратбекович</t>
  </si>
  <si>
    <t>м.п./м.о.</t>
  </si>
  <si>
    <t>Условия</t>
  </si>
  <si>
    <t>←</t>
  </si>
  <si>
    <t>Менять только желтые поля!</t>
  </si>
  <si>
    <t>Надбавка</t>
  </si>
  <si>
    <t>Первоначальный взнос - %</t>
  </si>
  <si>
    <t>Первоначальный взнос</t>
  </si>
  <si>
    <r>
      <t xml:space="preserve">Ставка - </t>
    </r>
    <r>
      <rPr>
        <b/>
        <sz val="9"/>
        <rFont val="Times New Roman"/>
        <family val="1"/>
        <charset val="204"/>
      </rPr>
      <t>с 1 до 36 месяцев</t>
    </r>
  </si>
  <si>
    <r>
      <t xml:space="preserve">Ставка - </t>
    </r>
    <r>
      <rPr>
        <b/>
        <sz val="9"/>
        <rFont val="Times New Roman"/>
        <family val="1"/>
        <charset val="204"/>
      </rPr>
      <t>с 37 до 60 месяцев</t>
    </r>
  </si>
  <si>
    <r>
      <t xml:space="preserve">Ставка - </t>
    </r>
    <r>
      <rPr>
        <b/>
        <sz val="9"/>
        <rFont val="Times New Roman"/>
        <family val="1"/>
        <charset val="204"/>
      </rPr>
      <t>с 61 до 240 месяцев</t>
    </r>
  </si>
  <si>
    <t>Стоимость жилья,тг.</t>
  </si>
  <si>
    <t>Возможный платеж, тг.</t>
  </si>
  <si>
    <t>Срок накопления, лет</t>
  </si>
  <si>
    <t>Срок жилищного займа, лет</t>
  </si>
  <si>
    <t>Ежемесячный платеж по жилищному займ, тг.</t>
  </si>
  <si>
    <t>При консультации клиента необходимо заполнить поля, выделенные желтым цветом: стоимость жилья (договорная сумма) и возможный платеж (ежемесячный платеж). При этом, автоматически расчитаются поля, выленным красным шрифтом: (срок накполения, срок жилищного займа, ежемесячный платеж по жилишщному займу).
В ниже приведенной таблице Вы можете посмотреть более подробную информацию, в том числе ставку вознаграждения по жилищному займу.</t>
  </si>
  <si>
    <t>Размер ежемесячного взноса, % от договорной суммы</t>
  </si>
  <si>
    <t>Ежемесячный взнос, тг.</t>
  </si>
  <si>
    <t>Размер ежемесячного взноса по жил.займу, % от договорной суммы</t>
  </si>
  <si>
    <t>Ставка по жилищному займу, %</t>
  </si>
  <si>
    <t>Ежемесячный платеж по займу, тг.</t>
  </si>
  <si>
    <t>Комисии по оформлению займа:</t>
  </si>
  <si>
    <t>сумма,тг</t>
  </si>
  <si>
    <t>Комиссия за рассмотр. кред. заявки:</t>
  </si>
  <si>
    <t>Страхование недвижимости (0,2%)</t>
  </si>
  <si>
    <t>Титульное страхование (0,2%)</t>
  </si>
  <si>
    <t>В зависимости от срока владения недвижимостью</t>
  </si>
  <si>
    <t>Комисия за организацию кредита (0,5% от суммы займа), макс 100 000 тг.</t>
  </si>
  <si>
    <t>Комиссия за выдачу наличными (0,5% от суммы займа), макс 50 000 тг.</t>
  </si>
  <si>
    <t>Комиссия  за безналичный внешний перевод займа 0,3% от суммы займа, макс - 5 000 тг.</t>
  </si>
  <si>
    <t>Итого</t>
  </si>
  <si>
    <t>50-50</t>
  </si>
  <si>
    <t>Дата оформления пром.займа</t>
  </si>
  <si>
    <t>Дата открытия депозита</t>
  </si>
  <si>
    <t>если есть депозит</t>
  </si>
  <si>
    <t>Начисленное вознаграждение</t>
  </si>
  <si>
    <t xml:space="preserve"> </t>
  </si>
  <si>
    <t>Стоимость квартиры указываем здесь</t>
  </si>
  <si>
    <t>Первоначальный взнос, тг.</t>
  </si>
  <si>
    <t>,</t>
  </si>
  <si>
    <t>Промежуточный стандартный</t>
  </si>
  <si>
    <t>Срок промежуточного займа, МЕС</t>
  </si>
  <si>
    <t>Ставка по промежуточному займу, %</t>
  </si>
  <si>
    <t>Ежемесячный платеж по пром. займу, тг.</t>
  </si>
  <si>
    <t>Ежемесячный платеж по жилищному займу, тг.</t>
  </si>
  <si>
    <t>Переплата, тг</t>
  </si>
  <si>
    <t>Промежуточный Женил</t>
  </si>
  <si>
    <t>Ежемесячный платеж по пром. займу без погашения основного долга, тг.</t>
  </si>
  <si>
    <t>Ежемесячный платеж через три года по пром.займу с погашением основного долга, тг.</t>
  </si>
  <si>
    <t>-</t>
  </si>
  <si>
    <t>Итого:</t>
  </si>
  <si>
    <t>Оценочный показатель</t>
  </si>
  <si>
    <t>2,5-3,3</t>
  </si>
  <si>
    <t>3,3-4,2</t>
  </si>
  <si>
    <t>4,2-5,0</t>
  </si>
  <si>
    <t>от 5,0</t>
  </si>
  <si>
    <t>7-10</t>
  </si>
  <si>
    <t>от 10</t>
  </si>
  <si>
    <t>Ставка вознаграждения по займам на НОВОЕ ЖИЛЬЕ</t>
  </si>
  <si>
    <t>НИ 30-70</t>
  </si>
  <si>
    <t>все расчеты без учета депозита!</t>
  </si>
  <si>
    <t>переплата ориентировочная</t>
  </si>
  <si>
    <t>3 года</t>
  </si>
  <si>
    <t>12 лет</t>
  </si>
  <si>
    <t>6 лет</t>
  </si>
  <si>
    <t>11 лет</t>
  </si>
  <si>
    <t>Стоимость с надбавкой 5%</t>
  </si>
  <si>
    <t>7 лет</t>
  </si>
  <si>
    <t>ПВ 30%</t>
  </si>
  <si>
    <t>10 лет</t>
  </si>
  <si>
    <t>8 лет</t>
  </si>
  <si>
    <t>ПВ 20%</t>
  </si>
  <si>
    <t>9 лет</t>
  </si>
  <si>
    <t xml:space="preserve">стоимость залогово имущество </t>
  </si>
  <si>
    <t>Комисии по оформлению первого займа:</t>
  </si>
  <si>
    <t>Комисии по оформлению второго займа:</t>
  </si>
  <si>
    <t>Комиссия за перевод</t>
  </si>
  <si>
    <t>ДАТА ОФОРМЛЕНИЯ ПРОМ ЗАЙМА</t>
  </si>
  <si>
    <t>ДАТА ОТКРЫТИЯ ДЕПОЗИТА</t>
  </si>
  <si>
    <t>НАЧИСЛЕННОЕ ВОЗНАГРАЖДЕНИЕ</t>
  </si>
  <si>
    <t>Таблица расходов</t>
  </si>
  <si>
    <t>7-10%</t>
  </si>
  <si>
    <t>Ежемесячное погашение 3 года</t>
  </si>
  <si>
    <t>Ежемесячное погашение 9 лет</t>
  </si>
  <si>
    <t>стоимость залоговогщ имущества</t>
  </si>
  <si>
    <t>Целевая группа</t>
  </si>
  <si>
    <t>Физические лица. Граждане РК и вид на Жительства до срока окончания</t>
  </si>
  <si>
    <t>Сумма кредита</t>
  </si>
  <si>
    <t>Максимум 100 млн -сумма обоих займов</t>
  </si>
  <si>
    <t>Возраст Заемщика</t>
  </si>
  <si>
    <t>От 18 года до 69 лет на момент завершения срока кредита</t>
  </si>
  <si>
    <t>Подтверждение доходов</t>
  </si>
  <si>
    <t>Работники по найму последние 6 месяцев отчисления, Военнослужащие 6 месяцев , ИП доход за 12 месяцев , пенсионеры доход и пенсия должны быть не менее 6 месяцев</t>
  </si>
  <si>
    <t>Досрочное погашение</t>
  </si>
  <si>
    <t xml:space="preserve">1 % от суммы  до  6 месяцев, свыше  6 месяцев без комиссий. Разрешается полное/частичное досрочное погашение в любое время. </t>
  </si>
  <si>
    <t>Созаемщик</t>
  </si>
  <si>
    <t>любое 3 лицо , не более 2 человек.</t>
  </si>
  <si>
    <t>Super Ипотека БЦК</t>
  </si>
  <si>
    <t>Размер первоначального взноса</t>
  </si>
  <si>
    <t xml:space="preserve">Срок / Взнос </t>
  </si>
  <si>
    <t>При полном подтверждении доходов</t>
  </si>
  <si>
    <t xml:space="preserve">до 15 лет / от  20% </t>
  </si>
  <si>
    <t>При частичном подтверждении доходов</t>
  </si>
  <si>
    <t xml:space="preserve">до 15 лет / от 30% </t>
  </si>
  <si>
    <t>от 20%</t>
  </si>
  <si>
    <t>От 21 года до 68 лет на момент завершения срока кредита</t>
  </si>
  <si>
    <t>Рассматриваются любые варианты подтверждения доходов!</t>
  </si>
  <si>
    <t>РАСХОДЫ, СВЯЗАННЫЕ С ОФОРМЛЕНИЕМ КРЕДИТА</t>
  </si>
  <si>
    <t>Комиссия за рассмотрения кредитной заявки</t>
  </si>
  <si>
    <t xml:space="preserve">0 тенге </t>
  </si>
  <si>
    <t>Комиссия за предоставление займа</t>
  </si>
  <si>
    <t>0 тенге</t>
  </si>
  <si>
    <t xml:space="preserve">Возможно доп расходы клиента: </t>
  </si>
  <si>
    <t xml:space="preserve">1 % от суммы  до  12 месяцев, свыше  12 месяцев 0 тенге. Разрешается полное/частичное досрочное погашение в любое время. </t>
  </si>
  <si>
    <t>Созаещик</t>
  </si>
  <si>
    <t>с подтверждением доходов</t>
  </si>
  <si>
    <t>без подтверждения доходов</t>
  </si>
  <si>
    <t>от 50%</t>
  </si>
  <si>
    <t>от 70%</t>
  </si>
  <si>
    <t>ставка</t>
  </si>
  <si>
    <t>13-24</t>
  </si>
  <si>
    <t>25-36</t>
  </si>
  <si>
    <t>121-180</t>
  </si>
  <si>
    <t>Оңай Алтын Банк</t>
  </si>
  <si>
    <t xml:space="preserve">до 20 лет / от  20% </t>
  </si>
  <si>
    <t xml:space="preserve">до 15 лет / от 50% </t>
  </si>
  <si>
    <t>Физические лица. Граждане РК, жители РК с Видом на Жительства до срока окончания</t>
  </si>
  <si>
    <t>От 21 года до 63 лет на момент завершения срока кредита</t>
  </si>
  <si>
    <t>Стоимость оценки 12-15 тыс. тг , регистрация Договоров Залога 3 тыс.  тг (ЦОН), согласие завереное нотариусом  5 тыс. тг, страхование доп залога от 0,1% .</t>
  </si>
  <si>
    <t xml:space="preserve"> 25 000  тенге до  12 месяцев, свыше  12 месяцев 0 тенге. Разрешается полное/частичное досрочное погашение в любое время. При частичном досрочном погашении сумма частичного погашения должна быть не менее суммы трех  (очередных) ежемесячных платежей.</t>
  </si>
  <si>
    <t>Залогодатель</t>
  </si>
  <si>
    <t>Любое 3 лицо (до 70 лет должен закрыться кредит).</t>
  </si>
  <si>
    <t>Банк</t>
  </si>
  <si>
    <t>Алтын по акции с 01.03. по 15.04.2023г.</t>
  </si>
  <si>
    <t>доход</t>
  </si>
  <si>
    <t>с подтв</t>
  </si>
  <si>
    <t>без подт-я</t>
  </si>
  <si>
    <t>ПВ</t>
  </si>
  <si>
    <t>0% (доп.залог)</t>
  </si>
  <si>
    <t>от 40%</t>
  </si>
  <si>
    <t>37-60</t>
  </si>
  <si>
    <t>61-120</t>
  </si>
  <si>
    <t>181-240</t>
  </si>
  <si>
    <t>нет</t>
  </si>
  <si>
    <t>Первый график (выгодный): по выбору клиента</t>
  </si>
  <si>
    <t>Цифровая FFB ДДУ</t>
  </si>
  <si>
    <t xml:space="preserve">Срок /  Первоначальный Взнос </t>
  </si>
  <si>
    <t>Физические лица. Граждане РК.</t>
  </si>
  <si>
    <t>Минимум 3 млн  – максимум 80 млн</t>
  </si>
  <si>
    <t xml:space="preserve">Подтверждение доходов </t>
  </si>
  <si>
    <t>* При оформлении займа с подтверждением доходов 6 месяцев пенсионных отчислений в ЕНПФ обязательны.</t>
  </si>
  <si>
    <t>Любое 3 лицо (до 63 лет должен закрыться кредит).</t>
  </si>
  <si>
    <t>от 41% до 50%</t>
  </si>
  <si>
    <t>от 51% до 60%</t>
  </si>
  <si>
    <t>от 61% до 70%</t>
  </si>
  <si>
    <t xml:space="preserve">от 71% </t>
  </si>
  <si>
    <t>12 мес</t>
  </si>
  <si>
    <t>25 - 36 мес</t>
  </si>
  <si>
    <t>37 - 60 мес</t>
  </si>
  <si>
    <t>61 - 120 мес</t>
  </si>
  <si>
    <t>121 - 180 мес</t>
  </si>
  <si>
    <t>Помещения</t>
  </si>
  <si>
    <t>От 24 мес.- 8,5%</t>
  </si>
  <si>
    <t>Надбавки / скидки</t>
  </si>
  <si>
    <t xml:space="preserve">Сумма  </t>
  </si>
  <si>
    <t xml:space="preserve">Срок </t>
  </si>
  <si>
    <t>до 24 мес.</t>
  </si>
  <si>
    <t>От 3 мес до 24 мес</t>
  </si>
  <si>
    <t>Не требуется</t>
  </si>
  <si>
    <t>Требуется (военные , ИП- с банка звонит сотрудник для уточнения)</t>
  </si>
  <si>
    <t>ЖК по огр-м стоим</t>
  </si>
  <si>
    <t>7-20-25</t>
  </si>
  <si>
    <t>Ипотека «7-20-25»
от  АО «Банк ЦентрКредит», АО «Народный банк», АО «RBK Bank», «АТФ Банк», АО Freedom</t>
  </si>
  <si>
    <t>Срок</t>
  </si>
  <si>
    <t>С финансовым анализом</t>
  </si>
  <si>
    <t>От  20 %</t>
  </si>
  <si>
    <t>от 3-х месяцев до 25 лет</t>
  </si>
  <si>
    <t>Требование программы</t>
  </si>
  <si>
    <t>1. Отсутствие на территории Республики Казахстан у Заемщика жилья на праве собственности, за исключением:</t>
  </si>
  <si>
    <t>- наличия комнат в общежитиях  полезной площадью менее 15 квадратных метров на каждого члена семьи;</t>
  </si>
  <si>
    <t xml:space="preserve">- жилых домов в аварийном состоянии, грозящем обвалом (обрушением), которое подтверждается соответствующей справкой местного исполнительного органа по месту нахождения данного жилища; </t>
  </si>
  <si>
    <t>2. Отсутствие непогашенной задолженности по ипотечным жилищным займам.</t>
  </si>
  <si>
    <t>3. Рефинансирование не допускается.</t>
  </si>
  <si>
    <t>• Участие одного заемщика в программе не более одного раза. Т.е., кто оформлял ипотеку по «7-20-25», не смогут  повторно оформиться.Допускается привлечение Созаемщика. При этом требование Программы об отсутствии жилья не распространяется на Созаемщика. Также у созаемщика на момент оформления займа не должно быть действующего займа по 7-20-25.</t>
  </si>
  <si>
    <t>Цель финансирования</t>
  </si>
  <si>
    <t>На приобретение первичного жилья.</t>
  </si>
  <si>
    <t>Максимальная рыночная стоимость первичного жилья</t>
  </si>
  <si>
    <t>Открытие счета, комиссия за рассмотрение заявки, комиссия за организацию займа</t>
  </si>
  <si>
    <t>Страхование</t>
  </si>
  <si>
    <t>Не осуществляется</t>
  </si>
  <si>
    <t>Возможно без штрафных</t>
  </si>
  <si>
    <t>РАСЧЕТЫ и РАСХОДЫ ПО ОФОРМЛЕНИЮ КРЕДИТА</t>
  </si>
  <si>
    <t>Первоначальный взнос %</t>
  </si>
  <si>
    <t>Ставка вознаграждения годовая</t>
  </si>
  <si>
    <t>Комиссия за расмотрение</t>
  </si>
  <si>
    <t>Комиссия за организацию займа</t>
  </si>
  <si>
    <t>Итого расходы по кредиту</t>
  </si>
  <si>
    <t>Елорда Жастары</t>
  </si>
  <si>
    <t>Ипотека «Елорда Жастары»
от  АО «Банк ЦентрКредит», АО «Народный банк», АО «RBK Bank», «АТФ Банк», АО Freedom</t>
  </si>
  <si>
    <t>Требование к заемщику</t>
  </si>
  <si>
    <t>Максимальная сумма займа</t>
  </si>
  <si>
    <t>18 000 000 тенге (с учетом первоначального взноса)</t>
  </si>
  <si>
    <t xml:space="preserve">В программе могут участвовать, если РАБОТАЕТЕ В Г. АСТАНЕ В СФЕРЕ:
</t>
  </si>
  <si>
    <t xml:space="preserve">1. Здравоохранение, а именно: медицинские работники
2. Образование, а именно: педагогические работники государственных городских и республиканских учреждений в сфере образования
3. Культура, а именно: профильные работники государственных культурных городских и республиканских организаций
4. Спорт, а именно: спортсмены и тренеры-преподаватели, осуществляющие трудовую деятельность в государственных городских и республиканских организациях
5. Социальная сфера, а именно: профильные сотрудники, работающие в государственных городских и республиканских организациях в сфере социальной защиты населения
6. ВУЗЫ и НИИ, а именно: преподаватели и научные сотрудники ВУЗов со 100% участием государства
7. Журналисты, а именно: журналисты и сотрудники СМИ со 100% участием государства, занимающиеся непосредственно профильной деятельностью
8. Сотрудники коммунальных предприятий / учреждений города Астане (коммунальные государственные учреждения, государственные коммунальные казенные предприятия
</t>
  </si>
  <si>
    <t>Комиссии</t>
  </si>
  <si>
    <t>максимум 115 000 тенге</t>
  </si>
  <si>
    <t>имеется</t>
  </si>
  <si>
    <t>за частичное/досрочное погашение до  6 мес. 1% от внесенной суммы</t>
  </si>
  <si>
    <t>Зелёная ипотека Отбасы</t>
  </si>
  <si>
    <t>Первоначальный взнос (ПВ)</t>
  </si>
  <si>
    <t>Ставка в тенге</t>
  </si>
  <si>
    <t>13,5 лет</t>
  </si>
  <si>
    <t>12,5-3,5%</t>
  </si>
  <si>
    <t>Цель займа</t>
  </si>
  <si>
    <t>Приобретение и ремонт первичного жилья в объекте, соответствующем зелёному стандарту, имеющем сертификат соответствия ОМИР, либо другим международным стандартам, признанным в мире</t>
  </si>
  <si>
    <t>35 млн. (тридцать пять миллионов) тенге</t>
  </si>
  <si>
    <t>Подтверждение платежеспособности</t>
  </si>
  <si>
    <t>Согласно ВНД Банка</t>
  </si>
  <si>
    <t>Обеспечение</t>
  </si>
  <si>
    <t xml:space="preserve">Приобретаемое недвижимое имущество, имущественное право (право требования), жилстройсбережения, соответствующие общим требованиям к принимаемому Банком залоговому обеспечению. </t>
  </si>
  <si>
    <t>БЦК Стандартная ипотека</t>
  </si>
  <si>
    <t>От 20%</t>
  </si>
  <si>
    <t>до 10 лет</t>
  </si>
  <si>
    <t>до 15 лет</t>
  </si>
  <si>
    <t>От 50%</t>
  </si>
  <si>
    <t>От 70%</t>
  </si>
  <si>
    <t>Без подтверждения дохода</t>
  </si>
  <si>
    <t>от 50% и выше</t>
  </si>
  <si>
    <t xml:space="preserve">Клиент может в качестве первоначального взноса, предоставить в залог дополнительный объект обеспечения (жилая недвижимость (дома, квартиры) Дополнительный объект обеспечения;
*с анализом платежеспособности, до 70% от рыночной стоимости залога                               *с анализом косвенных доходов, до 50% от рыночной стоимости залога </t>
  </si>
  <si>
    <t>Максимальная сумма займа – 100 000 000 тенге</t>
  </si>
  <si>
    <t>Максимальная стоимость жилья для сегмента с подтверждением дохода при ПВ от 20% до 29,9%</t>
  </si>
  <si>
    <t>До 40 000 000 тенге</t>
  </si>
  <si>
    <t>Предмет залога</t>
  </si>
  <si>
    <t>Приобретаемая недвижимость (квартиры и жилые дома с земельным участком)</t>
  </si>
  <si>
    <t>РАСХОДЫ, СВЯЗАННЫЕ С ОФОРМЛЕНИЕМ КРЕДИТА ДО РАССМОТРЕНИЯ</t>
  </si>
  <si>
    <r>
      <t xml:space="preserve">5 000 тенге - </t>
    </r>
    <r>
      <rPr>
        <sz val="9"/>
        <rFont val="ешьу"/>
        <charset val="204"/>
      </rPr>
      <t>независимо от решения</t>
    </r>
  </si>
  <si>
    <t>Оценка недвижимости</t>
  </si>
  <si>
    <t>В зависимости от площади недвижимости по тарифам оценочной компании.</t>
  </si>
  <si>
    <t>ПОСЛЕ ОДОБРЕНИЯ О ПРЕДОСТАВЛЕНИИ КРЕДИТА</t>
  </si>
  <si>
    <t>С анализом платежеспособности, до 15 лет, ПВ от 30%:</t>
  </si>
  <si>
    <t>1% от суммы займа – для клиентов по зарплатным проектам;</t>
  </si>
  <si>
    <t>1,5% от суммы займа – для клиентов держателей #картакарта;</t>
  </si>
  <si>
    <t>2% от суммы займа – для прочих клиентов.</t>
  </si>
  <si>
    <t>Без анализа платежеспособности, до 15 лет, ПВ от 50%:</t>
  </si>
  <si>
    <t>С анализом платежеспособности, до 10 лет, ПВ от 70%</t>
  </si>
  <si>
    <t>2% от суммы займа</t>
  </si>
  <si>
    <t>Отсутствует</t>
  </si>
  <si>
    <t>1% от суммы погашения (взимается до 6 (шести) месяцев с даты получения займа, выданного на срок до одного года, до одного года с даты получения займа, выданного на срок свыше 1 (одного) года. Тариф не взимается в течении 14 календарных дней с даты заключения Договора)</t>
  </si>
  <si>
    <t>Алтын Банк стандарт с допзалог</t>
  </si>
  <si>
    <t>на главную</t>
  </si>
  <si>
    <r>
      <t xml:space="preserve">от 20% (При наличии дополнительного обеспечения </t>
    </r>
    <r>
      <rPr>
        <b/>
        <sz val="9"/>
        <color theme="1"/>
        <rFont val="Gotham Pro"/>
        <family val="3"/>
      </rPr>
      <t>возможно оформление кредита без первоначального взноса.)</t>
    </r>
  </si>
  <si>
    <t>Минимум 3 млн  – максимум 175 млн</t>
  </si>
  <si>
    <t xml:space="preserve">Ипотека «Особая Ипотека» от ДБ АО «Сбербанк» </t>
  </si>
  <si>
    <t>Вместо ПВ можно предоставить доп залог</t>
  </si>
  <si>
    <t>ПВ - от 30% без подт дохода</t>
  </si>
  <si>
    <t>0%
офлайн только
ПВ виде доп залога</t>
  </si>
  <si>
    <t>10% - 50%</t>
  </si>
  <si>
    <t>50% - 70%</t>
  </si>
  <si>
    <t>13 -24 мес</t>
  </si>
  <si>
    <t>Стоимость недвижимости с учетом надбавки 3%</t>
  </si>
  <si>
    <t>Документы для оформления – удостоверение личности</t>
  </si>
  <si>
    <r>
      <t>Э</t>
    </r>
    <r>
      <rPr>
        <b/>
        <u/>
        <sz val="10"/>
        <rFont val="Times New Roman"/>
        <family val="1"/>
        <charset val="204"/>
      </rPr>
      <t xml:space="preserve">ксперт:  </t>
    </r>
  </si>
  <si>
    <t xml:space="preserve">Моб. тел. </t>
  </si>
  <si>
    <t>Ипотека «Орда» от ИО «Казахстанской Ипотечной Компании» (КИК)</t>
  </si>
  <si>
    <r>
      <t xml:space="preserve">Ставка в </t>
    </r>
    <r>
      <rPr>
        <b/>
        <sz val="9"/>
        <color rgb="FF000000"/>
        <rFont val="Times New Roman"/>
        <family val="1"/>
        <charset val="204"/>
      </rPr>
      <t>тенге</t>
    </r>
  </si>
  <si>
    <t>ПЕРЕЧЕНЬ ДОКУМЕНТОВ, ПРЕДОСТАВЛЯЕМЫХ ДЛЯ РАССМОТРЕНИЯ И ВЫДАЧИ ИПОТЕЧНОГО ЗАЙМА</t>
  </si>
  <si>
    <t>I</t>
  </si>
  <si>
    <r>
      <t xml:space="preserve">Документы, обязательные к представлению </t>
    </r>
    <r>
      <rPr>
        <b/>
        <u/>
        <sz val="8"/>
        <rFont val="Times New Roman"/>
        <family val="1"/>
        <charset val="204"/>
      </rPr>
      <t>до</t>
    </r>
    <r>
      <rPr>
        <b/>
        <sz val="8"/>
        <rFont val="Times New Roman"/>
        <family val="1"/>
        <charset val="204"/>
      </rPr>
      <t xml:space="preserve"> подписания договора банковского займа: </t>
    </r>
  </si>
  <si>
    <t>оригинал/копия</t>
  </si>
  <si>
    <t xml:space="preserve">от 30%  и выше </t>
  </si>
  <si>
    <t>до 20 лет</t>
  </si>
  <si>
    <t>Удостоверения личности /паспорт заемщика/ созаемщика/залогодателя/ супруга (-ги) залогодателя</t>
  </si>
  <si>
    <t xml:space="preserve">копия </t>
  </si>
  <si>
    <r>
      <t xml:space="preserve">Свидетельство о рождении детей (при наличии детей) </t>
    </r>
    <r>
      <rPr>
        <sz val="8"/>
        <rFont val="Times New Roman"/>
        <family val="1"/>
        <charset val="204"/>
      </rPr>
      <t>заемщика/созаемщика</t>
    </r>
  </si>
  <si>
    <t xml:space="preserve">от 50%  и выше </t>
  </si>
  <si>
    <r>
      <t xml:space="preserve">Свидетельство о заключении брака, расторжении брака, свидетельство о смерти супруга/супруги </t>
    </r>
    <r>
      <rPr>
        <sz val="8"/>
        <rFont val="Times New Roman"/>
        <family val="1"/>
        <charset val="204"/>
      </rPr>
      <t xml:space="preserve"> заемщика/созаемщика/залогодателя</t>
    </r>
  </si>
  <si>
    <t>Приобретение квартир (первичный, вторичный рынок)</t>
  </si>
  <si>
    <t>Адресная справка заемщика/созаемщика/залогодателя (супруга (-ги) залогодателя)</t>
  </si>
  <si>
    <t xml:space="preserve">оригинал </t>
  </si>
  <si>
    <r>
      <t xml:space="preserve">30% (При наличии дополнительного обеспечения </t>
    </r>
    <r>
      <rPr>
        <b/>
        <sz val="9"/>
        <rFont val="Times New Roman"/>
        <family val="1"/>
        <charset val="204"/>
      </rPr>
      <t>возможно оформление кредита без первоначального взноса.)</t>
    </r>
  </si>
  <si>
    <t>II</t>
  </si>
  <si>
    <t>Документы, подтверждающие платежеспособность при полном подтверждении дохода заемщика/созаемщика</t>
  </si>
  <si>
    <t>От 70% от стоимости квартиры (100% при наличии дополнительного обеспечения ).</t>
  </si>
  <si>
    <t xml:space="preserve">Справка с места работы о должности, за исключением созаемщика являющегося залогодателем привлекаемого без анализа платежеспособности </t>
  </si>
  <si>
    <t>оригинал</t>
  </si>
  <si>
    <t>Валюта кредитования</t>
  </si>
  <si>
    <t>Тенге</t>
  </si>
  <si>
    <t>Справка о доходах за последние 6 месяцев с учетом непрерывного стажа работы или иные документы, отражающие заработную плату.</t>
  </si>
  <si>
    <t>до 20 лет включительно (до наступления пенсионного возраста заемщика)</t>
  </si>
  <si>
    <t>Документы, отражающие получение иных доходов (премия, бонусы, жилищные выплаты, пособие и др.) за последние 12 месяцев.</t>
  </si>
  <si>
    <t>В случаях, когда доходы, получаемые в виде бонусов, премий и иных вознаграждений выплачиваются не чаще 1 раза в год предоставляются документы подтверждающие получение таких доходов за последние 24 месяца.</t>
  </si>
  <si>
    <t>При отсутствии пенсионных отчислении, освобожденные законодательством Республики Казахстан, в качестве дополнительного подтверждения доходов отраженные в справке, предоставлять выписку с карт-счета</t>
  </si>
  <si>
    <t>За рассмотрение заявки</t>
  </si>
  <si>
    <t>500 тенге</t>
  </si>
  <si>
    <t>III</t>
  </si>
  <si>
    <t>Документы, подтверждающие платежеспособность при частичном/косвенном подтверждении дохода заемщика/созаемщика</t>
  </si>
  <si>
    <r>
      <t xml:space="preserve">0 тенге - </t>
    </r>
    <r>
      <rPr>
        <sz val="9"/>
        <rFont val="Times New Roman"/>
        <family val="1"/>
        <charset val="204"/>
      </rPr>
      <t>независимо от решения</t>
    </r>
  </si>
  <si>
    <t xml:space="preserve">Справка с места работы о должности, с указанием размера дохода за исключением созаемщика являющегося залогодателем привлекаемого без анализа платежеспособности </t>
  </si>
  <si>
    <t xml:space="preserve">Свидетельство о регистрации индивидуального предпринимателя/Уведомление о начале деятельности в качестве индивидуального предпринимателя </t>
  </si>
  <si>
    <r>
      <t xml:space="preserve">Возможно без штрафных санкций после </t>
    </r>
    <r>
      <rPr>
        <b/>
        <sz val="9"/>
        <rFont val="Times New Roman"/>
        <family val="1"/>
        <charset val="204"/>
      </rPr>
      <t>12 месяцев</t>
    </r>
    <r>
      <rPr>
        <sz val="9"/>
        <rFont val="Times New Roman"/>
        <family val="1"/>
        <charset val="204"/>
      </rPr>
      <t>.</t>
    </r>
  </si>
  <si>
    <t>Патент об осуществлении предпринимательской деятельности</t>
  </si>
  <si>
    <t>Налоговые декларации/отчет за последние 4 квартала (форма 910.00, 911.00, 200, 220, 240)</t>
  </si>
  <si>
    <t xml:space="preserve">Уведомление (подтверждение) о предоставлении налогоплательщиком (налоговым агентом) налоговой отчетности </t>
  </si>
  <si>
    <t xml:space="preserve">оригинал/копия </t>
  </si>
  <si>
    <t>Документ из налогового органа об отсутствии задолженности</t>
  </si>
  <si>
    <t xml:space="preserve">Договор аренды </t>
  </si>
  <si>
    <t>копия</t>
  </si>
  <si>
    <t xml:space="preserve">Договор об оказании услуг </t>
  </si>
  <si>
    <t>Ипотека от АО «Altyn Bank» (Алтын Арман)</t>
  </si>
  <si>
    <t>Список необходимых документов (до решения Кредитного Комитета)</t>
  </si>
  <si>
    <t xml:space="preserve">
В случае если клиент военнообязанный:</t>
  </si>
  <si>
    <t>1. Удостоверяющие документы:</t>
  </si>
  <si>
    <r>
      <t>1.</t>
    </r>
    <r>
      <rPr>
        <i/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 xml:space="preserve">Справка с место работы –в содержании обязательно помимо основных требований  должен быть </t>
    </r>
    <r>
      <rPr>
        <i/>
        <sz val="8"/>
        <rFont val="Times New Roman"/>
        <family val="1"/>
        <charset val="204"/>
      </rPr>
      <t>исходящий штамп, БИН организации, Адрес организации</t>
    </r>
  </si>
  <si>
    <t>С полным подтверждением доходов</t>
  </si>
  <si>
    <r>
      <t>a)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Удостоверение личности  – копия и оригинал для сверки</t>
    </r>
  </si>
  <si>
    <r>
      <t>o</t>
    </r>
    <r>
      <rPr>
        <sz val="7"/>
        <color rgb="FF000000"/>
        <rFont val="Times New Roman"/>
        <family val="1"/>
        <charset val="204"/>
      </rPr>
      <t xml:space="preserve">   </t>
    </r>
    <r>
      <rPr>
        <b/>
        <sz val="8"/>
        <rFont val="Times New Roman"/>
        <family val="1"/>
        <charset val="204"/>
      </rPr>
      <t>заемщика</t>
    </r>
  </si>
  <si>
    <r>
      <t>2.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 xml:space="preserve">Справка о заработной плате за последние 6 мес.- в содержании обязательно помимо основных требований  должен быть </t>
    </r>
    <r>
      <rPr>
        <i/>
        <sz val="8"/>
        <rFont val="Times New Roman"/>
        <family val="1"/>
        <charset val="204"/>
      </rPr>
      <t>исходящий штамп, БИН организации, Адрес организации и ссылка на закон о том, что нет пенсионных отчислений либо отдельную справку</t>
    </r>
    <r>
      <rPr>
        <sz val="8"/>
        <rFont val="Times New Roman"/>
        <family val="1"/>
        <charset val="204"/>
      </rPr>
      <t>.</t>
    </r>
  </si>
  <si>
    <t>от 20%  и выше</t>
  </si>
  <si>
    <t>12 мес.</t>
  </si>
  <si>
    <r>
      <t>b)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Кредитная история (ЦОН)</t>
    </r>
  </si>
  <si>
    <r>
      <t>o</t>
    </r>
    <r>
      <rPr>
        <sz val="7"/>
        <color rgb="FF000000"/>
        <rFont val="Times New Roman"/>
        <family val="1"/>
        <charset val="204"/>
      </rPr>
      <t xml:space="preserve">   </t>
    </r>
    <r>
      <rPr>
        <b/>
        <sz val="8"/>
        <rFont val="Times New Roman"/>
        <family val="1"/>
        <charset val="204"/>
      </rPr>
      <t>со - заемщика</t>
    </r>
  </si>
  <si>
    <r>
      <t>3.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Выписка с карточного счета за последние 6 мес. с банка где получает заработную плату.</t>
    </r>
  </si>
  <si>
    <t>13-24 мес.</t>
  </si>
  <si>
    <r>
      <t>o</t>
    </r>
    <r>
      <rPr>
        <sz val="7"/>
        <color rgb="FF000000"/>
        <rFont val="Times New Roman"/>
        <family val="1"/>
        <charset val="204"/>
      </rPr>
      <t xml:space="preserve">   </t>
    </r>
    <r>
      <rPr>
        <b/>
        <sz val="8"/>
        <rFont val="Times New Roman"/>
        <family val="1"/>
        <charset val="204"/>
      </rPr>
      <t xml:space="preserve">залогодателя </t>
    </r>
  </si>
  <si>
    <t>В случае если клиент военнообязанный и имеет жилищные выплаты:</t>
  </si>
  <si>
    <t>25-36 мес.</t>
  </si>
  <si>
    <t xml:space="preserve">2. Свидетельство о браке и удостоверение личности супруга(и) – копия и оригинал для сверки </t>
  </si>
  <si>
    <r>
      <t>4.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 xml:space="preserve">Справку о жилищных выплатах </t>
    </r>
  </si>
  <si>
    <t>37-60 мес.</t>
  </si>
  <si>
    <t>3. Свидетельство(а) о рождении детей – копия и оригинал для сверк.</t>
  </si>
  <si>
    <r>
      <t>5.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Договор о жилищных выплатах –копия</t>
    </r>
  </si>
  <si>
    <t>61-120 мес.</t>
  </si>
  <si>
    <r>
      <t>6.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Выписка со счета банка куда поступают жилищные выплаты</t>
    </r>
  </si>
  <si>
    <t>121-180 мес.</t>
  </si>
  <si>
    <r>
      <t>4.  Подтверждение платежеспособности клиента</t>
    </r>
    <r>
      <rPr>
        <b/>
        <sz val="8"/>
        <color rgb="FF000000"/>
        <rFont val="Times New Roman"/>
        <family val="1"/>
        <charset val="204"/>
      </rPr>
      <t xml:space="preserve"> (не ранее 10 рабочих дней на день сдачи файла)</t>
    </r>
    <r>
      <rPr>
        <sz val="8"/>
        <rFont val="Times New Roman"/>
        <family val="1"/>
        <charset val="204"/>
      </rPr>
      <t>:</t>
    </r>
  </si>
  <si>
    <t>В случае если клиент военнообязанный пенсионер по выслуге лет:</t>
  </si>
  <si>
    <t>181-240 мес.</t>
  </si>
  <si>
    <r>
      <t>a)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Справка с места работы (оригинал), подтверждающее занимаемую должность, стаж работы. На фирменном бланке, за подписью первого руководителя либо руководителя отдела кадров, с печатью, с реквизитами исполнителя</t>
    </r>
  </si>
  <si>
    <r>
      <t>7.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Пенсионное удостоверение – оргинал</t>
    </r>
  </si>
  <si>
    <t>Приобретаемая (введ в экспл), или доп залог.</t>
  </si>
  <si>
    <r>
      <t>b)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 xml:space="preserve">Справка о доходах от работодателя за последние 12 месяцев </t>
    </r>
  </si>
  <si>
    <r>
      <t>o</t>
    </r>
    <r>
      <rPr>
        <sz val="7"/>
        <color rgb="FF000000"/>
        <rFont val="Times New Roman"/>
        <family val="1"/>
        <charset val="204"/>
      </rPr>
      <t xml:space="preserve">   </t>
    </r>
    <r>
      <rPr>
        <b/>
        <sz val="8"/>
        <rFont val="Times New Roman"/>
        <family val="1"/>
        <charset val="204"/>
      </rPr>
      <t>со – заемщика</t>
    </r>
  </si>
  <si>
    <r>
      <t>8.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Выписка с карточного счета за последние 6 мес. с банка где получает пенсию.</t>
    </r>
  </si>
  <si>
    <r>
      <t xml:space="preserve">20 % (при наличии дополнителього обеспечения </t>
    </r>
    <r>
      <rPr>
        <b/>
        <sz val="9"/>
        <rFont val="Times New Roman"/>
        <family val="1"/>
        <charset val="204"/>
      </rPr>
      <t>возможно оформление кредита без первоначального взноса.)</t>
    </r>
  </si>
  <si>
    <r>
      <t>c)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 xml:space="preserve">Выписка из пенсионного фонда либо из ЦОНа за последние 12 месяцев </t>
    </r>
  </si>
  <si>
    <r>
      <t>9.</t>
    </r>
    <r>
      <rPr>
        <i/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 xml:space="preserve">Справка с место работы –в содержании обязательно помимо основных требований  должен быть </t>
    </r>
    <r>
      <rPr>
        <i/>
        <sz val="8"/>
        <rFont val="Times New Roman"/>
        <family val="1"/>
        <charset val="204"/>
      </rPr>
      <t>исходящий штамп, БИН организации, Адрес организации</t>
    </r>
  </si>
  <si>
    <t>Свыше  40 000 000 тенге индивидуальное рассмотрение.</t>
  </si>
  <si>
    <r>
      <t>5. Отчет независимого оценщика</t>
    </r>
    <r>
      <rPr>
        <i/>
        <sz val="8"/>
        <rFont val="Times New Roman"/>
        <family val="1"/>
        <charset val="204"/>
      </rPr>
      <t>,</t>
    </r>
    <r>
      <rPr>
        <sz val="8"/>
        <rFont val="Times New Roman"/>
        <family val="1"/>
        <charset val="204"/>
      </rPr>
      <t xml:space="preserve"> подтверждающий оценочную стоимость недвижимости (оригинал) и копия чека об оплате с оценочной компанией.</t>
    </r>
  </si>
  <si>
    <r>
      <t>10.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 xml:space="preserve">Справка о заработной плате за последние 6 мес.- в содержании обязательно помимо основных требований  должен быть </t>
    </r>
    <r>
      <rPr>
        <i/>
        <sz val="8"/>
        <rFont val="Times New Roman"/>
        <family val="1"/>
        <charset val="204"/>
      </rPr>
      <t>исходящий штамп, БИН организации, Адрес организации.</t>
    </r>
  </si>
  <si>
    <t>6. Копии документов на недвижимость, предоставляемую в залог Банку (договор купли продажи, дарения и т.п., тех.план и сведение о собственнике). Копии удостоверения, св-во о браке продавца, копия удостоверение супруга(и) продавца. (Если продавец физическое лицо, в случае если продавцом будет выступать юридическое лицо, потребуется другие документы).</t>
  </si>
  <si>
    <r>
      <t>11.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Выписка с карточного счета за последние 6 мес. с банка где получает заработную плату.</t>
    </r>
  </si>
  <si>
    <t>7. Справка об обременениях c ЦОНа (желательно через ЭЦП)</t>
  </si>
  <si>
    <t>Открытие счета</t>
  </si>
  <si>
    <t>8. Квитанция об оплате за рассмотрение заявки (10 000 тг)</t>
  </si>
  <si>
    <t>ПОСЛЕ  ОДОБРЕНИЯ О ПРЕДОСТАВЛЕНИИ КРЕДИТА</t>
  </si>
  <si>
    <t>Расходы:</t>
  </si>
  <si>
    <r>
      <t>1.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Оценка – 8 000 – 10 000 тенге</t>
    </r>
  </si>
  <si>
    <t>Свыше 12 месяцев без комиссии. Погашение до 12 месяцев  комиссия 25 000 тенге.</t>
  </si>
  <si>
    <r>
      <t>2.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Квитанция за рассмотрение заявки – 10 000 тенге.</t>
    </r>
  </si>
  <si>
    <t>После одобрения</t>
  </si>
  <si>
    <r>
      <t>3.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Нотариальные услуги – около 40 000 тенге.</t>
    </r>
  </si>
  <si>
    <r>
      <t>4.</t>
    </r>
    <r>
      <rPr>
        <sz val="7"/>
        <rFont val="Times New Roman"/>
        <family val="1"/>
        <charset val="204"/>
      </rPr>
      <t xml:space="preserve">       </t>
    </r>
    <r>
      <rPr>
        <sz val="8"/>
        <rFont val="Times New Roman"/>
        <family val="1"/>
        <charset val="204"/>
      </rPr>
      <t>Комиссия за организацию кредита – 0% от суммы займа.</t>
    </r>
  </si>
  <si>
    <t>При необходимости Банк вправе запросить дополнительные документы</t>
  </si>
  <si>
    <t>Расчеты на</t>
  </si>
  <si>
    <t>С/Без</t>
  </si>
  <si>
    <t>0-19</t>
  </si>
  <si>
    <t>20-29</t>
  </si>
  <si>
    <t>30-39</t>
  </si>
  <si>
    <t>40-49</t>
  </si>
  <si>
    <t>50-59</t>
  </si>
  <si>
    <t>60-69</t>
  </si>
  <si>
    <t>70-100</t>
  </si>
  <si>
    <t>ч</t>
  </si>
  <si>
    <t>70-79</t>
  </si>
  <si>
    <t>80-89</t>
  </si>
  <si>
    <t>90-99</t>
  </si>
  <si>
    <t>года</t>
  </si>
  <si>
    <t>срок накопления</t>
  </si>
  <si>
    <t>ставка жил.займа</t>
  </si>
  <si>
    <t>срок кредитования</t>
  </si>
  <si>
    <t>вознг Банка</t>
  </si>
  <si>
    <t>премия государства</t>
  </si>
  <si>
    <t>мин размер прем</t>
  </si>
  <si>
    <t>месяцев в году</t>
  </si>
  <si>
    <t>общее средстава клиента</t>
  </si>
  <si>
    <t>накопл за год</t>
  </si>
  <si>
    <t>вознг за год</t>
  </si>
  <si>
    <t>размер премии государства за год</t>
  </si>
  <si>
    <t>общее накопл за уст. Срок (взнос+вознг)</t>
  </si>
  <si>
    <t>общее накопл за уст. Срок (взнос+вознг+ПГ)</t>
  </si>
  <si>
    <t>общая сумма премии гос</t>
  </si>
  <si>
    <t>общая сумма вознг</t>
  </si>
  <si>
    <t>стоимость жилья</t>
  </si>
  <si>
    <t>срок предварительного займа (год)</t>
  </si>
  <si>
    <t>ставка предварительного займа</t>
  </si>
  <si>
    <t xml:space="preserve">Первонач взнос на депозите </t>
  </si>
  <si>
    <t>ставка жилищного займа</t>
  </si>
  <si>
    <t>срок жилищного займа</t>
  </si>
  <si>
    <t>мрп</t>
  </si>
  <si>
    <t xml:space="preserve">20% первоначальный взнос застройщику </t>
  </si>
  <si>
    <t>сумма первоначального взноса</t>
  </si>
  <si>
    <t>ЖССБК</t>
  </si>
  <si>
    <t>БВУ</t>
  </si>
  <si>
    <t>сумма займа 100% от стоимости жилья</t>
  </si>
  <si>
    <t>сумма займа 80% от стоимости жилья</t>
  </si>
  <si>
    <t>Первонач взнос%</t>
  </si>
  <si>
    <t>Первонач взнос 20%</t>
  </si>
  <si>
    <t>процентная ставка</t>
  </si>
  <si>
    <t>общая сумма платежей</t>
  </si>
  <si>
    <t>ежемесячный платеж</t>
  </si>
  <si>
    <t>проценты по займу</t>
  </si>
  <si>
    <t>депозит</t>
  </si>
  <si>
    <t>общий срок кредит</t>
  </si>
  <si>
    <t>Общая сумма выплат</t>
  </si>
  <si>
    <t>вознаг.банка</t>
  </si>
  <si>
    <t>Переплата</t>
  </si>
  <si>
    <t>Общая сумма накоплении</t>
  </si>
  <si>
    <t>сумма жилищного займа</t>
  </si>
  <si>
    <t>Чистый доход</t>
  </si>
  <si>
    <t>платеж по жилищному займу</t>
  </si>
  <si>
    <t>55% от дохода</t>
  </si>
  <si>
    <t>Кол-во членов семьи</t>
  </si>
  <si>
    <t>Кредиты в семье</t>
  </si>
  <si>
    <t>Расчет</t>
  </si>
  <si>
    <r>
      <t xml:space="preserve">от 20% (При наличии дополнительного обеспечения </t>
    </r>
    <r>
      <rPr>
        <b/>
        <sz val="12"/>
        <color theme="1"/>
        <rFont val="Times New Roman"/>
        <family val="1"/>
        <charset val="204"/>
      </rPr>
      <t>возможно оформление кредита без первоначального взноса.)</t>
    </r>
  </si>
  <si>
    <t>Халык</t>
  </si>
  <si>
    <t>без 
подт-я
(ч/з менеджера Банка)</t>
  </si>
  <si>
    <t>от 30% до 40%</t>
  </si>
  <si>
    <t>от 20% до 40%</t>
  </si>
  <si>
    <t>от 40% до 50%</t>
  </si>
  <si>
    <t>от 50% до 60%</t>
  </si>
  <si>
    <t>от 60%</t>
  </si>
  <si>
    <t>180 - 240</t>
  </si>
  <si>
    <t>доступные ЖК</t>
  </si>
  <si>
    <t>11 ЖК</t>
  </si>
  <si>
    <t>87 ЖК</t>
  </si>
  <si>
    <t>доступные кв</t>
  </si>
  <si>
    <t>565 кв</t>
  </si>
  <si>
    <t>4 770 кв</t>
  </si>
  <si>
    <t>ком-я банка</t>
  </si>
  <si>
    <t>*Расчеты предоставлены приблизительно</t>
  </si>
  <si>
    <t>*По Отбасы Банку без учета накоплений и условий по депозиту</t>
  </si>
  <si>
    <t>FFB (Цифровая ипотека)</t>
  </si>
  <si>
    <t>GreenLine.Headliner Exclusive - 1</t>
  </si>
  <si>
    <t>Остатки на 18/08/2023</t>
  </si>
  <si>
    <t>Программа</t>
  </si>
  <si>
    <t>Стоимость квартиры в ипотеку</t>
  </si>
  <si>
    <t>Стоимость квартиры ипотеку</t>
  </si>
  <si>
    <t>Оңай  1%</t>
  </si>
  <si>
    <t>Altyn Zaman 1 - 2</t>
  </si>
  <si>
    <t>Vivaldi - 1</t>
  </si>
  <si>
    <t>Asyl Besterek - Паркинг</t>
  </si>
  <si>
    <t>от 20% до 20 лет</t>
  </si>
  <si>
    <t xml:space="preserve">30 000 тенге </t>
  </si>
  <si>
    <t xml:space="preserve">Срок кредитования </t>
  </si>
  <si>
    <t>50% и более</t>
  </si>
  <si>
    <t>С 1 года до 3 лет (включительно) </t>
  </si>
  <si>
    <t>С 3х лет до 5 лет (включительно)</t>
  </si>
  <si>
    <t>Стоимость квартиры</t>
  </si>
  <si>
    <t>Atamura Comfort 1-2</t>
  </si>
  <si>
    <r>
      <rPr>
        <b/>
        <u/>
        <sz val="9"/>
        <color rgb="FF002060"/>
        <rFont val="Times New Roman"/>
        <family val="1"/>
        <charset val="204"/>
      </rPr>
      <t>FFB (Каскадная ипотека</t>
    </r>
    <r>
      <rPr>
        <b/>
        <sz val="9"/>
        <color rgb="FF002060"/>
        <rFont val="Times New Roman"/>
        <family val="1"/>
        <charset val="204"/>
      </rPr>
      <t>)                готовое жилье</t>
    </r>
  </si>
  <si>
    <t>Срок займа в месяцах</t>
  </si>
  <si>
    <t>Ставки вознаграждения от первоначального взноса (% годовых)</t>
  </si>
  <si>
    <t xml:space="preserve">от 70 </t>
  </si>
  <si>
    <t>от 60 до 70</t>
  </si>
  <si>
    <t>от 50 до 60</t>
  </si>
  <si>
    <t>от 40 до 50</t>
  </si>
  <si>
    <t>от 30 до 40</t>
  </si>
  <si>
    <t>от 20 до 30</t>
  </si>
  <si>
    <t>от 13 мес. до 24 мес.</t>
  </si>
  <si>
    <t>от 25 мес. до 36 мес.</t>
  </si>
  <si>
    <t>от 37 мес. до 60 мес.</t>
  </si>
  <si>
    <t>от 61 мес. до 120 мес.</t>
  </si>
  <si>
    <t>от 121 до 180 мес.</t>
  </si>
  <si>
    <t>от 181 до 240 мес.</t>
  </si>
  <si>
    <t>Условия компенсации</t>
  </si>
  <si>
    <t>Плавающие ставки</t>
  </si>
  <si>
    <t xml:space="preserve">1 день </t>
  </si>
  <si>
    <t>Компенсация</t>
  </si>
  <si>
    <t>Сумма и валюта займа</t>
  </si>
  <si>
    <t>Общая переплата</t>
  </si>
  <si>
    <t>Ставка вознаграждения</t>
  </si>
  <si>
    <t>дюрация</t>
  </si>
  <si>
    <t>ГЭСВ на дюрацию</t>
  </si>
  <si>
    <t>переплата</t>
  </si>
  <si>
    <t>остаток ОД на дюрацию</t>
  </si>
  <si>
    <t>СТАНДАРТНЫЙ ГРАФИК</t>
  </si>
  <si>
    <t>НОВЫЙ ГРАФИК</t>
  </si>
  <si>
    <t>экономия в Платеже внутри займа</t>
  </si>
  <si>
    <t>Atlant - 6</t>
  </si>
  <si>
    <t>Atlant паркинг - 6</t>
  </si>
  <si>
    <t>От 21 года до 65 лет на момент завершения срока кредита</t>
  </si>
  <si>
    <t>Физические лица. Граждане РК, жители РК с Видом на Жительства до срока окончания, в случае стажа работы свыше 5 лет в КЗ то можно  на мах срок займа</t>
  </si>
  <si>
    <t>Altyn Zaman 1-1 - паркинг</t>
  </si>
  <si>
    <t>Altyn Zaman 1-2 паркинг - 2</t>
  </si>
  <si>
    <t>Dendropark Business - 3-1</t>
  </si>
  <si>
    <t>MoD.Comfort - 2</t>
  </si>
  <si>
    <t>FFB (Каскадная ипотека) ДДУ</t>
  </si>
  <si>
    <t>GRAND TURAN AVENUE - 2</t>
  </si>
  <si>
    <t>Arena Park Comfort - 4</t>
  </si>
  <si>
    <t>Arena Park Comfort - 3</t>
  </si>
  <si>
    <t>Capital Park. Light 3B - 2</t>
  </si>
  <si>
    <t>GreenLine. Aqua Business - 2 - Паркинг</t>
  </si>
  <si>
    <t>ё</t>
  </si>
  <si>
    <t>Capital Park. Light 3B - 1 - Паркинг</t>
  </si>
  <si>
    <t>GreenLine.Headliner Exclusive - 3</t>
  </si>
  <si>
    <t>Vivaldi - 2</t>
  </si>
  <si>
    <t>Arena City - 2</t>
  </si>
  <si>
    <t>Batysmura Business - 1 - 2</t>
  </si>
  <si>
    <t>Batysmura Lite - 1</t>
  </si>
  <si>
    <t>Batysmura Lite - 2</t>
  </si>
  <si>
    <t>Batysmura Business 1-1 - Паркинг</t>
  </si>
  <si>
    <t>Отбасы Банк
(Женил под доп залог) 50/50</t>
  </si>
  <si>
    <t>Arena Garden 1-2</t>
  </si>
  <si>
    <t>Arena Garden 1-1</t>
  </si>
  <si>
    <t>Минимум 3 млн  – максимум 80 млн при Каскад ДДУ, максимум 35 млн при Каскад готовое жилье</t>
  </si>
  <si>
    <t>Akbulak Riviera - Urban Town - Кладовые</t>
  </si>
  <si>
    <t>Akbulak Riviera - Паркинг</t>
  </si>
  <si>
    <t>Akbulak Riviera – Паркинг 1-2 - Паркинг</t>
  </si>
  <si>
    <t>Akbulak Riviera кладовки</t>
  </si>
  <si>
    <t>Aktau Riviera - Апартаменты  - 1 - 1 - Кладовые</t>
  </si>
  <si>
    <t>Garden View - 1 - кладовые</t>
  </si>
  <si>
    <t>Jetisu. Aqsu - 5</t>
  </si>
  <si>
    <t>MoD.Comfort - 2 - Паркинг</t>
  </si>
  <si>
    <t>Arena Towers 1 Паркинг</t>
  </si>
  <si>
    <t>да, max                  662 000 тг - 1 ком; 672 000 тг - 2 ком; 799 250 тг - 3 ком; 765 900 тг - 4 ком.</t>
  </si>
  <si>
    <t>С подтверждением</t>
  </si>
  <si>
    <t>Без подтверждения</t>
  </si>
  <si>
    <t xml:space="preserve">Первоначальный взнос / срок </t>
  </si>
  <si>
    <t>Turan Tower</t>
  </si>
  <si>
    <t>Verdi - 1 оч.</t>
  </si>
  <si>
    <t>GreenLine. Astra 1-1</t>
  </si>
  <si>
    <t>Avenue 32</t>
  </si>
  <si>
    <t>Urban Hills - 1</t>
  </si>
  <si>
    <t>MOD. Standard 2 - 1</t>
  </si>
  <si>
    <t xml:space="preserve">да,                                1 ком.- 590850 тг         2 ком.- 569790 тг             3 ком.- 525330 тг         </t>
  </si>
  <si>
    <t>да,                                1 ком.- 680500 тг         2 ком.- 762450 тг             3 ком.- 658950 тг         4 ком.- 709550 тг</t>
  </si>
  <si>
    <t>да,                               2 ком.- 772800 тг             3 ком.- 738300 тг         4 ком.- 606050 тг</t>
  </si>
  <si>
    <t>да,                                1 ком.- 573850 тг         2 ком.- 578450 тг             3 ком.- 549700 тг         4 ком.- 493350 тг</t>
  </si>
  <si>
    <t>да,                                1 ком.- 639990 тг         2 ком.- 608400 тг             3 ком.- 579150 тг         4 ком.- 520650 тг</t>
  </si>
  <si>
    <t>да,                                1 ком.- 838350 тг         2 ком.- 863650 тг             3 ком.- 730250 тг         4 ком.- 721050 тг</t>
  </si>
  <si>
    <t>да,                                1 ком.- 591100 тг         2 ком.- 579600 тг             3 ком.- 568100 тг         4 ком.- 447350 тг</t>
  </si>
  <si>
    <t>да,                                1 ком.- 871988 тг         2 ком.- 814980 тг             3 ком.- 756815 тг         4 ком.- 722980 тг</t>
  </si>
  <si>
    <t>да,                                1 ком.- 626750 тг         2 ком.- 621000 тг             3 ком.- 515258 тг        4 ком.- 512200 тг</t>
  </si>
  <si>
    <t>да,                                1 ком.- 621000 тг         2 ком.- 617550 тг             3 ком.- 531300 тг        4 ком.- 529500 тг</t>
  </si>
  <si>
    <t>да,                                2 ком.- 580843 тг             3 ком.- 569343 тг        4 ком.- 552093 тг</t>
  </si>
  <si>
    <t>да, max 700 000 тенге за 1 кв.м.</t>
  </si>
  <si>
    <t>СТАНДАРТ</t>
  </si>
  <si>
    <t>  Срок займа в месяцах</t>
  </si>
  <si>
    <t>Цифровая  Стандарт</t>
  </si>
  <si>
    <t>Цифровая  (Aкция )</t>
  </si>
  <si>
    <r>
      <t xml:space="preserve">Физические лица. Граждане РК, </t>
    </r>
    <r>
      <rPr>
        <b/>
        <sz val="10"/>
        <color theme="1"/>
        <rFont val="Times New Roman"/>
        <family val="1"/>
        <charset val="204"/>
      </rPr>
      <t>жители РК с Видом на Жительства НЕЛЬЗЯ</t>
    </r>
  </si>
  <si>
    <r>
      <t xml:space="preserve">Ставка в </t>
    </r>
    <r>
      <rPr>
        <b/>
        <sz val="10"/>
        <color rgb="FF000000"/>
        <rFont val="Times New Roman"/>
        <family val="1"/>
        <charset val="204"/>
      </rPr>
      <t>тенге</t>
    </r>
  </si>
  <si>
    <r>
      <t>Первичное жилье</t>
    </r>
    <r>
      <rPr>
        <sz val="10"/>
        <rFont val="Times New Roman"/>
        <family val="1"/>
        <charset val="204"/>
      </rPr>
      <t xml:space="preserve"> – объект жилой недвижимости, на которое право собственности регистрируется впервые при его приобретении от застройщика (заказчика) либо иных юридических лиц, реализующих жилье от застройщика (заказчика).</t>
    </r>
  </si>
  <si>
    <r>
      <t>80 %</t>
    </r>
    <r>
      <rPr>
        <sz val="10"/>
        <rFont val="Times New Roman"/>
        <family val="1"/>
        <charset val="204"/>
      </rPr>
      <t xml:space="preserve"> от стоимости квартиры</t>
    </r>
  </si>
  <si>
    <r>
      <t xml:space="preserve">• </t>
    </r>
    <r>
      <rPr>
        <b/>
        <sz val="10"/>
        <rFont val="Times New Roman"/>
        <family val="1"/>
        <charset val="204"/>
      </rPr>
      <t>25 млн</t>
    </r>
    <r>
      <rPr>
        <sz val="10"/>
        <rFont val="Times New Roman"/>
        <family val="1"/>
        <charset val="204"/>
      </rPr>
      <t xml:space="preserve"> тенге для городов Астана, Алматы, Актау, Атырау;</t>
    </r>
  </si>
  <si>
    <r>
      <t xml:space="preserve">• </t>
    </r>
    <r>
      <rPr>
        <b/>
        <sz val="10"/>
        <rFont val="Times New Roman"/>
        <family val="1"/>
        <charset val="204"/>
      </rPr>
      <t>15 млн</t>
    </r>
    <r>
      <rPr>
        <sz val="10"/>
        <rFont val="Times New Roman"/>
        <family val="1"/>
        <charset val="204"/>
      </rPr>
      <t xml:space="preserve"> тенге – для других регионов.</t>
    </r>
  </si>
  <si>
    <r>
      <t xml:space="preserve">Фридом - каскадные ставки на </t>
    </r>
    <r>
      <rPr>
        <b/>
        <u/>
        <sz val="14"/>
        <rFont val="Times New Roman"/>
        <family val="1"/>
        <charset val="204"/>
      </rPr>
      <t>готовое жилье и ДДУ</t>
    </r>
  </si>
  <si>
    <r>
      <t xml:space="preserve">Физические лица. Граждане РК, жители РК </t>
    </r>
    <r>
      <rPr>
        <b/>
        <sz val="10"/>
        <color rgb="FF000000"/>
        <rFont val="Times New Roman"/>
        <family val="1"/>
        <charset val="204"/>
      </rPr>
      <t>с Видом на Жительства НЕЛЬЗЯ</t>
    </r>
  </si>
  <si>
    <t>MoD.Comfort - 3</t>
  </si>
  <si>
    <t>да, max 570 000 тенге за 1 кв.м.</t>
  </si>
  <si>
    <t>да, max 1,2,3 ком -760 000 тенге, 4 ком.-900 000 тенге за 1 кв.м.</t>
  </si>
  <si>
    <t>GreenLine. Astra 1-2</t>
  </si>
  <si>
    <t>KASPI паркинги/кладовые</t>
  </si>
  <si>
    <t>Рассрочка на паркинги/кладовые МФО FFC (онлайн)</t>
  </si>
  <si>
    <t>Arena Park Comfort - 1 - Кладовые</t>
  </si>
  <si>
    <t>Akbulak Riviera - Urban Villa 2</t>
  </si>
  <si>
    <t>Aisar - 2</t>
  </si>
  <si>
    <t>Capital Park Emotions - 1</t>
  </si>
  <si>
    <t>Capital Park. Sky</t>
  </si>
  <si>
    <t>AruPark - 1</t>
  </si>
  <si>
    <t>Nexpo Vision - паркинг</t>
  </si>
  <si>
    <t>Garden View-3 паркинг</t>
  </si>
  <si>
    <t>GreenLine.Headliner Exclusive - 1 - Паркинг</t>
  </si>
  <si>
    <t>Altair - кладовые - 1</t>
  </si>
  <si>
    <t>Паркинги/кладовые</t>
  </si>
  <si>
    <t xml:space="preserve">От 3-12 мес. – 0,1% </t>
  </si>
  <si>
    <t>Ala Park 4 - паркинг</t>
  </si>
  <si>
    <t>4YOU Shymkent Business - 1 - 2 - Квартира</t>
  </si>
  <si>
    <t>Arena Lite - 1</t>
  </si>
  <si>
    <t>Verdi 1 - кладовые</t>
  </si>
  <si>
    <t>Verdi 1 - паркинг</t>
  </si>
  <si>
    <t>Parkside - паркинг</t>
  </si>
  <si>
    <t>GreenLine Astra паркинг</t>
  </si>
  <si>
    <t>GreenLine.Headliner Exclusive - 3-Паркинг</t>
  </si>
  <si>
    <t>Capital Park. Flowers 5C - 1-Паркинг</t>
  </si>
  <si>
    <t>Atlant Unique паркинг</t>
  </si>
  <si>
    <t>Nexpo Classic Style - 1 паркинг</t>
  </si>
  <si>
    <t>Onai - Паркинг</t>
  </si>
  <si>
    <t>Sezim Qala Örken Паркинг</t>
  </si>
  <si>
    <t>Turan Tower - паркинг</t>
  </si>
  <si>
    <t>Capital Park. Sky - Паркинг</t>
  </si>
  <si>
    <t>Akbulak Riviera - Urban Villa - кладовки</t>
  </si>
  <si>
    <t>Da Vinci - кладовые</t>
  </si>
  <si>
    <t>да,                                1 ком.- 834325 тг         2 ком.- 825700 тг             3 ком.- 794650 тг         4 ком.- 771650 тг</t>
  </si>
  <si>
    <t>Nexpo Trend - 2</t>
  </si>
  <si>
    <t>На оставшийся срок (до 20 лет)</t>
  </si>
  <si>
    <t>да,                                1 ком.- 1067200 тг         2 ком.- 1067200 тг             3 ком.- 1056850 тг         4 ком.- 1029250 тг 5,6 ком.- 915400 тг</t>
  </si>
  <si>
    <t>да, max 794 650 тенге за 1 кв.м.</t>
  </si>
  <si>
    <t>да, max 851 000 тенге за 1 кв.м.</t>
  </si>
  <si>
    <t>MoD. Standard 2-2</t>
  </si>
  <si>
    <t>Atamura Comfort - 2</t>
  </si>
  <si>
    <t xml:space="preserve">да </t>
  </si>
  <si>
    <t>До 3,5 млн</t>
  </si>
  <si>
    <t>МФО FFC</t>
  </si>
  <si>
    <t>Оңай  (Aкция)</t>
  </si>
  <si>
    <t>Отбасы Банк Елорда Жастары</t>
  </si>
  <si>
    <t>до 19 лет</t>
  </si>
  <si>
    <t>Приобретение жилой недвижимости как на первичном рынке (АВВЭ, ФГЖС/КЖК), так и на вторичном рынке только в г. Астана</t>
  </si>
  <si>
    <r>
      <t xml:space="preserve">Ставка вознаграждения в </t>
    </r>
    <r>
      <rPr>
        <b/>
        <sz val="9"/>
        <color rgb="FF000000"/>
        <rFont val="ешьу"/>
        <charset val="204"/>
      </rPr>
      <t>тенге</t>
    </r>
  </si>
  <si>
    <t xml:space="preserve">1. Гражданство РК
2. Возраст до 35 лет (включительно) на момент подачи заявления, вне зависимости от возраста супруга(-и) (при наличии). Наличие у участника программы постоянной регистрации в г. Астане не менее последнего 1 (одного) года неприрывно и регистрация в г. Астане совместно проживающих с ним членов его семьи (несовершенолетних детей и т.д., при наличии) на момент подачи заявления для участия в Программе.
3. Наличие депозита в АО «Отбасы банк» и первоначального взноса 10% - 1 800 000 тенге на момент подачи заявки.
4. Отсутствие у участника программы и членов его семьи за последние 5 лет по территории. РК арендного жилья с правом выкупа или жилья на праве собственности.
5. Стаж официальной работы в выбранной сфере в городе Астане не менее последнего одного года на момент подачи заявления, подтверждаемый выпиской с пенсионного счета.
6. Наличие дохода от трудовой и (или) предпринимательской деятельности (без учета пенсионных отчислений, индивидуального подоходного налога и иных обязательных отчислений) за последние 6 (шесть) месяцев на каждого члена семьи до 6-кратной величины прожиточного минимума включительно, утвержденного законом о республиканском бюджете на соответствующий финансовый год.
7. В программе может участвовать только один из супругов.
</t>
  </si>
  <si>
    <t>Dream City Family - A (Comfort P+)</t>
  </si>
  <si>
    <t>Dream City Family - B (Comfort P+)</t>
  </si>
  <si>
    <t>GreenLine.Headliner Exclusive - 2</t>
  </si>
  <si>
    <t>Караганда</t>
  </si>
  <si>
    <t>MOD Urban 1</t>
  </si>
  <si>
    <t>Ставка, %</t>
  </si>
  <si>
    <t>Периодичность</t>
  </si>
  <si>
    <t>Условия для Клиента</t>
  </si>
  <si>
    <t>Весь год</t>
  </si>
  <si>
    <t>Ежемесячно (продолжительность 2-3 недели)</t>
  </si>
  <si>
    <t>3 раза в год  (февраль, июнь, ноябрь)</t>
  </si>
  <si>
    <t>Kaspi Red рассрочка
0-0-3 (50-450 тыс тенге)</t>
  </si>
  <si>
    <t>Акция Kaspi
0-0-3, 0-0-6, 0-0-12 (до 2 млн.)</t>
  </si>
  <si>
    <t>Kaspi Жума
0-0-3, 0-0-6, 0-0-12, 0-0-24 (до 2 млн.)</t>
  </si>
  <si>
    <t>Паркинги и кладовые МФО FFC, KASPI</t>
  </si>
  <si>
    <t>Kaspi Kredit кредит
0-0-6, 0-0-12 (до 2 млн.)</t>
  </si>
  <si>
    <t>На 3 мес; без переплаты</t>
  </si>
  <si>
    <t>На 6, 12 мес; от 21%
беззалоговый кредит</t>
  </si>
  <si>
    <t>На 3, 6, 12 мес; без переплаты</t>
  </si>
  <si>
    <t>На 3, 6, 12, 24 мес; без переплаты</t>
  </si>
  <si>
    <t>* Максимальная сумма (кредит, акционная рассрочка) - 2 000 000 тенге, в случае если стоимость помещений больше займа, разницу покупатель вносит в Компанию</t>
  </si>
  <si>
    <t>KASPI*</t>
  </si>
  <si>
    <t>* Цена через Kaspi такая, как и на САЙТЕ,  ВСЕ АКЦИИ при 100% оплате и АКЦИОННЫЕ КОМБО («Выгодно вместе») при 100% оплате - должны проговариваться как АКЦИОННОЕ ПРЕДЛОЖЕНИЕ</t>
  </si>
  <si>
    <t>да, max 600 000 тенге за 1 кв.м.</t>
  </si>
  <si>
    <t>да,                                2 ком.- 842400 тг             3 ком.- 748800 тг         4 ком.- 622400 тг</t>
  </si>
  <si>
    <t>Capital Park. Flowers 5C - 2 - Паркинг</t>
  </si>
  <si>
    <t>да, max 650 000 тенге за 1 кв.м.</t>
  </si>
  <si>
    <t>да, max 620 000 тенге за 1 кв.м.</t>
  </si>
  <si>
    <t>да, max 800 000 тенге за 1 кв.м.</t>
  </si>
  <si>
    <t>да, max 1 118 750 тенге за 1 кв.м.</t>
  </si>
  <si>
    <t>Jetisu Kerbez - 2</t>
  </si>
  <si>
    <t>4YOU Shymkent Business - 1 - 2 - Паркинг</t>
  </si>
  <si>
    <t>4you shymkent Business 1 паркинг</t>
  </si>
  <si>
    <t>Grand Park Terra паркинг</t>
  </si>
  <si>
    <t>Altyn Zaman - 1 - 1</t>
  </si>
  <si>
    <t>Ұлы Дала - 1 оч</t>
  </si>
  <si>
    <t>Ұлы Дала - 2 оч</t>
  </si>
  <si>
    <t>да, max 810 000 тенге за 1 кв.м.</t>
  </si>
  <si>
    <t>Flora Gardens - 1</t>
  </si>
  <si>
    <t>Atamura Business - 2 Ұрпақ</t>
  </si>
  <si>
    <t>Hyde Park Shymkent - 1</t>
  </si>
  <si>
    <t>да, max 950 000 тенге за 1 кв.м.</t>
  </si>
  <si>
    <t>GreenLine.4YOU - 1</t>
  </si>
  <si>
    <t>да, max 1 030 000 тенге за 1 кв.м.</t>
  </si>
  <si>
    <t>Dream City Eco - A (Комфорт)</t>
  </si>
  <si>
    <t>Dream City Eco - B (Комфорт)</t>
  </si>
  <si>
    <t>Arena City Park A-B - 1</t>
  </si>
  <si>
    <t>Arena City Park A-B - 2</t>
  </si>
  <si>
    <t>Auez Comfort - 1</t>
  </si>
  <si>
    <t>GreenLine.Aurora - 1</t>
  </si>
  <si>
    <t>Qasteev - 1</t>
  </si>
  <si>
    <t>AruPark - 2 - 1</t>
  </si>
  <si>
    <t>Jetisu Aqsu 6</t>
  </si>
  <si>
    <t xml:space="preserve">от 20% </t>
  </si>
  <si>
    <t>7% (ГЭСВ от 7,3% до 8,9%);</t>
  </si>
  <si>
    <t>9% (ГЭСВ от 9,3% до 11,8%)</t>
  </si>
  <si>
    <t>Nexpo Classic Style - 2</t>
  </si>
  <si>
    <t>да, max 900 000 тенге за 1 кв.м.</t>
  </si>
  <si>
    <t>Dream City Family - B - Паркинг</t>
  </si>
  <si>
    <t>Verdi - 2</t>
  </si>
  <si>
    <t>Dendropark Business - 3 - 1 - Паркинг</t>
  </si>
  <si>
    <t>Dream City Family - A - Паркинг</t>
  </si>
  <si>
    <t>да,                                1 ком.- 768200 тг         2 ком.- 759575 тг             3 ком.- 750375 тг         4 ком.- 612950 тг</t>
  </si>
  <si>
    <t>да max 900 000 тг за 1 кв.м.</t>
  </si>
  <si>
    <t>да max 1 000 000 тг за 1 кв.м.</t>
  </si>
  <si>
    <t>Capital Park. Flowers 5B - 1-2 кладовые в подвале</t>
  </si>
  <si>
    <t>MOD Urban 1 - Паркинг</t>
  </si>
  <si>
    <t>Поколение Бизнес - 3 - Паркинг</t>
  </si>
  <si>
    <t>Urban Hills - 2</t>
  </si>
  <si>
    <t>да, max 1 300 000 тенге за 1 кв.м.</t>
  </si>
  <si>
    <t>Продукт "BIG Tandau"</t>
  </si>
  <si>
    <t>ручной ввод</t>
  </si>
  <si>
    <t>мин. ПВ</t>
  </si>
  <si>
    <t>выпадающий список</t>
  </si>
  <si>
    <t>расчетный результат</t>
  </si>
  <si>
    <t>сумма ниже минимального (ПВ)</t>
  </si>
  <si>
    <t>срок займа</t>
  </si>
  <si>
    <t>ставка займа</t>
  </si>
  <si>
    <t>1 транш (ежемесячные платежи)</t>
  </si>
  <si>
    <t>2 транш (годовые платежи)</t>
  </si>
  <si>
    <t>Общая переплата (если 12 мес)</t>
  </si>
  <si>
    <t>Общая переплата (если 24 мес)</t>
  </si>
  <si>
    <t>Общая переплата (если 36 мес)</t>
  </si>
  <si>
    <t>стандарт</t>
  </si>
  <si>
    <t>комфорт</t>
  </si>
  <si>
    <t>комфорт+</t>
  </si>
  <si>
    <t>бизнес</t>
  </si>
  <si>
    <t>бизнес+</t>
  </si>
  <si>
    <t>мес</t>
  </si>
  <si>
    <t>№</t>
  </si>
  <si>
    <t>сумма на начало</t>
  </si>
  <si>
    <t>вознаграждение</t>
  </si>
  <si>
    <t>платеж</t>
  </si>
  <si>
    <t>сумма на конец</t>
  </si>
  <si>
    <t>итого:</t>
  </si>
  <si>
    <t>1-комнатная</t>
  </si>
  <si>
    <t>2-комнатная</t>
  </si>
  <si>
    <t>3-комнатная</t>
  </si>
  <si>
    <t>4-комнатная</t>
  </si>
  <si>
    <t>да, max 750 000 тенге за 1 кв.м.</t>
  </si>
  <si>
    <t>да,                                1 ком.- 750950 тг         2 ком.- 732550 тг             3 ком.- 701500 тг         4 ком.- 565800 тг</t>
  </si>
  <si>
    <t>Dream City Family - F</t>
  </si>
  <si>
    <t>Dream City Tech - A</t>
  </si>
  <si>
    <t>El Monte - 1</t>
  </si>
  <si>
    <t>Arman Qala.Lite - 1 - 1</t>
  </si>
  <si>
    <t xml:space="preserve">От 1 года до 20 лет </t>
  </si>
  <si>
    <t>Физические лица – резиденты РК, независимо от их участия/ не участия в зарплатном проекте Банка</t>
  </si>
  <si>
    <t>Без ограничения, в зависимости от платежеспособности</t>
  </si>
  <si>
    <t>По отчислениям ЕНПФ</t>
  </si>
  <si>
    <t>Частичное/Досрочное погашение</t>
  </si>
  <si>
    <t>Залогодатель и заемщик одно лицо</t>
  </si>
  <si>
    <t>13 - 24 мес.</t>
  </si>
  <si>
    <t>25 - 36 мес.</t>
  </si>
  <si>
    <t>Halyk ипотека</t>
  </si>
  <si>
    <t>регистрация Договоров Залога 3 тыс.  тг (ЦОН), согласие заверенное нотариусом  5 тыс. тг, страхование залога от 0% .</t>
  </si>
  <si>
    <t>•	0,1% от остатка ссудной задолженности, но не менее 30 000 тенге
•	В мобильном приложении «Halyk Homebank» -0 тенге</t>
  </si>
  <si>
    <t>Дополнительная информация</t>
  </si>
  <si>
    <t xml:space="preserve">•	Для военнослужащих: справка с места работы за последние 6 месяцев и справка о жилищных выплатах. 
•	Для индивидуальных предпринимателей: упрощенная налоговая декларация за 24 месяца и 910 форма налоговой отчетности.
По заявкам военнослужащих/индивидуальных предпринимателей требуется обращение в отделение Банка.
•	Заявки принимаются без участия созаемщиков, заемщик-залогодатель одно лицо.
•	В залог принимается только приобретаемое имущество.
•	Клиент будет заводить заявку в приложении после получения консультации от Застройщика. </t>
  </si>
  <si>
    <t>Capital Park Emotions - 2</t>
  </si>
  <si>
    <t>Arena Unity - 1</t>
  </si>
  <si>
    <t>Arena Unity - 2</t>
  </si>
  <si>
    <t>AQJUREK - 1 подъезд 1, 4</t>
  </si>
  <si>
    <t>AruPark 2-2 подъезд 5, 8</t>
  </si>
  <si>
    <t>MONE - 1</t>
  </si>
  <si>
    <t>Arman Qala - 3 - 2</t>
  </si>
  <si>
    <t>да, max 790 000 тенге за 1 кв.м.</t>
  </si>
  <si>
    <t>Atamura Business - 2 - Паркинг Ұрпақ</t>
  </si>
  <si>
    <t>Batysmura Prime 1</t>
  </si>
  <si>
    <t>Arena Style - 1</t>
  </si>
  <si>
    <t>Atamura Comfort - 2 - Паркинг</t>
  </si>
  <si>
    <t>Nexpo Classic Style - 2 - Паркинг</t>
  </si>
  <si>
    <t>Nexpo Trend - 2 - Паркинг</t>
  </si>
  <si>
    <t>GreenLine.Headliner Exclusive - 2 - Паркинг</t>
  </si>
  <si>
    <t>GreenLine.4YOU - 1 - Паркинг</t>
  </si>
  <si>
    <t>GreenLine.Aurora - 1 - Паркинг</t>
  </si>
  <si>
    <t>да, max 1 400 000 тенге за 1 кв.м.</t>
  </si>
  <si>
    <t>да, max 850 000 тенге за 1 кв.м.</t>
  </si>
  <si>
    <t>Dendropark Business - 3 -2</t>
  </si>
  <si>
    <t>Arena Unity - 2 - Кладовка 2 очередь</t>
  </si>
  <si>
    <t>Arena Unity - 2 - Паркинг 2 очередь</t>
  </si>
  <si>
    <t>4YOU Shymkent Business - 1</t>
  </si>
  <si>
    <t>Dream City Eco - C</t>
  </si>
  <si>
    <t>да офлайн</t>
  </si>
  <si>
    <t>MOD Urban 2</t>
  </si>
  <si>
    <t>GreenLine.Verda - 1</t>
  </si>
  <si>
    <t>Jetisu Kerbez Comfort - 1</t>
  </si>
  <si>
    <t>Asyl Zaman - 1 - 1</t>
  </si>
  <si>
    <t>PARKLAND - 1 4, 6 подъезд</t>
  </si>
  <si>
    <t>Space 1 - 1</t>
  </si>
  <si>
    <t>18,5%</t>
  </si>
  <si>
    <t>14,0%</t>
  </si>
  <si>
    <t>19,0%</t>
  </si>
  <si>
    <t>37-120 мес.</t>
  </si>
  <si>
    <t>181-240 мес</t>
  </si>
  <si>
    <t>17,0%</t>
  </si>
  <si>
    <t>13-23 мес.</t>
  </si>
  <si>
    <t>24-36 мес.</t>
  </si>
  <si>
    <t>19,5%</t>
  </si>
  <si>
    <t>20,5%</t>
  </si>
  <si>
    <t>21,5%</t>
  </si>
  <si>
    <t>Без комиссии</t>
  </si>
  <si>
    <t>Минимум 1 млн  – максимум 80 млн онлайн, 175 млн оффлайн</t>
  </si>
  <si>
    <t>Стоимость оценки 12-15 тыс. тг , регистрация Договоров Залога 3 тыс.  тг (ЦОН), согласие завереное нотариусом  5 тыс. тг.</t>
  </si>
  <si>
    <t>20%</t>
  </si>
  <si>
    <t>АЛТЫН БАНК СТАНДАРТ</t>
  </si>
  <si>
    <t>17,5%</t>
  </si>
  <si>
    <t>БЦК Стандарт</t>
  </si>
  <si>
    <t>Подтверждение дохода</t>
  </si>
  <si>
    <t>Размер ПВ</t>
  </si>
  <si>
    <t xml:space="preserve"> Комиссия</t>
  </si>
  <si>
    <t xml:space="preserve"> Без подтверждения дохода</t>
  </si>
  <si>
    <t>120 мес.</t>
  </si>
  <si>
    <t>180мес.</t>
  </si>
  <si>
    <t xml:space="preserve"> Ставки вознаграждения</t>
  </si>
  <si>
    <t>Для клиентов ЗП проектов</t>
  </si>
  <si>
    <t>ХАЛЫК БАНК СТАНДАРТ</t>
  </si>
  <si>
    <t>Без подтверждения доходов</t>
  </si>
  <si>
    <t>для сегмента с подтверждением доходов и первоначальным взносом от 20% до 30%: 
•	для городов Астана, Алматы, Шымкент, Караганда, Актау, Атырау, Актобе, Усть-Каменогорск – 40 млн. тенге;
•	для остальных регионов – 25 млн.тенге
Отсутствуют ограничения к стоимости жилья при первоначальном взносе от 30%</t>
  </si>
  <si>
    <t>физические лица 
резиденты РК – от 21 года до 68 лет (на момент окончания кредита)</t>
  </si>
  <si>
    <t>от 21 года до 68 лет (на момент окончания кредита)</t>
  </si>
  <si>
    <t>Клиент вправе в качестве первоначального взноса, предоставить в залог дополнительный объект обеспечения (жилая недвижимость (дома, квартиры))</t>
  </si>
  <si>
    <t>Дополнительное преимущество</t>
  </si>
  <si>
    <t xml:space="preserve">5000 тенге </t>
  </si>
  <si>
    <t xml:space="preserve">регистрация Договоров Залога 3 тыс.  тг (ЦОН), согласие заверенное нотариусом  5 тыс. тг, страхование залога от 0% </t>
  </si>
  <si>
    <t>Срок/первоначальный взнос</t>
  </si>
  <si>
    <t>Рассматриваются любые варианты подтверждения доходов</t>
  </si>
  <si>
    <t>При оформлении займа с подтверждением доходов 6 месяцев пенсионных отчислений в ЕНПФ обязательны, выписка с БВУ</t>
  </si>
  <si>
    <t>5-комнатная</t>
  </si>
  <si>
    <t>премиум ПД</t>
  </si>
  <si>
    <t>Regis Hills - 1</t>
  </si>
  <si>
    <t>ALA Town - 2</t>
  </si>
  <si>
    <t>ALA Town - 3</t>
  </si>
  <si>
    <t>Grand Park Terra 2</t>
  </si>
  <si>
    <t>Dream City Family - C</t>
  </si>
  <si>
    <t>Dream City Family - G</t>
  </si>
  <si>
    <t>от 30%</t>
  </si>
  <si>
    <t>Объекты с АВВЭ</t>
  </si>
  <si>
    <t>Объекты с  ДДУ/КЖК</t>
  </si>
  <si>
    <t>37-180 мес.</t>
  </si>
  <si>
    <t>да,                                1 ком.- 850471 тг         2 ком.- 850471 тг             3 ком.- 841306 тг         4 ком.- 830036 тг   5 ком.- 890458 тг.</t>
  </si>
  <si>
    <t>да, max 478 000 тенге за 1 кв.м.</t>
  </si>
  <si>
    <t>да, max 550 000 тенге за 1 кв.м.</t>
  </si>
  <si>
    <t>Ұлы Дала - 2 - Паркинг</t>
  </si>
  <si>
    <t>Оңай (cтандарт)</t>
  </si>
  <si>
    <t>Flora Gardens - 1 - Паркинг</t>
  </si>
  <si>
    <t>Hyde Park Shymkent 1 - паркинг</t>
  </si>
  <si>
    <t>Urban Hills - 1 - Паркинг</t>
  </si>
  <si>
    <t>Urban Hills - 2 - Паркинг</t>
  </si>
  <si>
    <t>Arman Qala.Lite - 1 - 2</t>
  </si>
  <si>
    <t>Akbulak Riviera - Urban Town - Паркинг</t>
  </si>
  <si>
    <t>Akbulak Riviera - Urban Villa - Паркинг</t>
  </si>
  <si>
    <t>MOD Style - 1 - Паркинг</t>
  </si>
  <si>
    <t>MONE - Паркинг</t>
  </si>
  <si>
    <t>Vivaldi - Паркинг</t>
  </si>
  <si>
    <t>Vivaldi паркинг - 2</t>
  </si>
  <si>
    <t>AruPark - 1 - Кладовка</t>
  </si>
  <si>
    <t>Atlant - 6 кладовые</t>
  </si>
  <si>
    <t>Garden View - 2 - кладовые</t>
  </si>
  <si>
    <t>12 Мес</t>
  </si>
  <si>
    <t>48 Мес</t>
  </si>
  <si>
    <t>1 транш (годовые платежи)</t>
  </si>
  <si>
    <t>Платеж из справочника</t>
  </si>
  <si>
    <t>3 транш (годовые платежи)</t>
  </si>
  <si>
    <t>24 Мес</t>
  </si>
  <si>
    <t>4 транш (годовые платежи)</t>
  </si>
  <si>
    <t>Комнатность жилья</t>
  </si>
  <si>
    <t>Общая переплата (если 48 мес)</t>
  </si>
  <si>
    <t>Уровень жилья</t>
  </si>
  <si>
    <t>Отделка</t>
  </si>
  <si>
    <t>Черновая</t>
  </si>
  <si>
    <t>Стоимость жилья</t>
  </si>
  <si>
    <t>60 Мес</t>
  </si>
  <si>
    <t>мин. ПВ %</t>
  </si>
  <si>
    <t>36 Мес</t>
  </si>
  <si>
    <t>5 транш (годовые платежи)</t>
  </si>
  <si>
    <t>Класс/Комнатность</t>
  </si>
  <si>
    <t>Ставка</t>
  </si>
  <si>
    <t>Мин. ПВ</t>
  </si>
  <si>
    <t>Чистовая</t>
  </si>
  <si>
    <t>Минимум 2 млн  – максимум 78 млн</t>
  </si>
  <si>
    <t xml:space="preserve">Cрок кредитования </t>
  </si>
  <si>
    <t>Согласие супруга 5 000 -7 000 тенге.</t>
  </si>
  <si>
    <t xml:space="preserve">от 30% </t>
  </si>
  <si>
    <t>Первоначальный взнос Чистовая</t>
  </si>
  <si>
    <t>Первоначальный взнос Черновая</t>
  </si>
  <si>
    <t>12 мес, 24 мес, 36 мес,48 мес,60 мес</t>
  </si>
  <si>
    <t>Nexpo Aura - 1</t>
  </si>
  <si>
    <t>Arena Park Comfort - 3 - Кладовка</t>
  </si>
  <si>
    <t>Arena Park Comfort - 4 - Кладовка</t>
  </si>
  <si>
    <t>Sapa 4Life Comfort 1 - 1 - Паркинг</t>
  </si>
  <si>
    <t>Jetisu Aqsu 6 - Паркинг</t>
  </si>
  <si>
    <t>Dendropark 2- Кладовые</t>
  </si>
  <si>
    <t>да                             3 ком - 1 045 000 тг; 4 и 5 ком - 1 550 000 тг</t>
  </si>
  <si>
    <t>Алтын Банк Стандарт                                    БЦК (Залоговый кредит)</t>
  </si>
  <si>
    <t>Условия продукта</t>
  </si>
  <si>
    <t>Физические лица</t>
  </si>
  <si>
    <t>На любые потребительские нужды</t>
  </si>
  <si>
    <t>Валюта финансирования</t>
  </si>
  <si>
    <t>Максимальная сумма кредита</t>
  </si>
  <si>
    <r>
      <t xml:space="preserve">До 70% - от стоимости квартиры </t>
    </r>
    <r>
      <rPr>
        <b/>
        <sz val="7"/>
        <rFont val="Times New Roman"/>
        <family val="1"/>
        <charset val="204"/>
      </rPr>
      <t>с подтверждением дохода</t>
    </r>
    <r>
      <rPr>
        <sz val="7"/>
        <rFont val="Times New Roman"/>
        <family val="1"/>
        <charset val="204"/>
      </rPr>
      <t>;</t>
    </r>
  </si>
  <si>
    <r>
      <t xml:space="preserve">До 60% - от стоимости жилого дома/коммерческого встроенного помещения </t>
    </r>
    <r>
      <rPr>
        <b/>
        <sz val="7"/>
        <rFont val="Times New Roman"/>
        <family val="1"/>
        <charset val="204"/>
      </rPr>
      <t>в чистовой отделке</t>
    </r>
    <r>
      <rPr>
        <sz val="7"/>
        <rFont val="Times New Roman"/>
        <family val="1"/>
        <charset val="204"/>
      </rPr>
      <t>;</t>
    </r>
  </si>
  <si>
    <r>
      <t xml:space="preserve">До 50% </t>
    </r>
    <r>
      <rPr>
        <b/>
        <sz val="7"/>
        <rFont val="Times New Roman"/>
        <family val="1"/>
        <charset val="204"/>
      </rPr>
      <t>- без подтверждения (косвенное подтверждение)</t>
    </r>
    <r>
      <rPr>
        <sz val="7"/>
        <rFont val="Times New Roman"/>
        <family val="1"/>
        <charset val="204"/>
      </rPr>
      <t xml:space="preserve"> дохода от стоимости </t>
    </r>
    <r>
      <rPr>
        <b/>
        <sz val="7"/>
        <rFont val="Times New Roman"/>
        <family val="1"/>
        <charset val="204"/>
      </rPr>
      <t>квартиры</t>
    </r>
    <r>
      <rPr>
        <sz val="7"/>
        <rFont val="Times New Roman"/>
        <family val="1"/>
        <charset val="204"/>
      </rPr>
      <t>;</t>
    </r>
  </si>
  <si>
    <r>
      <t xml:space="preserve">До 30% от рыночной от стоимости квартиры/жилого дома, </t>
    </r>
    <r>
      <rPr>
        <b/>
        <sz val="7"/>
        <rFont val="Times New Roman"/>
        <family val="1"/>
        <charset val="204"/>
      </rPr>
      <t>если сумма займа свыше 100 000 000</t>
    </r>
    <r>
      <rPr>
        <sz val="7"/>
        <rFont val="Times New Roman"/>
        <family val="1"/>
        <charset val="204"/>
      </rPr>
      <t xml:space="preserve"> тг.</t>
    </r>
  </si>
  <si>
    <r>
      <t xml:space="preserve">До 30% от рыночной от стоимости (мах до 30 млн.тг) </t>
    </r>
    <r>
      <rPr>
        <b/>
        <sz val="7"/>
        <rFont val="Times New Roman"/>
        <family val="1"/>
        <charset val="204"/>
      </rPr>
      <t xml:space="preserve">жилого дома в черновой/предчистовой отделке. </t>
    </r>
    <r>
      <rPr>
        <sz val="7"/>
        <rFont val="Times New Roman"/>
        <family val="1"/>
        <charset val="204"/>
      </rPr>
      <t>Срок эксплуатации не более 3 лет </t>
    </r>
  </si>
  <si>
    <t>Квартиры;</t>
  </si>
  <si>
    <t>Жилой дом;</t>
  </si>
  <si>
    <t>Коммерческая недвижимость</t>
  </si>
  <si>
    <t>Возраст</t>
  </si>
  <si>
    <t>От 21 года до 68 лет</t>
  </si>
  <si>
    <t>Требование по квартире</t>
  </si>
  <si>
    <t>Допускается (материал стен): Бетон, Блочный, Кирпич, Монолит, Панель, Пеноблочный, Ракушечный, Газоблок/газобетон;</t>
  </si>
  <si>
    <t>Требование по жилым домам</t>
  </si>
  <si>
    <t>Допускается (материал стен): Бетон, Блочный, Брусчатый, бревенчатый, Деревянные, шпальные, Кирпич, Монолит, Панель, Пеноблочный, Ракушечный, Шлак, Газоблок/газобетон. Так же по городам Шымкент, Кызылорда, Тараз, Туркестан: Глинобитные, Саманные, Сырцовые;</t>
  </si>
  <si>
    <t>Запрещено принятие жилых домов с земельным участком менее 0.04 га. Исключением являются дома, расположенные в коттеджных городках (таунхаусы), где площадь земельного участка должна составлять от 0.02 га</t>
  </si>
  <si>
    <t>Запрещено принятие жилых домов с ЗУ на праве временного (возмездного) землепользования (аренды)</t>
  </si>
  <si>
    <t>Не рассматриваются объекты в черновой отделке а так же с наличием расхождений по техническому паспорту</t>
  </si>
  <si>
    <r>
      <t xml:space="preserve">Срок эксплуатации превышающие 20 лет, кредитование возможно только </t>
    </r>
    <r>
      <rPr>
        <b/>
        <sz val="7"/>
        <rFont val="Times New Roman"/>
        <family val="1"/>
        <charset val="204"/>
      </rPr>
      <t>С ПОДТВЕРЖДЕНИЕМ</t>
    </r>
    <r>
      <rPr>
        <sz val="7"/>
        <rFont val="Times New Roman"/>
        <family val="1"/>
        <charset val="204"/>
      </rPr>
      <t xml:space="preserve"> дохода </t>
    </r>
  </si>
  <si>
    <t>Требование по Коммерческой недвижимости</t>
  </si>
  <si>
    <t>В черновой отделке не рассматривается</t>
  </si>
  <si>
    <t> В цокольном этаже не рассматривается</t>
  </si>
  <si>
    <t>Ограничения срок возникновения права собственности на недвижимость (передаваемую в обеспечение)</t>
  </si>
  <si>
    <r>
      <t>·</t>
    </r>
    <r>
      <rPr>
        <sz val="7"/>
        <rFont val="Times New Roman"/>
        <family val="1"/>
        <charset val="204"/>
      </rPr>
      <t>   1. Вид права собственности (правоустанавливающие документы): договор дарения и купли-продажи;</t>
    </r>
  </si>
  <si>
    <r>
      <t>·</t>
    </r>
    <r>
      <rPr>
        <sz val="7"/>
        <rFont val="Times New Roman"/>
        <family val="1"/>
        <charset val="204"/>
      </rPr>
      <t>   2. Срок правоустанавливающего документа на момент подачи кредитной заявки должен быть не менее 3-х месяцев за исключением следующих случаев:</t>
    </r>
  </si>
  <si>
    <r>
      <t>·</t>
    </r>
    <r>
      <rPr>
        <sz val="7"/>
        <rFont val="Times New Roman"/>
        <family val="1"/>
        <charset val="204"/>
      </rPr>
      <t>   - продавец/даритель недвижимости, принимаемой в залог Банком выступает гарантом либо заемщиком;</t>
    </r>
  </si>
  <si>
    <r>
      <t>·</t>
    </r>
    <r>
      <rPr>
        <sz val="7"/>
        <rFont val="Times New Roman"/>
        <family val="1"/>
        <charset val="204"/>
      </rPr>
      <t>   - продавцом недвижимости, принимаемой в залог Банком является застройщик;</t>
    </r>
  </si>
  <si>
    <r>
      <t>·</t>
    </r>
    <r>
      <rPr>
        <sz val="7"/>
        <rFont val="Times New Roman"/>
        <family val="1"/>
        <charset val="204"/>
      </rPr>
      <t>   - продавцом/дарителем недвижимости, принимаемой в залог Банком является физическое лицо возрастом менее 21 года и более 65 лет на момент подачи заявлении на получение кредита.</t>
    </r>
  </si>
  <si>
    <t>Максимальный срок кредита</t>
  </si>
  <si>
    <r>
      <t>От 3-х м</t>
    </r>
    <r>
      <rPr>
        <b/>
        <sz val="7"/>
        <rFont val="Times New Roman"/>
        <family val="1"/>
        <charset val="204"/>
      </rPr>
      <t>ес</t>
    </r>
    <r>
      <rPr>
        <sz val="7"/>
        <rFont val="Times New Roman"/>
        <family val="1"/>
        <charset val="204"/>
      </rPr>
      <t>яцев до 120 месяцев.</t>
    </r>
  </si>
  <si>
    <t>Ставка вознаграждения (залог КВАРТИРА)</t>
  </si>
  <si>
    <t>21 % годовых</t>
  </si>
  <si>
    <t>Ставка вознаграждения (залог Жилые дома в черновой/предчистовой отделке)</t>
  </si>
  <si>
    <t>23 % годовых</t>
  </si>
  <si>
    <r>
      <t>·</t>
    </r>
    <r>
      <rPr>
        <sz val="7"/>
        <rFont val="Times New Roman"/>
        <family val="1"/>
        <charset val="204"/>
      </rPr>
      <t>        0 тенге</t>
    </r>
  </si>
  <si>
    <t xml:space="preserve">0 тенге  </t>
  </si>
  <si>
    <t>1,5 % от суммы займа (оплачивается отдельно перед выдачей кредита)</t>
  </si>
  <si>
    <t>Без штрафных санкций после 12 месяцев</t>
  </si>
  <si>
    <t>До 12 месяцев штраф 1% от суммы погашения</t>
  </si>
  <si>
    <t>Регистрация договора залога</t>
  </si>
  <si>
    <t>По тарифам нотариуса</t>
  </si>
  <si>
    <t>Нотариальное согласие на залог</t>
  </si>
  <si>
    <t>скрыть для Оп</t>
  </si>
  <si>
    <t>Auez Comfort - 1 - Паркинг</t>
  </si>
  <si>
    <t>да, max 670 000 тенге за 1 кв.м.</t>
  </si>
  <si>
    <t>Женская ипотека «ҰМАЙ»</t>
  </si>
  <si>
    <t>до 25 лет</t>
  </si>
  <si>
    <t>Женская ипотека «ҰМАЙ» Отбасы Банк</t>
  </si>
  <si>
    <t>от 15% (от 20% для Астаны)</t>
  </si>
  <si>
    <t>50 млн. Тенге</t>
  </si>
  <si>
    <t>Квартиры с чистовой отделкой</t>
  </si>
  <si>
    <t>ставка вознаграждения %</t>
  </si>
  <si>
    <t>Расчет КДН</t>
  </si>
  <si>
    <t>Доход</t>
  </si>
  <si>
    <t>Ежемесячный платеж по действующим займам</t>
  </si>
  <si>
    <t>Планируемый ежемесячный платеж по BIGT (сумма ежемесячного платежа+(сумма первого платежа по годовому траншу/12))</t>
  </si>
  <si>
    <t>КДН</t>
  </si>
  <si>
    <t>Необходимо менять значения в зависимости от срока, комнатности и класса</t>
  </si>
  <si>
    <t>Вводные данные</t>
  </si>
  <si>
    <t>Мин доход должен быть</t>
  </si>
  <si>
    <t>MOD Urban 2 - Паркинг</t>
  </si>
  <si>
    <t>Auez Comfort - 2</t>
  </si>
  <si>
    <t>Qasteev - 2</t>
  </si>
  <si>
    <t>Аннуитет</t>
  </si>
  <si>
    <t>Метод погашения</t>
  </si>
  <si>
    <t>аннуитет</t>
  </si>
  <si>
    <t>Планируемый ежемесячный платеж по BIGT</t>
  </si>
  <si>
    <t>Сумма микрокредита</t>
  </si>
  <si>
    <t>Ежемесячный платеж</t>
  </si>
  <si>
    <t>Периодичность погашения</t>
  </si>
  <si>
    <t>ежемесячно</t>
  </si>
  <si>
    <t>Jetisu Kerbez Comfort - 1 - Паркинг</t>
  </si>
  <si>
    <t>Общая переплата (если 60 мес)</t>
  </si>
  <si>
    <t>Dream City Tech - B</t>
  </si>
  <si>
    <t>Biography - 2 - 1</t>
  </si>
  <si>
    <t>Biography - 2 - 2</t>
  </si>
  <si>
    <t>Условия программы:</t>
  </si>
  <si>
    <t>Условия программы</t>
  </si>
  <si>
    <t>Участники программы</t>
  </si>
  <si>
    <t>граждане Республики Казахстан или граждане со статусом "Кандас"</t>
  </si>
  <si>
    <t>Требования к участникам</t>
  </si>
  <si>
    <t>Ставкпо займу</t>
  </si>
  <si>
    <t>до 36 млн. для городов Астана, Алматы. До 30 млн - другие регионы</t>
  </si>
  <si>
    <t>Целевое использование</t>
  </si>
  <si>
    <t>Код ОКЭД</t>
  </si>
  <si>
    <t>A</t>
  </si>
  <si>
    <t>B</t>
  </si>
  <si>
    <t>C</t>
  </si>
  <si>
    <t>D</t>
  </si>
  <si>
    <t>E</t>
  </si>
  <si>
    <t>F</t>
  </si>
  <si>
    <t>H</t>
  </si>
  <si>
    <t>Наименование</t>
  </si>
  <si>
    <t>Сельское, лесное и рыбное хозяйство</t>
  </si>
  <si>
    <t>Обрабатывающая промышленность</t>
  </si>
  <si>
    <t>Горнодобывающая промышленность и разработка карьеров</t>
  </si>
  <si>
    <t>Снабжение электроэнергией, газом, паром, горячей водой и кондиционированным воздухом</t>
  </si>
  <si>
    <t>Водоснабжение; водоотведение; сбор, обработка и удаление отходов, деятельность по ликвидации загрязнений</t>
  </si>
  <si>
    <t>Строительство</t>
  </si>
  <si>
    <t>Транспорт и складирование</t>
  </si>
  <si>
    <t>для лиц, состоящих на учете в качестве нуждающихся в жилье по категории социально-уязвимые слои населения</t>
  </si>
  <si>
    <t>для лиц, состоящих на учете в качестве нуждающихся в жилье и иных граждан Республики Казахстан и кандасов</t>
  </si>
  <si>
    <t>Срок кредитования</t>
  </si>
  <si>
    <t>Минимальная сумма накопления на депозите</t>
  </si>
  <si>
    <t>от 2 000 000 тг (сумму можно внести единовременно перед подачей заявления)</t>
  </si>
  <si>
    <t>Созаемщики</t>
  </si>
  <si>
    <t>Можно привлечь до двух созаемщиков</t>
  </si>
  <si>
    <t>от  10% при покупке квартиры в чистовой отделке, от 20% при покупке квартиры в черновой отделке</t>
  </si>
  <si>
    <t xml:space="preserve">Возраст участника от 18 до 63 лет включительно; Отсутствие жилья и фактов отчуждения за последние 5 лет на территории РК; Наличие официального дохода в течение последних 6 месяцев; </t>
  </si>
  <si>
    <r>
      <t xml:space="preserve">Приобретение первичного жилья, а также приобретение и ремонт приобретенного первичного жилья (в рамках одного договора банковского займа), введенного в эксплуатацию или реализуемого по договору долевого участия, при условии наличия гарантии единого оператора жилищного строительства, либо с использованием инструмента страхования. В городах </t>
    </r>
    <r>
      <rPr>
        <b/>
        <sz val="10"/>
        <color theme="1"/>
        <rFont val="Times New Roman"/>
        <family val="1"/>
        <charset val="204"/>
      </rPr>
      <t>Астана, Алматы, Шымкент</t>
    </r>
    <r>
      <rPr>
        <sz val="10"/>
        <color theme="1"/>
        <rFont val="Times New Roman"/>
        <family val="1"/>
        <charset val="204"/>
      </rPr>
      <t xml:space="preserve"> и областных центрах допускается приобретение только первичного жилья.</t>
    </r>
  </si>
  <si>
    <t>Наурыз/Наурыз жұмыскер Отбасы Банк</t>
  </si>
  <si>
    <t>Ипотека "Наурыз"</t>
  </si>
  <si>
    <t>Ипотека "Наурыз жұмыскер"</t>
  </si>
  <si>
    <r>
      <t xml:space="preserve">Возраст участника от 18 до 63 лет включительно; Отсутствие жилья и фактов отчуждения за последние 5 лет на территории РК; Наличие официального дохода в течение последних 6 месяцев; </t>
    </r>
    <r>
      <rPr>
        <b/>
        <sz val="10"/>
        <color theme="1"/>
        <rFont val="Times New Roman"/>
        <family val="1"/>
        <charset val="204"/>
      </rPr>
      <t>Соответствие видов экономической деятельности и рабочих профессий</t>
    </r>
    <r>
      <rPr>
        <sz val="10"/>
        <color theme="1"/>
        <rFont val="Times New Roman"/>
        <family val="1"/>
        <charset val="204"/>
      </rPr>
      <t xml:space="preserve">; </t>
    </r>
    <r>
      <rPr>
        <b/>
        <sz val="10"/>
        <color theme="1"/>
        <rFont val="Times New Roman"/>
        <family val="1"/>
        <charset val="204"/>
      </rPr>
      <t>Справка с места работы по шаблону Банка.</t>
    </r>
  </si>
  <si>
    <r>
      <rPr>
        <b/>
        <sz val="10"/>
        <color theme="1"/>
        <rFont val="Times New Roman"/>
        <family val="1"/>
        <charset val="204"/>
      </rPr>
      <t>от  10%</t>
    </r>
    <r>
      <rPr>
        <sz val="10"/>
        <color theme="1"/>
        <rFont val="Times New Roman"/>
        <family val="1"/>
        <charset val="204"/>
      </rPr>
      <t xml:space="preserve"> при покупке квартиры в чистовой отделке, </t>
    </r>
    <r>
      <rPr>
        <b/>
        <sz val="10"/>
        <color theme="1"/>
        <rFont val="Times New Roman"/>
        <family val="1"/>
        <charset val="204"/>
      </rPr>
      <t>от 20%</t>
    </r>
    <r>
      <rPr>
        <sz val="10"/>
        <color theme="1"/>
        <rFont val="Times New Roman"/>
        <family val="1"/>
        <charset val="204"/>
      </rPr>
      <t xml:space="preserve"> при покупке квартиры в черновой отделке</t>
    </r>
  </si>
  <si>
    <t>ОБЩИЙ КЛАССИФИКАТОР ВИДОВ ЭКОНОМИЧЕСКОЙ ДЕЯТЕЛЬНОСТИ (ОКЭД)</t>
  </si>
  <si>
    <t xml:space="preserve">1. Гражданство РК
2. Отсутствуют ограничения по наличию другой недвижимости в собственности                                3. Наличие официального дохода в течение последних 6 месяцев 
4. Привлечение до двух созаемщиков                                                                                                                                                                   5. Максимальный доход семьи до 950 000 тенге
</t>
  </si>
  <si>
    <t>по тарифам Банка</t>
  </si>
  <si>
    <t>Приобретение жилой недвижимости на первичном рынке (если ДДУ, то заемщику необходимо предоставить доп.залог/КЖК без доп.залога/АВВЭ-приобретаемая квартира предоставляется в залог)</t>
  </si>
  <si>
    <t>по условиям Банка</t>
  </si>
  <si>
    <r>
      <t xml:space="preserve">Отсутствие у участника и членов его семьи в собственности жилья и операций с жильем </t>
    </r>
    <r>
      <rPr>
        <b/>
        <sz val="10"/>
        <color theme="1"/>
        <rFont val="Times New Roman"/>
        <family val="1"/>
        <charset val="204"/>
      </rPr>
      <t>в течение последних 5 лет</t>
    </r>
    <r>
      <rPr>
        <sz val="10"/>
        <color theme="1"/>
        <rFont val="Times New Roman"/>
        <family val="1"/>
        <charset val="204"/>
      </rPr>
      <t xml:space="preserve">. Члены семьи – это муж, жена и их несовершеннолетние дети. В программе может участвовать только один из супругов.                                                                                                                        Если человек не состоит в браке, то отсутствие жилья проверяется только у него. Родителей совершеннолетних казахстанцев не проверяют на наличие жилья.                                                                      Также в рамках одного кредита можно будет взять деньги на ремонт приобретаемого первичного жилья. Сумма займа на ремонт не должна быть более 20 % от общей суммы кредита на покупку жилья, но в пределах максимальной суммы займа. При этом, заем на ремонт предоставляется исключительно при приобретении первичного жилья в черновой отделке. Жилье участник сможет выбрать, забронировать и купить </t>
    </r>
    <r>
      <rPr>
        <b/>
        <sz val="10"/>
        <color theme="1"/>
        <rFont val="Times New Roman"/>
        <family val="1"/>
        <charset val="204"/>
      </rPr>
      <t>на портале Баспана маркет (https://otbasybank.kz/)</t>
    </r>
  </si>
  <si>
    <r>
      <t xml:space="preserve">Отсутствие у участника и членов его семьи в собственности жилья и операций с жильем в течение </t>
    </r>
    <r>
      <rPr>
        <b/>
        <sz val="10"/>
        <color theme="1"/>
        <rFont val="Times New Roman"/>
        <family val="1"/>
        <charset val="204"/>
      </rPr>
      <t>последних 5 лет</t>
    </r>
    <r>
      <rPr>
        <sz val="10"/>
        <color theme="1"/>
        <rFont val="Times New Roman"/>
        <family val="1"/>
        <charset val="204"/>
      </rPr>
      <t xml:space="preserve">. Члены семьи – это муж, жена и их несовершеннолетние дети. В программе может участвовать только один из супругов.                                                                                                                                                                            Если человек не состоит в браке, то отсутствие жилья проверяется только у него. Родителей совершеннолетних казахстанцев не проверяют на наличие жилья.                                                                                                                   Также в рамках одного кредита можно будет взять деньги на ремонт приобретаемого первичного жилья. Сумма займа на ремонт не должна быть более 20 % от общей суммы кредита на покупку жилья, но в пределах максимальной суммы займа. При этом, заем на ремонт предоставляется исключительно при приобретении первичного жилья в черновой отделке. Жилье участник сможет выбрать, забронировать и купить </t>
    </r>
    <r>
      <rPr>
        <b/>
        <sz val="10"/>
        <color theme="1"/>
        <rFont val="Times New Roman"/>
        <family val="1"/>
        <charset val="204"/>
      </rPr>
      <t>на портале Баспана маркет (https://otbasybank.kz/)</t>
    </r>
  </si>
  <si>
    <t>Garden View - 3</t>
  </si>
  <si>
    <t>да, max 840 000 тенге за 1 кв.м.</t>
  </si>
  <si>
    <t>MOD Style - 1</t>
  </si>
  <si>
    <t>Arena City. Sport B (Comfort) - B - Паркинг</t>
  </si>
  <si>
    <t>да ,                                max 441 000 тг за 1 кв.м</t>
  </si>
  <si>
    <t>Минимум 1 млн  – максимум 175 млн с ПД, 50 млн БПД</t>
  </si>
  <si>
    <t>GreenLine.Verda - 1 - Паркинг</t>
  </si>
  <si>
    <t>Dendropark Business - 3 - 1 - кладовые</t>
  </si>
  <si>
    <t>от 20% (При наличии дополнительного обеспечения возможно оформление кредита без первоначального взноса.)</t>
  </si>
  <si>
    <t>Доп.информация:</t>
  </si>
  <si>
    <t>Максимальный срок финансирования с финансовым анализом (полное подтв-е доходов) при первоначальном взносе от 70% составляет 120 месяцев</t>
  </si>
  <si>
    <t>*</t>
  </si>
  <si>
    <t>Grand Park Qasqasu 1 - 1</t>
  </si>
  <si>
    <t>Nexpo Aura - 1 - Паркинг</t>
  </si>
  <si>
    <t>Arena City. Sport A (Comfort) - A - Кладовка</t>
  </si>
  <si>
    <t>да, max 715 000 тенге за 1 кв.м.</t>
  </si>
  <si>
    <t>да, max 545 000 тенге за 1 кв.м.</t>
  </si>
  <si>
    <t>Flora Gardens - 2</t>
  </si>
  <si>
    <t>4Seasons. Dream</t>
  </si>
  <si>
    <t>4Seasons. Dream - Паркинг</t>
  </si>
  <si>
    <t>Flora Gardens - 2 - Паркинг</t>
  </si>
  <si>
    <t>Квартиры с черновой/чистовой отделкой</t>
  </si>
  <si>
    <t>первоначальный взнос от 30 %</t>
  </si>
  <si>
    <t xml:space="preserve"> «BIG Tandau» от МФО BI FINANCE </t>
  </si>
  <si>
    <t xml:space="preserve">Программа «BIG Tandau» от МФО BI FINANCE </t>
  </si>
  <si>
    <t>Qasteev - 1 - Паркинг 1 очередь</t>
  </si>
  <si>
    <t>Qasteev - 2 - Паркинг</t>
  </si>
  <si>
    <t>Space 1 - 2 - ЧО</t>
  </si>
  <si>
    <t>Sapa 4You Business 1 - 1</t>
  </si>
  <si>
    <t>Sapa 4Life Comfort 1-2 - Паркинг</t>
  </si>
  <si>
    <t>GreenLine.Aurora - 2</t>
  </si>
  <si>
    <t>GreenLine.Aurora - 2 - Паркинг</t>
  </si>
  <si>
    <t>GreenLine.Aurora - 2 - кладовка</t>
  </si>
  <si>
    <t>Arman Qala.Lite - 2</t>
  </si>
  <si>
    <t>Arman Qala.Lite - 2 - ЧО</t>
  </si>
  <si>
    <t>да, max 864 500 тенге за 1 кв.м.</t>
  </si>
  <si>
    <t>4Seasons. Joy - Паркинг</t>
  </si>
  <si>
    <t>да, max -750 000 тенге 1 кв.м.</t>
  </si>
  <si>
    <t>GreenLine 4YOU-2 - 2 - Паркинг</t>
  </si>
  <si>
    <t>GreenLine.Garden 1-1 - 1 - Паркинг</t>
  </si>
  <si>
    <t>Darmen - 1</t>
  </si>
  <si>
    <t>GreenLine.Flora - 2</t>
  </si>
  <si>
    <t>Nexpo Trend 1 - 1</t>
  </si>
  <si>
    <t>Nexpo Vision - 1</t>
  </si>
  <si>
    <t>Dream City Eco - C BIG+LIGHT Classic</t>
  </si>
  <si>
    <t>да, max 784 000 тенге за 1 кв.м.</t>
  </si>
  <si>
    <t>да, max 1 014 000 тенге за 1 кв.м.</t>
  </si>
  <si>
    <t>да, max 1 028 300 тенге за 1 кв.м.</t>
  </si>
  <si>
    <t>Space PLUS - Паркинг</t>
  </si>
  <si>
    <t>Arena City Life - A - Кладовка</t>
  </si>
  <si>
    <t>Arena City Life - A - Паркинг</t>
  </si>
  <si>
    <t>Jetisu Kerbez - 2 - ЧО</t>
  </si>
  <si>
    <t>Jetisu Kerbez Comfort - 1 - ЧО</t>
  </si>
  <si>
    <t>AruPark - 1 - ЧО</t>
  </si>
  <si>
    <t>AruPark - 2 - 1 - ЧО</t>
  </si>
  <si>
    <t>Aisar 3</t>
  </si>
  <si>
    <t>AQJUREK - 1 - ЧО</t>
  </si>
  <si>
    <t>PARKLAND - 1 - ЧО</t>
  </si>
  <si>
    <t>Capital Park Emotions - 2 - ЧО</t>
  </si>
  <si>
    <t>GreenLine 4YOU - 2</t>
  </si>
  <si>
    <t>GreenLine.Garden 1 - 1</t>
  </si>
  <si>
    <t>Nexpo Classic Style - 1</t>
  </si>
  <si>
    <t>Клубный Дом 44 - 1</t>
  </si>
  <si>
    <t>Tamga Residence - 1</t>
  </si>
  <si>
    <t>Aisar 3 - 3 - Паркинг</t>
  </si>
  <si>
    <t>Abyroi - 1 - Паркинг</t>
  </si>
  <si>
    <t>Arena Style - 1 - Паркинг</t>
  </si>
  <si>
    <t>Скрыть от ОП</t>
  </si>
  <si>
    <r>
      <rPr>
        <b/>
        <sz val="10"/>
        <color theme="1"/>
        <rFont val="Times New Roman"/>
        <family val="1"/>
        <charset val="204"/>
      </rPr>
      <t xml:space="preserve">ПВ от 20%: </t>
    </r>
    <r>
      <rPr>
        <sz val="10"/>
        <color theme="1"/>
        <rFont val="Times New Roman"/>
        <family val="1"/>
        <charset val="204"/>
      </rPr>
      <t xml:space="preserve">
•	для городов Астана Алматы – 50 млн тенге;
•	для городов Шымкент, Караганда, Актау, Атырау, Актобе, Усть-Каменогорск – 45 млн тенге;
•	для остальных регионов – 30 млн тенге;                                                                                                   </t>
    </r>
    <r>
      <rPr>
        <b/>
        <sz val="10"/>
        <color theme="1"/>
        <rFont val="Times New Roman"/>
        <family val="1"/>
        <charset val="204"/>
      </rPr>
      <t xml:space="preserve">ПВ от 30% </t>
    </r>
    <r>
      <rPr>
        <sz val="10"/>
        <color theme="1"/>
        <rFont val="Times New Roman"/>
        <family val="1"/>
        <charset val="204"/>
      </rPr>
      <t>ограничения к стоимости жилья отсутствуют</t>
    </r>
  </si>
  <si>
    <t>Jetisu Aqsu - 6 - ЧО</t>
  </si>
  <si>
    <t>AruPark 2 - 2 - ЧО</t>
  </si>
  <si>
    <t>Space 1 - 1 - ЧО</t>
  </si>
  <si>
    <t>MoD. Standard 2-2 - ЧО</t>
  </si>
  <si>
    <t>Biography - 1 - 1</t>
  </si>
  <si>
    <t xml:space="preserve">да                   630 000 тг - 1 ком; 560 000 тг - 2 ком; 540 000 тг - 3 ком; </t>
  </si>
  <si>
    <t>да               мах 1 400 000 тг</t>
  </si>
  <si>
    <t>да                            1 ком.- 641000 тг         2 ком.- 530000 тг             3 ком.- 506000 тг         4 ком.- 460000 тг</t>
  </si>
  <si>
    <t>Срок от 1 года до 10 лет.
Мах. сумма займа 200 млн. (мах стоимость помещения 400 млн.)
Целевая группа: Граждане РК, жители РК с Видом на Жительства НЕЛЬЗЯ.
Первоначальный взнос от 50%.
Ставки вознаграждения от 0,1% до 17%.
Возраст от 21 года до 65 лет.
Созаемщик не участвует.
Подтверждение доходов с выписками банков второго уровня на ИП  (не более 5 выписок) или Kaspi pay.</t>
  </si>
  <si>
    <t>Кто может кредитоваться?</t>
  </si>
  <si>
    <t>ИП, действующее не менее 12 мес. 
ИП, работающие по упрощенной форме или патент.</t>
  </si>
  <si>
    <t>Кредитование офисов без доп. залогов на этапе строительства.
Процесс оформления онлайн.
Возможность оформления с косвенным подтверждением дохода.
Без подтверждения ОКЭД и действий бизнеса
Любая деятельность ИП (ЧСИ, нотариус не участвуют).</t>
  </si>
  <si>
    <t>Перечень документов:</t>
  </si>
  <si>
    <t>Условия продукта:</t>
  </si>
  <si>
    <t>Преимущества программы:</t>
  </si>
  <si>
    <t>Свидетельство ИП.
Декларация 910ф. за 12 мес.
Патент (при наличии)
Выписка со счета ИП (с интернет банкинга)
Выписка с Kaspi Pay.</t>
  </si>
  <si>
    <t>Стоимость офиса</t>
  </si>
  <si>
    <t>Стоимость офиса в ипотеку</t>
  </si>
  <si>
    <t>0,1</t>
  </si>
  <si>
    <t>0,5</t>
  </si>
  <si>
    <t>2</t>
  </si>
  <si>
    <t>8,5</t>
  </si>
  <si>
    <t>14</t>
  </si>
  <si>
    <t>17</t>
  </si>
  <si>
    <t>5</t>
  </si>
  <si>
    <t>11</t>
  </si>
  <si>
    <t>15,5</t>
  </si>
  <si>
    <t>да, max 1 247 870 тенге за 1 кв.м.</t>
  </si>
  <si>
    <t>да, max 1 228 630 тенге за 1 кв.м.</t>
  </si>
  <si>
    <t>Aisar - 1</t>
  </si>
  <si>
    <t>Atlant Unique - 5</t>
  </si>
  <si>
    <t>Arena Towers 2 - 2</t>
  </si>
  <si>
    <t>GreenLine.Silva - 1</t>
  </si>
  <si>
    <t>GreenLine.Sakura - 1</t>
  </si>
  <si>
    <t>Aktau Riviera - 2 - ЧО</t>
  </si>
  <si>
    <t>1st by BI премиум 2 - 2</t>
  </si>
  <si>
    <t>Дом на Букетова - 1</t>
  </si>
  <si>
    <t>Sezim Qala Orken - 1</t>
  </si>
  <si>
    <t>Arena Lite - 1 - Паркинг</t>
  </si>
  <si>
    <t>Arena Towers 2 - 2 - Паркинг</t>
  </si>
  <si>
    <t>Dream City Family - A - Кладовка</t>
  </si>
  <si>
    <t>Verdi - 2 - Кладовка</t>
  </si>
  <si>
    <t>Verdi - 2 - Паркинг</t>
  </si>
  <si>
    <t>Aisar - 2 - Паркинг</t>
  </si>
  <si>
    <t>GreenLine.Sakura - 1 - Паркинг</t>
  </si>
  <si>
    <t>GreenLine.Silva - 1 - Паркинг</t>
  </si>
  <si>
    <t>Capital Park Emotions - 1 - Паркинг</t>
  </si>
  <si>
    <t>Capital Park Emotions - 2 - 2 - Паркинг</t>
  </si>
  <si>
    <t>Arena Unity - 1 - Паркинг</t>
  </si>
  <si>
    <t>Saulet - 1</t>
  </si>
  <si>
    <t>Saulet - 2</t>
  </si>
  <si>
    <t>да, max 1 271 400 тенге за 1 кв.м.</t>
  </si>
  <si>
    <t>да, max 1 209 000 тенге за 1 кв.м.</t>
  </si>
  <si>
    <t>да, max 1 092 000 тенге за 1 кв.м.</t>
  </si>
  <si>
    <t>Aisar 3 - ЧО</t>
  </si>
  <si>
    <t>Space PLUS</t>
  </si>
  <si>
    <t>Space PLUS - ЧО</t>
  </si>
  <si>
    <t>Sapa 4Life Comfort 1-2</t>
  </si>
  <si>
    <t>URPAQ</t>
  </si>
  <si>
    <t>SANDI</t>
  </si>
  <si>
    <t>да, max 648 000 тенге за 1 кв.м.</t>
  </si>
  <si>
    <t>да, max 774 000 тенге за 1 кв.м.</t>
  </si>
  <si>
    <t>да, max 1 099 800 тенге за 1 кв.м.</t>
  </si>
  <si>
    <t>Рассматриваются любые варианты подтверждения доходов. При ПВ от 20% возможность оформления с косвенным подтверждением дохода.</t>
  </si>
  <si>
    <t>AruPark - 3</t>
  </si>
  <si>
    <t>AruPark - 3 - ЧО</t>
  </si>
  <si>
    <t>Nexpo Trend - 1 - Паркинг</t>
  </si>
  <si>
    <t>да, max 1 210 300 тенге за 1 кв.м.</t>
  </si>
  <si>
    <t>Jetisu Satti - 1 - Паркинг  Паркинг</t>
  </si>
  <si>
    <t xml:space="preserve">до 15 лет / от 20% </t>
  </si>
  <si>
    <t>При сокращений суммы платежа-без комисий. При сокращении срока - 1 раз 10.000 тг,последующие 20.000 тг.</t>
  </si>
  <si>
    <t>Grand Park Aura - 2</t>
  </si>
  <si>
    <t>Arena City Life - A</t>
  </si>
  <si>
    <t>скрыть от ОП</t>
  </si>
  <si>
    <t>да 36</t>
  </si>
  <si>
    <t>Auez Park</t>
  </si>
  <si>
    <t>Prime Park - 1</t>
  </si>
  <si>
    <t>Grand Park Aura - 2 - Кладовка</t>
  </si>
  <si>
    <t>Grand Park Aura - 2 - Паркинг</t>
  </si>
  <si>
    <t>да, max 891 000 тенге за 1 кв.м.</t>
  </si>
  <si>
    <t>офис</t>
  </si>
  <si>
    <t>Capital Park Art - 2-ЧО</t>
  </si>
  <si>
    <t>Capital Park Art - 1 - Паркинг</t>
  </si>
  <si>
    <t>Отбасы Банк (Женил),  50/50</t>
  </si>
  <si>
    <t>да, max 695 000 тенге за 1 кв.м.</t>
  </si>
  <si>
    <t>Capital Park Art - 2</t>
  </si>
  <si>
    <t>Dream City Family - D</t>
  </si>
  <si>
    <t>MOD Urban 3</t>
  </si>
  <si>
    <t>Бизнес Ипотека (на офисы от Алтын Банк)</t>
  </si>
  <si>
    <t>БИЗНЕС ИПОТЕКА (на офисы от Алтын Банк)</t>
  </si>
  <si>
    <t>PARKLAND 2</t>
  </si>
  <si>
    <t>PARKLAND 2 - ЧО</t>
  </si>
  <si>
    <t>GreenLine.Garden 1-2 - Паркинг</t>
  </si>
  <si>
    <t>GreenLine.Garden 1-2</t>
  </si>
  <si>
    <t>Dream City Family - D BIG+Light Modern</t>
  </si>
  <si>
    <t>Да 36/60</t>
  </si>
  <si>
    <t>Arena City Sport - F</t>
  </si>
  <si>
    <t>Arena City Sport - F BIG+LIGHT Modern</t>
  </si>
  <si>
    <t>Arena City Sport - E BIG+Light Classic</t>
  </si>
  <si>
    <t>Arena Lite - ЧО</t>
  </si>
  <si>
    <t>Space 1 - 3</t>
  </si>
  <si>
    <t>Capital Park Art - 1</t>
  </si>
  <si>
    <t>Дом на Букетова - 1 - Паркинг</t>
  </si>
  <si>
    <t>да, max 552 000 тенге за 1 кв.м.</t>
  </si>
  <si>
    <t>да, max 537 570 тенге за 1 кв.м.</t>
  </si>
  <si>
    <t>Jetisu Satti</t>
  </si>
  <si>
    <t>UIA. DARYN-B</t>
  </si>
  <si>
    <t>UIA. DARYN-B - ЧО</t>
  </si>
  <si>
    <t>IZBASAR - 1 - Паркинг</t>
  </si>
  <si>
    <t>Jetisu Nauryz - 1 - Паркинг</t>
  </si>
  <si>
    <t>Arena City Sport - A</t>
  </si>
  <si>
    <t>Arena City. Sport - B</t>
  </si>
  <si>
    <t>Arena City Sport C (Comfort P-) - C</t>
  </si>
  <si>
    <t>Arena City Sport - E</t>
  </si>
  <si>
    <t>1st by BI премиум</t>
  </si>
  <si>
    <t>да,                                3 ком.- 1150000 тг         4 ком.- 1127000 тг             5 ком.- 1058000 тг         7 ком.- 966000 тг</t>
  </si>
  <si>
    <t>Dream City Family - K</t>
  </si>
  <si>
    <t>да, max 1 182 500 тенге за 1 кв.м.</t>
  </si>
  <si>
    <t>Dastur - 1</t>
  </si>
  <si>
    <t>Dastur - 2</t>
  </si>
  <si>
    <t>Arena City Park - C</t>
  </si>
  <si>
    <t>да,                                1 ком.- 737 900 тг         2 ком.- 724 900 тг             3 ком.- 640 500 тг         4 ком.- 636 000 тг</t>
  </si>
  <si>
    <t>да,                                       2 ком.- 788 100 тг             3 ком.- 689 500 тг         4 ком.- 689 300 тг</t>
  </si>
  <si>
    <t>да, max 540 760 тенге за 1 кв.м.</t>
  </si>
  <si>
    <t>Biography - 1 - 2</t>
  </si>
  <si>
    <t>MOD Urban 3 - 3 - Паркинг</t>
  </si>
  <si>
    <t>Family Gardens</t>
  </si>
  <si>
    <t>Family Gardens 1 - Паркинг</t>
  </si>
  <si>
    <t>4YOU Shymkent - 2</t>
  </si>
  <si>
    <t>да                     1 ком.- 537000 тг         2 ком.- 459000 тг             3 ком.- 449000 тг         4 ком.- 437000 тг</t>
  </si>
  <si>
    <t>Jetisu Nauryz</t>
  </si>
  <si>
    <t>да,                               1, 2, 3 ком.- 1000500 тг                             4 ком.- 1023500  тг             5 ком.- 977500  тг</t>
  </si>
  <si>
    <t>да,                              1, 2, 3 ком.- 1000500 тг                             4 ком.- 1023500  тг             5 ком.- 977500  тг</t>
  </si>
  <si>
    <t>4YOU Shymkent - 2 - Паркинг</t>
  </si>
  <si>
    <t>скрыть от оп</t>
  </si>
  <si>
    <t>URPAQ (2 подъезд) - ЧО</t>
  </si>
  <si>
    <t>SANDI (1 подъезд) - ЧО</t>
  </si>
  <si>
    <t>MOD Ultra</t>
  </si>
  <si>
    <t>MOD Ultra - Паркинг</t>
  </si>
  <si>
    <t>да, max 1 200 000 тенге за 1 кв.м.</t>
  </si>
  <si>
    <t>4YOU Shymkent Бизнес 3</t>
  </si>
  <si>
    <t>да, max 1 001 700 тенге за 1 кв.м.</t>
  </si>
  <si>
    <t>GreenLine.Velora</t>
  </si>
  <si>
    <t>Aisar - 4</t>
  </si>
  <si>
    <t>Grand Park Vita - чистовая отделка</t>
  </si>
  <si>
    <t>Grand Park Aura - Паркинг</t>
  </si>
  <si>
    <t>UIA.DARYN - D</t>
  </si>
  <si>
    <t>UIA. DARYN-D - ЧО</t>
  </si>
  <si>
    <t>Dastur - 3</t>
  </si>
  <si>
    <t>Dastur - 4</t>
  </si>
  <si>
    <t>Grand Park Vita 1</t>
  </si>
  <si>
    <t>Grand Park Aura 1</t>
  </si>
  <si>
    <t>MoD. Standard 2-2 - Паркинг</t>
  </si>
  <si>
    <t>да оффлайн</t>
  </si>
  <si>
    <t>Arena City Balance - B</t>
  </si>
  <si>
    <t>Capital Park Melody - 1 - ЧО</t>
  </si>
  <si>
    <t>Dastur 3 - 3 BIG+ Comfort</t>
  </si>
  <si>
    <t>Arman Qala. Family - 1</t>
  </si>
  <si>
    <t>PARKLAND - 1 - 2</t>
  </si>
  <si>
    <t>PARKLAND - 1 -2 - ЧО</t>
  </si>
  <si>
    <t>Abyroi</t>
  </si>
  <si>
    <t>Capital Park Melody - 1</t>
  </si>
  <si>
    <t>IZBASAR</t>
  </si>
  <si>
    <t>TULGA</t>
  </si>
  <si>
    <t>да, max 630 000 тенге за 1 кв.м.</t>
  </si>
  <si>
    <t>Arena City Balance - B Big+</t>
  </si>
  <si>
    <t>да, max 554 400 тенге за 1 кв.м.</t>
  </si>
  <si>
    <t>да, max 530 200 тенге за 1 кв.м.</t>
  </si>
  <si>
    <t>Sapa 4Life Comfort 1</t>
  </si>
  <si>
    <t>Dream City Art - A</t>
  </si>
  <si>
    <t>Dream City Art - A BIG+Light Classic</t>
  </si>
  <si>
    <t>Dream City Family - G - BIG+ Comfort</t>
  </si>
  <si>
    <t>Parkside - 1</t>
  </si>
  <si>
    <t>13%</t>
  </si>
  <si>
    <t>13,5%</t>
  </si>
  <si>
    <t>8,5%</t>
  </si>
  <si>
    <t>Jetisu Aspan - Паркинг</t>
  </si>
  <si>
    <t>Capital Park Melody - Паркинг</t>
  </si>
  <si>
    <t xml:space="preserve">от 71 </t>
  </si>
  <si>
    <t>от 61 до 70</t>
  </si>
  <si>
    <t>от 51 до 60</t>
  </si>
  <si>
    <t>от 41 до 50</t>
  </si>
  <si>
    <t>от 31 до 40</t>
  </si>
  <si>
    <t>ь</t>
  </si>
  <si>
    <t>4 Seasons. Joy</t>
  </si>
  <si>
    <t>Sapa 4Life Comfort 1-1</t>
  </si>
  <si>
    <t>15,00%*</t>
  </si>
  <si>
    <t>Atlant - 6 - 2</t>
  </si>
  <si>
    <t>от 51%</t>
  </si>
  <si>
    <t>от 20 до 50%</t>
  </si>
  <si>
    <t>Arena City Sport - D</t>
  </si>
  <si>
    <t>Ainaline - 1</t>
  </si>
  <si>
    <t>первоначальный взнос от 30%</t>
  </si>
  <si>
    <t>Да 36/60 ПВ 30%</t>
  </si>
  <si>
    <t>Dream City Family - L</t>
  </si>
  <si>
    <t>Dream City Family - L BIG+Light Modern</t>
  </si>
  <si>
    <t>Jetisu Aspan A</t>
  </si>
  <si>
    <t>Jetisu Aspan A - ЧО</t>
  </si>
  <si>
    <t>MOD Urban 4</t>
  </si>
  <si>
    <t>MOD Urban 4 - Паркинг</t>
  </si>
  <si>
    <t>Arena City Park - C - Кладовка</t>
  </si>
  <si>
    <t>Arena City Park - C - Паркинг</t>
  </si>
  <si>
    <t>Arena City Sport - E - Кладовка</t>
  </si>
  <si>
    <t>Arena City Sport - F - Кладовка</t>
  </si>
  <si>
    <t>Dream City Family - C - Паркинг</t>
  </si>
  <si>
    <t>Dream City Family - D - Паркинг</t>
  </si>
  <si>
    <t>Dream City Family - F - Паркинг</t>
  </si>
  <si>
    <t>Dream City Family - G - Паркинг</t>
  </si>
  <si>
    <t>Dream City Family - K - Паркинг</t>
  </si>
  <si>
    <t>Saulet - 1 - Паркинг</t>
  </si>
  <si>
    <t>Saulet - 2 - Паркинг</t>
  </si>
  <si>
    <t>Dastur - 4 - Паркинг</t>
  </si>
  <si>
    <t>President's Park - 3 оч. Паркинг</t>
  </si>
  <si>
    <t xml:space="preserve">Dream City Family - D </t>
  </si>
  <si>
    <t>Dream City Art - A - Кладовка</t>
  </si>
  <si>
    <t>Dastur - 4 - Кладовка</t>
  </si>
  <si>
    <t>Остатки на 10.11.2025</t>
  </si>
  <si>
    <t>Arena City Life - B</t>
  </si>
  <si>
    <t>Arena City Balance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</si>
</sst>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8" formatCode="#,##0.00\ &quot;₸&quot;;[Red]\-#,##0.00\ &quot;₸&quot;"/>
    <numFmt numFmtId="164" formatCode="_-* #,##0.00\ _₽_-;\-* #,##0.00\ _₽_-;_-* &quot;-&quot;??\ _₽_-;_-@_-"/>
    <numFmt numFmtId="165" formatCode="_-* #,##0_-;\-* #,##0_-;_-* &quot;-&quot;_-;_-@_-"/>
    <numFmt numFmtId="166" formatCode="_-* #,##0.00_-;\-* #,##0.00_-;_-* &quot;-&quot;??_-;_-@_-"/>
    <numFmt numFmtId="167" formatCode="0.0%"/>
    <numFmt numFmtId="168" formatCode="_-* #,##0\ _₽_-;\-* #,##0\ _₽_-;_-* &quot;-&quot;??\ _₽_-;_-@_-"/>
    <numFmt numFmtId="169" formatCode="_-* #,##0.00_р_._-;\-* #,##0.00_р_._-;_-* &quot;-&quot;??_р_._-;_-@_-"/>
    <numFmt numFmtId="170" formatCode="#,##0&quot;лв.&quot;;\-#,##0&quot;лв.&quot;"/>
    <numFmt numFmtId="171" formatCode="_-* #,##0\ _D_M_-;\-* #,##0\ _D_M_-;_-* &quot;-&quot;\ _D_M_-;_-@_-"/>
    <numFmt numFmtId="172" formatCode="#,##0.0000"/>
    <numFmt numFmtId="173" formatCode="_-* #,##0.00\ &quot;Sk&quot;_-;\-* #,##0.00\ &quot;Sk&quot;_-;_-* &quot;-&quot;??\ &quot;Sk&quot;_-;_-@_-"/>
    <numFmt numFmtId="174" formatCode="_-* #,##0.00\ &quot;zl&quot;_-;\-* #,##0.00\ &quot;zl&quot;_-;_-* &quot;-&quot;??\ &quot;zl&quot;_-;_-@_-"/>
    <numFmt numFmtId="175" formatCode="#,##0,;\(#,##0,\)"/>
    <numFmt numFmtId="176" formatCode="&quot;L.&quot;\ #,##0;[Red]\-&quot;L.&quot;\ #,##0"/>
    <numFmt numFmtId="177" formatCode="_-* #,##0.0_-;\-* #,##0.0_-;_-* &quot;-&quot;?_-;_-@_-"/>
    <numFmt numFmtId="178" formatCode="0.000000"/>
    <numFmt numFmtId="179" formatCode="_-* #,##0.00&quot;р.&quot;_-;\-* #,##0.00&quot;р.&quot;_-;_-* \-??&quot;р.&quot;_-;_-@_-"/>
    <numFmt numFmtId="180" formatCode="_(* #&quot; &quot;##0.00_);_(* \(#&quot; &quot;##0.00\);_(* &quot;-&quot;??_);_(@_)"/>
    <numFmt numFmtId="181" formatCode="0.000%"/>
    <numFmt numFmtId="182" formatCode="0.00000"/>
    <numFmt numFmtId="183" formatCode="_-* #,##0.0\ _₽_-;\-* #,##0.0\ _₽_-;_-* &quot;-&quot;??\ _₽_-;_-@_-"/>
    <numFmt numFmtId="184" formatCode="_-* #,##0\ _₽_-;\-* #,##0\ _₽_-;_-* &quot;-&quot;?\ _₽_-;_-@_-"/>
    <numFmt numFmtId="185" formatCode="#,##0\ [$₸-43F]"/>
    <numFmt numFmtId="186" formatCode="#,##0.0"/>
    <numFmt numFmtId="187" formatCode="#,##0_ ;[Red]\-#,##0\ "/>
    <numFmt numFmtId="188" formatCode="#,##0.00_ ;[Red]\-#,##0.00\ "/>
    <numFmt numFmtId="189" formatCode="_-* #,##0_-;\-* #,##0_-;_-* &quot;-&quot;??_-;_-@_-"/>
    <numFmt numFmtId="190" formatCode="#,##0_ ;\-#,##0\ "/>
  </numFmts>
  <fonts count="190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sz val="9"/>
      <name val="Arial Cyr"/>
      <charset val="204"/>
    </font>
    <font>
      <b/>
      <sz val="9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b/>
      <u/>
      <sz val="8"/>
      <name val="Times New Roman"/>
      <family val="1"/>
      <charset val="204"/>
    </font>
    <font>
      <sz val="8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u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sz val="12"/>
      <name val="Arial Cyr"/>
      <charset val="204"/>
    </font>
    <font>
      <sz val="7"/>
      <name val="Times New Roman"/>
      <family val="1"/>
      <charset val="204"/>
    </font>
    <font>
      <sz val="8"/>
      <color rgb="FF000000"/>
      <name val="Courier New"/>
      <family val="3"/>
      <charset val="204"/>
    </font>
    <font>
      <sz val="7"/>
      <color rgb="FF000000"/>
      <name val="Times New Roman"/>
      <family val="1"/>
      <charset val="204"/>
    </font>
    <font>
      <i/>
      <sz val="8"/>
      <name val="Times New Roman"/>
      <family val="1"/>
      <charset val="204"/>
    </font>
    <font>
      <u/>
      <sz val="8"/>
      <name val="Times New Roman"/>
      <family val="1"/>
      <charset val="204"/>
    </font>
    <font>
      <i/>
      <sz val="7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u/>
      <sz val="8"/>
      <color theme="10"/>
      <name val="Arial"/>
      <family val="2"/>
      <charset val="204"/>
    </font>
    <font>
      <b/>
      <u/>
      <sz val="1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0"/>
      <name val="Arial"/>
      <family val="2"/>
      <charset val="204"/>
    </font>
    <font>
      <sz val="10"/>
      <name val="MS Sans Serif"/>
      <family val="2"/>
      <charset val="204"/>
    </font>
    <font>
      <sz val="10"/>
      <name val="Arial CE"/>
      <charset val="238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8"/>
      <color indexed="8"/>
      <name val="Arial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sz val="10"/>
      <name val="Courier"/>
      <family val="3"/>
    </font>
    <font>
      <sz val="10"/>
      <color indexed="8"/>
      <name val="Arial"/>
      <family val="2"/>
      <charset val="204"/>
    </font>
    <font>
      <sz val="10"/>
      <name val="Arial CE"/>
    </font>
    <font>
      <b/>
      <sz val="11"/>
      <color indexed="63"/>
      <name val="Calibri"/>
      <family val="2"/>
      <charset val="204"/>
    </font>
    <font>
      <b/>
      <sz val="10"/>
      <name val="MS Sans Serif"/>
      <family val="2"/>
      <charset val="204"/>
    </font>
    <font>
      <sz val="11"/>
      <name val="Arial"/>
      <family val="2"/>
      <charset val="204"/>
    </font>
    <font>
      <b/>
      <sz val="10"/>
      <color indexed="9"/>
      <name val="Arial"/>
      <family val="2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b/>
      <sz val="24"/>
      <name val="Arial Cyr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i/>
      <u/>
      <sz val="12"/>
      <color theme="1"/>
      <name val="Times New Roman"/>
      <family val="1"/>
      <charset val="204"/>
    </font>
    <font>
      <sz val="9"/>
      <name val="Gotham Pro"/>
      <family val="3"/>
    </font>
    <font>
      <b/>
      <sz val="9"/>
      <name val="Gotham Pro"/>
      <family val="3"/>
    </font>
    <font>
      <b/>
      <sz val="9"/>
      <color theme="1"/>
      <name val="Gotham Pro"/>
      <family val="3"/>
    </font>
    <font>
      <sz val="9"/>
      <color theme="1"/>
      <name val="Gotham Pro"/>
      <family val="3"/>
    </font>
    <font>
      <b/>
      <sz val="9"/>
      <color theme="0"/>
      <name val="Gotham Pro"/>
      <family val="3"/>
    </font>
    <font>
      <b/>
      <u/>
      <sz val="9"/>
      <color theme="0"/>
      <name val="Gotham Pro"/>
      <family val="3"/>
    </font>
    <font>
      <b/>
      <sz val="14"/>
      <name val="Gotham Pro"/>
      <family val="3"/>
    </font>
    <font>
      <b/>
      <u/>
      <sz val="9"/>
      <name val="Gotham Pro"/>
      <family val="3"/>
    </font>
    <font>
      <b/>
      <sz val="9"/>
      <color theme="0"/>
      <name val="Times New Roman"/>
      <family val="1"/>
      <charset val="204"/>
    </font>
    <font>
      <b/>
      <u/>
      <sz val="9"/>
      <color rgb="FF002060"/>
      <name val="Times New Roman"/>
      <family val="1"/>
      <charset val="204"/>
    </font>
    <font>
      <b/>
      <u/>
      <sz val="9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b/>
      <sz val="9"/>
      <color rgb="FF00206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9"/>
      <name val="ешьу"/>
      <charset val="204"/>
    </font>
    <font>
      <b/>
      <sz val="14"/>
      <name val="ешьу"/>
      <charset val="204"/>
    </font>
    <font>
      <b/>
      <sz val="9"/>
      <color theme="0"/>
      <name val="ешьу"/>
      <charset val="204"/>
    </font>
    <font>
      <b/>
      <sz val="9"/>
      <name val="ешьу"/>
      <charset val="204"/>
    </font>
    <font>
      <b/>
      <sz val="14"/>
      <name val="ешьуы"/>
      <charset val="204"/>
    </font>
    <font>
      <sz val="9"/>
      <name val="ешьуы"/>
      <charset val="204"/>
    </font>
    <font>
      <b/>
      <sz val="9"/>
      <name val="ешьуы"/>
      <charset val="204"/>
    </font>
    <font>
      <b/>
      <sz val="9"/>
      <color rgb="FF000000"/>
      <name val="ешьу"/>
      <charset val="204"/>
    </font>
    <font>
      <b/>
      <u/>
      <sz val="9"/>
      <color theme="0"/>
      <name val="ешьу"/>
      <charset val="204"/>
    </font>
    <font>
      <b/>
      <sz val="14"/>
      <name val="егьу"/>
      <charset val="204"/>
    </font>
    <font>
      <sz val="9"/>
      <name val="егьу"/>
      <charset val="204"/>
    </font>
    <font>
      <sz val="11"/>
      <color rgb="FFFF0000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theme="0"/>
      <name val="Arial"/>
      <family val="2"/>
      <charset val="204"/>
    </font>
    <font>
      <sz val="8.5"/>
      <name val="Times New Roman"/>
      <family val="1"/>
      <charset val="204"/>
    </font>
    <font>
      <sz val="8"/>
      <name val="Arial Cyr"/>
      <charset val="204"/>
    </font>
    <font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sz val="28"/>
      <name val="Arial"/>
      <family val="2"/>
      <charset val="204"/>
    </font>
    <font>
      <sz val="11"/>
      <color rgb="FF3F3F76"/>
      <name val="Times New Roman"/>
      <family val="1"/>
      <charset val="204"/>
    </font>
    <font>
      <b/>
      <sz val="12"/>
      <color rgb="FF3F3F76"/>
      <name val="Times New Roman"/>
      <family val="1"/>
      <charset val="204"/>
    </font>
    <font>
      <b/>
      <sz val="9"/>
      <color rgb="FF3F3F3F"/>
      <name val="Times New Roman"/>
      <family val="1"/>
      <charset val="204"/>
    </font>
    <font>
      <sz val="9"/>
      <color rgb="FF3F3F76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9"/>
      <color rgb="FF3F3F3F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theme="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u/>
      <sz val="10"/>
      <color theme="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0"/>
      <color rgb="FF002060"/>
      <name val="Times New Roman"/>
      <family val="1"/>
      <charset val="204"/>
    </font>
    <font>
      <u/>
      <sz val="10"/>
      <color theme="1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name val="Gotham Pro"/>
      <family val="3"/>
      <charset val="204"/>
    </font>
    <font>
      <b/>
      <sz val="10"/>
      <color rgb="FF000000"/>
      <name val="Times New Roman"/>
      <family val="1"/>
      <charset val="204"/>
    </font>
    <font>
      <sz val="10"/>
      <color rgb="FF002060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20"/>
      <color rgb="FF000000"/>
      <name val="Calibri"/>
      <family val="2"/>
      <charset val="204"/>
    </font>
    <font>
      <b/>
      <u/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name val="Calibri"/>
      <family val="2"/>
      <charset val="204"/>
    </font>
    <font>
      <b/>
      <sz val="10"/>
      <color rgb="FFFFFFFF"/>
      <name val="Arial"/>
      <family val="2"/>
      <charset val="204"/>
    </font>
    <font>
      <b/>
      <u/>
      <sz val="14"/>
      <name val="Times New Roman"/>
      <family val="1"/>
      <charset val="204"/>
    </font>
    <font>
      <b/>
      <sz val="10"/>
      <color rgb="FFFFFFFF"/>
      <name val="Times New Roman"/>
      <family val="1"/>
      <charset val="204"/>
    </font>
    <font>
      <b/>
      <u/>
      <sz val="10"/>
      <color rgb="FFFFFFFF"/>
      <name val="Times New Roman"/>
      <family val="1"/>
      <charset val="204"/>
    </font>
    <font>
      <b/>
      <sz val="12"/>
      <color rgb="FFFFFF00"/>
      <name val="Times New Roman"/>
      <family val="1"/>
      <charset val="204"/>
    </font>
    <font>
      <b/>
      <sz val="9"/>
      <color rgb="FFFFFF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color theme="0"/>
      <name val="Arial Cyr"/>
      <charset val="204"/>
    </font>
    <font>
      <sz val="10"/>
      <color theme="0"/>
      <name val="Arial Cyr"/>
      <charset val="204"/>
    </font>
    <font>
      <b/>
      <sz val="10"/>
      <color theme="0"/>
      <name val="Arial Cyr"/>
      <charset val="204"/>
    </font>
    <font>
      <b/>
      <sz val="14"/>
      <color theme="4" tint="-0.499984740745262"/>
      <name val="Arial Cyr"/>
      <charset val="204"/>
    </font>
    <font>
      <b/>
      <sz val="7"/>
      <color rgb="FF000000"/>
      <name val="Times New Roman"/>
      <family val="1"/>
      <charset val="204"/>
    </font>
    <font>
      <b/>
      <sz val="7"/>
      <name val="Times New Roman"/>
      <family val="1"/>
      <charset val="204"/>
    </font>
    <font>
      <sz val="10"/>
      <name val="Symbol"/>
      <family val="1"/>
      <charset val="2"/>
    </font>
    <font>
      <b/>
      <i/>
      <u/>
      <sz val="7"/>
      <name val="Times New Roman"/>
      <family val="1"/>
      <charset val="204"/>
    </font>
    <font>
      <sz val="9"/>
      <name val="Arial Cyr"/>
      <family val="2"/>
      <charset val="204"/>
    </font>
    <font>
      <b/>
      <sz val="9"/>
      <name val="Arial Cyr"/>
      <family val="2"/>
      <charset val="204"/>
    </font>
    <font>
      <b/>
      <sz val="8"/>
      <name val="Arial Cyr"/>
      <family val="2"/>
      <charset val="204"/>
    </font>
    <font>
      <b/>
      <sz val="12"/>
      <color theme="0"/>
      <name val="ешьу"/>
      <charset val="204"/>
    </font>
    <font>
      <b/>
      <sz val="11"/>
      <color theme="0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2"/>
      <color rgb="FFFF0000"/>
      <name val="Arial Cyr"/>
      <charset val="204"/>
    </font>
    <font>
      <b/>
      <sz val="11"/>
      <name val="Calibri"/>
      <family val="2"/>
      <scheme val="minor"/>
    </font>
    <font>
      <b/>
      <sz val="15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8"/>
      <name val="Times New Roman"/>
      <family val="1"/>
      <charset val="204"/>
    </font>
    <font>
      <sz val="8.5"/>
      <color rgb="FF000000"/>
      <name val="Times New Roman"/>
      <family val="1"/>
      <charset val="204"/>
    </font>
  </fonts>
  <fills count="115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8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4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indexed="41"/>
      </patternFill>
    </fill>
    <fill>
      <patternFill patternType="solid">
        <fgColor rgb="FF0B05F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41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CCFFFF"/>
      </patternFill>
    </fill>
    <fill>
      <patternFill patternType="solid">
        <fgColor rgb="FFFFFFFF"/>
        <bgColor rgb="FFCCFFFF"/>
      </patternFill>
    </fill>
    <fill>
      <patternFill patternType="solid">
        <fgColor rgb="FFFFE6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4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7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0.499984740745262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indexed="64"/>
      </top>
      <bottom/>
      <diagonal/>
    </border>
    <border>
      <left style="thin">
        <color theme="2" tint="-0.499984740745262"/>
      </left>
      <right/>
      <top style="medium">
        <color indexed="64"/>
      </top>
      <bottom/>
      <diagonal/>
    </border>
    <border>
      <left style="thin">
        <color theme="2" tint="-0.499984740745262"/>
      </left>
      <right style="medium">
        <color indexed="64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medium">
        <color indexed="64"/>
      </bottom>
      <diagonal/>
    </border>
    <border>
      <left/>
      <right style="thin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auto="1"/>
      </bottom>
      <diagonal/>
    </border>
  </borders>
  <cellStyleXfs count="1348">
    <xf numFmtId="0" fontId="0" fillId="0" borderId="0"/>
    <xf numFmtId="9" fontId="10" fillId="0" borderId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9" fillId="0" borderId="0"/>
    <xf numFmtId="0" fontId="8" fillId="0" borderId="0"/>
    <xf numFmtId="9" fontId="8" fillId="0" borderId="0" applyFont="0" applyFill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29" borderId="0" applyNumberFormat="0" applyBorder="0" applyAlignment="0" applyProtection="0"/>
    <xf numFmtId="0" fontId="36" fillId="38" borderId="0" applyNumberFormat="0" applyBorder="0" applyAlignment="0" applyProtection="0"/>
    <xf numFmtId="0" fontId="36" fillId="41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35" borderId="0" applyNumberFormat="0" applyBorder="0" applyAlignment="0" applyProtection="0"/>
    <xf numFmtId="0" fontId="36" fillId="42" borderId="0" applyNumberFormat="0" applyBorder="0" applyAlignment="0" applyProtection="0"/>
    <xf numFmtId="0" fontId="36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55" borderId="0" applyNumberFormat="0" applyBorder="0" applyAlignment="0" applyProtection="0"/>
    <xf numFmtId="0" fontId="41" fillId="5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57" borderId="0" applyNumberFormat="0" applyBorder="0" applyAlignment="0" applyProtection="0"/>
    <xf numFmtId="0" fontId="42" fillId="27" borderId="0" applyNumberFormat="0" applyBorder="0" applyAlignment="0" applyProtection="0"/>
    <xf numFmtId="0" fontId="43" fillId="58" borderId="55" applyNumberFormat="0" applyAlignment="0" applyProtection="0"/>
    <xf numFmtId="0" fontId="44" fillId="59" borderId="56" applyNumberFormat="0" applyAlignment="0" applyProtection="0"/>
    <xf numFmtId="170" fontId="45" fillId="0" borderId="0" applyFont="0" applyFill="0" applyBorder="0" applyAlignment="0" applyProtection="0"/>
    <xf numFmtId="14" fontId="45" fillId="0" borderId="0">
      <protection locked="0"/>
    </xf>
    <xf numFmtId="14" fontId="14" fillId="0" borderId="57"/>
    <xf numFmtId="171" fontId="45" fillId="0" borderId="0" applyFont="0" applyFill="0" applyBorder="0" applyAlignment="0" applyProtection="0"/>
    <xf numFmtId="40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172" fontId="4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172" fontId="45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28" borderId="0" applyNumberFormat="0" applyBorder="0" applyAlignment="0" applyProtection="0"/>
    <xf numFmtId="0" fontId="50" fillId="60" borderId="0"/>
    <xf numFmtId="0" fontId="51" fillId="0" borderId="58" applyNumberFormat="0" applyFill="0" applyAlignment="0" applyProtection="0"/>
    <xf numFmtId="0" fontId="52" fillId="0" borderId="59" applyNumberFormat="0" applyFill="0" applyAlignment="0" applyProtection="0"/>
    <xf numFmtId="0" fontId="53" fillId="0" borderId="60" applyNumberFormat="0" applyFill="0" applyAlignment="0" applyProtection="0"/>
    <xf numFmtId="0" fontId="53" fillId="0" borderId="0" applyNumberFormat="0" applyFill="0" applyBorder="0" applyAlignment="0" applyProtection="0"/>
    <xf numFmtId="14" fontId="55" fillId="60" borderId="5">
      <alignment vertical="top" wrapText="1"/>
    </xf>
    <xf numFmtId="0" fontId="56" fillId="0" borderId="61" applyNumberFormat="0" applyFill="0" applyAlignment="0" applyProtection="0"/>
    <xf numFmtId="173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38" fontId="46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38" fontId="45" fillId="0" borderId="0">
      <protection locked="0"/>
    </xf>
    <xf numFmtId="0" fontId="57" fillId="61" borderId="0" applyNumberFormat="0" applyBorder="0" applyAlignment="0" applyProtection="0"/>
    <xf numFmtId="0" fontId="58" fillId="0" borderId="0"/>
    <xf numFmtId="0" fontId="47" fillId="0" borderId="0"/>
    <xf numFmtId="0" fontId="47" fillId="0" borderId="0"/>
    <xf numFmtId="0" fontId="59" fillId="0" borderId="0"/>
    <xf numFmtId="0" fontId="47" fillId="0" borderId="0"/>
    <xf numFmtId="0" fontId="60" fillId="0" borderId="0"/>
    <xf numFmtId="0" fontId="47" fillId="0" borderId="0"/>
    <xf numFmtId="0" fontId="47" fillId="0" borderId="0"/>
    <xf numFmtId="0" fontId="40" fillId="0" borderId="0"/>
    <xf numFmtId="0" fontId="36" fillId="62" borderId="62" applyNumberFormat="0" applyFont="0" applyAlignment="0" applyProtection="0"/>
    <xf numFmtId="0" fontId="46" fillId="0" borderId="0" applyNumberFormat="0" applyFont="0" applyFill="0" applyBorder="0" applyAlignment="0" applyProtection="0">
      <alignment horizontal="left"/>
    </xf>
    <xf numFmtId="15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0" fontId="62" fillId="0" borderId="7">
      <alignment horizontal="center"/>
    </xf>
    <xf numFmtId="3" fontId="46" fillId="0" borderId="0" applyFont="0" applyFill="0" applyBorder="0" applyAlignment="0" applyProtection="0"/>
    <xf numFmtId="0" fontId="46" fillId="63" borderId="0" applyNumberFormat="0" applyFont="0" applyBorder="0" applyAlignment="0" applyProtection="0"/>
    <xf numFmtId="0" fontId="63" fillId="0" borderId="0"/>
    <xf numFmtId="0" fontId="64" fillId="64" borderId="64" applyBorder="0">
      <alignment horizontal="left"/>
    </xf>
    <xf numFmtId="175" fontId="65" fillId="0" borderId="0"/>
    <xf numFmtId="0" fontId="66" fillId="0" borderId="0" applyNumberFormat="0" applyFill="0" applyBorder="0" applyAlignment="0" applyProtection="0"/>
    <xf numFmtId="0" fontId="67" fillId="0" borderId="65" applyNumberFormat="0" applyFill="0" applyAlignment="0" applyProtection="0"/>
    <xf numFmtId="176" fontId="46" fillId="0" borderId="0" applyFont="0" applyFill="0" applyBorder="0" applyAlignment="0" applyProtection="0"/>
    <xf numFmtId="177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41" fillId="65" borderId="0" applyNumberFormat="0" applyBorder="0" applyAlignment="0" applyProtection="0"/>
    <xf numFmtId="0" fontId="41" fillId="66" borderId="0" applyNumberFormat="0" applyBorder="0" applyAlignment="0" applyProtection="0"/>
    <xf numFmtId="0" fontId="41" fillId="67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68" borderId="0" applyNumberFormat="0" applyBorder="0" applyAlignment="0" applyProtection="0"/>
    <xf numFmtId="0" fontId="54" fillId="37" borderId="55" applyNumberFormat="0" applyAlignment="0" applyProtection="0"/>
    <xf numFmtId="0" fontId="61" fillId="69" borderId="63" applyNumberFormat="0" applyAlignment="0" applyProtection="0"/>
    <xf numFmtId="0" fontId="43" fillId="69" borderId="55" applyNumberFormat="0" applyAlignment="0" applyProtection="0"/>
    <xf numFmtId="179" fontId="69" fillId="0" borderId="0" applyFill="0" applyBorder="0" applyAlignment="0" applyProtection="0"/>
    <xf numFmtId="0" fontId="51" fillId="0" borderId="66" applyNumberFormat="0" applyFill="0" applyAlignment="0" applyProtection="0"/>
    <xf numFmtId="0" fontId="52" fillId="0" borderId="67" applyNumberFormat="0" applyFill="0" applyAlignment="0" applyProtection="0"/>
    <xf numFmtId="0" fontId="53" fillId="0" borderId="68" applyNumberFormat="0" applyFill="0" applyAlignment="0" applyProtection="0"/>
    <xf numFmtId="0" fontId="53" fillId="0" borderId="0" applyNumberFormat="0" applyFill="0" applyBorder="0" applyAlignment="0" applyProtection="0"/>
    <xf numFmtId="0" fontId="67" fillId="0" borderId="65" applyNumberFormat="0" applyFill="0" applyAlignment="0" applyProtection="0"/>
    <xf numFmtId="0" fontId="44" fillId="70" borderId="56" applyNumberFormat="0" applyAlignment="0" applyProtection="0"/>
    <xf numFmtId="0" fontId="66" fillId="0" borderId="0" applyNumberFormat="0" applyFill="0" applyBorder="0" applyAlignment="0" applyProtection="0"/>
    <xf numFmtId="0" fontId="57" fillId="71" borderId="0" applyNumberFormat="0" applyBorder="0" applyAlignment="0" applyProtection="0"/>
    <xf numFmtId="0" fontId="8" fillId="0" borderId="0"/>
    <xf numFmtId="0" fontId="4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0" fillId="0" borderId="0"/>
    <xf numFmtId="0" fontId="69" fillId="0" borderId="0"/>
    <xf numFmtId="0" fontId="45" fillId="0" borderId="0"/>
    <xf numFmtId="0" fontId="45" fillId="0" borderId="0"/>
    <xf numFmtId="0" fontId="3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5" fillId="0" borderId="0"/>
    <xf numFmtId="0" fontId="42" fillId="33" borderId="0" applyNumberFormat="0" applyBorder="0" applyAlignment="0" applyProtection="0"/>
    <xf numFmtId="0" fontId="48" fillId="0" borderId="0" applyNumberFormat="0" applyFill="0" applyBorder="0" applyAlignment="0" applyProtection="0"/>
    <xf numFmtId="0" fontId="69" fillId="72" borderId="62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6" fillId="0" borderId="61" applyNumberFormat="0" applyFill="0" applyAlignment="0" applyProtection="0"/>
    <xf numFmtId="0" fontId="68" fillId="0" borderId="0" applyNumberFormat="0" applyFill="0" applyBorder="0" applyAlignment="0" applyProtection="0"/>
    <xf numFmtId="169" fontId="8" fillId="0" borderId="0" applyFont="0" applyFill="0" applyBorder="0" applyAlignment="0" applyProtection="0"/>
    <xf numFmtId="180" fontId="40" fillId="0" borderId="0" applyFont="0" applyFill="0" applyBorder="0" applyAlignment="0" applyProtection="0"/>
    <xf numFmtId="169" fontId="39" fillId="0" borderId="0" applyFont="0" applyFill="0" applyBorder="0" applyAlignment="0" applyProtection="0"/>
    <xf numFmtId="0" fontId="49" fillId="34" borderId="0" applyNumberFormat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0" fontId="8" fillId="13" borderId="5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0" fontId="6" fillId="0" borderId="0"/>
    <xf numFmtId="166" fontId="10" fillId="0" borderId="0" applyFont="0" applyFill="0" applyBorder="0" applyAlignment="0" applyProtection="0"/>
    <xf numFmtId="164" fontId="39" fillId="0" borderId="0" applyFont="0" applyFill="0" applyBorder="0" applyAlignment="0" applyProtection="0"/>
    <xf numFmtId="0" fontId="39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0" fontId="5" fillId="13" borderId="54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166" fontId="10" fillId="0" borderId="0" applyFont="0" applyFill="0" applyBorder="0" applyAlignment="0" applyProtection="0"/>
    <xf numFmtId="0" fontId="10" fillId="0" borderId="0"/>
    <xf numFmtId="0" fontId="4" fillId="0" borderId="0"/>
    <xf numFmtId="9" fontId="4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22" fillId="89" borderId="130" applyNumberFormat="0" applyAlignment="0" applyProtection="0"/>
    <xf numFmtId="0" fontId="123" fillId="90" borderId="131" applyNumberFormat="0" applyAlignment="0" applyProtection="0"/>
    <xf numFmtId="0" fontId="2" fillId="0" borderId="0"/>
    <xf numFmtId="9" fontId="2" fillId="0" borderId="0" applyFont="0" applyFill="0" applyBorder="0" applyAlignment="0" applyProtection="0"/>
    <xf numFmtId="166" fontId="39" fillId="0" borderId="0" applyFont="0" applyFill="0" applyBorder="0" applyAlignment="0" applyProtection="0"/>
  </cellStyleXfs>
  <cellXfs count="2190">
    <xf numFmtId="0" fontId="0" fillId="0" borderId="0" xfId="0"/>
    <xf numFmtId="0" fontId="17" fillId="3" borderId="1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22" fillId="0" borderId="8" xfId="0" applyFont="1" applyBorder="1" applyAlignment="1">
      <alignment horizontal="justify" vertical="center" wrapText="1"/>
    </xf>
    <xf numFmtId="0" fontId="25" fillId="0" borderId="0" xfId="0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20" fillId="5" borderId="14" xfId="0" applyFont="1" applyFill="1" applyBorder="1" applyAlignment="1">
      <alignment horizontal="justify" vertical="center" wrapText="1"/>
    </xf>
    <xf numFmtId="0" fontId="22" fillId="0" borderId="14" xfId="0" applyFont="1" applyBorder="1" applyAlignment="1">
      <alignment horizontal="justify" vertical="center" wrapText="1"/>
    </xf>
    <xf numFmtId="0" fontId="22" fillId="0" borderId="14" xfId="0" applyFont="1" applyBorder="1" applyAlignment="1">
      <alignment vertical="center" wrapText="1"/>
    </xf>
    <xf numFmtId="0" fontId="20" fillId="5" borderId="14" xfId="0" applyFont="1" applyFill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2" fillId="0" borderId="19" xfId="0" applyFont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vertical="center" wrapText="1"/>
    </xf>
    <xf numFmtId="9" fontId="18" fillId="4" borderId="27" xfId="0" applyNumberFormat="1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justify" vertical="center" wrapText="1"/>
    </xf>
    <xf numFmtId="0" fontId="17" fillId="0" borderId="26" xfId="0" applyFont="1" applyBorder="1" applyAlignment="1">
      <alignment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left"/>
    </xf>
    <xf numFmtId="0" fontId="12" fillId="2" borderId="13" xfId="0" applyFont="1" applyFill="1" applyBorder="1" applyAlignment="1">
      <alignment vertical="center" wrapText="1"/>
    </xf>
    <xf numFmtId="0" fontId="12" fillId="2" borderId="13" xfId="0" applyFont="1" applyFill="1" applyBorder="1" applyAlignment="1">
      <alignment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vertical="center" wrapText="1"/>
    </xf>
    <xf numFmtId="0" fontId="17" fillId="0" borderId="0" xfId="0" applyFont="1" applyAlignment="1">
      <alignment vertical="center"/>
    </xf>
    <xf numFmtId="4" fontId="13" fillId="2" borderId="16" xfId="0" applyNumberFormat="1" applyFont="1" applyFill="1" applyBorder="1" applyAlignment="1">
      <alignment vertical="center"/>
    </xf>
    <xf numFmtId="4" fontId="13" fillId="2" borderId="17" xfId="0" applyNumberFormat="1" applyFont="1" applyFill="1" applyBorder="1" applyAlignment="1">
      <alignment vertical="center"/>
    </xf>
    <xf numFmtId="0" fontId="24" fillId="0" borderId="0" xfId="0" applyFont="1" applyAlignment="1">
      <alignment vertical="center"/>
    </xf>
    <xf numFmtId="10" fontId="18" fillId="4" borderId="27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8" xfId="0" applyBorder="1"/>
    <xf numFmtId="0" fontId="17" fillId="0" borderId="37" xfId="0" applyFont="1" applyBorder="1" applyAlignment="1">
      <alignment vertical="center"/>
    </xf>
    <xf numFmtId="0" fontId="0" fillId="0" borderId="7" xfId="0" applyBorder="1"/>
    <xf numFmtId="0" fontId="29" fillId="0" borderId="8" xfId="0" applyFont="1" applyBorder="1" applyAlignment="1">
      <alignment horizontal="justify" vertical="center" wrapText="1"/>
    </xf>
    <xf numFmtId="0" fontId="22" fillId="0" borderId="10" xfId="0" applyFont="1" applyBorder="1" applyAlignment="1">
      <alignment horizontal="justify" vertical="center" wrapText="1"/>
    </xf>
    <xf numFmtId="0" fontId="11" fillId="0" borderId="0" xfId="0" applyFont="1" applyAlignment="1">
      <alignment wrapText="1"/>
    </xf>
    <xf numFmtId="0" fontId="17" fillId="0" borderId="23" xfId="0" applyFont="1" applyBorder="1" applyAlignment="1">
      <alignment vertical="center" wrapText="1"/>
    </xf>
    <xf numFmtId="0" fontId="21" fillId="0" borderId="9" xfId="0" applyFont="1" applyBorder="1" applyAlignment="1">
      <alignment vertical="center"/>
    </xf>
    <xf numFmtId="0" fontId="0" fillId="0" borderId="36" xfId="0" applyBorder="1"/>
    <xf numFmtId="0" fontId="0" fillId="0" borderId="45" xfId="0" applyBorder="1" applyAlignment="1">
      <alignment vertical="top" wrapText="1"/>
    </xf>
    <xf numFmtId="0" fontId="29" fillId="0" borderId="43" xfId="0" applyFont="1" applyBorder="1" applyAlignment="1">
      <alignment horizontal="justify" vertical="center" wrapText="1"/>
    </xf>
    <xf numFmtId="0" fontId="22" fillId="0" borderId="45" xfId="0" applyFont="1" applyBorder="1" applyAlignment="1">
      <alignment horizontal="justify" vertical="center" wrapText="1"/>
    </xf>
    <xf numFmtId="0" fontId="20" fillId="0" borderId="43" xfId="0" applyFont="1" applyBorder="1" applyAlignment="1">
      <alignment horizontal="justify" vertical="center" wrapText="1"/>
    </xf>
    <xf numFmtId="0" fontId="11" fillId="0" borderId="13" xfId="0" applyFont="1" applyBorder="1"/>
    <xf numFmtId="0" fontId="22" fillId="0" borderId="13" xfId="0" applyFont="1" applyBorder="1" applyAlignment="1">
      <alignment horizontal="left" vertical="center"/>
    </xf>
    <xf numFmtId="0" fontId="32" fillId="0" borderId="13" xfId="0" applyFont="1" applyBorder="1" applyAlignment="1">
      <alignment horizontal="left" vertical="center"/>
    </xf>
    <xf numFmtId="0" fontId="11" fillId="0" borderId="46" xfId="0" applyFont="1" applyBorder="1" applyAlignment="1">
      <alignment wrapText="1"/>
    </xf>
    <xf numFmtId="0" fontId="31" fillId="0" borderId="47" xfId="0" applyFont="1" applyBorder="1" applyAlignment="1">
      <alignment horizontal="left" vertical="center" wrapText="1" indent="2"/>
    </xf>
    <xf numFmtId="0" fontId="22" fillId="0" borderId="47" xfId="0" applyFont="1" applyBorder="1" applyAlignment="1">
      <alignment horizontal="left" vertical="center" wrapText="1" indent="2"/>
    </xf>
    <xf numFmtId="0" fontId="20" fillId="0" borderId="47" xfId="0" applyFont="1" applyBorder="1" applyAlignment="1">
      <alignment horizontal="left" vertical="center" wrapText="1" indent="4"/>
    </xf>
    <xf numFmtId="0" fontId="22" fillId="0" borderId="48" xfId="0" applyFont="1" applyBorder="1" applyAlignment="1">
      <alignment horizontal="left" vertical="center" wrapText="1" indent="2"/>
    </xf>
    <xf numFmtId="0" fontId="18" fillId="0" borderId="2" xfId="0" applyFont="1" applyBorder="1" applyAlignment="1">
      <alignment vertical="center" wrapText="1"/>
    </xf>
    <xf numFmtId="167" fontId="71" fillId="0" borderId="0" xfId="0" applyNumberFormat="1" applyFont="1" applyAlignment="1">
      <alignment horizontal="center" vertical="center"/>
    </xf>
    <xf numFmtId="0" fontId="11" fillId="0" borderId="0" xfId="0" applyFont="1"/>
    <xf numFmtId="4" fontId="13" fillId="2" borderId="28" xfId="0" applyNumberFormat="1" applyFont="1" applyFill="1" applyBorder="1" applyAlignment="1">
      <alignment vertical="center"/>
    </xf>
    <xf numFmtId="0" fontId="0" fillId="0" borderId="70" xfId="0" applyBorder="1" applyAlignment="1">
      <alignment horizontal="center" vertical="center"/>
    </xf>
    <xf numFmtId="0" fontId="0" fillId="0" borderId="77" xfId="0" applyBorder="1" applyAlignment="1">
      <alignment horizontal="center" vertical="center" wrapText="1"/>
    </xf>
    <xf numFmtId="0" fontId="72" fillId="0" borderId="53" xfId="0" applyFont="1" applyBorder="1" applyAlignment="1">
      <alignment horizontal="center" vertical="center" wrapText="1"/>
    </xf>
    <xf numFmtId="0" fontId="72" fillId="0" borderId="53" xfId="0" applyFont="1" applyBorder="1" applyAlignment="1">
      <alignment horizontal="center" vertical="center"/>
    </xf>
    <xf numFmtId="0" fontId="72" fillId="0" borderId="77" xfId="0" applyFont="1" applyBorder="1" applyAlignment="1">
      <alignment horizontal="center" vertical="center"/>
    </xf>
    <xf numFmtId="167" fontId="0" fillId="0" borderId="81" xfId="0" applyNumberFormat="1" applyBorder="1" applyAlignment="1">
      <alignment horizontal="center" vertical="center"/>
    </xf>
    <xf numFmtId="167" fontId="0" fillId="0" borderId="71" xfId="0" applyNumberFormat="1" applyBorder="1" applyAlignment="1">
      <alignment horizontal="center"/>
    </xf>
    <xf numFmtId="0" fontId="0" fillId="0" borderId="83" xfId="0" applyBorder="1" applyAlignment="1">
      <alignment horizontal="center" vertical="center"/>
    </xf>
    <xf numFmtId="167" fontId="0" fillId="0" borderId="84" xfId="0" applyNumberFormat="1" applyBorder="1" applyAlignment="1">
      <alignment horizontal="center"/>
    </xf>
    <xf numFmtId="0" fontId="0" fillId="0" borderId="78" xfId="0" applyBorder="1" applyAlignment="1">
      <alignment horizontal="center"/>
    </xf>
    <xf numFmtId="9" fontId="0" fillId="0" borderId="79" xfId="0" applyNumberForma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9" fontId="0" fillId="0" borderId="0" xfId="0" applyNumberFormat="1"/>
    <xf numFmtId="9" fontId="0" fillId="0" borderId="53" xfId="0" applyNumberFormat="1" applyBorder="1" applyAlignment="1">
      <alignment horizontal="center" vertical="center"/>
    </xf>
    <xf numFmtId="167" fontId="0" fillId="0" borderId="53" xfId="0" applyNumberFormat="1" applyBorder="1" applyAlignment="1">
      <alignment horizontal="center" vertical="center"/>
    </xf>
    <xf numFmtId="0" fontId="72" fillId="0" borderId="77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73" fillId="0" borderId="81" xfId="0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167" fontId="0" fillId="0" borderId="0" xfId="0" applyNumberFormat="1"/>
    <xf numFmtId="182" fontId="0" fillId="0" borderId="0" xfId="0" applyNumberFormat="1"/>
    <xf numFmtId="10" fontId="0" fillId="0" borderId="0" xfId="0" applyNumberFormat="1"/>
    <xf numFmtId="166" fontId="0" fillId="8" borderId="0" xfId="742" applyFont="1" applyFill="1"/>
    <xf numFmtId="0" fontId="0" fillId="73" borderId="0" xfId="0" applyFill="1" applyAlignment="1">
      <alignment horizontal="center"/>
    </xf>
    <xf numFmtId="168" fontId="0" fillId="0" borderId="0" xfId="742" applyNumberFormat="1" applyFont="1" applyFill="1" applyBorder="1" applyProtection="1">
      <protection locked="0"/>
    </xf>
    <xf numFmtId="0" fontId="74" fillId="0" borderId="0" xfId="0" applyFont="1" applyAlignment="1">
      <alignment horizontal="center"/>
    </xf>
    <xf numFmtId="168" fontId="0" fillId="0" borderId="0" xfId="0" applyNumberFormat="1"/>
    <xf numFmtId="0" fontId="0" fillId="74" borderId="9" xfId="0" applyFill="1" applyBorder="1"/>
    <xf numFmtId="0" fontId="0" fillId="74" borderId="36" xfId="0" applyFill="1" applyBorder="1"/>
    <xf numFmtId="0" fontId="0" fillId="0" borderId="88" xfId="0" applyBorder="1" applyAlignment="1">
      <alignment wrapText="1"/>
    </xf>
    <xf numFmtId="168" fontId="0" fillId="0" borderId="89" xfId="742" applyNumberFormat="1" applyFont="1" applyFill="1" applyBorder="1" applyProtection="1">
      <protection hidden="1"/>
    </xf>
    <xf numFmtId="0" fontId="0" fillId="0" borderId="13" xfId="0" applyBorder="1" applyAlignment="1">
      <alignment wrapText="1"/>
    </xf>
    <xf numFmtId="168" fontId="0" fillId="0" borderId="14" xfId="742" applyNumberFormat="1" applyFont="1" applyFill="1" applyBorder="1"/>
    <xf numFmtId="0" fontId="0" fillId="0" borderId="13" xfId="0" applyBorder="1"/>
    <xf numFmtId="0" fontId="0" fillId="0" borderId="14" xfId="0" applyBorder="1" applyProtection="1">
      <protection hidden="1"/>
    </xf>
    <xf numFmtId="168" fontId="0" fillId="0" borderId="14" xfId="0" applyNumberFormat="1" applyBorder="1"/>
    <xf numFmtId="167" fontId="0" fillId="0" borderId="14" xfId="0" applyNumberFormat="1" applyBorder="1" applyProtection="1">
      <protection hidden="1"/>
    </xf>
    <xf numFmtId="10" fontId="0" fillId="0" borderId="14" xfId="0" applyNumberFormat="1" applyBorder="1"/>
    <xf numFmtId="0" fontId="0" fillId="11" borderId="14" xfId="0" applyFill="1" applyBorder="1" applyProtection="1">
      <protection locked="0"/>
    </xf>
    <xf numFmtId="183" fontId="34" fillId="0" borderId="14" xfId="742" applyNumberFormat="1" applyFont="1" applyBorder="1" applyProtection="1">
      <protection hidden="1"/>
    </xf>
    <xf numFmtId="183" fontId="34" fillId="0" borderId="14" xfId="742" applyNumberFormat="1" applyFont="1" applyFill="1" applyBorder="1"/>
    <xf numFmtId="166" fontId="0" fillId="0" borderId="14" xfId="742" applyFont="1" applyBorder="1" applyProtection="1">
      <protection hidden="1"/>
    </xf>
    <xf numFmtId="166" fontId="0" fillId="0" borderId="14" xfId="742" applyFont="1" applyBorder="1"/>
    <xf numFmtId="168" fontId="0" fillId="0" borderId="14" xfId="742" applyNumberFormat="1" applyFont="1" applyBorder="1" applyProtection="1">
      <protection hidden="1"/>
    </xf>
    <xf numFmtId="38" fontId="0" fillId="0" borderId="14" xfId="0" applyNumberFormat="1" applyBorder="1"/>
    <xf numFmtId="184" fontId="0" fillId="0" borderId="14" xfId="0" applyNumberFormat="1" applyBorder="1"/>
    <xf numFmtId="0" fontId="0" fillId="0" borderId="15" xfId="0" applyBorder="1" applyAlignment="1">
      <alignment wrapText="1"/>
    </xf>
    <xf numFmtId="184" fontId="0" fillId="0" borderId="17" xfId="0" applyNumberFormat="1" applyBorder="1"/>
    <xf numFmtId="0" fontId="0" fillId="0" borderId="0" xfId="0" applyAlignment="1">
      <alignment wrapText="1"/>
    </xf>
    <xf numFmtId="184" fontId="0" fillId="0" borderId="0" xfId="0" applyNumberFormat="1"/>
    <xf numFmtId="168" fontId="34" fillId="0" borderId="14" xfId="742" applyNumberFormat="1" applyFont="1" applyBorder="1" applyProtection="1">
      <protection hidden="1"/>
    </xf>
    <xf numFmtId="38" fontId="0" fillId="0" borderId="14" xfId="0" applyNumberFormat="1" applyBorder="1" applyProtection="1">
      <protection hidden="1"/>
    </xf>
    <xf numFmtId="184" fontId="0" fillId="0" borderId="14" xfId="0" applyNumberFormat="1" applyBorder="1" applyProtection="1">
      <protection hidden="1"/>
    </xf>
    <xf numFmtId="184" fontId="0" fillId="0" borderId="17" xfId="0" applyNumberFormat="1" applyBorder="1" applyProtection="1">
      <protection hidden="1"/>
    </xf>
    <xf numFmtId="38" fontId="0" fillId="0" borderId="0" xfId="0" applyNumberFormat="1"/>
    <xf numFmtId="166" fontId="0" fillId="0" borderId="0" xfId="742" applyFont="1"/>
    <xf numFmtId="164" fontId="0" fillId="0" borderId="0" xfId="0" applyNumberFormat="1"/>
    <xf numFmtId="0" fontId="12" fillId="2" borderId="13" xfId="0" applyFont="1" applyFill="1" applyBorder="1" applyAlignment="1">
      <alignment horizontal="left" wrapText="1"/>
    </xf>
    <xf numFmtId="0" fontId="39" fillId="0" borderId="0" xfId="5"/>
    <xf numFmtId="9" fontId="39" fillId="0" borderId="0" xfId="5" applyNumberFormat="1"/>
    <xf numFmtId="167" fontId="39" fillId="0" borderId="0" xfId="5" applyNumberFormat="1"/>
    <xf numFmtId="182" fontId="39" fillId="0" borderId="0" xfId="5" applyNumberFormat="1"/>
    <xf numFmtId="10" fontId="39" fillId="0" borderId="0" xfId="5" applyNumberFormat="1"/>
    <xf numFmtId="164" fontId="0" fillId="8" borderId="0" xfId="743" applyFont="1" applyFill="1"/>
    <xf numFmtId="0" fontId="39" fillId="73" borderId="0" xfId="5" applyFill="1" applyAlignment="1">
      <alignment horizontal="center"/>
    </xf>
    <xf numFmtId="168" fontId="0" fillId="0" borderId="0" xfId="743" applyNumberFormat="1" applyFont="1" applyFill="1" applyBorder="1" applyProtection="1">
      <protection locked="0"/>
    </xf>
    <xf numFmtId="0" fontId="74" fillId="0" borderId="0" xfId="5" applyFont="1" applyAlignment="1">
      <alignment horizontal="center"/>
    </xf>
    <xf numFmtId="168" fontId="39" fillId="0" borderId="0" xfId="5" applyNumberFormat="1"/>
    <xf numFmtId="0" fontId="39" fillId="74" borderId="9" xfId="5" applyFill="1" applyBorder="1"/>
    <xf numFmtId="0" fontId="39" fillId="74" borderId="36" xfId="5" applyFill="1" applyBorder="1"/>
    <xf numFmtId="0" fontId="39" fillId="0" borderId="88" xfId="5" applyBorder="1" applyAlignment="1">
      <alignment wrapText="1"/>
    </xf>
    <xf numFmtId="168" fontId="0" fillId="0" borderId="89" xfId="743" applyNumberFormat="1" applyFont="1" applyFill="1" applyBorder="1" applyProtection="1">
      <protection hidden="1"/>
    </xf>
    <xf numFmtId="0" fontId="39" fillId="0" borderId="13" xfId="5" applyBorder="1" applyAlignment="1">
      <alignment wrapText="1"/>
    </xf>
    <xf numFmtId="168" fontId="0" fillId="0" borderId="14" xfId="743" applyNumberFormat="1" applyFont="1" applyFill="1" applyBorder="1"/>
    <xf numFmtId="0" fontId="39" fillId="0" borderId="13" xfId="5" applyBorder="1"/>
    <xf numFmtId="0" fontId="39" fillId="0" borderId="14" xfId="5" applyBorder="1" applyProtection="1">
      <protection hidden="1"/>
    </xf>
    <xf numFmtId="168" fontId="39" fillId="0" borderId="14" xfId="5" applyNumberFormat="1" applyBorder="1"/>
    <xf numFmtId="167" fontId="39" fillId="0" borderId="14" xfId="5" applyNumberFormat="1" applyBorder="1" applyProtection="1">
      <protection hidden="1"/>
    </xf>
    <xf numFmtId="10" fontId="39" fillId="0" borderId="14" xfId="5" applyNumberFormat="1" applyBorder="1"/>
    <xf numFmtId="0" fontId="39" fillId="11" borderId="14" xfId="5" applyFill="1" applyBorder="1" applyProtection="1">
      <protection locked="0"/>
    </xf>
    <xf numFmtId="183" fontId="34" fillId="0" borderId="14" xfId="743" applyNumberFormat="1" applyFont="1" applyBorder="1" applyProtection="1">
      <protection hidden="1"/>
    </xf>
    <xf numFmtId="183" fontId="34" fillId="0" borderId="14" xfId="743" applyNumberFormat="1" applyFont="1" applyFill="1" applyBorder="1"/>
    <xf numFmtId="164" fontId="0" fillId="0" borderId="14" xfId="743" applyFont="1" applyBorder="1" applyProtection="1">
      <protection hidden="1"/>
    </xf>
    <xf numFmtId="164" fontId="0" fillId="0" borderId="14" xfId="743" applyFont="1" applyBorder="1"/>
    <xf numFmtId="168" fontId="0" fillId="0" borderId="14" xfId="743" applyNumberFormat="1" applyFont="1" applyBorder="1" applyProtection="1">
      <protection hidden="1"/>
    </xf>
    <xf numFmtId="38" fontId="39" fillId="0" borderId="14" xfId="5" applyNumberFormat="1" applyBorder="1"/>
    <xf numFmtId="184" fontId="39" fillId="0" borderId="14" xfId="5" applyNumberFormat="1" applyBorder="1"/>
    <xf numFmtId="0" fontId="39" fillId="0" borderId="15" xfId="5" applyBorder="1" applyAlignment="1">
      <alignment wrapText="1"/>
    </xf>
    <xf numFmtId="184" fontId="39" fillId="0" borderId="17" xfId="5" applyNumberFormat="1" applyBorder="1"/>
    <xf numFmtId="0" fontId="39" fillId="0" borderId="0" xfId="5" applyAlignment="1">
      <alignment wrapText="1"/>
    </xf>
    <xf numFmtId="184" fontId="39" fillId="0" borderId="0" xfId="5" applyNumberFormat="1"/>
    <xf numFmtId="168" fontId="34" fillId="0" borderId="14" xfId="743" applyNumberFormat="1" applyFont="1" applyBorder="1" applyProtection="1">
      <protection hidden="1"/>
    </xf>
    <xf numFmtId="38" fontId="39" fillId="0" borderId="14" xfId="5" applyNumberFormat="1" applyBorder="1" applyProtection="1">
      <protection hidden="1"/>
    </xf>
    <xf numFmtId="184" fontId="39" fillId="0" borderId="14" xfId="5" applyNumberFormat="1" applyBorder="1" applyProtection="1">
      <protection hidden="1"/>
    </xf>
    <xf numFmtId="184" fontId="39" fillId="0" borderId="17" xfId="5" applyNumberFormat="1" applyBorder="1" applyProtection="1">
      <protection hidden="1"/>
    </xf>
    <xf numFmtId="38" fontId="39" fillId="0" borderId="0" xfId="5" applyNumberFormat="1"/>
    <xf numFmtId="164" fontId="0" fillId="0" borderId="0" xfId="743" applyFont="1"/>
    <xf numFmtId="164" fontId="39" fillId="0" borderId="0" xfId="5" applyNumberFormat="1"/>
    <xf numFmtId="0" fontId="78" fillId="3" borderId="1" xfId="0" applyFont="1" applyFill="1" applyBorder="1" applyAlignment="1">
      <alignment horizontal="center" vertical="center" wrapText="1"/>
    </xf>
    <xf numFmtId="0" fontId="77" fillId="0" borderId="3" xfId="0" applyFont="1" applyBorder="1" applyAlignment="1">
      <alignment vertical="center" wrapText="1"/>
    </xf>
    <xf numFmtId="0" fontId="76" fillId="0" borderId="3" xfId="0" applyFont="1" applyBorder="1" applyAlignment="1">
      <alignment vertical="center" wrapText="1"/>
    </xf>
    <xf numFmtId="0" fontId="77" fillId="3" borderId="2" xfId="0" applyFont="1" applyFill="1" applyBorder="1" applyAlignment="1">
      <alignment horizontal="center" vertical="center" wrapText="1"/>
    </xf>
    <xf numFmtId="0" fontId="76" fillId="4" borderId="96" xfId="0" applyFont="1" applyFill="1" applyBorder="1" applyAlignment="1">
      <alignment horizontal="center" vertical="center" wrapText="1"/>
    </xf>
    <xf numFmtId="0" fontId="77" fillId="0" borderId="96" xfId="0" applyFont="1" applyBorder="1" applyAlignment="1">
      <alignment vertical="center" wrapText="1"/>
    </xf>
    <xf numFmtId="0" fontId="76" fillId="0" borderId="96" xfId="0" applyFont="1" applyBorder="1" applyAlignment="1">
      <alignment vertical="center" wrapText="1"/>
    </xf>
    <xf numFmtId="0" fontId="80" fillId="0" borderId="0" xfId="0" applyFont="1"/>
    <xf numFmtId="0" fontId="80" fillId="77" borderId="13" xfId="0" applyFont="1" applyFill="1" applyBorder="1" applyAlignment="1">
      <alignment vertical="center" wrapText="1"/>
    </xf>
    <xf numFmtId="0" fontId="80" fillId="77" borderId="15" xfId="0" applyFont="1" applyFill="1" applyBorder="1" applyAlignment="1">
      <alignment vertical="center" wrapText="1"/>
    </xf>
    <xf numFmtId="0" fontId="80" fillId="77" borderId="13" xfId="0" applyFont="1" applyFill="1" applyBorder="1" applyAlignment="1">
      <alignment horizontal="left"/>
    </xf>
    <xf numFmtId="0" fontId="80" fillId="77" borderId="13" xfId="0" applyFont="1" applyFill="1" applyBorder="1" applyAlignment="1">
      <alignment vertical="center"/>
    </xf>
    <xf numFmtId="0" fontId="80" fillId="77" borderId="13" xfId="0" applyFont="1" applyFill="1" applyBorder="1" applyAlignment="1">
      <alignment horizontal="left" vertical="center"/>
    </xf>
    <xf numFmtId="0" fontId="86" fillId="0" borderId="0" xfId="0" applyFont="1"/>
    <xf numFmtId="0" fontId="80" fillId="7" borderId="0" xfId="0" applyFont="1" applyFill="1"/>
    <xf numFmtId="0" fontId="84" fillId="79" borderId="1" xfId="0" applyFont="1" applyFill="1" applyBorder="1" applyAlignment="1">
      <alignment horizontal="center" vertical="center" wrapText="1"/>
    </xf>
    <xf numFmtId="0" fontId="84" fillId="79" borderId="2" xfId="0" applyFont="1" applyFill="1" applyBorder="1" applyAlignment="1">
      <alignment horizontal="center" vertical="center" wrapText="1"/>
    </xf>
    <xf numFmtId="0" fontId="83" fillId="0" borderId="96" xfId="0" applyFont="1" applyBorder="1" applyAlignment="1">
      <alignment vertical="center" wrapText="1"/>
    </xf>
    <xf numFmtId="0" fontId="83" fillId="0" borderId="3" xfId="0" applyFont="1" applyBorder="1" applyAlignment="1">
      <alignment vertical="center" wrapText="1"/>
    </xf>
    <xf numFmtId="0" fontId="82" fillId="0" borderId="3" xfId="0" applyFont="1" applyBorder="1" applyAlignment="1">
      <alignment horizontal="left" vertical="center" wrapText="1"/>
    </xf>
    <xf numFmtId="0" fontId="83" fillId="4" borderId="96" xfId="0" applyFont="1" applyFill="1" applyBorder="1" applyAlignment="1">
      <alignment horizontal="left" vertical="center" wrapText="1"/>
    </xf>
    <xf numFmtId="0" fontId="82" fillId="0" borderId="96" xfId="0" applyFont="1" applyBorder="1" applyAlignment="1">
      <alignment horizontal="left" vertical="center" wrapText="1"/>
    </xf>
    <xf numFmtId="0" fontId="83" fillId="0" borderId="96" xfId="0" applyFont="1" applyBorder="1" applyAlignment="1">
      <alignment horizontal="left" vertical="center" wrapText="1"/>
    </xf>
    <xf numFmtId="0" fontId="83" fillId="0" borderId="3" xfId="0" applyFont="1" applyBorder="1" applyAlignment="1">
      <alignment horizontal="left" vertical="center" wrapText="1"/>
    </xf>
    <xf numFmtId="0" fontId="84" fillId="79" borderId="0" xfId="0" applyFont="1" applyFill="1"/>
    <xf numFmtId="0" fontId="18" fillId="0" borderId="0" xfId="0" applyFont="1" applyAlignment="1">
      <alignment horizontal="center" vertical="center"/>
    </xf>
    <xf numFmtId="0" fontId="93" fillId="7" borderId="0" xfId="0" applyFont="1" applyFill="1"/>
    <xf numFmtId="0" fontId="40" fillId="0" borderId="0" xfId="0" applyFont="1"/>
    <xf numFmtId="0" fontId="40" fillId="0" borderId="0" xfId="0" applyFont="1" applyAlignment="1">
      <alignment wrapText="1"/>
    </xf>
    <xf numFmtId="0" fontId="96" fillId="0" borderId="0" xfId="0" applyFont="1" applyAlignment="1">
      <alignment horizontal="left" vertical="center" indent="4"/>
    </xf>
    <xf numFmtId="0" fontId="96" fillId="0" borderId="0" xfId="0" applyFont="1" applyAlignment="1">
      <alignment horizontal="left" vertical="center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8" fillId="0" borderId="0" xfId="0" applyFont="1"/>
    <xf numFmtId="10" fontId="91" fillId="0" borderId="99" xfId="0" applyNumberFormat="1" applyFont="1" applyBorder="1" applyAlignment="1">
      <alignment horizontal="right" vertical="center"/>
    </xf>
    <xf numFmtId="0" fontId="40" fillId="0" borderId="0" xfId="0" applyFont="1" applyAlignment="1">
      <alignment horizontal="center"/>
    </xf>
    <xf numFmtId="0" fontId="92" fillId="0" borderId="0" xfId="0" applyFont="1"/>
    <xf numFmtId="0" fontId="91" fillId="0" borderId="0" xfId="0" applyFont="1" applyAlignment="1">
      <alignment vertical="center" wrapText="1"/>
    </xf>
    <xf numFmtId="0" fontId="18" fillId="0" borderId="0" xfId="0" applyFont="1" applyAlignment="1">
      <alignment vertical="top" wrapText="1"/>
    </xf>
    <xf numFmtId="0" fontId="18" fillId="7" borderId="69" xfId="0" applyFont="1" applyFill="1" applyBorder="1" applyAlignment="1">
      <alignment horizontal="left" vertical="top" wrapText="1"/>
    </xf>
    <xf numFmtId="1" fontId="18" fillId="0" borderId="100" xfId="0" applyNumberFormat="1" applyFont="1" applyBorder="1" applyAlignment="1">
      <alignment horizontal="left" vertical="top"/>
    </xf>
    <xf numFmtId="0" fontId="18" fillId="0" borderId="103" xfId="0" applyFont="1" applyBorder="1" applyAlignment="1">
      <alignment horizontal="left"/>
    </xf>
    <xf numFmtId="0" fontId="95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95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1" fontId="95" fillId="0" borderId="0" xfId="0" applyNumberFormat="1" applyFont="1" applyAlignment="1">
      <alignment horizontal="left" vertical="center"/>
    </xf>
    <xf numFmtId="0" fontId="18" fillId="7" borderId="0" xfId="0" applyFont="1" applyFill="1" applyAlignment="1">
      <alignment horizontal="center"/>
    </xf>
    <xf numFmtId="0" fontId="95" fillId="0" borderId="0" xfId="740" applyFont="1"/>
    <xf numFmtId="0" fontId="95" fillId="0" borderId="0" xfId="2" applyFont="1"/>
    <xf numFmtId="0" fontId="95" fillId="0" borderId="0" xfId="2" applyFont="1" applyAlignment="1">
      <alignment wrapText="1"/>
    </xf>
    <xf numFmtId="0" fontId="95" fillId="0" borderId="0" xfId="2" applyFont="1" applyAlignment="1">
      <alignment horizontal="left"/>
    </xf>
    <xf numFmtId="0" fontId="100" fillId="0" borderId="0" xfId="2" applyFont="1"/>
    <xf numFmtId="0" fontId="18" fillId="0" borderId="0" xfId="0" applyFont="1" applyAlignment="1">
      <alignment horizontal="center" wrapText="1"/>
    </xf>
    <xf numFmtId="0" fontId="102" fillId="0" borderId="0" xfId="2" applyFont="1" applyAlignment="1">
      <alignment wrapText="1"/>
    </xf>
    <xf numFmtId="0" fontId="100" fillId="0" borderId="0" xfId="0" applyFont="1"/>
    <xf numFmtId="0" fontId="94" fillId="0" borderId="0" xfId="0" applyFont="1" applyAlignment="1">
      <alignment horizontal="left" wrapText="1"/>
    </xf>
    <xf numFmtId="3" fontId="94" fillId="0" borderId="0" xfId="0" applyNumberFormat="1" applyFont="1" applyAlignment="1">
      <alignment horizontal="center"/>
    </xf>
    <xf numFmtId="0" fontId="94" fillId="0" borderId="0" xfId="0" applyFont="1" applyAlignment="1">
      <alignment horizontal="left"/>
    </xf>
    <xf numFmtId="0" fontId="102" fillId="0" borderId="0" xfId="0" applyFont="1" applyAlignment="1">
      <alignment horizontal="left" wrapText="1"/>
    </xf>
    <xf numFmtId="0" fontId="103" fillId="7" borderId="0" xfId="0" applyFont="1" applyFill="1"/>
    <xf numFmtId="0" fontId="103" fillId="77" borderId="13" xfId="0" applyFont="1" applyFill="1" applyBorder="1" applyAlignment="1">
      <alignment vertical="center" wrapText="1"/>
    </xf>
    <xf numFmtId="0" fontId="103" fillId="77" borderId="15" xfId="0" applyFont="1" applyFill="1" applyBorder="1" applyAlignment="1">
      <alignment vertical="center" wrapText="1"/>
    </xf>
    <xf numFmtId="0" fontId="107" fillId="7" borderId="0" xfId="0" applyFont="1" applyFill="1"/>
    <xf numFmtId="0" fontId="108" fillId="7" borderId="0" xfId="0" applyFont="1" applyFill="1"/>
    <xf numFmtId="0" fontId="109" fillId="7" borderId="0" xfId="0" applyFont="1" applyFill="1" applyAlignment="1">
      <alignment vertical="center"/>
    </xf>
    <xf numFmtId="0" fontId="104" fillId="7" borderId="0" xfId="0" applyFont="1" applyFill="1"/>
    <xf numFmtId="0" fontId="110" fillId="7" borderId="23" xfId="0" applyFont="1" applyFill="1" applyBorder="1" applyAlignment="1">
      <alignment horizontal="center" vertical="center" wrapText="1"/>
    </xf>
    <xf numFmtId="0" fontId="106" fillId="7" borderId="1" xfId="0" applyFont="1" applyFill="1" applyBorder="1" applyAlignment="1">
      <alignment horizontal="center" vertical="center" wrapText="1"/>
    </xf>
    <xf numFmtId="0" fontId="106" fillId="7" borderId="24" xfId="0" applyFont="1" applyFill="1" applyBorder="1" applyAlignment="1">
      <alignment horizontal="center" vertical="center" wrapText="1"/>
    </xf>
    <xf numFmtId="9" fontId="106" fillId="7" borderId="26" xfId="0" applyNumberFormat="1" applyFont="1" applyFill="1" applyBorder="1" applyAlignment="1">
      <alignment horizontal="center" vertical="center" wrapText="1"/>
    </xf>
    <xf numFmtId="0" fontId="106" fillId="7" borderId="3" xfId="0" applyFont="1" applyFill="1" applyBorder="1" applyAlignment="1">
      <alignment horizontal="center" vertical="center" wrapText="1"/>
    </xf>
    <xf numFmtId="9" fontId="106" fillId="7" borderId="27" xfId="0" applyNumberFormat="1" applyFont="1" applyFill="1" applyBorder="1" applyAlignment="1">
      <alignment horizontal="center" vertical="center" wrapText="1"/>
    </xf>
    <xf numFmtId="0" fontId="106" fillId="7" borderId="38" xfId="0" applyFont="1" applyFill="1" applyBorder="1" applyAlignment="1">
      <alignment vertical="center" wrapText="1"/>
    </xf>
    <xf numFmtId="0" fontId="106" fillId="7" borderId="26" xfId="0" applyFont="1" applyFill="1" applyBorder="1" applyAlignment="1">
      <alignment vertical="center" wrapText="1"/>
    </xf>
    <xf numFmtId="0" fontId="108" fillId="0" borderId="0" xfId="0" applyFont="1"/>
    <xf numFmtId="0" fontId="103" fillId="7" borderId="0" xfId="0" applyFont="1" applyFill="1" applyAlignment="1">
      <alignment horizontal="left" vertical="center" wrapText="1"/>
    </xf>
    <xf numFmtId="9" fontId="103" fillId="7" borderId="0" xfId="0" applyNumberFormat="1" applyFont="1" applyFill="1" applyAlignment="1">
      <alignment horizontal="left" vertical="center" wrapText="1"/>
    </xf>
    <xf numFmtId="0" fontId="106" fillId="7" borderId="30" xfId="0" applyFont="1" applyFill="1" applyBorder="1" applyAlignment="1">
      <alignment horizontal="left" vertical="center" wrapText="1"/>
    </xf>
    <xf numFmtId="0" fontId="106" fillId="7" borderId="31" xfId="0" applyFont="1" applyFill="1" applyBorder="1" applyAlignment="1">
      <alignment horizontal="left" vertical="center" wrapText="1"/>
    </xf>
    <xf numFmtId="0" fontId="106" fillId="7" borderId="1" xfId="0" applyFont="1" applyFill="1" applyBorder="1" applyAlignment="1">
      <alignment horizontal="left" vertical="center" wrapText="1"/>
    </xf>
    <xf numFmtId="0" fontId="103" fillId="7" borderId="4" xfId="0" applyFont="1" applyFill="1" applyBorder="1" applyAlignment="1">
      <alignment horizontal="left" vertical="center" wrapText="1"/>
    </xf>
    <xf numFmtId="0" fontId="103" fillId="7" borderId="97" xfId="0" applyFont="1" applyFill="1" applyBorder="1" applyAlignment="1">
      <alignment horizontal="left" vertical="center" wrapText="1"/>
    </xf>
    <xf numFmtId="0" fontId="106" fillId="7" borderId="3" xfId="0" applyFont="1" applyFill="1" applyBorder="1" applyAlignment="1">
      <alignment horizontal="left" vertical="center" wrapText="1"/>
    </xf>
    <xf numFmtId="0" fontId="106" fillId="7" borderId="52" xfId="0" applyFont="1" applyFill="1" applyBorder="1" applyAlignment="1">
      <alignment horizontal="left" vertical="center" wrapText="1"/>
    </xf>
    <xf numFmtId="0" fontId="106" fillId="7" borderId="0" xfId="0" applyFont="1" applyFill="1" applyAlignment="1">
      <alignment horizontal="left" vertical="center" wrapText="1"/>
    </xf>
    <xf numFmtId="0" fontId="103" fillId="77" borderId="88" xfId="0" applyFont="1" applyFill="1" applyBorder="1" applyAlignment="1">
      <alignment horizontal="left"/>
    </xf>
    <xf numFmtId="0" fontId="103" fillId="77" borderId="13" xfId="0" applyFont="1" applyFill="1" applyBorder="1" applyAlignment="1">
      <alignment horizontal="left"/>
    </xf>
    <xf numFmtId="0" fontId="103" fillId="77" borderId="13" xfId="0" applyFont="1" applyFill="1" applyBorder="1" applyAlignment="1">
      <alignment vertical="center"/>
    </xf>
    <xf numFmtId="0" fontId="103" fillId="77" borderId="13" xfId="0" applyFont="1" applyFill="1" applyBorder="1" applyAlignment="1">
      <alignment horizontal="left" vertical="center"/>
    </xf>
    <xf numFmtId="0" fontId="112" fillId="0" borderId="0" xfId="0" applyFont="1"/>
    <xf numFmtId="0" fontId="113" fillId="0" borderId="0" xfId="0" applyFont="1"/>
    <xf numFmtId="0" fontId="10" fillId="0" borderId="0" xfId="1337"/>
    <xf numFmtId="0" fontId="15" fillId="0" borderId="0" xfId="1337" applyFont="1"/>
    <xf numFmtId="0" fontId="118" fillId="0" borderId="0" xfId="1337" applyFont="1" applyAlignment="1">
      <alignment horizontal="left"/>
    </xf>
    <xf numFmtId="169" fontId="18" fillId="0" borderId="0" xfId="1340" applyFont="1" applyFill="1" applyBorder="1" applyAlignment="1">
      <alignment horizontal="right"/>
    </xf>
    <xf numFmtId="0" fontId="119" fillId="0" borderId="0" xfId="1337" applyFont="1"/>
    <xf numFmtId="0" fontId="3" fillId="0" borderId="0" xfId="1341"/>
    <xf numFmtId="0" fontId="59" fillId="0" borderId="0" xfId="1337" applyFont="1"/>
    <xf numFmtId="186" fontId="3" fillId="0" borderId="0" xfId="1341" applyNumberFormat="1"/>
    <xf numFmtId="0" fontId="120" fillId="0" borderId="0" xfId="1337" applyFont="1"/>
    <xf numFmtId="0" fontId="116" fillId="0" borderId="0" xfId="1337" applyFont="1" applyAlignment="1">
      <alignment horizontal="right"/>
    </xf>
    <xf numFmtId="3" fontId="116" fillId="8" borderId="0" xfId="1337" applyNumberFormat="1" applyFont="1" applyFill="1" applyAlignment="1" applyProtection="1">
      <alignment horizontal="center"/>
      <protection locked="0"/>
    </xf>
    <xf numFmtId="0" fontId="114" fillId="0" borderId="0" xfId="1341" applyFont="1"/>
    <xf numFmtId="3" fontId="11" fillId="8" borderId="0" xfId="1337" applyNumberFormat="1" applyFont="1" applyFill="1" applyAlignment="1" applyProtection="1">
      <alignment horizontal="center"/>
      <protection locked="0"/>
    </xf>
    <xf numFmtId="3" fontId="3" fillId="0" borderId="0" xfId="1341" applyNumberFormat="1"/>
    <xf numFmtId="0" fontId="116" fillId="0" borderId="0" xfId="1337" applyFont="1"/>
    <xf numFmtId="187" fontId="3" fillId="8" borderId="0" xfId="1341" applyNumberFormat="1" applyFill="1" applyProtection="1">
      <protection locked="0"/>
    </xf>
    <xf numFmtId="0" fontId="121" fillId="0" borderId="0" xfId="1337" applyFont="1"/>
    <xf numFmtId="14" fontId="116" fillId="8" borderId="0" xfId="1337" applyNumberFormat="1" applyFont="1" applyFill="1" applyAlignment="1" applyProtection="1">
      <alignment horizontal="center"/>
      <protection locked="0"/>
    </xf>
    <xf numFmtId="0" fontId="34" fillId="0" borderId="0" xfId="1341" applyFont="1"/>
    <xf numFmtId="0" fontId="3" fillId="9" borderId="69" xfId="1341" applyFill="1" applyBorder="1"/>
    <xf numFmtId="188" fontId="3" fillId="0" borderId="0" xfId="1341" applyNumberFormat="1"/>
    <xf numFmtId="14" fontId="59" fillId="0" borderId="0" xfId="1337" applyNumberFormat="1" applyFont="1" applyAlignment="1">
      <alignment horizontal="center" wrapText="1"/>
    </xf>
    <xf numFmtId="187" fontId="59" fillId="0" borderId="95" xfId="1337" applyNumberFormat="1" applyFont="1" applyBorder="1"/>
    <xf numFmtId="187" fontId="59" fillId="0" borderId="0" xfId="1337" applyNumberFormat="1" applyFont="1"/>
    <xf numFmtId="4" fontId="59" fillId="0" borderId="0" xfId="1337" applyNumberFormat="1" applyFont="1"/>
    <xf numFmtId="3" fontId="59" fillId="0" borderId="0" xfId="1337" applyNumberFormat="1" applyFont="1"/>
    <xf numFmtId="3" fontId="59" fillId="86" borderId="0" xfId="1337" applyNumberFormat="1" applyFont="1" applyFill="1"/>
    <xf numFmtId="3" fontId="59" fillId="87" borderId="0" xfId="1337" applyNumberFormat="1" applyFont="1" applyFill="1"/>
    <xf numFmtId="187" fontId="59" fillId="0" borderId="69" xfId="1337" applyNumberFormat="1" applyFont="1" applyBorder="1"/>
    <xf numFmtId="188" fontId="59" fillId="0" borderId="95" xfId="1337" applyNumberFormat="1" applyFont="1" applyBorder="1"/>
    <xf numFmtId="0" fontId="10" fillId="0" borderId="0" xfId="1337" applyAlignment="1">
      <alignment horizontal="left"/>
    </xf>
    <xf numFmtId="0" fontId="124" fillId="80" borderId="9" xfId="0" applyFont="1" applyFill="1" applyBorder="1" applyAlignment="1">
      <alignment horizontal="left" vertical="center"/>
    </xf>
    <xf numFmtId="0" fontId="124" fillId="80" borderId="116" xfId="0" applyFont="1" applyFill="1" applyBorder="1" applyAlignment="1">
      <alignment horizontal="left" vertical="center"/>
    </xf>
    <xf numFmtId="0" fontId="124" fillId="80" borderId="116" xfId="0" applyFont="1" applyFill="1" applyBorder="1" applyAlignment="1">
      <alignment horizontal="center" vertical="center"/>
    </xf>
    <xf numFmtId="0" fontId="124" fillId="80" borderId="36" xfId="0" applyFont="1" applyFill="1" applyBorder="1" applyAlignment="1">
      <alignment horizontal="center" vertical="center"/>
    </xf>
    <xf numFmtId="0" fontId="124" fillId="80" borderId="0" xfId="0" applyFont="1" applyFill="1" applyAlignment="1">
      <alignment horizontal="center" vertical="center"/>
    </xf>
    <xf numFmtId="0" fontId="124" fillId="80" borderId="0" xfId="0" applyFont="1" applyFill="1" applyAlignment="1">
      <alignment horizontal="left" vertical="center"/>
    </xf>
    <xf numFmtId="0" fontId="125" fillId="0" borderId="0" xfId="0" applyFont="1" applyAlignment="1">
      <alignment horizontal="center"/>
    </xf>
    <xf numFmtId="0" fontId="125" fillId="0" borderId="132" xfId="0" applyFont="1" applyBorder="1" applyAlignment="1">
      <alignment horizontal="center"/>
    </xf>
    <xf numFmtId="0" fontId="126" fillId="0" borderId="132" xfId="0" applyFont="1" applyBorder="1" applyAlignment="1">
      <alignment horizontal="center"/>
    </xf>
    <xf numFmtId="9" fontId="126" fillId="78" borderId="132" xfId="0" applyNumberFormat="1" applyFont="1" applyFill="1" applyBorder="1" applyAlignment="1">
      <alignment horizontal="center"/>
    </xf>
    <xf numFmtId="9" fontId="126" fillId="91" borderId="132" xfId="0" applyNumberFormat="1" applyFont="1" applyFill="1" applyBorder="1" applyAlignment="1">
      <alignment horizontal="center"/>
    </xf>
    <xf numFmtId="9" fontId="126" fillId="88" borderId="132" xfId="0" applyNumberFormat="1" applyFont="1" applyFill="1" applyBorder="1" applyAlignment="1">
      <alignment horizontal="center"/>
    </xf>
    <xf numFmtId="9" fontId="126" fillId="92" borderId="132" xfId="0" applyNumberFormat="1" applyFont="1" applyFill="1" applyBorder="1" applyAlignment="1">
      <alignment horizontal="center"/>
    </xf>
    <xf numFmtId="9" fontId="126" fillId="86" borderId="132" xfId="0" applyNumberFormat="1" applyFont="1" applyFill="1" applyBorder="1" applyAlignment="1">
      <alignment horizontal="center"/>
    </xf>
    <xf numFmtId="9" fontId="126" fillId="78" borderId="132" xfId="386" applyFont="1" applyFill="1" applyBorder="1" applyAlignment="1">
      <alignment horizontal="center"/>
    </xf>
    <xf numFmtId="0" fontId="126" fillId="78" borderId="132" xfId="0" applyFont="1" applyFill="1" applyBorder="1" applyAlignment="1">
      <alignment horizontal="center"/>
    </xf>
    <xf numFmtId="0" fontId="126" fillId="91" borderId="132" xfId="0" applyFont="1" applyFill="1" applyBorder="1" applyAlignment="1">
      <alignment horizontal="center"/>
    </xf>
    <xf numFmtId="0" fontId="126" fillId="88" borderId="132" xfId="0" applyFont="1" applyFill="1" applyBorder="1" applyAlignment="1">
      <alignment horizontal="center"/>
    </xf>
    <xf numFmtId="0" fontId="126" fillId="92" borderId="132" xfId="0" applyFont="1" applyFill="1" applyBorder="1" applyAlignment="1">
      <alignment horizontal="center"/>
    </xf>
    <xf numFmtId="0" fontId="126" fillId="86" borderId="132" xfId="0" applyFont="1" applyFill="1" applyBorder="1" applyAlignment="1">
      <alignment horizontal="center"/>
    </xf>
    <xf numFmtId="0" fontId="125" fillId="0" borderId="132" xfId="0" applyFont="1" applyBorder="1" applyAlignment="1">
      <alignment horizontal="center" wrapText="1"/>
    </xf>
    <xf numFmtId="0" fontId="126" fillId="0" borderId="132" xfId="0" applyFont="1" applyBorder="1" applyAlignment="1">
      <alignment horizontal="center" wrapText="1"/>
    </xf>
    <xf numFmtId="9" fontId="126" fillId="78" borderId="132" xfId="0" applyNumberFormat="1" applyFont="1" applyFill="1" applyBorder="1" applyAlignment="1">
      <alignment horizontal="center" wrapText="1"/>
    </xf>
    <xf numFmtId="0" fontId="125" fillId="0" borderId="0" xfId="0" applyFont="1" applyAlignment="1">
      <alignment horizontal="center" wrapText="1"/>
    </xf>
    <xf numFmtId="10" fontId="126" fillId="78" borderId="132" xfId="0" applyNumberFormat="1" applyFont="1" applyFill="1" applyBorder="1" applyAlignment="1">
      <alignment horizontal="center"/>
    </xf>
    <xf numFmtId="10" fontId="126" fillId="91" borderId="132" xfId="0" applyNumberFormat="1" applyFont="1" applyFill="1" applyBorder="1" applyAlignment="1">
      <alignment horizontal="center"/>
    </xf>
    <xf numFmtId="10" fontId="126" fillId="91" borderId="132" xfId="386" applyNumberFormat="1" applyFont="1" applyFill="1" applyBorder="1" applyAlignment="1">
      <alignment horizontal="center"/>
    </xf>
    <xf numFmtId="10" fontId="126" fillId="88" borderId="132" xfId="386" applyNumberFormat="1" applyFont="1" applyFill="1" applyBorder="1" applyAlignment="1">
      <alignment horizontal="center"/>
    </xf>
    <xf numFmtId="10" fontId="126" fillId="92" borderId="132" xfId="386" applyNumberFormat="1" applyFont="1" applyFill="1" applyBorder="1" applyAlignment="1">
      <alignment horizontal="center"/>
    </xf>
    <xf numFmtId="10" fontId="126" fillId="86" borderId="132" xfId="386" applyNumberFormat="1" applyFont="1" applyFill="1" applyBorder="1" applyAlignment="1">
      <alignment horizontal="center"/>
    </xf>
    <xf numFmtId="10" fontId="126" fillId="78" borderId="132" xfId="386" applyNumberFormat="1" applyFont="1" applyFill="1" applyBorder="1" applyAlignment="1">
      <alignment horizontal="center"/>
    </xf>
    <xf numFmtId="10" fontId="127" fillId="0" borderId="132" xfId="386" applyNumberFormat="1" applyFont="1" applyBorder="1" applyAlignment="1">
      <alignment horizontal="center" vertical="center"/>
    </xf>
    <xf numFmtId="10" fontId="125" fillId="0" borderId="132" xfId="386" applyNumberFormat="1" applyFont="1" applyBorder="1" applyAlignment="1">
      <alignment horizontal="center"/>
    </xf>
    <xf numFmtId="10" fontId="127" fillId="7" borderId="132" xfId="386" applyNumberFormat="1" applyFont="1" applyFill="1" applyBorder="1" applyAlignment="1">
      <alignment horizontal="center" vertical="center"/>
    </xf>
    <xf numFmtId="0" fontId="124" fillId="80" borderId="133" xfId="0" applyFont="1" applyFill="1" applyBorder="1" applyAlignment="1">
      <alignment horizontal="center" vertical="center"/>
    </xf>
    <xf numFmtId="0" fontId="124" fillId="80" borderId="93" xfId="0" applyFont="1" applyFill="1" applyBorder="1" applyAlignment="1">
      <alignment horizontal="center" vertical="center"/>
    </xf>
    <xf numFmtId="9" fontId="125" fillId="0" borderId="0" xfId="386" applyFont="1" applyAlignment="1">
      <alignment horizontal="center"/>
    </xf>
    <xf numFmtId="0" fontId="128" fillId="77" borderId="0" xfId="0" applyFont="1" applyFill="1" applyAlignment="1">
      <alignment horizontal="left" vertical="center"/>
    </xf>
    <xf numFmtId="14" fontId="125" fillId="0" borderId="0" xfId="0" applyNumberFormat="1" applyFont="1" applyAlignment="1">
      <alignment horizontal="center"/>
    </xf>
    <xf numFmtId="9" fontId="10" fillId="0" borderId="132" xfId="1" applyBorder="1" applyAlignment="1">
      <alignment horizontal="center"/>
    </xf>
    <xf numFmtId="9" fontId="10" fillId="78" borderId="132" xfId="1" applyFill="1" applyBorder="1" applyAlignment="1">
      <alignment horizontal="center"/>
    </xf>
    <xf numFmtId="9" fontId="10" fillId="0" borderId="0" xfId="1" applyAlignment="1">
      <alignment horizontal="center"/>
    </xf>
    <xf numFmtId="10" fontId="10" fillId="0" borderId="0" xfId="1" applyNumberFormat="1" applyAlignment="1">
      <alignment horizontal="center"/>
    </xf>
    <xf numFmtId="2" fontId="17" fillId="0" borderId="132" xfId="0" applyNumberFormat="1" applyFont="1" applyBorder="1"/>
    <xf numFmtId="2" fontId="18" fillId="0" borderId="132" xfId="0" applyNumberFormat="1" applyFont="1" applyBorder="1" applyAlignment="1">
      <alignment horizontal="center"/>
    </xf>
    <xf numFmtId="0" fontId="129" fillId="0" borderId="132" xfId="0" applyFont="1" applyBorder="1" applyAlignment="1">
      <alignment horizontal="center" wrapText="1"/>
    </xf>
    <xf numFmtId="10" fontId="10" fillId="0" borderId="0" xfId="1" applyNumberFormat="1"/>
    <xf numFmtId="0" fontId="88" fillId="79" borderId="134" xfId="0" applyFont="1" applyFill="1" applyBorder="1" applyAlignment="1">
      <alignment horizontal="left" vertical="center"/>
    </xf>
    <xf numFmtId="0" fontId="95" fillId="74" borderId="92" xfId="0" applyFont="1" applyFill="1" applyBorder="1" applyAlignment="1">
      <alignment horizontal="left" vertical="center"/>
    </xf>
    <xf numFmtId="0" fontId="18" fillId="0" borderId="132" xfId="0" applyFont="1" applyBorder="1"/>
    <xf numFmtId="0" fontId="88" fillId="79" borderId="122" xfId="0" applyFont="1" applyFill="1" applyBorder="1" applyAlignment="1">
      <alignment horizontal="left" vertical="center" wrapText="1"/>
    </xf>
    <xf numFmtId="186" fontId="3" fillId="0" borderId="138" xfId="1341" applyNumberFormat="1" applyBorder="1"/>
    <xf numFmtId="186" fontId="34" fillId="86" borderId="138" xfId="1341" applyNumberFormat="1" applyFont="1" applyFill="1" applyBorder="1" applyProtection="1">
      <protection locked="0"/>
    </xf>
    <xf numFmtId="0" fontId="3" fillId="0" borderId="138" xfId="1341" applyBorder="1"/>
    <xf numFmtId="186" fontId="34" fillId="87" borderId="138" xfId="1341" applyNumberFormat="1" applyFont="1" applyFill="1" applyBorder="1" applyProtection="1">
      <protection locked="0"/>
    </xf>
    <xf numFmtId="0" fontId="3" fillId="9" borderId="138" xfId="1341" applyFill="1" applyBorder="1" applyAlignment="1">
      <alignment horizontal="right"/>
    </xf>
    <xf numFmtId="167" fontId="0" fillId="9" borderId="138" xfId="1342" applyNumberFormat="1" applyFont="1" applyFill="1" applyBorder="1" applyProtection="1">
      <protection hidden="1"/>
    </xf>
    <xf numFmtId="0" fontId="116" fillId="84" borderId="138" xfId="1337" applyFont="1" applyFill="1" applyBorder="1" applyAlignment="1">
      <alignment horizontal="center" wrapText="1"/>
    </xf>
    <xf numFmtId="0" fontId="116" fillId="84" borderId="138" xfId="1337" applyFont="1" applyFill="1" applyBorder="1" applyAlignment="1">
      <alignment horizontal="center"/>
    </xf>
    <xf numFmtId="0" fontId="117" fillId="85" borderId="138" xfId="1337" applyFont="1" applyFill="1" applyBorder="1" applyAlignment="1">
      <alignment wrapText="1"/>
    </xf>
    <xf numFmtId="0" fontId="116" fillId="0" borderId="138" xfId="1337" applyFont="1" applyBorder="1" applyAlignment="1">
      <alignment horizontal="center" vertical="center" wrapText="1"/>
    </xf>
    <xf numFmtId="14" fontId="59" fillId="0" borderId="138" xfId="1337" applyNumberFormat="1" applyFont="1" applyBorder="1" applyAlignment="1">
      <alignment horizontal="center" wrapText="1"/>
    </xf>
    <xf numFmtId="0" fontId="45" fillId="0" borderId="138" xfId="1337" applyFont="1" applyBorder="1" applyAlignment="1">
      <alignment horizontal="center"/>
    </xf>
    <xf numFmtId="14" fontId="59" fillId="0" borderId="138" xfId="1337" applyNumberFormat="1" applyFont="1" applyBorder="1" applyAlignment="1">
      <alignment horizontal="center"/>
    </xf>
    <xf numFmtId="187" fontId="59" fillId="78" borderId="138" xfId="1337" applyNumberFormat="1" applyFont="1" applyFill="1" applyBorder="1"/>
    <xf numFmtId="187" fontId="59" fillId="0" borderId="138" xfId="1337" applyNumberFormat="1" applyFont="1" applyBorder="1"/>
    <xf numFmtId="187" fontId="59" fillId="0" borderId="139" xfId="1337" applyNumberFormat="1" applyFont="1" applyBorder="1"/>
    <xf numFmtId="187" fontId="59" fillId="88" borderId="138" xfId="1337" applyNumberFormat="1" applyFont="1" applyFill="1" applyBorder="1"/>
    <xf numFmtId="187" fontId="59" fillId="87" borderId="138" xfId="1337" applyNumberFormat="1" applyFont="1" applyFill="1" applyBorder="1"/>
    <xf numFmtId="0" fontId="116" fillId="0" borderId="138" xfId="1337" applyFont="1" applyBorder="1"/>
    <xf numFmtId="0" fontId="59" fillId="0" borderId="138" xfId="1337" applyFont="1" applyBorder="1"/>
    <xf numFmtId="0" fontId="94" fillId="0" borderId="138" xfId="2" applyFont="1" applyBorder="1" applyAlignment="1">
      <alignment wrapText="1"/>
    </xf>
    <xf numFmtId="4" fontId="94" fillId="8" borderId="138" xfId="2" applyNumberFormat="1" applyFont="1" applyFill="1" applyBorder="1"/>
    <xf numFmtId="0" fontId="99" fillId="0" borderId="138" xfId="2" applyFont="1" applyBorder="1" applyAlignment="1">
      <alignment horizontal="center"/>
    </xf>
    <xf numFmtId="168" fontId="99" fillId="0" borderId="138" xfId="3" applyNumberFormat="1" applyFont="1" applyBorder="1" applyAlignment="1">
      <alignment horizontal="center"/>
    </xf>
    <xf numFmtId="0" fontId="94" fillId="6" borderId="138" xfId="2" applyFont="1" applyFill="1" applyBorder="1" applyAlignment="1">
      <alignment wrapText="1"/>
    </xf>
    <xf numFmtId="0" fontId="95" fillId="6" borderId="138" xfId="2" applyFont="1" applyFill="1" applyBorder="1"/>
    <xf numFmtId="4" fontId="95" fillId="6" borderId="138" xfId="2" applyNumberFormat="1" applyFont="1" applyFill="1" applyBorder="1"/>
    <xf numFmtId="167" fontId="95" fillId="0" borderId="138" xfId="2" applyNumberFormat="1" applyFont="1" applyBorder="1"/>
    <xf numFmtId="0" fontId="94" fillId="0" borderId="138" xfId="2" applyFont="1" applyBorder="1" applyAlignment="1">
      <alignment horizontal="center"/>
    </xf>
    <xf numFmtId="3" fontId="95" fillId="0" borderId="138" xfId="2" applyNumberFormat="1" applyFont="1" applyBorder="1" applyAlignment="1">
      <alignment horizontal="center"/>
    </xf>
    <xf numFmtId="3" fontId="94" fillId="0" borderId="138" xfId="2" applyNumberFormat="1" applyFont="1" applyBorder="1" applyAlignment="1">
      <alignment horizontal="center"/>
    </xf>
    <xf numFmtId="0" fontId="94" fillId="0" borderId="132" xfId="0" applyFont="1" applyBorder="1" applyAlignment="1">
      <alignment wrapText="1"/>
    </xf>
    <xf numFmtId="4" fontId="94" fillId="0" borderId="132" xfId="0" applyNumberFormat="1" applyFont="1" applyBorder="1"/>
    <xf numFmtId="0" fontId="99" fillId="0" borderId="132" xfId="0" applyFont="1" applyBorder="1" applyAlignment="1">
      <alignment horizontal="center"/>
    </xf>
    <xf numFmtId="168" fontId="99" fillId="0" borderId="132" xfId="742" applyNumberFormat="1" applyFont="1" applyFill="1" applyBorder="1" applyAlignment="1">
      <alignment horizontal="center"/>
    </xf>
    <xf numFmtId="4" fontId="18" fillId="0" borderId="132" xfId="0" applyNumberFormat="1" applyFont="1" applyBorder="1"/>
    <xf numFmtId="167" fontId="18" fillId="0" borderId="132" xfId="0" applyNumberFormat="1" applyFont="1" applyBorder="1"/>
    <xf numFmtId="0" fontId="94" fillId="0" borderId="132" xfId="0" applyFont="1" applyBorder="1" applyAlignment="1">
      <alignment horizontal="center"/>
    </xf>
    <xf numFmtId="3" fontId="18" fillId="0" borderId="132" xfId="0" applyNumberFormat="1" applyFont="1" applyBorder="1" applyAlignment="1">
      <alignment horizontal="center"/>
    </xf>
    <xf numFmtId="3" fontId="94" fillId="0" borderId="132" xfId="0" applyNumberFormat="1" applyFont="1" applyBorder="1" applyAlignment="1">
      <alignment horizontal="center"/>
    </xf>
    <xf numFmtId="0" fontId="91" fillId="10" borderId="132" xfId="0" applyFont="1" applyFill="1" applyBorder="1" applyAlignment="1">
      <alignment horizontal="center" vertical="center" wrapText="1"/>
    </xf>
    <xf numFmtId="0" fontId="105" fillId="79" borderId="132" xfId="0" applyFont="1" applyFill="1" applyBorder="1" applyAlignment="1">
      <alignment horizontal="center" vertical="center" wrapText="1"/>
    </xf>
    <xf numFmtId="0" fontId="103" fillId="7" borderId="132" xfId="0" applyFont="1" applyFill="1" applyBorder="1" applyAlignment="1">
      <alignment horizontal="left" vertical="center" wrapText="1"/>
    </xf>
    <xf numFmtId="9" fontId="103" fillId="7" borderId="132" xfId="0" applyNumberFormat="1" applyFont="1" applyFill="1" applyBorder="1" applyAlignment="1">
      <alignment horizontal="left" vertical="center" wrapText="1"/>
    </xf>
    <xf numFmtId="10" fontId="103" fillId="7" borderId="132" xfId="0" applyNumberFormat="1" applyFont="1" applyFill="1" applyBorder="1" applyAlignment="1">
      <alignment horizontal="left" vertical="center" wrapText="1"/>
    </xf>
    <xf numFmtId="0" fontId="106" fillId="7" borderId="132" xfId="0" applyFont="1" applyFill="1" applyBorder="1" applyAlignment="1">
      <alignment horizontal="left" vertical="center" wrapText="1"/>
    </xf>
    <xf numFmtId="9" fontId="0" fillId="0" borderId="132" xfId="0" applyNumberFormat="1" applyBorder="1" applyAlignment="1">
      <alignment horizontal="center" wrapText="1"/>
    </xf>
    <xf numFmtId="0" fontId="0" fillId="0" borderId="132" xfId="0" applyBorder="1" applyAlignment="1">
      <alignment horizontal="center" vertical="center"/>
    </xf>
    <xf numFmtId="10" fontId="10" fillId="0" borderId="132" xfId="1" applyNumberFormat="1" applyBorder="1" applyAlignment="1">
      <alignment horizontal="center" vertical="center"/>
    </xf>
    <xf numFmtId="0" fontId="20" fillId="5" borderId="142" xfId="0" applyFont="1" applyFill="1" applyBorder="1" applyAlignment="1">
      <alignment horizontal="center" vertical="center" wrapText="1"/>
    </xf>
    <xf numFmtId="0" fontId="22" fillId="0" borderId="142" xfId="0" applyFont="1" applyBorder="1" applyAlignment="1">
      <alignment horizontal="center" vertical="center" wrapText="1"/>
    </xf>
    <xf numFmtId="0" fontId="22" fillId="0" borderId="147" xfId="0" applyFont="1" applyBorder="1" applyAlignment="1">
      <alignment horizontal="justify" vertical="center" wrapText="1"/>
    </xf>
    <xf numFmtId="0" fontId="29" fillId="0" borderId="149" xfId="0" applyFont="1" applyBorder="1" applyAlignment="1">
      <alignment horizontal="justify" vertical="center" wrapText="1"/>
    </xf>
    <xf numFmtId="0" fontId="0" fillId="0" borderId="149" xfId="0" applyBorder="1"/>
    <xf numFmtId="0" fontId="39" fillId="0" borderId="132" xfId="5" applyBorder="1"/>
    <xf numFmtId="0" fontId="39" fillId="8" borderId="132" xfId="5" applyFill="1" applyBorder="1"/>
    <xf numFmtId="10" fontId="39" fillId="0" borderId="132" xfId="5" applyNumberFormat="1" applyBorder="1"/>
    <xf numFmtId="181" fontId="39" fillId="0" borderId="132" xfId="5" applyNumberFormat="1" applyBorder="1"/>
    <xf numFmtId="0" fontId="39" fillId="73" borderId="132" xfId="5" applyFill="1" applyBorder="1"/>
    <xf numFmtId="9" fontId="39" fillId="0" borderId="132" xfId="5" applyNumberFormat="1" applyBorder="1"/>
    <xf numFmtId="0" fontId="39" fillId="73" borderId="132" xfId="5" applyFill="1" applyBorder="1" applyAlignment="1">
      <alignment horizontal="center"/>
    </xf>
    <xf numFmtId="168" fontId="0" fillId="0" borderId="132" xfId="743" applyNumberFormat="1" applyFont="1" applyBorder="1"/>
    <xf numFmtId="168" fontId="39" fillId="0" borderId="132" xfId="5" applyNumberFormat="1" applyBorder="1"/>
    <xf numFmtId="40" fontId="39" fillId="0" borderId="132" xfId="5" applyNumberFormat="1" applyBorder="1"/>
    <xf numFmtId="164" fontId="0" fillId="0" borderId="132" xfId="743" applyFont="1" applyBorder="1"/>
    <xf numFmtId="164" fontId="39" fillId="0" borderId="132" xfId="5" applyNumberFormat="1" applyBorder="1"/>
    <xf numFmtId="168" fontId="0" fillId="11" borderId="132" xfId="743" applyNumberFormat="1" applyFont="1" applyFill="1" applyBorder="1" applyProtection="1">
      <protection locked="0"/>
    </xf>
    <xf numFmtId="0" fontId="39" fillId="11" borderId="132" xfId="5" applyFill="1" applyBorder="1" applyAlignment="1" applyProtection="1">
      <alignment horizontal="center"/>
      <protection locked="0"/>
    </xf>
    <xf numFmtId="167" fontId="39" fillId="0" borderId="140" xfId="5" applyNumberFormat="1" applyBorder="1" applyAlignment="1">
      <alignment horizontal="center"/>
    </xf>
    <xf numFmtId="9" fontId="39" fillId="11" borderId="132" xfId="5" applyNumberFormat="1" applyFill="1" applyBorder="1" applyAlignment="1" applyProtection="1">
      <alignment horizontal="center"/>
      <protection locked="0"/>
    </xf>
    <xf numFmtId="167" fontId="39" fillId="11" borderId="132" xfId="5" applyNumberFormat="1" applyFill="1" applyBorder="1" applyAlignment="1" applyProtection="1">
      <alignment horizontal="center"/>
      <protection locked="0"/>
    </xf>
    <xf numFmtId="38" fontId="39" fillId="11" borderId="132" xfId="5" applyNumberFormat="1" applyFill="1" applyBorder="1" applyAlignment="1" applyProtection="1">
      <alignment horizontal="center"/>
      <protection locked="0"/>
    </xf>
    <xf numFmtId="0" fontId="39" fillId="0" borderId="132" xfId="5" applyBorder="1" applyAlignment="1" applyProtection="1">
      <alignment horizontal="center"/>
      <protection locked="0"/>
    </xf>
    <xf numFmtId="0" fontId="75" fillId="75" borderId="132" xfId="5" applyFont="1" applyFill="1" applyBorder="1" applyProtection="1">
      <protection hidden="1"/>
    </xf>
    <xf numFmtId="185" fontId="75" fillId="11" borderId="132" xfId="5" applyNumberFormat="1" applyFont="1" applyFill="1" applyBorder="1" applyAlignment="1" applyProtection="1">
      <alignment horizontal="right"/>
      <protection locked="0"/>
    </xf>
    <xf numFmtId="185" fontId="75" fillId="0" borderId="132" xfId="5" applyNumberFormat="1" applyFont="1" applyBorder="1" applyAlignment="1" applyProtection="1">
      <alignment horizontal="right"/>
      <protection hidden="1"/>
    </xf>
    <xf numFmtId="0" fontId="75" fillId="11" borderId="132" xfId="5" applyFont="1" applyFill="1" applyBorder="1" applyAlignment="1" applyProtection="1">
      <alignment horizontal="right"/>
      <protection locked="0"/>
    </xf>
    <xf numFmtId="0" fontId="35" fillId="75" borderId="132" xfId="5" applyFont="1" applyFill="1" applyBorder="1" applyProtection="1">
      <protection hidden="1"/>
    </xf>
    <xf numFmtId="0" fontId="0" fillId="0" borderId="132" xfId="0" applyBorder="1"/>
    <xf numFmtId="0" fontId="0" fillId="8" borderId="132" xfId="0" applyFill="1" applyBorder="1"/>
    <xf numFmtId="10" fontId="0" fillId="0" borderId="132" xfId="0" applyNumberFormat="1" applyBorder="1"/>
    <xf numFmtId="181" fontId="0" fillId="0" borderId="132" xfId="0" applyNumberFormat="1" applyBorder="1"/>
    <xf numFmtId="0" fontId="0" fillId="73" borderId="132" xfId="0" applyFill="1" applyBorder="1"/>
    <xf numFmtId="9" fontId="0" fillId="0" borderId="132" xfId="0" applyNumberFormat="1" applyBorder="1"/>
    <xf numFmtId="0" fontId="0" fillId="73" borderId="132" xfId="0" applyFill="1" applyBorder="1" applyAlignment="1">
      <alignment horizontal="center"/>
    </xf>
    <xf numFmtId="168" fontId="0" fillId="0" borderId="132" xfId="742" applyNumberFormat="1" applyFont="1" applyBorder="1"/>
    <xf numFmtId="168" fontId="0" fillId="0" borderId="132" xfId="0" applyNumberFormat="1" applyBorder="1"/>
    <xf numFmtId="40" fontId="0" fillId="0" borderId="132" xfId="0" applyNumberFormat="1" applyBorder="1"/>
    <xf numFmtId="166" fontId="0" fillId="0" borderId="132" xfId="742" applyFont="1" applyBorder="1"/>
    <xf numFmtId="164" fontId="0" fillId="0" borderId="132" xfId="0" applyNumberFormat="1" applyBorder="1"/>
    <xf numFmtId="168" fontId="0" fillId="11" borderId="132" xfId="742" applyNumberFormat="1" applyFont="1" applyFill="1" applyBorder="1" applyProtection="1">
      <protection locked="0"/>
    </xf>
    <xf numFmtId="0" fontId="0" fillId="11" borderId="132" xfId="0" applyFill="1" applyBorder="1" applyAlignment="1" applyProtection="1">
      <alignment horizontal="center"/>
      <protection locked="0"/>
    </xf>
    <xf numFmtId="167" fontId="0" fillId="0" borderId="140" xfId="0" applyNumberFormat="1" applyBorder="1" applyAlignment="1">
      <alignment horizontal="center"/>
    </xf>
    <xf numFmtId="9" fontId="0" fillId="11" borderId="132" xfId="0" applyNumberFormat="1" applyFill="1" applyBorder="1" applyAlignment="1" applyProtection="1">
      <alignment horizontal="center"/>
      <protection locked="0"/>
    </xf>
    <xf numFmtId="167" fontId="0" fillId="11" borderId="132" xfId="0" applyNumberFormat="1" applyFill="1" applyBorder="1" applyAlignment="1" applyProtection="1">
      <alignment horizontal="center"/>
      <protection locked="0"/>
    </xf>
    <xf numFmtId="38" fontId="0" fillId="11" borderId="132" xfId="0" applyNumberFormat="1" applyFill="1" applyBorder="1" applyAlignment="1" applyProtection="1">
      <alignment horizontal="center"/>
      <protection locked="0"/>
    </xf>
    <xf numFmtId="0" fontId="0" fillId="0" borderId="132" xfId="0" applyBorder="1" applyAlignment="1" applyProtection="1">
      <alignment horizontal="center"/>
      <protection locked="0"/>
    </xf>
    <xf numFmtId="0" fontId="75" fillId="75" borderId="132" xfId="0" applyFont="1" applyFill="1" applyBorder="1" applyProtection="1">
      <protection hidden="1"/>
    </xf>
    <xf numFmtId="185" fontId="75" fillId="11" borderId="132" xfId="0" applyNumberFormat="1" applyFont="1" applyFill="1" applyBorder="1" applyAlignment="1" applyProtection="1">
      <alignment horizontal="right"/>
      <protection locked="0"/>
    </xf>
    <xf numFmtId="185" fontId="75" fillId="0" borderId="132" xfId="0" applyNumberFormat="1" applyFont="1" applyBorder="1" applyAlignment="1" applyProtection="1">
      <alignment horizontal="right"/>
      <protection hidden="1"/>
    </xf>
    <xf numFmtId="0" fontId="75" fillId="11" borderId="132" xfId="0" applyFont="1" applyFill="1" applyBorder="1" applyAlignment="1" applyProtection="1">
      <alignment horizontal="right"/>
      <protection locked="0"/>
    </xf>
    <xf numFmtId="0" fontId="35" fillId="75" borderId="132" xfId="0" applyFont="1" applyFill="1" applyBorder="1" applyProtection="1">
      <protection hidden="1"/>
    </xf>
    <xf numFmtId="0" fontId="18" fillId="0" borderId="103" xfId="0" applyFont="1" applyFill="1" applyBorder="1" applyAlignment="1">
      <alignment horizontal="left"/>
    </xf>
    <xf numFmtId="0" fontId="18" fillId="0" borderId="105" xfId="0" applyFont="1" applyFill="1" applyBorder="1" applyAlignment="1">
      <alignment horizontal="left" vertical="top" wrapText="1"/>
    </xf>
    <xf numFmtId="1" fontId="18" fillId="0" borderId="103" xfId="0" applyNumberFormat="1" applyFont="1" applyFill="1" applyBorder="1" applyAlignment="1">
      <alignment horizontal="left" vertical="top"/>
    </xf>
    <xf numFmtId="0" fontId="18" fillId="0" borderId="109" xfId="0" applyFont="1" applyFill="1" applyBorder="1" applyAlignment="1">
      <alignment horizontal="left" vertical="top" wrapText="1"/>
    </xf>
    <xf numFmtId="0" fontId="18" fillId="0" borderId="151" xfId="0" applyFont="1" applyBorder="1" applyAlignment="1">
      <alignment horizontal="left" vertical="top" wrapText="1"/>
    </xf>
    <xf numFmtId="1" fontId="18" fillId="0" borderId="107" xfId="0" applyNumberFormat="1" applyFont="1" applyBorder="1" applyAlignment="1">
      <alignment horizontal="left" vertical="top"/>
    </xf>
    <xf numFmtId="0" fontId="18" fillId="88" borderId="103" xfId="0" applyFont="1" applyFill="1" applyBorder="1" applyAlignment="1">
      <alignment horizontal="left"/>
    </xf>
    <xf numFmtId="0" fontId="18" fillId="88" borderId="105" xfId="0" applyFont="1" applyFill="1" applyBorder="1" applyAlignment="1">
      <alignment horizontal="left" vertical="top" wrapText="1"/>
    </xf>
    <xf numFmtId="1" fontId="18" fillId="88" borderId="100" xfId="0" applyNumberFormat="1" applyFont="1" applyFill="1" applyBorder="1" applyAlignment="1">
      <alignment horizontal="left" vertical="top"/>
    </xf>
    <xf numFmtId="1" fontId="18" fillId="88" borderId="103" xfId="0" applyNumberFormat="1" applyFont="1" applyFill="1" applyBorder="1" applyAlignment="1">
      <alignment horizontal="left" vertical="top"/>
    </xf>
    <xf numFmtId="0" fontId="0" fillId="88" borderId="155" xfId="0" applyFill="1" applyBorder="1"/>
    <xf numFmtId="0" fontId="18" fillId="88" borderId="155" xfId="0" applyFont="1" applyFill="1" applyBorder="1" applyAlignment="1">
      <alignment horizontal="left" vertical="top" wrapText="1"/>
    </xf>
    <xf numFmtId="0" fontId="0" fillId="0" borderId="155" xfId="0" applyBorder="1"/>
    <xf numFmtId="1" fontId="18" fillId="0" borderId="155" xfId="0" applyNumberFormat="1" applyFont="1" applyFill="1" applyBorder="1" applyAlignment="1">
      <alignment horizontal="left" vertical="top"/>
    </xf>
    <xf numFmtId="1" fontId="18" fillId="88" borderId="155" xfId="0" applyNumberFormat="1" applyFont="1" applyFill="1" applyBorder="1" applyAlignment="1">
      <alignment horizontal="left" vertical="top"/>
    </xf>
    <xf numFmtId="0" fontId="18" fillId="88" borderId="109" xfId="0" applyFont="1" applyFill="1" applyBorder="1" applyAlignment="1">
      <alignment horizontal="left" vertical="top" wrapText="1"/>
    </xf>
    <xf numFmtId="0" fontId="18" fillId="88" borderId="0" xfId="0" applyFont="1" applyFill="1" applyBorder="1" applyAlignment="1">
      <alignment horizontal="left" vertical="top" wrapText="1"/>
    </xf>
    <xf numFmtId="0" fontId="95" fillId="0" borderId="0" xfId="0" applyFont="1" applyBorder="1" applyAlignment="1">
      <alignment horizontal="center" vertical="center" wrapText="1"/>
    </xf>
    <xf numFmtId="0" fontId="0" fillId="0" borderId="161" xfId="0" applyFill="1" applyBorder="1" applyAlignment="1">
      <alignment horizontal="left" vertical="top" wrapText="1"/>
    </xf>
    <xf numFmtId="1" fontId="18" fillId="0" borderId="100" xfId="0" applyNumberFormat="1" applyFont="1" applyFill="1" applyBorder="1" applyAlignment="1">
      <alignment horizontal="left" vertical="top"/>
    </xf>
    <xf numFmtId="0" fontId="0" fillId="0" borderId="155" xfId="0" applyFill="1" applyBorder="1"/>
    <xf numFmtId="0" fontId="18" fillId="0" borderId="161" xfId="0" applyFont="1" applyFill="1" applyBorder="1" applyAlignment="1">
      <alignment horizontal="left" vertical="top" wrapText="1"/>
    </xf>
    <xf numFmtId="0" fontId="18" fillId="0" borderId="106" xfId="0" applyFont="1" applyFill="1" applyBorder="1" applyAlignment="1">
      <alignment horizontal="left"/>
    </xf>
    <xf numFmtId="0" fontId="18" fillId="0" borderId="162" xfId="0" applyFont="1" applyFill="1" applyBorder="1" applyAlignment="1">
      <alignment horizontal="left" vertical="top" wrapText="1"/>
    </xf>
    <xf numFmtId="0" fontId="18" fillId="0" borderId="155" xfId="0" applyFont="1" applyFill="1" applyBorder="1" applyAlignment="1">
      <alignment horizontal="left" vertical="top" wrapText="1"/>
    </xf>
    <xf numFmtId="0" fontId="18" fillId="0" borderId="155" xfId="0" applyFont="1" applyFill="1" applyBorder="1" applyAlignment="1">
      <alignment horizontal="left" vertical="center" wrapText="1"/>
    </xf>
    <xf numFmtId="0" fontId="95" fillId="0" borderId="105" xfId="0" applyFont="1" applyFill="1" applyBorder="1" applyAlignment="1">
      <alignment horizontal="left" vertical="center" wrapText="1"/>
    </xf>
    <xf numFmtId="0" fontId="18" fillId="0" borderId="155" xfId="0" applyFont="1" applyFill="1" applyBorder="1" applyAlignment="1">
      <alignment horizontal="left"/>
    </xf>
    <xf numFmtId="1" fontId="18" fillId="0" borderId="156" xfId="0" applyNumberFormat="1" applyFont="1" applyFill="1" applyBorder="1" applyAlignment="1">
      <alignment horizontal="left" vertical="top"/>
    </xf>
    <xf numFmtId="0" fontId="18" fillId="0" borderId="157" xfId="0" applyFont="1" applyFill="1" applyBorder="1" applyAlignment="1">
      <alignment horizontal="left" vertical="top" wrapText="1"/>
    </xf>
    <xf numFmtId="0" fontId="18" fillId="0" borderId="108" xfId="0" applyFont="1" applyFill="1" applyBorder="1" applyAlignment="1">
      <alignment horizontal="left" vertical="top" wrapText="1"/>
    </xf>
    <xf numFmtId="1" fontId="18" fillId="0" borderId="110" xfId="0" applyNumberFormat="1" applyFont="1" applyFill="1" applyBorder="1" applyAlignment="1">
      <alignment horizontal="left" vertical="top"/>
    </xf>
    <xf numFmtId="1" fontId="18" fillId="0" borderId="106" xfId="0" applyNumberFormat="1" applyFont="1" applyFill="1" applyBorder="1" applyAlignment="1">
      <alignment horizontal="left" vertical="top"/>
    </xf>
    <xf numFmtId="0" fontId="18" fillId="0" borderId="69" xfId="0" applyFont="1" applyFill="1" applyBorder="1" applyAlignment="1">
      <alignment horizontal="left" vertical="top" wrapText="1"/>
    </xf>
    <xf numFmtId="0" fontId="18" fillId="0" borderId="151" xfId="0" applyFont="1" applyFill="1" applyBorder="1" applyAlignment="1">
      <alignment horizontal="left" vertical="top" wrapText="1"/>
    </xf>
    <xf numFmtId="1" fontId="18" fillId="0" borderId="107" xfId="0" applyNumberFormat="1" applyFont="1" applyFill="1" applyBorder="1" applyAlignment="1">
      <alignment horizontal="left" vertical="top"/>
    </xf>
    <xf numFmtId="0" fontId="18" fillId="0" borderId="107" xfId="0" applyFont="1" applyFill="1" applyBorder="1" applyAlignment="1">
      <alignment horizontal="left"/>
    </xf>
    <xf numFmtId="0" fontId="18" fillId="0" borderId="90" xfId="0" applyFont="1" applyFill="1" applyBorder="1" applyAlignment="1">
      <alignment horizontal="left" vertical="top" wrapText="1"/>
    </xf>
    <xf numFmtId="0" fontId="0" fillId="0" borderId="155" xfId="0" applyFill="1" applyBorder="1" applyAlignment="1">
      <alignment horizontal="left" vertical="top" wrapText="1"/>
    </xf>
    <xf numFmtId="0" fontId="18" fillId="0" borderId="0" xfId="0" applyFont="1" applyBorder="1" applyAlignment="1">
      <alignment vertical="center"/>
    </xf>
    <xf numFmtId="0" fontId="97" fillId="0" borderId="0" xfId="0" applyFont="1"/>
    <xf numFmtId="0" fontId="130" fillId="89" borderId="51" xfId="1343" applyFont="1" applyBorder="1" applyAlignment="1">
      <alignment horizontal="center"/>
    </xf>
    <xf numFmtId="0" fontId="40" fillId="0" borderId="0" xfId="0" applyFont="1" applyBorder="1" applyAlignment="1">
      <alignment vertical="center" wrapText="1"/>
    </xf>
    <xf numFmtId="0" fontId="40" fillId="0" borderId="0" xfId="0" applyFont="1" applyBorder="1" applyAlignment="1">
      <alignment horizontal="center" vertical="center"/>
    </xf>
    <xf numFmtId="0" fontId="136" fillId="0" borderId="6" xfId="0" applyFont="1" applyBorder="1" applyAlignment="1">
      <alignment horizontal="center" vertical="center"/>
    </xf>
    <xf numFmtId="0" fontId="137" fillId="0" borderId="0" xfId="0" applyFont="1" applyBorder="1" applyAlignment="1">
      <alignment vertical="center" wrapText="1"/>
    </xf>
    <xf numFmtId="0" fontId="137" fillId="0" borderId="0" xfId="0" applyFont="1" applyBorder="1" applyAlignment="1">
      <alignment horizontal="center" vertical="center"/>
    </xf>
    <xf numFmtId="0" fontId="40" fillId="0" borderId="163" xfId="0" applyFont="1" applyBorder="1" applyAlignment="1">
      <alignment horizontal="center" vertical="center" wrapText="1"/>
    </xf>
    <xf numFmtId="0" fontId="137" fillId="0" borderId="0" xfId="740" applyFont="1"/>
    <xf numFmtId="0" fontId="139" fillId="80" borderId="88" xfId="0" applyFont="1" applyFill="1" applyBorder="1" applyAlignment="1">
      <alignment horizontal="center" vertical="center"/>
    </xf>
    <xf numFmtId="0" fontId="139" fillId="80" borderId="69" xfId="0" applyFont="1" applyFill="1" applyBorder="1" applyAlignment="1">
      <alignment horizontal="center" vertical="center"/>
    </xf>
    <xf numFmtId="0" fontId="139" fillId="80" borderId="89" xfId="0" applyFont="1" applyFill="1" applyBorder="1" applyAlignment="1">
      <alignment horizontal="center" vertical="center"/>
    </xf>
    <xf numFmtId="0" fontId="139" fillId="80" borderId="13" xfId="0" applyFont="1" applyFill="1" applyBorder="1" applyAlignment="1">
      <alignment horizontal="center" vertical="center"/>
    </xf>
    <xf numFmtId="0" fontId="139" fillId="80" borderId="132" xfId="0" applyFont="1" applyFill="1" applyBorder="1" applyAlignment="1">
      <alignment horizontal="center" vertical="center"/>
    </xf>
    <xf numFmtId="0" fontId="139" fillId="80" borderId="14" xfId="0" applyFont="1" applyFill="1" applyBorder="1" applyAlignment="1">
      <alignment horizontal="center" vertical="center"/>
    </xf>
    <xf numFmtId="0" fontId="40" fillId="77" borderId="13" xfId="0" applyFont="1" applyFill="1" applyBorder="1" applyAlignment="1">
      <alignment horizontal="left"/>
    </xf>
    <xf numFmtId="0" fontId="40" fillId="77" borderId="13" xfId="0" applyFont="1" applyFill="1" applyBorder="1" applyAlignment="1">
      <alignment vertical="center" wrapText="1"/>
    </xf>
    <xf numFmtId="0" fontId="40" fillId="77" borderId="13" xfId="0" applyFont="1" applyFill="1" applyBorder="1" applyAlignment="1">
      <alignment vertical="center"/>
    </xf>
    <xf numFmtId="0" fontId="40" fillId="77" borderId="13" xfId="0" applyFont="1" applyFill="1" applyBorder="1" applyAlignment="1">
      <alignment horizontal="left" vertical="center"/>
    </xf>
    <xf numFmtId="0" fontId="40" fillId="77" borderId="15" xfId="0" applyFont="1" applyFill="1" applyBorder="1" applyAlignment="1">
      <alignment vertical="center" wrapText="1"/>
    </xf>
    <xf numFmtId="0" fontId="137" fillId="0" borderId="0" xfId="0" applyFont="1" applyBorder="1" applyAlignment="1">
      <alignment horizontal="center" vertical="center" wrapText="1"/>
    </xf>
    <xf numFmtId="0" fontId="40" fillId="0" borderId="155" xfId="0" applyFont="1" applyBorder="1" applyAlignment="1">
      <alignment horizontal="center" wrapText="1"/>
    </xf>
    <xf numFmtId="9" fontId="40" fillId="0" borderId="155" xfId="0" applyNumberFormat="1" applyFont="1" applyBorder="1" applyAlignment="1">
      <alignment horizontal="center" wrapText="1"/>
    </xf>
    <xf numFmtId="9" fontId="40" fillId="0" borderId="155" xfId="0" applyNumberFormat="1" applyFont="1" applyBorder="1"/>
    <xf numFmtId="0" fontId="40" fillId="0" borderId="155" xfId="0" applyFont="1" applyBorder="1" applyAlignment="1">
      <alignment horizontal="center"/>
    </xf>
    <xf numFmtId="2" fontId="40" fillId="76" borderId="155" xfId="0" applyNumberFormat="1" applyFont="1" applyFill="1" applyBorder="1" applyAlignment="1">
      <alignment horizontal="center"/>
    </xf>
    <xf numFmtId="2" fontId="40" fillId="0" borderId="155" xfId="0" applyNumberFormat="1" applyFont="1" applyBorder="1" applyAlignment="1">
      <alignment horizontal="center"/>
    </xf>
    <xf numFmtId="0" fontId="40" fillId="0" borderId="0" xfId="0" applyFont="1" applyBorder="1" applyAlignment="1">
      <alignment horizontal="center"/>
    </xf>
    <xf numFmtId="2" fontId="40" fillId="0" borderId="0" xfId="0" applyNumberFormat="1" applyFont="1" applyBorder="1" applyAlignment="1">
      <alignment horizontal="center"/>
    </xf>
    <xf numFmtId="2" fontId="40" fillId="0" borderId="129" xfId="0" applyNumberFormat="1" applyFont="1" applyBorder="1" applyAlignment="1">
      <alignment horizontal="center"/>
    </xf>
    <xf numFmtId="2" fontId="40" fillId="0" borderId="0" xfId="0" applyNumberFormat="1" applyFont="1" applyBorder="1"/>
    <xf numFmtId="0" fontId="139" fillId="79" borderId="155" xfId="0" applyFont="1" applyFill="1" applyBorder="1" applyAlignment="1">
      <alignment horizontal="center"/>
    </xf>
    <xf numFmtId="2" fontId="40" fillId="0" borderId="155" xfId="0" applyNumberFormat="1" applyFont="1" applyBorder="1" applyAlignment="1">
      <alignment wrapText="1"/>
    </xf>
    <xf numFmtId="2" fontId="40" fillId="0" borderId="155" xfId="0" applyNumberFormat="1" applyFont="1" applyBorder="1"/>
    <xf numFmtId="0" fontId="40" fillId="76" borderId="155" xfId="0" applyFont="1" applyFill="1" applyBorder="1" applyAlignment="1">
      <alignment horizontal="center"/>
    </xf>
    <xf numFmtId="2" fontId="40" fillId="76" borderId="155" xfId="0" applyNumberFormat="1" applyFont="1" applyFill="1" applyBorder="1"/>
    <xf numFmtId="9" fontId="40" fillId="0" borderId="0" xfId="1" applyFont="1" applyAlignment="1">
      <alignment horizontal="center"/>
    </xf>
    <xf numFmtId="0" fontId="40" fillId="0" borderId="0" xfId="0" applyFont="1" applyAlignment="1">
      <alignment vertical="center"/>
    </xf>
    <xf numFmtId="0" fontId="138" fillId="0" borderId="0" xfId="0" applyFont="1" applyAlignment="1">
      <alignment vertical="center" wrapText="1"/>
    </xf>
    <xf numFmtId="0" fontId="40" fillId="77" borderId="13" xfId="0" applyFont="1" applyFill="1" applyBorder="1" applyAlignment="1">
      <alignment horizontal="left" wrapText="1"/>
    </xf>
    <xf numFmtId="0" fontId="40" fillId="77" borderId="13" xfId="0" applyFont="1" applyFill="1" applyBorder="1" applyAlignment="1">
      <alignment horizontal="left" vertical="center" wrapText="1"/>
    </xf>
    <xf numFmtId="10" fontId="138" fillId="0" borderId="0" xfId="0" applyNumberFormat="1" applyFont="1" applyBorder="1" applyAlignment="1">
      <alignment horizontal="right" vertical="center"/>
    </xf>
    <xf numFmtId="0" fontId="142" fillId="0" borderId="132" xfId="2" applyFont="1" applyBorder="1" applyProtection="1">
      <protection hidden="1"/>
    </xf>
    <xf numFmtId="14" fontId="137" fillId="0" borderId="91" xfId="0" applyNumberFormat="1" applyFont="1" applyBorder="1" applyAlignment="1" applyProtection="1">
      <alignment wrapText="1"/>
      <protection hidden="1"/>
    </xf>
    <xf numFmtId="14" fontId="137" fillId="0" borderId="0" xfId="0" applyNumberFormat="1" applyFont="1" applyAlignment="1" applyProtection="1">
      <alignment wrapText="1"/>
      <protection hidden="1"/>
    </xf>
    <xf numFmtId="14" fontId="137" fillId="0" borderId="87" xfId="0" applyNumberFormat="1" applyFont="1" applyBorder="1" applyAlignment="1" applyProtection="1">
      <alignment wrapText="1"/>
      <protection hidden="1"/>
    </xf>
    <xf numFmtId="3" fontId="137" fillId="0" borderId="132" xfId="0" applyNumberFormat="1" applyFont="1" applyBorder="1" applyAlignment="1" applyProtection="1">
      <alignment wrapText="1"/>
      <protection locked="0"/>
    </xf>
    <xf numFmtId="3" fontId="137" fillId="0" borderId="0" xfId="0" applyNumberFormat="1" applyFont="1" applyAlignment="1" applyProtection="1">
      <alignment wrapText="1"/>
      <protection locked="0"/>
    </xf>
    <xf numFmtId="9" fontId="40" fillId="0" borderId="0" xfId="0" applyNumberFormat="1" applyFont="1" applyAlignment="1">
      <alignment wrapText="1"/>
    </xf>
    <xf numFmtId="0" fontId="140" fillId="0" borderId="69" xfId="0" applyFont="1" applyBorder="1" applyAlignment="1">
      <alignment wrapText="1"/>
    </xf>
    <xf numFmtId="4" fontId="140" fillId="0" borderId="92" xfId="0" applyNumberFormat="1" applyFont="1" applyBorder="1" applyAlignment="1">
      <alignment wrapText="1"/>
    </xf>
    <xf numFmtId="0" fontId="143" fillId="0" borderId="0" xfId="0" applyFont="1" applyAlignment="1">
      <alignment wrapText="1"/>
    </xf>
    <xf numFmtId="4" fontId="143" fillId="0" borderId="119" xfId="0" applyNumberFormat="1" applyFont="1" applyBorder="1" applyAlignment="1">
      <alignment wrapText="1"/>
    </xf>
    <xf numFmtId="4" fontId="143" fillId="0" borderId="0" xfId="0" applyNumberFormat="1" applyFont="1" applyAlignment="1">
      <alignment wrapText="1"/>
    </xf>
    <xf numFmtId="0" fontId="144" fillId="0" borderId="0" xfId="0" applyFont="1" applyAlignment="1">
      <alignment wrapText="1"/>
    </xf>
    <xf numFmtId="0" fontId="139" fillId="81" borderId="132" xfId="0" applyFont="1" applyFill="1" applyBorder="1" applyAlignment="1">
      <alignment wrapText="1"/>
    </xf>
    <xf numFmtId="166" fontId="40" fillId="0" borderId="140" xfId="742" applyFont="1" applyFill="1" applyBorder="1" applyAlignment="1">
      <alignment horizontal="right"/>
    </xf>
    <xf numFmtId="0" fontId="145" fillId="0" borderId="0" xfId="0" applyFont="1" applyAlignment="1">
      <alignment wrapText="1"/>
    </xf>
    <xf numFmtId="3" fontId="143" fillId="0" borderId="118" xfId="0" applyNumberFormat="1" applyFont="1" applyBorder="1" applyAlignment="1">
      <alignment wrapText="1"/>
    </xf>
    <xf numFmtId="3" fontId="143" fillId="0" borderId="0" xfId="0" applyNumberFormat="1" applyFont="1" applyAlignment="1">
      <alignment wrapText="1"/>
    </xf>
    <xf numFmtId="4" fontId="137" fillId="0" borderId="132" xfId="0" applyNumberFormat="1" applyFont="1" applyBorder="1" applyAlignment="1">
      <alignment wrapText="1"/>
    </xf>
    <xf numFmtId="0" fontId="146" fillId="0" borderId="0" xfId="4" applyFont="1" applyFill="1" applyAlignment="1">
      <alignment wrapText="1"/>
    </xf>
    <xf numFmtId="4" fontId="40" fillId="0" borderId="69" xfId="0" applyNumberFormat="1" applyFont="1" applyBorder="1" applyAlignment="1">
      <alignment wrapText="1"/>
    </xf>
    <xf numFmtId="0" fontId="40" fillId="0" borderId="69" xfId="0" applyFont="1" applyBorder="1" applyAlignment="1">
      <alignment wrapText="1"/>
    </xf>
    <xf numFmtId="0" fontId="40" fillId="0" borderId="132" xfId="0" applyFont="1" applyBorder="1" applyAlignment="1">
      <alignment wrapText="1"/>
    </xf>
    <xf numFmtId="0" fontId="40" fillId="0" borderId="13" xfId="0" applyFont="1" applyBorder="1" applyAlignment="1">
      <alignment horizontal="left" vertical="center" wrapText="1"/>
    </xf>
    <xf numFmtId="4" fontId="140" fillId="0" borderId="0" xfId="0" applyNumberFormat="1" applyFont="1" applyAlignment="1">
      <alignment wrapText="1"/>
    </xf>
    <xf numFmtId="0" fontId="143" fillId="0" borderId="69" xfId="0" applyFont="1" applyBorder="1" applyAlignment="1">
      <alignment wrapText="1"/>
    </xf>
    <xf numFmtId="4" fontId="40" fillId="0" borderId="132" xfId="0" applyNumberFormat="1" applyFont="1" applyBorder="1" applyAlignment="1">
      <alignment wrapText="1"/>
    </xf>
    <xf numFmtId="0" fontId="140" fillId="0" borderId="0" xfId="0" applyFont="1" applyAlignment="1">
      <alignment wrapText="1"/>
    </xf>
    <xf numFmtId="168" fontId="40" fillId="0" borderId="0" xfId="742" applyNumberFormat="1" applyFont="1" applyFill="1" applyAlignment="1">
      <alignment wrapText="1"/>
    </xf>
    <xf numFmtId="0" fontId="140" fillId="0" borderId="132" xfId="0" applyFont="1" applyBorder="1" applyAlignment="1">
      <alignment wrapText="1"/>
    </xf>
    <xf numFmtId="167" fontId="40" fillId="0" borderId="132" xfId="0" applyNumberFormat="1" applyFont="1" applyBorder="1" applyAlignment="1">
      <alignment wrapText="1"/>
    </xf>
    <xf numFmtId="3" fontId="40" fillId="0" borderId="132" xfId="0" applyNumberFormat="1" applyFont="1" applyBorder="1" applyAlignment="1">
      <alignment wrapText="1"/>
    </xf>
    <xf numFmtId="3" fontId="40" fillId="0" borderId="0" xfId="0" applyNumberFormat="1" applyFont="1" applyAlignment="1">
      <alignment wrapText="1"/>
    </xf>
    <xf numFmtId="0" fontId="139" fillId="79" borderId="132" xfId="0" applyFont="1" applyFill="1" applyBorder="1" applyAlignment="1">
      <alignment horizontal="center" wrapText="1"/>
    </xf>
    <xf numFmtId="0" fontId="40" fillId="0" borderId="90" xfId="0" applyFont="1" applyBorder="1" applyAlignment="1">
      <alignment wrapText="1"/>
    </xf>
    <xf numFmtId="0" fontId="139" fillId="79" borderId="143" xfId="0" applyFont="1" applyFill="1" applyBorder="1" applyAlignment="1">
      <alignment horizontal="center" wrapText="1"/>
    </xf>
    <xf numFmtId="3" fontId="40" fillId="0" borderId="132" xfId="0" applyNumberFormat="1" applyFont="1" applyBorder="1" applyAlignment="1">
      <alignment horizontal="center" wrapText="1"/>
    </xf>
    <xf numFmtId="3" fontId="40" fillId="0" borderId="142" xfId="0" applyNumberFormat="1" applyFont="1" applyBorder="1" applyAlignment="1">
      <alignment horizontal="center" wrapText="1"/>
    </xf>
    <xf numFmtId="3" fontId="140" fillId="0" borderId="132" xfId="0" applyNumberFormat="1" applyFont="1" applyBorder="1" applyAlignment="1">
      <alignment horizontal="center" wrapText="1"/>
    </xf>
    <xf numFmtId="0" fontId="140" fillId="0" borderId="90" xfId="0" applyFont="1" applyBorder="1" applyAlignment="1">
      <alignment horizontal="left" wrapText="1"/>
    </xf>
    <xf numFmtId="3" fontId="140" fillId="0" borderId="142" xfId="0" applyNumberFormat="1" applyFont="1" applyBorder="1" applyAlignment="1">
      <alignment horizontal="center" wrapText="1"/>
    </xf>
    <xf numFmtId="4" fontId="140" fillId="0" borderId="132" xfId="0" applyNumberFormat="1" applyFont="1" applyBorder="1"/>
    <xf numFmtId="0" fontId="144" fillId="0" borderId="132" xfId="0" applyFont="1" applyBorder="1" applyAlignment="1">
      <alignment horizontal="center"/>
    </xf>
    <xf numFmtId="168" fontId="144" fillId="0" borderId="132" xfId="742" applyNumberFormat="1" applyFont="1" applyFill="1" applyBorder="1" applyAlignment="1">
      <alignment horizontal="center"/>
    </xf>
    <xf numFmtId="0" fontId="40" fillId="0" borderId="132" xfId="0" applyFont="1" applyBorder="1"/>
    <xf numFmtId="4" fontId="40" fillId="0" borderId="132" xfId="0" applyNumberFormat="1" applyFont="1" applyBorder="1"/>
    <xf numFmtId="167" fontId="40" fillId="0" borderId="132" xfId="0" applyNumberFormat="1" applyFont="1" applyBorder="1"/>
    <xf numFmtId="0" fontId="40" fillId="0" borderId="0" xfId="0" applyFont="1" applyAlignment="1">
      <alignment horizontal="left"/>
    </xf>
    <xf numFmtId="0" fontId="140" fillId="0" borderId="132" xfId="0" applyFont="1" applyBorder="1" applyAlignment="1">
      <alignment horizontal="center"/>
    </xf>
    <xf numFmtId="3" fontId="40" fillId="0" borderId="132" xfId="0" applyNumberFormat="1" applyFont="1" applyBorder="1" applyAlignment="1">
      <alignment horizontal="center"/>
    </xf>
    <xf numFmtId="0" fontId="147" fillId="0" borderId="0" xfId="0" applyFont="1"/>
    <xf numFmtId="3" fontId="140" fillId="0" borderId="132" xfId="0" applyNumberFormat="1" applyFont="1" applyBorder="1" applyAlignment="1">
      <alignment horizontal="center"/>
    </xf>
    <xf numFmtId="0" fontId="148" fillId="0" borderId="10" xfId="0" applyFont="1" applyBorder="1" applyAlignment="1" applyProtection="1">
      <alignment wrapText="1"/>
      <protection hidden="1"/>
    </xf>
    <xf numFmtId="0" fontId="148" fillId="0" borderId="0" xfId="0" applyFont="1" applyAlignment="1" applyProtection="1">
      <alignment wrapText="1"/>
      <protection hidden="1"/>
    </xf>
    <xf numFmtId="0" fontId="148" fillId="0" borderId="52" xfId="0" applyFont="1" applyBorder="1" applyAlignment="1" applyProtection="1">
      <alignment wrapText="1"/>
      <protection hidden="1"/>
    </xf>
    <xf numFmtId="0" fontId="148" fillId="0" borderId="51" xfId="0" applyFont="1" applyBorder="1" applyAlignment="1" applyProtection="1">
      <alignment wrapText="1"/>
      <protection hidden="1"/>
    </xf>
    <xf numFmtId="4" fontId="140" fillId="0" borderId="132" xfId="0" applyNumberFormat="1" applyFont="1" applyBorder="1" applyAlignment="1">
      <alignment wrapText="1"/>
    </xf>
    <xf numFmtId="0" fontId="140" fillId="0" borderId="132" xfId="0" applyFont="1" applyBorder="1" applyAlignment="1">
      <alignment horizontal="center" wrapText="1"/>
    </xf>
    <xf numFmtId="3" fontId="40" fillId="0" borderId="139" xfId="0" applyNumberFormat="1" applyFont="1" applyBorder="1" applyAlignment="1">
      <alignment horizontal="center" wrapText="1"/>
    </xf>
    <xf numFmtId="0" fontId="147" fillId="0" borderId="0" xfId="0" applyFont="1" applyAlignment="1">
      <alignment wrapText="1"/>
    </xf>
    <xf numFmtId="3" fontId="140" fillId="0" borderId="139" xfId="0" applyNumberFormat="1" applyFont="1" applyBorder="1" applyAlignment="1">
      <alignment horizontal="center" wrapText="1"/>
    </xf>
    <xf numFmtId="0" fontId="40" fillId="0" borderId="119" xfId="0" applyFont="1" applyBorder="1"/>
    <xf numFmtId="0" fontId="40" fillId="0" borderId="95" xfId="0" applyFont="1" applyBorder="1" applyAlignment="1">
      <alignment wrapText="1"/>
    </xf>
    <xf numFmtId="0" fontId="40" fillId="0" borderId="93" xfId="0" applyFont="1" applyBorder="1" applyAlignment="1">
      <alignment wrapText="1"/>
    </xf>
    <xf numFmtId="0" fontId="40" fillId="0" borderId="94" xfId="0" applyFont="1" applyBorder="1" applyAlignment="1">
      <alignment wrapText="1"/>
    </xf>
    <xf numFmtId="0" fontId="144" fillId="0" borderId="132" xfId="0" applyFont="1" applyBorder="1" applyAlignment="1">
      <alignment wrapText="1"/>
    </xf>
    <xf numFmtId="0" fontId="40" fillId="0" borderId="0" xfId="0" applyFont="1" applyAlignment="1">
      <alignment horizontal="center" wrapText="1"/>
    </xf>
    <xf numFmtId="0" fontId="40" fillId="0" borderId="13" xfId="0" applyFont="1" applyBorder="1" applyAlignment="1">
      <alignment horizontal="left" wrapText="1"/>
    </xf>
    <xf numFmtId="0" fontId="40" fillId="0" borderId="13" xfId="0" applyFont="1" applyBorder="1" applyAlignment="1">
      <alignment vertical="center" wrapText="1"/>
    </xf>
    <xf numFmtId="0" fontId="40" fillId="0" borderId="132" xfId="0" applyFont="1" applyBorder="1" applyAlignment="1">
      <alignment horizontal="left" vertical="center" wrapText="1"/>
    </xf>
    <xf numFmtId="0" fontId="40" fillId="0" borderId="132" xfId="0" applyFont="1" applyBorder="1" applyAlignment="1">
      <alignment vertical="center" wrapText="1"/>
    </xf>
    <xf numFmtId="4" fontId="40" fillId="0" borderId="0" xfId="0" applyNumberFormat="1" applyFont="1" applyAlignment="1">
      <alignment wrapText="1"/>
    </xf>
    <xf numFmtId="4" fontId="40" fillId="0" borderId="0" xfId="0" applyNumberFormat="1" applyFont="1" applyAlignment="1">
      <alignment horizontal="center" wrapText="1"/>
    </xf>
    <xf numFmtId="3" fontId="40" fillId="0" borderId="0" xfId="0" applyNumberFormat="1" applyFont="1"/>
    <xf numFmtId="0" fontId="139" fillId="81" borderId="101" xfId="0" applyFont="1" applyFill="1" applyBorder="1" applyAlignment="1">
      <alignment horizontal="left" wrapText="1"/>
    </xf>
    <xf numFmtId="0" fontId="137" fillId="7" borderId="11" xfId="0" applyFont="1" applyFill="1" applyBorder="1" applyAlignment="1">
      <alignment horizontal="center"/>
    </xf>
    <xf numFmtId="49" fontId="137" fillId="7" borderId="11" xfId="0" applyNumberFormat="1" applyFont="1" applyFill="1" applyBorder="1" applyAlignment="1">
      <alignment horizontal="center"/>
    </xf>
    <xf numFmtId="0" fontId="140" fillId="0" borderId="12" xfId="0" applyFont="1" applyBorder="1" applyAlignment="1">
      <alignment horizontal="center"/>
    </xf>
    <xf numFmtId="0" fontId="139" fillId="81" borderId="15" xfId="0" applyFont="1" applyFill="1" applyBorder="1" applyAlignment="1">
      <alignment horizontal="left" wrapText="1"/>
    </xf>
    <xf numFmtId="9" fontId="137" fillId="7" borderId="16" xfId="0" applyNumberFormat="1" applyFont="1" applyFill="1" applyBorder="1" applyAlignment="1">
      <alignment horizontal="center"/>
    </xf>
    <xf numFmtId="10" fontId="137" fillId="7" borderId="16" xfId="0" applyNumberFormat="1" applyFont="1" applyFill="1" applyBorder="1" applyAlignment="1">
      <alignment horizontal="center"/>
    </xf>
    <xf numFmtId="9" fontId="140" fillId="0" borderId="17" xfId="0" applyNumberFormat="1" applyFont="1" applyBorder="1" applyAlignment="1">
      <alignment horizontal="center"/>
    </xf>
    <xf numFmtId="0" fontId="143" fillId="79" borderId="0" xfId="0" applyFont="1" applyFill="1"/>
    <xf numFmtId="0" fontId="139" fillId="79" borderId="132" xfId="0" applyFont="1" applyFill="1" applyBorder="1" applyAlignment="1">
      <alignment horizontal="center" vertical="center" wrapText="1" readingOrder="1"/>
    </xf>
    <xf numFmtId="0" fontId="138" fillId="7" borderId="132" xfId="0" applyFont="1" applyFill="1" applyBorder="1" applyAlignment="1">
      <alignment vertical="center" wrapText="1" readingOrder="1"/>
    </xf>
    <xf numFmtId="0" fontId="149" fillId="7" borderId="0" xfId="0" applyFont="1" applyFill="1"/>
    <xf numFmtId="0" fontId="150" fillId="7" borderId="23" xfId="0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5" fillId="7" borderId="24" xfId="0" applyFont="1" applyFill="1" applyBorder="1" applyAlignment="1">
      <alignment horizontal="left" vertical="center" wrapText="1"/>
    </xf>
    <xf numFmtId="0" fontId="25" fillId="7" borderId="3" xfId="0" applyFont="1" applyFill="1" applyBorder="1" applyAlignment="1">
      <alignment horizontal="center" vertical="center" wrapText="1"/>
    </xf>
    <xf numFmtId="9" fontId="25" fillId="7" borderId="27" xfId="0" applyNumberFormat="1" applyFont="1" applyFill="1" applyBorder="1" applyAlignment="1">
      <alignment horizontal="center" vertical="center" wrapText="1"/>
    </xf>
    <xf numFmtId="0" fontId="40" fillId="7" borderId="0" xfId="0" applyFont="1" applyFill="1"/>
    <xf numFmtId="0" fontId="139" fillId="79" borderId="132" xfId="0" applyFont="1" applyFill="1" applyBorder="1" applyAlignment="1">
      <alignment horizontal="center" vertical="center" wrapText="1"/>
    </xf>
    <xf numFmtId="9" fontId="150" fillId="7" borderId="132" xfId="0" applyNumberFormat="1" applyFont="1" applyFill="1" applyBorder="1" applyAlignment="1">
      <alignment horizontal="center" vertical="center" wrapText="1"/>
    </xf>
    <xf numFmtId="0" fontId="150" fillId="7" borderId="132" xfId="0" applyFont="1" applyFill="1" applyBorder="1" applyAlignment="1">
      <alignment horizontal="center" vertical="center" wrapText="1"/>
    </xf>
    <xf numFmtId="0" fontId="25" fillId="4" borderId="132" xfId="0" applyFont="1" applyFill="1" applyBorder="1" applyAlignment="1">
      <alignment horizontal="left" vertical="center" wrapText="1"/>
    </xf>
    <xf numFmtId="0" fontId="142" fillId="0" borderId="138" xfId="2" applyFont="1" applyBorder="1" applyProtection="1">
      <protection hidden="1"/>
    </xf>
    <xf numFmtId="14" fontId="148" fillId="0" borderId="138" xfId="2" applyNumberFormat="1" applyFont="1" applyBorder="1" applyProtection="1">
      <protection hidden="1"/>
    </xf>
    <xf numFmtId="0" fontId="137" fillId="0" borderId="0" xfId="2" applyFont="1"/>
    <xf numFmtId="0" fontId="140" fillId="0" borderId="0" xfId="2" applyFont="1"/>
    <xf numFmtId="3" fontId="40" fillId="7" borderId="138" xfId="2" applyNumberFormat="1" applyFont="1" applyFill="1" applyBorder="1" applyProtection="1">
      <protection locked="0"/>
    </xf>
    <xf numFmtId="0" fontId="137" fillId="0" borderId="0" xfId="2" applyFont="1" applyAlignment="1">
      <alignment wrapText="1"/>
    </xf>
    <xf numFmtId="0" fontId="139" fillId="81" borderId="138" xfId="2" applyFont="1" applyFill="1" applyBorder="1" applyAlignment="1">
      <alignment wrapText="1"/>
    </xf>
    <xf numFmtId="4" fontId="140" fillId="7" borderId="138" xfId="2" applyNumberFormat="1" applyFont="1" applyFill="1" applyBorder="1"/>
    <xf numFmtId="0" fontId="140" fillId="0" borderId="0" xfId="2" applyFont="1" applyAlignment="1">
      <alignment wrapText="1"/>
    </xf>
    <xf numFmtId="4" fontId="140" fillId="0" borderId="0" xfId="2" applyNumberFormat="1" applyFont="1"/>
    <xf numFmtId="0" fontId="139" fillId="79" borderId="0" xfId="2" applyFont="1" applyFill="1" applyAlignment="1">
      <alignment wrapText="1"/>
    </xf>
    <xf numFmtId="0" fontId="137" fillId="7" borderId="138" xfId="2" applyFont="1" applyFill="1" applyBorder="1" applyAlignment="1">
      <alignment wrapText="1"/>
    </xf>
    <xf numFmtId="0" fontId="137" fillId="7" borderId="138" xfId="2" applyFont="1" applyFill="1" applyBorder="1"/>
    <xf numFmtId="4" fontId="137" fillId="7" borderId="138" xfId="2" applyNumberFormat="1" applyFont="1" applyFill="1" applyBorder="1"/>
    <xf numFmtId="167" fontId="137" fillId="7" borderId="138" xfId="2" applyNumberFormat="1" applyFont="1" applyFill="1" applyBorder="1"/>
    <xf numFmtId="3" fontId="137" fillId="7" borderId="138" xfId="2" applyNumberFormat="1" applyFont="1" applyFill="1" applyBorder="1"/>
    <xf numFmtId="0" fontId="137" fillId="7" borderId="0" xfId="2" applyFont="1" applyFill="1" applyAlignment="1">
      <alignment wrapText="1"/>
    </xf>
    <xf numFmtId="0" fontId="137" fillId="7" borderId="0" xfId="2" applyFont="1" applyFill="1"/>
    <xf numFmtId="0" fontId="137" fillId="7" borderId="138" xfId="2" applyFont="1" applyFill="1" applyBorder="1" applyAlignment="1">
      <alignment horizontal="center"/>
    </xf>
    <xf numFmtId="167" fontId="140" fillId="7" borderId="138" xfId="2" applyNumberFormat="1" applyFont="1" applyFill="1" applyBorder="1" applyAlignment="1">
      <alignment horizontal="center" vertical="center"/>
    </xf>
    <xf numFmtId="0" fontId="151" fillId="0" borderId="0" xfId="2" applyFont="1"/>
    <xf numFmtId="0" fontId="140" fillId="7" borderId="138" xfId="2" applyFont="1" applyFill="1" applyBorder="1" applyAlignment="1">
      <alignment wrapText="1"/>
    </xf>
    <xf numFmtId="4" fontId="140" fillId="7" borderId="138" xfId="2" applyNumberFormat="1" applyFont="1" applyFill="1" applyBorder="1" applyAlignment="1">
      <alignment horizontal="center"/>
    </xf>
    <xf numFmtId="4" fontId="137" fillId="7" borderId="138" xfId="2" applyNumberFormat="1" applyFont="1" applyFill="1" applyBorder="1" applyAlignment="1">
      <alignment horizontal="center"/>
    </xf>
    <xf numFmtId="167" fontId="137" fillId="7" borderId="138" xfId="2" applyNumberFormat="1" applyFont="1" applyFill="1" applyBorder="1" applyAlignment="1">
      <alignment horizontal="center"/>
    </xf>
    <xf numFmtId="3" fontId="137" fillId="7" borderId="138" xfId="2" applyNumberFormat="1" applyFont="1" applyFill="1" applyBorder="1" applyAlignment="1">
      <alignment horizontal="center"/>
    </xf>
    <xf numFmtId="3" fontId="137" fillId="0" borderId="0" xfId="2" applyNumberFormat="1" applyFont="1"/>
    <xf numFmtId="0" fontId="139" fillId="79" borderId="138" xfId="2" applyFont="1" applyFill="1" applyBorder="1" applyAlignment="1">
      <alignment horizontal="center"/>
    </xf>
    <xf numFmtId="3" fontId="137" fillId="0" borderId="138" xfId="2" applyNumberFormat="1" applyFont="1" applyBorder="1" applyAlignment="1">
      <alignment horizontal="center"/>
    </xf>
    <xf numFmtId="0" fontId="145" fillId="0" borderId="0" xfId="2" applyFont="1"/>
    <xf numFmtId="0" fontId="147" fillId="0" borderId="0" xfId="2" applyFont="1"/>
    <xf numFmtId="3" fontId="140" fillId="0" borderId="138" xfId="2" applyNumberFormat="1" applyFont="1" applyBorder="1" applyAlignment="1">
      <alignment horizontal="center"/>
    </xf>
    <xf numFmtId="0" fontId="137" fillId="7" borderId="0" xfId="0" applyFont="1" applyFill="1" applyAlignment="1">
      <alignment horizontal="center"/>
    </xf>
    <xf numFmtId="9" fontId="137" fillId="7" borderId="0" xfId="0" applyNumberFormat="1" applyFont="1" applyFill="1" applyAlignment="1">
      <alignment horizontal="center"/>
    </xf>
    <xf numFmtId="0" fontId="40" fillId="7" borderId="6" xfId="0" applyFont="1" applyFill="1" applyBorder="1" applyAlignment="1">
      <alignment horizontal="center" vertical="center" wrapText="1"/>
    </xf>
    <xf numFmtId="0" fontId="138" fillId="7" borderId="6" xfId="0" applyFont="1" applyFill="1" applyBorder="1" applyAlignment="1">
      <alignment horizontal="center" vertical="center" wrapText="1"/>
    </xf>
    <xf numFmtId="0" fontId="40" fillId="7" borderId="26" xfId="0" applyFont="1" applyFill="1" applyBorder="1" applyAlignment="1">
      <alignment vertical="center" wrapText="1"/>
    </xf>
    <xf numFmtId="0" fontId="40" fillId="7" borderId="26" xfId="0" applyFont="1" applyFill="1" applyBorder="1" applyAlignment="1">
      <alignment horizontal="left" vertical="center" wrapText="1"/>
    </xf>
    <xf numFmtId="0" fontId="88" fillId="79" borderId="98" xfId="0" applyFont="1" applyFill="1" applyBorder="1" applyAlignment="1">
      <alignment horizontal="left" vertical="center" wrapText="1"/>
    </xf>
    <xf numFmtId="0" fontId="72" fillId="0" borderId="0" xfId="1341" applyFont="1" applyFill="1" applyBorder="1"/>
    <xf numFmtId="0" fontId="152" fillId="0" borderId="0" xfId="1337" applyNumberFormat="1" applyFont="1" applyFill="1" applyBorder="1" applyAlignment="1" applyProtection="1"/>
    <xf numFmtId="0" fontId="72" fillId="0" borderId="0" xfId="1345" applyFont="1" applyFill="1" applyBorder="1"/>
    <xf numFmtId="0" fontId="91" fillId="0" borderId="0" xfId="0" applyFont="1" applyFill="1" applyBorder="1" applyAlignment="1">
      <alignment horizontal="center" vertical="center" wrapText="1"/>
    </xf>
    <xf numFmtId="0" fontId="40" fillId="94" borderId="179" xfId="0" applyFont="1" applyFill="1" applyBorder="1" applyAlignment="1">
      <alignment vertical="center" wrapText="1"/>
    </xf>
    <xf numFmtId="0" fontId="40" fillId="94" borderId="181" xfId="0" applyFont="1" applyFill="1" applyBorder="1" applyAlignment="1">
      <alignment vertical="center" wrapText="1"/>
    </xf>
    <xf numFmtId="0" fontId="10" fillId="0" borderId="0" xfId="1337" applyFont="1" applyFill="1" applyBorder="1"/>
    <xf numFmtId="0" fontId="18" fillId="96" borderId="101" xfId="1341" applyFont="1" applyFill="1" applyBorder="1" applyAlignment="1">
      <alignment horizontal="left" vertical="center"/>
    </xf>
    <xf numFmtId="3" fontId="153" fillId="95" borderId="12" xfId="1337" applyNumberFormat="1" applyFont="1" applyFill="1" applyBorder="1" applyAlignment="1">
      <alignment horizontal="center" vertical="center"/>
    </xf>
    <xf numFmtId="0" fontId="155" fillId="95" borderId="164" xfId="1338" applyFont="1" applyFill="1" applyBorder="1" applyAlignment="1">
      <alignment horizontal="center"/>
    </xf>
    <xf numFmtId="0" fontId="18" fillId="96" borderId="173" xfId="1341" applyFont="1" applyFill="1" applyBorder="1" applyAlignment="1">
      <alignment horizontal="left" vertical="center"/>
    </xf>
    <xf numFmtId="9" fontId="153" fillId="95" borderId="174" xfId="1342" applyFont="1" applyFill="1" applyBorder="1" applyAlignment="1" applyProtection="1">
      <alignment horizontal="center" vertical="center"/>
    </xf>
    <xf numFmtId="0" fontId="18" fillId="0" borderId="173" xfId="1341" applyFont="1" applyFill="1" applyBorder="1" applyAlignment="1">
      <alignment horizontal="left" vertical="center"/>
    </xf>
    <xf numFmtId="0" fontId="18" fillId="97" borderId="173" xfId="1341" applyFont="1" applyFill="1" applyBorder="1" applyAlignment="1">
      <alignment horizontal="left" vertical="center"/>
    </xf>
    <xf numFmtId="3" fontId="153" fillId="0" borderId="174" xfId="1337" applyNumberFormat="1" applyFont="1" applyFill="1" applyBorder="1" applyAlignment="1">
      <alignment horizontal="center" vertical="center"/>
    </xf>
    <xf numFmtId="0" fontId="18" fillId="97" borderId="173" xfId="1341" applyFont="1" applyFill="1" applyBorder="1" applyAlignment="1">
      <alignment horizontal="left" vertical="center" wrapText="1"/>
    </xf>
    <xf numFmtId="0" fontId="115" fillId="0" borderId="0" xfId="1337" applyFont="1" applyFill="1" applyBorder="1" applyAlignment="1">
      <alignment horizontal="center" vertical="center"/>
    </xf>
    <xf numFmtId="3" fontId="153" fillId="95" borderId="174" xfId="1337" applyNumberFormat="1" applyFont="1" applyFill="1" applyBorder="1" applyAlignment="1">
      <alignment horizontal="center" vertical="center"/>
    </xf>
    <xf numFmtId="0" fontId="17" fillId="97" borderId="46" xfId="1341" applyFont="1" applyFill="1" applyBorder="1" applyAlignment="1">
      <alignment horizontal="center" vertical="center" wrapText="1"/>
    </xf>
    <xf numFmtId="3" fontId="153" fillId="0" borderId="175" xfId="1337" applyNumberFormat="1" applyFont="1" applyFill="1" applyBorder="1" applyAlignment="1">
      <alignment horizontal="center" vertical="center"/>
    </xf>
    <xf numFmtId="3" fontId="153" fillId="0" borderId="48" xfId="1337" applyNumberFormat="1" applyFont="1" applyFill="1" applyBorder="1" applyAlignment="1">
      <alignment horizontal="center" vertical="center"/>
    </xf>
    <xf numFmtId="3" fontId="152" fillId="0" borderId="0" xfId="1337" applyNumberFormat="1" applyFont="1" applyFill="1" applyBorder="1" applyAlignment="1" applyProtection="1"/>
    <xf numFmtId="0" fontId="18" fillId="97" borderId="173" xfId="1341" applyFont="1" applyFill="1" applyBorder="1" applyAlignment="1">
      <alignment vertical="center" wrapText="1"/>
    </xf>
    <xf numFmtId="167" fontId="153" fillId="0" borderId="174" xfId="1342" applyNumberFormat="1" applyFont="1" applyFill="1" applyBorder="1" applyAlignment="1" applyProtection="1">
      <alignment horizontal="center" vertical="center"/>
    </xf>
    <xf numFmtId="0" fontId="18" fillId="97" borderId="176" xfId="1341" applyFont="1" applyFill="1" applyBorder="1" applyAlignment="1">
      <alignment vertical="center" wrapText="1"/>
    </xf>
    <xf numFmtId="3" fontId="17" fillId="97" borderId="177" xfId="1341" applyNumberFormat="1" applyFont="1" applyFill="1" applyBorder="1" applyAlignment="1">
      <alignment horizontal="center" vertical="center" wrapText="1"/>
    </xf>
    <xf numFmtId="0" fontId="156" fillId="0" borderId="0" xfId="1337" applyNumberFormat="1" applyFont="1" applyFill="1" applyBorder="1" applyAlignment="1" applyProtection="1"/>
    <xf numFmtId="0" fontId="157" fillId="0" borderId="0" xfId="1345" applyFont="1" applyFill="1" applyBorder="1"/>
    <xf numFmtId="186" fontId="72" fillId="0" borderId="0" xfId="1345" applyNumberFormat="1" applyFont="1" applyFill="1" applyBorder="1"/>
    <xf numFmtId="186" fontId="72" fillId="0" borderId="172" xfId="1345" applyNumberFormat="1" applyFont="1" applyFill="1" applyBorder="1" applyAlignment="1">
      <alignment horizontal="center"/>
    </xf>
    <xf numFmtId="1" fontId="10" fillId="95" borderId="172" xfId="1" applyNumberFormat="1" applyFont="1" applyFill="1" applyBorder="1" applyAlignment="1">
      <alignment horizontal="center"/>
    </xf>
    <xf numFmtId="186" fontId="158" fillId="0" borderId="0" xfId="1345" applyNumberFormat="1" applyFont="1" applyFill="1" applyBorder="1"/>
    <xf numFmtId="186" fontId="72" fillId="98" borderId="172" xfId="1345" applyNumberFormat="1" applyFont="1" applyFill="1" applyBorder="1"/>
    <xf numFmtId="0" fontId="72" fillId="95" borderId="172" xfId="1345" applyFont="1" applyFill="1" applyBorder="1" applyAlignment="1">
      <alignment horizontal="center"/>
    </xf>
    <xf numFmtId="3" fontId="72" fillId="0" borderId="0" xfId="1345" applyNumberFormat="1" applyFont="1" applyFill="1" applyBorder="1"/>
    <xf numFmtId="186" fontId="72" fillId="99" borderId="172" xfId="1345" applyNumberFormat="1" applyFont="1" applyFill="1" applyBorder="1"/>
    <xf numFmtId="186" fontId="72" fillId="100" borderId="172" xfId="1345" applyNumberFormat="1" applyFont="1" applyFill="1" applyBorder="1"/>
    <xf numFmtId="3" fontId="72" fillId="0" borderId="0" xfId="1345" applyNumberFormat="1" applyFont="1" applyFill="1" applyBorder="1" applyAlignment="1">
      <alignment horizontal="left"/>
    </xf>
    <xf numFmtId="0" fontId="156" fillId="0" borderId="0" xfId="1337" applyNumberFormat="1" applyFont="1" applyFill="1" applyBorder="1" applyAlignment="1" applyProtection="1">
      <alignment horizontal="right"/>
    </xf>
    <xf numFmtId="3" fontId="156" fillId="95" borderId="0" xfId="1337" applyNumberFormat="1" applyFont="1" applyFill="1" applyBorder="1" applyAlignment="1" applyProtection="1">
      <alignment horizontal="center"/>
    </xf>
    <xf numFmtId="0" fontId="72" fillId="0" borderId="0" xfId="1345" applyFont="1" applyFill="1" applyBorder="1" applyAlignment="1">
      <alignment horizontal="right"/>
    </xf>
    <xf numFmtId="167" fontId="158" fillId="101" borderId="0" xfId="1346" applyNumberFormat="1" applyFont="1" applyFill="1" applyBorder="1"/>
    <xf numFmtId="3" fontId="11" fillId="95" borderId="0" xfId="1337" applyNumberFormat="1" applyFont="1" applyFill="1" applyBorder="1" applyAlignment="1">
      <alignment horizontal="center"/>
    </xf>
    <xf numFmtId="187" fontId="72" fillId="101" borderId="0" xfId="1345" applyNumberFormat="1" applyFont="1" applyFill="1" applyBorder="1"/>
    <xf numFmtId="186" fontId="156" fillId="101" borderId="0" xfId="1337" applyNumberFormat="1" applyFont="1" applyFill="1" applyBorder="1" applyAlignment="1" applyProtection="1">
      <alignment horizontal="center"/>
    </xf>
    <xf numFmtId="0" fontId="152" fillId="0" borderId="0" xfId="1337" applyNumberFormat="1" applyFont="1" applyFill="1" applyBorder="1" applyAlignment="1" applyProtection="1">
      <alignment horizontal="right"/>
    </xf>
    <xf numFmtId="167" fontId="158" fillId="101" borderId="0" xfId="1346" applyNumberFormat="1" applyFont="1" applyFill="1" applyBorder="1" applyAlignment="1">
      <alignment horizontal="center"/>
    </xf>
    <xf numFmtId="167" fontId="159" fillId="101" borderId="0" xfId="1346" applyNumberFormat="1" applyFont="1" applyFill="1" applyBorder="1"/>
    <xf numFmtId="187" fontId="72" fillId="101" borderId="0" xfId="1345" applyNumberFormat="1" applyFont="1" applyFill="1" applyBorder="1" applyAlignment="1">
      <alignment horizontal="center"/>
    </xf>
    <xf numFmtId="0" fontId="72" fillId="101" borderId="0" xfId="1345" applyFont="1" applyFill="1" applyBorder="1"/>
    <xf numFmtId="0" fontId="157" fillId="95" borderId="0" xfId="1345" applyFont="1" applyFill="1" applyBorder="1"/>
    <xf numFmtId="0" fontId="11" fillId="0" borderId="0" xfId="1337" applyFont="1" applyFill="1" applyBorder="1" applyAlignment="1">
      <alignment horizontal="left"/>
    </xf>
    <xf numFmtId="0" fontId="11" fillId="0" borderId="0" xfId="1337" applyFont="1" applyFill="1" applyBorder="1"/>
    <xf numFmtId="188" fontId="72" fillId="0" borderId="0" xfId="1345" applyNumberFormat="1" applyFont="1" applyFill="1" applyBorder="1"/>
    <xf numFmtId="167" fontId="0" fillId="0" borderId="0" xfId="1346" applyNumberFormat="1" applyFont="1" applyFill="1" applyBorder="1"/>
    <xf numFmtId="0" fontId="156" fillId="102" borderId="172" xfId="1337" applyNumberFormat="1" applyFont="1" applyFill="1" applyBorder="1" applyAlignment="1" applyProtection="1">
      <alignment horizontal="center" wrapText="1"/>
    </xf>
    <xf numFmtId="0" fontId="156" fillId="102" borderId="172" xfId="1337" applyNumberFormat="1" applyFont="1" applyFill="1" applyBorder="1" applyAlignment="1" applyProtection="1">
      <alignment horizontal="center"/>
    </xf>
    <xf numFmtId="0" fontId="160" fillId="103" borderId="172" xfId="1337" applyNumberFormat="1" applyFont="1" applyFill="1" applyBorder="1" applyAlignment="1" applyProtection="1">
      <alignment wrapText="1"/>
    </xf>
    <xf numFmtId="0" fontId="160" fillId="103" borderId="0" xfId="1337" applyNumberFormat="1" applyFont="1" applyFill="1" applyBorder="1" applyAlignment="1" applyProtection="1">
      <alignment wrapText="1"/>
    </xf>
    <xf numFmtId="0" fontId="156" fillId="0" borderId="172" xfId="1337" applyNumberFormat="1" applyFont="1" applyFill="1" applyBorder="1" applyAlignment="1" applyProtection="1">
      <alignment horizontal="center" vertical="center" wrapText="1"/>
    </xf>
    <xf numFmtId="14" fontId="152" fillId="0" borderId="172" xfId="1337" applyNumberFormat="1" applyFont="1" applyFill="1" applyBorder="1" applyAlignment="1" applyProtection="1">
      <alignment horizontal="center" wrapText="1"/>
    </xf>
    <xf numFmtId="187" fontId="152" fillId="0" borderId="95" xfId="1337" applyNumberFormat="1" applyFont="1" applyFill="1" applyBorder="1" applyAlignment="1" applyProtection="1"/>
    <xf numFmtId="187" fontId="152" fillId="0" borderId="0" xfId="1337" applyNumberFormat="1" applyFont="1" applyFill="1" applyBorder="1" applyAlignment="1" applyProtection="1"/>
    <xf numFmtId="4" fontId="152" fillId="0" borderId="0" xfId="1337" applyNumberFormat="1" applyFont="1" applyFill="1" applyBorder="1" applyAlignment="1" applyProtection="1"/>
    <xf numFmtId="0" fontId="45" fillId="0" borderId="172" xfId="1337" applyNumberFormat="1" applyFont="1" applyFill="1" applyBorder="1" applyAlignment="1" applyProtection="1">
      <alignment horizontal="center"/>
    </xf>
    <xf numFmtId="14" fontId="152" fillId="0" borderId="172" xfId="1337" applyNumberFormat="1" applyFont="1" applyFill="1" applyBorder="1" applyAlignment="1" applyProtection="1">
      <alignment horizontal="center"/>
    </xf>
    <xf numFmtId="3" fontId="152" fillId="99" borderId="95" xfId="1337" applyNumberFormat="1" applyFont="1" applyFill="1" applyBorder="1" applyAlignment="1" applyProtection="1"/>
    <xf numFmtId="3" fontId="152" fillId="0" borderId="95" xfId="1337" applyNumberFormat="1" applyFont="1" applyFill="1" applyBorder="1" applyAlignment="1" applyProtection="1"/>
    <xf numFmtId="3" fontId="152" fillId="104" borderId="95" xfId="1337" applyNumberFormat="1" applyFont="1" applyFill="1" applyBorder="1" applyAlignment="1" applyProtection="1"/>
    <xf numFmtId="0" fontId="156" fillId="0" borderId="172" xfId="1337" applyNumberFormat="1" applyFont="1" applyFill="1" applyBorder="1" applyAlignment="1" applyProtection="1"/>
    <xf numFmtId="0" fontId="152" fillId="0" borderId="172" xfId="1337" applyNumberFormat="1" applyFont="1" applyFill="1" applyBorder="1" applyAlignment="1" applyProtection="1"/>
    <xf numFmtId="188" fontId="152" fillId="0" borderId="95" xfId="1337" applyNumberFormat="1" applyFont="1" applyFill="1" applyBorder="1" applyAlignment="1" applyProtection="1"/>
    <xf numFmtId="0" fontId="15" fillId="0" borderId="0" xfId="1337" applyFont="1" applyFill="1" applyBorder="1"/>
    <xf numFmtId="0" fontId="118" fillId="0" borderId="0" xfId="1337" applyFont="1" applyFill="1" applyBorder="1" applyAlignment="1">
      <alignment horizontal="left"/>
    </xf>
    <xf numFmtId="0" fontId="10" fillId="0" borderId="0" xfId="1337" applyFont="1" applyFill="1" applyBorder="1" applyAlignment="1">
      <alignment horizontal="left"/>
    </xf>
    <xf numFmtId="0" fontId="119" fillId="0" borderId="0" xfId="1337" applyFont="1" applyFill="1" applyBorder="1"/>
    <xf numFmtId="0" fontId="92" fillId="0" borderId="0" xfId="1337" applyFont="1" applyFill="1" applyBorder="1"/>
    <xf numFmtId="0" fontId="92" fillId="0" borderId="0" xfId="1341" applyFont="1" applyFill="1" applyBorder="1"/>
    <xf numFmtId="0" fontId="92" fillId="0" borderId="0" xfId="1337" applyNumberFormat="1" applyFont="1" applyFill="1" applyBorder="1" applyAlignment="1" applyProtection="1"/>
    <xf numFmtId="0" fontId="92" fillId="0" borderId="0" xfId="1345" applyFont="1" applyFill="1" applyBorder="1"/>
    <xf numFmtId="9" fontId="25" fillId="105" borderId="178" xfId="0" applyNumberFormat="1" applyFont="1" applyFill="1" applyBorder="1" applyAlignment="1">
      <alignment horizontal="center" vertical="center" wrapText="1"/>
    </xf>
    <xf numFmtId="0" fontId="25" fillId="105" borderId="180" xfId="0" applyFont="1" applyFill="1" applyBorder="1" applyAlignment="1">
      <alignment horizontal="center" vertical="center" wrapText="1"/>
    </xf>
    <xf numFmtId="0" fontId="154" fillId="0" borderId="164" xfId="1338" applyFont="1" applyFill="1" applyBorder="1" applyAlignment="1">
      <alignment horizontal="right"/>
    </xf>
    <xf numFmtId="0" fontId="155" fillId="95" borderId="164" xfId="1338" applyFont="1" applyFill="1" applyBorder="1" applyAlignment="1">
      <alignment horizontal="left"/>
    </xf>
    <xf numFmtId="0" fontId="40" fillId="106" borderId="13" xfId="0" applyFont="1" applyFill="1" applyBorder="1" applyAlignment="1">
      <alignment vertical="center" wrapText="1"/>
    </xf>
    <xf numFmtId="0" fontId="40" fillId="94" borderId="0" xfId="0" applyFont="1" applyFill="1" applyBorder="1" applyAlignment="1">
      <alignment vertical="center" wrapText="1"/>
    </xf>
    <xf numFmtId="0" fontId="40" fillId="94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64" fillId="79" borderId="134" xfId="0" applyFont="1" applyFill="1" applyBorder="1" applyAlignment="1">
      <alignment horizontal="center" vertical="center"/>
    </xf>
    <xf numFmtId="0" fontId="164" fillId="79" borderId="135" xfId="0" applyFont="1" applyFill="1" applyBorder="1" applyAlignment="1">
      <alignment horizontal="center" vertical="center"/>
    </xf>
    <xf numFmtId="0" fontId="18" fillId="0" borderId="0" xfId="0" applyFont="1" applyBorder="1"/>
    <xf numFmtId="0" fontId="18" fillId="11" borderId="182" xfId="0" applyFont="1" applyFill="1" applyBorder="1" applyAlignment="1">
      <alignment horizontal="center" vertical="center"/>
    </xf>
    <xf numFmtId="0" fontId="18" fillId="0" borderId="182" xfId="0" applyFont="1" applyFill="1" applyBorder="1" applyAlignment="1">
      <alignment vertical="center"/>
    </xf>
    <xf numFmtId="1" fontId="18" fillId="0" borderId="184" xfId="0" applyNumberFormat="1" applyFont="1" applyBorder="1" applyAlignment="1">
      <alignment horizontal="left" vertical="top"/>
    </xf>
    <xf numFmtId="0" fontId="18" fillId="0" borderId="182" xfId="0" applyFont="1" applyBorder="1" applyAlignment="1">
      <alignment horizontal="left"/>
    </xf>
    <xf numFmtId="0" fontId="18" fillId="0" borderId="182" xfId="0" applyFont="1" applyBorder="1" applyAlignment="1">
      <alignment horizontal="left" vertical="top" wrapText="1"/>
    </xf>
    <xf numFmtId="1" fontId="18" fillId="0" borderId="182" xfId="0" applyNumberFormat="1" applyFont="1" applyBorder="1" applyAlignment="1">
      <alignment horizontal="left" vertical="top"/>
    </xf>
    <xf numFmtId="1" fontId="18" fillId="0" borderId="182" xfId="0" applyNumberFormat="1" applyFont="1" applyBorder="1" applyAlignment="1">
      <alignment horizontal="center" vertical="top"/>
    </xf>
    <xf numFmtId="0" fontId="18" fillId="11" borderId="182" xfId="0" applyFont="1" applyFill="1" applyBorder="1" applyAlignment="1">
      <alignment horizontal="center" vertical="center" wrapText="1"/>
    </xf>
    <xf numFmtId="0" fontId="18" fillId="0" borderId="182" xfId="0" applyFont="1" applyBorder="1" applyAlignment="1">
      <alignment horizontal="center" vertical="center"/>
    </xf>
    <xf numFmtId="0" fontId="18" fillId="0" borderId="182" xfId="0" applyFont="1" applyFill="1" applyBorder="1" applyAlignment="1">
      <alignment horizontal="center" vertical="center"/>
    </xf>
    <xf numFmtId="0" fontId="18" fillId="0" borderId="182" xfId="0" applyFont="1" applyBorder="1" applyAlignment="1">
      <alignment vertical="center"/>
    </xf>
    <xf numFmtId="0" fontId="18" fillId="7" borderId="182" xfId="0" applyFont="1" applyFill="1" applyBorder="1" applyAlignment="1">
      <alignment horizontal="left" vertical="top" wrapText="1"/>
    </xf>
    <xf numFmtId="0" fontId="18" fillId="7" borderId="182" xfId="0" applyFont="1" applyFill="1" applyBorder="1" applyAlignment="1">
      <alignment horizontal="center" vertical="center"/>
    </xf>
    <xf numFmtId="0" fontId="18" fillId="7" borderId="182" xfId="0" applyFont="1" applyFill="1" applyBorder="1" applyAlignment="1">
      <alignment horizontal="left"/>
    </xf>
    <xf numFmtId="0" fontId="18" fillId="7" borderId="182" xfId="0" applyFont="1" applyFill="1" applyBorder="1" applyAlignment="1">
      <alignment vertical="center"/>
    </xf>
    <xf numFmtId="0" fontId="18" fillId="0" borderId="182" xfId="0" applyFont="1" applyFill="1" applyBorder="1" applyAlignment="1">
      <alignment horizontal="center" vertical="center" wrapText="1"/>
    </xf>
    <xf numFmtId="0" fontId="18" fillId="7" borderId="182" xfId="0" applyFont="1" applyFill="1" applyBorder="1" applyAlignment="1">
      <alignment horizontal="center" vertical="center" wrapText="1"/>
    </xf>
    <xf numFmtId="1" fontId="18" fillId="7" borderId="182" xfId="0" applyNumberFormat="1" applyFont="1" applyFill="1" applyBorder="1" applyAlignment="1">
      <alignment horizontal="left" vertical="top"/>
    </xf>
    <xf numFmtId="0" fontId="18" fillId="0" borderId="182" xfId="0" applyFont="1" applyFill="1" applyBorder="1" applyAlignment="1">
      <alignment horizontal="left"/>
    </xf>
    <xf numFmtId="0" fontId="18" fillId="0" borderId="182" xfId="0" applyFont="1" applyFill="1" applyBorder="1" applyAlignment="1">
      <alignment horizontal="left" vertical="top" wrapText="1"/>
    </xf>
    <xf numFmtId="1" fontId="18" fillId="0" borderId="182" xfId="0" applyNumberFormat="1" applyFont="1" applyFill="1" applyBorder="1" applyAlignment="1">
      <alignment horizontal="left" vertical="top"/>
    </xf>
    <xf numFmtId="1" fontId="18" fillId="0" borderId="182" xfId="0" applyNumberFormat="1" applyFont="1" applyFill="1" applyBorder="1" applyAlignment="1">
      <alignment horizontal="center" vertical="top"/>
    </xf>
    <xf numFmtId="0" fontId="18" fillId="0" borderId="182" xfId="0" applyFont="1" applyFill="1" applyBorder="1" applyAlignment="1">
      <alignment horizontal="center"/>
    </xf>
    <xf numFmtId="1" fontId="18" fillId="7" borderId="182" xfId="0" applyNumberFormat="1" applyFont="1" applyFill="1" applyBorder="1" applyAlignment="1">
      <alignment horizontal="center" vertical="top"/>
    </xf>
    <xf numFmtId="1" fontId="18" fillId="0" borderId="182" xfId="0" applyNumberFormat="1" applyFont="1" applyFill="1" applyBorder="1" applyAlignment="1">
      <alignment vertical="top"/>
    </xf>
    <xf numFmtId="0" fontId="18" fillId="0" borderId="182" xfId="0" applyFont="1" applyBorder="1" applyAlignment="1">
      <alignment horizontal="center"/>
    </xf>
    <xf numFmtId="0" fontId="18" fillId="0" borderId="182" xfId="0" applyFont="1" applyBorder="1"/>
    <xf numFmtId="0" fontId="95" fillId="0" borderId="182" xfId="0" applyFont="1" applyBorder="1" applyAlignment="1">
      <alignment horizontal="left" vertical="center"/>
    </xf>
    <xf numFmtId="0" fontId="18" fillId="0" borderId="182" xfId="0" applyFont="1" applyBorder="1" applyAlignment="1">
      <alignment horizontal="left" vertical="center"/>
    </xf>
    <xf numFmtId="0" fontId="18" fillId="11" borderId="182" xfId="0" applyFont="1" applyFill="1" applyBorder="1" applyAlignment="1">
      <alignment horizontal="center"/>
    </xf>
    <xf numFmtId="0" fontId="18" fillId="7" borderId="182" xfId="0" applyFont="1" applyFill="1" applyBorder="1" applyAlignment="1">
      <alignment horizontal="center"/>
    </xf>
    <xf numFmtId="0" fontId="95" fillId="7" borderId="182" xfId="0" applyFont="1" applyFill="1" applyBorder="1" applyAlignment="1">
      <alignment horizontal="left" vertical="center"/>
    </xf>
    <xf numFmtId="0" fontId="18" fillId="7" borderId="182" xfId="0" applyFont="1" applyFill="1" applyBorder="1"/>
    <xf numFmtId="0" fontId="98" fillId="0" borderId="182" xfId="0" applyFont="1" applyFill="1" applyBorder="1" applyAlignment="1">
      <alignment horizontal="center" vertical="center"/>
    </xf>
    <xf numFmtId="0" fontId="98" fillId="7" borderId="182" xfId="0" applyFont="1" applyFill="1" applyBorder="1" applyAlignment="1">
      <alignment horizontal="center" vertical="center"/>
    </xf>
    <xf numFmtId="1" fontId="18" fillId="0" borderId="182" xfId="0" applyNumberFormat="1" applyFont="1" applyFill="1" applyBorder="1" applyAlignment="1">
      <alignment vertical="center"/>
    </xf>
    <xf numFmtId="0" fontId="18" fillId="0" borderId="182" xfId="0" applyFont="1" applyFill="1" applyBorder="1"/>
    <xf numFmtId="0" fontId="18" fillId="0" borderId="183" xfId="0" applyFont="1" applyBorder="1" applyAlignment="1">
      <alignment vertical="center"/>
    </xf>
    <xf numFmtId="0" fontId="18" fillId="7" borderId="183" xfId="0" applyFont="1" applyFill="1" applyBorder="1" applyAlignment="1">
      <alignment vertical="center"/>
    </xf>
    <xf numFmtId="0" fontId="18" fillId="0" borderId="183" xfId="0" applyFont="1" applyFill="1" applyBorder="1" applyAlignment="1">
      <alignment vertical="center"/>
    </xf>
    <xf numFmtId="0" fontId="18" fillId="0" borderId="183" xfId="0" applyFont="1" applyBorder="1"/>
    <xf numFmtId="0" fontId="18" fillId="7" borderId="183" xfId="0" applyFont="1" applyFill="1" applyBorder="1"/>
    <xf numFmtId="0" fontId="18" fillId="0" borderId="183" xfId="0" applyFont="1" applyFill="1" applyBorder="1"/>
    <xf numFmtId="0" fontId="18" fillId="7" borderId="0" xfId="0" applyFont="1" applyFill="1" applyBorder="1" applyAlignment="1">
      <alignment vertical="center"/>
    </xf>
    <xf numFmtId="0" fontId="18" fillId="7" borderId="0" xfId="0" applyFont="1" applyFill="1" applyBorder="1"/>
    <xf numFmtId="0" fontId="18" fillId="0" borderId="0" xfId="0" applyFont="1" applyFill="1" applyBorder="1"/>
    <xf numFmtId="0" fontId="40" fillId="4" borderId="182" xfId="0" applyFont="1" applyFill="1" applyBorder="1" applyAlignment="1">
      <alignment horizontal="center" vertical="center"/>
    </xf>
    <xf numFmtId="186" fontId="153" fillId="0" borderId="174" xfId="1337" applyNumberFormat="1" applyFont="1" applyFill="1" applyBorder="1" applyAlignment="1">
      <alignment horizontal="center" vertical="center"/>
    </xf>
    <xf numFmtId="0" fontId="18" fillId="0" borderId="182" xfId="0" applyFont="1" applyFill="1" applyBorder="1" applyAlignment="1">
      <alignment horizontal="center" vertical="center"/>
    </xf>
    <xf numFmtId="0" fontId="18" fillId="0" borderId="182" xfId="0" applyFont="1" applyFill="1" applyBorder="1" applyAlignment="1">
      <alignment horizontal="center" vertical="center" wrapText="1"/>
    </xf>
    <xf numFmtId="0" fontId="95" fillId="0" borderId="182" xfId="0" applyFont="1" applyFill="1" applyBorder="1" applyAlignment="1">
      <alignment horizontal="center" vertical="center" wrapText="1"/>
    </xf>
    <xf numFmtId="1" fontId="18" fillId="0" borderId="185" xfId="0" applyNumberFormat="1" applyFont="1" applyBorder="1" applyAlignment="1">
      <alignment horizontal="center" vertical="top"/>
    </xf>
    <xf numFmtId="0" fontId="18" fillId="0" borderId="187" xfId="0" applyFont="1" applyBorder="1" applyAlignment="1">
      <alignment vertical="center"/>
    </xf>
    <xf numFmtId="0" fontId="18" fillId="0" borderId="185" xfId="0" applyFont="1" applyBorder="1" applyAlignment="1">
      <alignment vertical="center"/>
    </xf>
    <xf numFmtId="0" fontId="18" fillId="0" borderId="185" xfId="0" applyFont="1" applyFill="1" applyBorder="1" applyAlignment="1">
      <alignment horizontal="center" vertical="center"/>
    </xf>
    <xf numFmtId="1" fontId="18" fillId="0" borderId="185" xfId="0" applyNumberFormat="1" applyFont="1" applyFill="1" applyBorder="1" applyAlignment="1">
      <alignment horizontal="center" vertical="top"/>
    </xf>
    <xf numFmtId="0" fontId="18" fillId="0" borderId="185" xfId="0" applyFont="1" applyFill="1" applyBorder="1" applyAlignment="1">
      <alignment vertical="center"/>
    </xf>
    <xf numFmtId="0" fontId="18" fillId="11" borderId="185" xfId="0" applyFont="1" applyFill="1" applyBorder="1" applyAlignment="1">
      <alignment horizontal="center" vertical="center"/>
    </xf>
    <xf numFmtId="0" fontId="18" fillId="0" borderId="187" xfId="0" applyFont="1" applyFill="1" applyBorder="1" applyAlignment="1">
      <alignment vertical="center"/>
    </xf>
    <xf numFmtId="1" fontId="18" fillId="7" borderId="185" xfId="0" applyNumberFormat="1" applyFont="1" applyFill="1" applyBorder="1" applyAlignment="1">
      <alignment horizontal="center" vertical="top"/>
    </xf>
    <xf numFmtId="0" fontId="18" fillId="7" borderId="187" xfId="0" applyFont="1" applyFill="1" applyBorder="1"/>
    <xf numFmtId="0" fontId="18" fillId="7" borderId="185" xfId="0" applyFont="1" applyFill="1" applyBorder="1"/>
    <xf numFmtId="0" fontId="18" fillId="7" borderId="187" xfId="0" applyFont="1" applyFill="1" applyBorder="1" applyAlignment="1">
      <alignment vertical="center"/>
    </xf>
    <xf numFmtId="0" fontId="18" fillId="7" borderId="185" xfId="0" applyFont="1" applyFill="1" applyBorder="1" applyAlignment="1">
      <alignment vertical="center"/>
    </xf>
    <xf numFmtId="0" fontId="18" fillId="0" borderId="187" xfId="0" applyFont="1" applyBorder="1"/>
    <xf numFmtId="0" fontId="18" fillId="0" borderId="185" xfId="0" applyFont="1" applyBorder="1"/>
    <xf numFmtId="0" fontId="136" fillId="7" borderId="163" xfId="0" applyFont="1" applyFill="1" applyBorder="1" applyAlignment="1">
      <alignment horizontal="center" vertical="center" wrapText="1"/>
    </xf>
    <xf numFmtId="0" fontId="136" fillId="7" borderId="6" xfId="0" applyFont="1" applyFill="1" applyBorder="1" applyAlignment="1">
      <alignment horizontal="center" vertical="center"/>
    </xf>
    <xf numFmtId="0" fontId="80" fillId="7" borderId="0" xfId="0" applyFont="1" applyFill="1" applyBorder="1"/>
    <xf numFmtId="0" fontId="150" fillId="87" borderId="132" xfId="0" applyFont="1" applyFill="1" applyBorder="1" applyAlignment="1">
      <alignment vertical="center" wrapText="1" readingOrder="1"/>
    </xf>
    <xf numFmtId="0" fontId="138" fillId="87" borderId="132" xfId="0" applyFont="1" applyFill="1" applyBorder="1" applyAlignment="1">
      <alignment vertical="center" wrapText="1" readingOrder="1"/>
    </xf>
    <xf numFmtId="0" fontId="25" fillId="87" borderId="185" xfId="0" applyFont="1" applyFill="1" applyBorder="1" applyAlignment="1">
      <alignment wrapText="1"/>
    </xf>
    <xf numFmtId="0" fontId="40" fillId="87" borderId="185" xfId="0" applyFont="1" applyFill="1" applyBorder="1"/>
    <xf numFmtId="0" fontId="40" fillId="87" borderId="185" xfId="0" applyFont="1" applyFill="1" applyBorder="1" applyAlignment="1">
      <alignment wrapText="1"/>
    </xf>
    <xf numFmtId="0" fontId="150" fillId="87" borderId="132" xfId="0" applyFont="1" applyFill="1" applyBorder="1" applyAlignment="1">
      <alignment horizontal="center" vertical="center" wrapText="1" readingOrder="1"/>
    </xf>
    <xf numFmtId="0" fontId="95" fillId="0" borderId="190" xfId="0" applyFont="1" applyBorder="1" applyAlignment="1">
      <alignment horizontal="left" vertical="center"/>
    </xf>
    <xf numFmtId="1" fontId="18" fillId="0" borderId="190" xfId="0" applyNumberFormat="1" applyFont="1" applyBorder="1" applyAlignment="1">
      <alignment horizontal="center" vertical="top"/>
    </xf>
    <xf numFmtId="0" fontId="18" fillId="0" borderId="190" xfId="0" applyFont="1" applyBorder="1" applyAlignment="1">
      <alignment horizontal="center" vertical="center"/>
    </xf>
    <xf numFmtId="0" fontId="18" fillId="0" borderId="190" xfId="0" applyFont="1" applyFill="1" applyBorder="1" applyAlignment="1">
      <alignment horizontal="center" vertical="center"/>
    </xf>
    <xf numFmtId="0" fontId="18" fillId="0" borderId="191" xfId="0" applyFont="1" applyBorder="1" applyAlignment="1">
      <alignment vertical="center"/>
    </xf>
    <xf numFmtId="0" fontId="18" fillId="0" borderId="190" xfId="0" applyFont="1" applyBorder="1" applyAlignment="1">
      <alignment vertical="center"/>
    </xf>
    <xf numFmtId="0" fontId="18" fillId="0" borderId="189" xfId="0" applyFont="1" applyFill="1" applyBorder="1" applyAlignment="1">
      <alignment vertical="center"/>
    </xf>
    <xf numFmtId="0" fontId="18" fillId="11" borderId="192" xfId="0" applyFont="1" applyFill="1" applyBorder="1" applyAlignment="1">
      <alignment horizontal="center" vertical="center"/>
    </xf>
    <xf numFmtId="0" fontId="18" fillId="0" borderId="192" xfId="0" applyFont="1" applyFill="1" applyBorder="1" applyAlignment="1">
      <alignment vertical="center"/>
    </xf>
    <xf numFmtId="1" fontId="18" fillId="0" borderId="192" xfId="0" applyNumberFormat="1" applyFont="1" applyFill="1" applyBorder="1" applyAlignment="1">
      <alignment vertical="top"/>
    </xf>
    <xf numFmtId="1" fontId="18" fillId="7" borderId="193" xfId="0" applyNumberFormat="1" applyFont="1" applyFill="1" applyBorder="1" applyAlignment="1">
      <alignment horizontal="center" vertical="top"/>
    </xf>
    <xf numFmtId="0" fontId="18" fillId="7" borderId="193" xfId="0" applyFont="1" applyFill="1" applyBorder="1"/>
    <xf numFmtId="1" fontId="18" fillId="0" borderId="196" xfId="0" applyNumberFormat="1" applyFont="1" applyBorder="1" applyAlignment="1">
      <alignment horizontal="center" vertical="top"/>
    </xf>
    <xf numFmtId="0" fontId="18" fillId="0" borderId="196" xfId="0" applyFont="1" applyFill="1" applyBorder="1" applyAlignment="1">
      <alignment horizontal="center" vertical="center"/>
    </xf>
    <xf numFmtId="0" fontId="18" fillId="0" borderId="195" xfId="0" applyFont="1" applyBorder="1" applyAlignment="1">
      <alignment vertical="center"/>
    </xf>
    <xf numFmtId="0" fontId="18" fillId="0" borderId="196" xfId="0" applyFont="1" applyBorder="1" applyAlignment="1">
      <alignment vertical="center"/>
    </xf>
    <xf numFmtId="0" fontId="18" fillId="0" borderId="196" xfId="0" applyFont="1" applyFill="1" applyBorder="1" applyAlignment="1">
      <alignment horizontal="center" vertical="center" wrapText="1"/>
    </xf>
    <xf numFmtId="0" fontId="18" fillId="0" borderId="196" xfId="0" applyFont="1" applyFill="1" applyBorder="1" applyAlignment="1">
      <alignment vertical="center"/>
    </xf>
    <xf numFmtId="1" fontId="18" fillId="0" borderId="197" xfId="0" applyNumberFormat="1" applyFont="1" applyFill="1" applyBorder="1" applyAlignment="1">
      <alignment vertical="center"/>
    </xf>
    <xf numFmtId="0" fontId="18" fillId="0" borderId="198" xfId="0" applyFont="1" applyBorder="1"/>
    <xf numFmtId="0" fontId="18" fillId="0" borderId="197" xfId="0" applyFont="1" applyBorder="1"/>
    <xf numFmtId="0" fontId="18" fillId="7" borderId="197" xfId="0" applyFont="1" applyFill="1" applyBorder="1" applyAlignment="1">
      <alignment horizontal="center" vertical="center"/>
    </xf>
    <xf numFmtId="0" fontId="18" fillId="0" borderId="198" xfId="0" applyFont="1" applyBorder="1" applyAlignment="1">
      <alignment vertical="center"/>
    </xf>
    <xf numFmtId="0" fontId="18" fillId="0" borderId="197" xfId="0" applyFont="1" applyBorder="1" applyAlignment="1">
      <alignment vertical="center"/>
    </xf>
    <xf numFmtId="1" fontId="18" fillId="7" borderId="197" xfId="0" applyNumberFormat="1" applyFont="1" applyFill="1" applyBorder="1" applyAlignment="1">
      <alignment horizontal="center" vertical="top"/>
    </xf>
    <xf numFmtId="0" fontId="18" fillId="7" borderId="198" xfId="0" applyFont="1" applyFill="1" applyBorder="1" applyAlignment="1">
      <alignment vertical="center"/>
    </xf>
    <xf numFmtId="0" fontId="18" fillId="7" borderId="197" xfId="0" applyFont="1" applyFill="1" applyBorder="1" applyAlignment="1">
      <alignment vertical="center"/>
    </xf>
    <xf numFmtId="1" fontId="18" fillId="0" borderId="199" xfId="0" applyNumberFormat="1" applyFont="1" applyBorder="1" applyAlignment="1">
      <alignment horizontal="center" vertical="top"/>
    </xf>
    <xf numFmtId="0" fontId="18" fillId="0" borderId="199" xfId="0" applyFont="1" applyFill="1" applyBorder="1" applyAlignment="1">
      <alignment vertical="center"/>
    </xf>
    <xf numFmtId="0" fontId="18" fillId="11" borderId="199" xfId="0" applyFont="1" applyFill="1" applyBorder="1" applyAlignment="1">
      <alignment horizontal="center" vertical="center"/>
    </xf>
    <xf numFmtId="0" fontId="18" fillId="0" borderId="200" xfId="0" applyFont="1" applyBorder="1" applyAlignment="1">
      <alignment vertical="center"/>
    </xf>
    <xf numFmtId="0" fontId="18" fillId="0" borderId="199" xfId="0" applyFont="1" applyBorder="1" applyAlignment="1">
      <alignment vertical="center"/>
    </xf>
    <xf numFmtId="0" fontId="18" fillId="0" borderId="201" xfId="0" applyFont="1" applyBorder="1" applyAlignment="1">
      <alignment horizontal="center" vertical="center"/>
    </xf>
    <xf numFmtId="0" fontId="18" fillId="0" borderId="201" xfId="0" applyFont="1" applyFill="1" applyBorder="1" applyAlignment="1">
      <alignment horizontal="center" vertical="center"/>
    </xf>
    <xf numFmtId="0" fontId="18" fillId="0" borderId="201" xfId="0" applyFont="1" applyFill="1" applyBorder="1" applyAlignment="1">
      <alignment vertical="center"/>
    </xf>
    <xf numFmtId="0" fontId="18" fillId="7" borderId="201" xfId="0" applyFont="1" applyFill="1" applyBorder="1" applyAlignment="1">
      <alignment horizontal="center" vertical="center"/>
    </xf>
    <xf numFmtId="0" fontId="18" fillId="0" borderId="202" xfId="0" applyFont="1" applyFill="1" applyBorder="1" applyAlignment="1">
      <alignment vertical="center"/>
    </xf>
    <xf numFmtId="0" fontId="18" fillId="7" borderId="201" xfId="0" applyFont="1" applyFill="1" applyBorder="1" applyAlignment="1">
      <alignment vertical="center"/>
    </xf>
    <xf numFmtId="1" fontId="18" fillId="0" borderId="201" xfId="0" applyNumberFormat="1" applyFont="1" applyFill="1" applyBorder="1" applyAlignment="1">
      <alignment vertical="top"/>
    </xf>
    <xf numFmtId="0" fontId="18" fillId="0" borderId="201" xfId="0" applyFont="1" applyBorder="1" applyAlignment="1">
      <alignment horizontal="center"/>
    </xf>
    <xf numFmtId="0" fontId="18" fillId="11" borderId="201" xfId="0" applyFont="1" applyFill="1" applyBorder="1" applyAlignment="1">
      <alignment horizontal="center" vertical="center"/>
    </xf>
    <xf numFmtId="0" fontId="18" fillId="0" borderId="203" xfId="0" applyFont="1" applyBorder="1" applyAlignment="1">
      <alignment horizontal="center" vertical="center"/>
    </xf>
    <xf numFmtId="0" fontId="18" fillId="0" borderId="203" xfId="0" applyFont="1" applyFill="1" applyBorder="1" applyAlignment="1">
      <alignment horizontal="center" vertical="center"/>
    </xf>
    <xf numFmtId="0" fontId="18" fillId="0" borderId="203" xfId="0" applyFont="1" applyFill="1" applyBorder="1" applyAlignment="1">
      <alignment vertical="center"/>
    </xf>
    <xf numFmtId="0" fontId="18" fillId="7" borderId="203" xfId="0" applyFont="1" applyFill="1" applyBorder="1" applyAlignment="1">
      <alignment horizontal="center" vertical="center"/>
    </xf>
    <xf numFmtId="0" fontId="18" fillId="7" borderId="203" xfId="0" applyFont="1" applyFill="1" applyBorder="1" applyAlignment="1">
      <alignment vertical="center"/>
    </xf>
    <xf numFmtId="1" fontId="18" fillId="0" borderId="203" xfId="0" applyNumberFormat="1" applyFont="1" applyFill="1" applyBorder="1" applyAlignment="1">
      <alignment vertical="top"/>
    </xf>
    <xf numFmtId="0" fontId="18" fillId="0" borderId="203" xfId="0" applyFont="1" applyBorder="1" applyAlignment="1">
      <alignment horizontal="center"/>
    </xf>
    <xf numFmtId="0" fontId="95" fillId="0" borderId="203" xfId="0" applyFont="1" applyFill="1" applyBorder="1" applyAlignment="1">
      <alignment horizontal="center" vertical="center" wrapText="1"/>
    </xf>
    <xf numFmtId="1" fontId="18" fillId="0" borderId="203" xfId="0" applyNumberFormat="1" applyFont="1" applyFill="1" applyBorder="1" applyAlignment="1">
      <alignment vertical="center"/>
    </xf>
    <xf numFmtId="0" fontId="18" fillId="11" borderId="203" xfId="0" applyFont="1" applyFill="1" applyBorder="1" applyAlignment="1">
      <alignment horizontal="center" vertical="center"/>
    </xf>
    <xf numFmtId="0" fontId="18" fillId="11" borderId="203" xfId="0" applyFont="1" applyFill="1" applyBorder="1" applyAlignment="1">
      <alignment horizontal="center"/>
    </xf>
    <xf numFmtId="0" fontId="18" fillId="11" borderId="202" xfId="0" applyFont="1" applyFill="1" applyBorder="1" applyAlignment="1">
      <alignment horizontal="center" vertical="center" wrapText="1"/>
    </xf>
    <xf numFmtId="0" fontId="18" fillId="0" borderId="202" xfId="0" applyFont="1" applyBorder="1" applyAlignment="1">
      <alignment horizontal="center" vertical="center"/>
    </xf>
    <xf numFmtId="0" fontId="18" fillId="0" borderId="202" xfId="0" applyFont="1" applyFill="1" applyBorder="1" applyAlignment="1">
      <alignment horizontal="center" vertical="center"/>
    </xf>
    <xf numFmtId="0" fontId="18" fillId="0" borderId="202" xfId="0" applyFont="1" applyFill="1" applyBorder="1" applyAlignment="1">
      <alignment horizontal="center" vertical="center" wrapText="1"/>
    </xf>
    <xf numFmtId="0" fontId="18" fillId="7" borderId="202" xfId="0" applyFont="1" applyFill="1" applyBorder="1" applyAlignment="1">
      <alignment vertical="center"/>
    </xf>
    <xf numFmtId="0" fontId="18" fillId="7" borderId="202" xfId="0" applyFont="1" applyFill="1" applyBorder="1" applyAlignment="1">
      <alignment horizontal="center" vertical="center"/>
    </xf>
    <xf numFmtId="0" fontId="95" fillId="0" borderId="202" xfId="0" applyFont="1" applyFill="1" applyBorder="1" applyAlignment="1">
      <alignment horizontal="center" vertical="center" wrapText="1"/>
    </xf>
    <xf numFmtId="1" fontId="18" fillId="0" borderId="202" xfId="0" applyNumberFormat="1" applyFont="1" applyFill="1" applyBorder="1" applyAlignment="1">
      <alignment vertical="center"/>
    </xf>
    <xf numFmtId="0" fontId="18" fillId="0" borderId="202" xfId="0" applyFont="1" applyBorder="1" applyAlignment="1">
      <alignment horizontal="center"/>
    </xf>
    <xf numFmtId="0" fontId="18" fillId="11" borderId="201" xfId="0" applyFont="1" applyFill="1" applyBorder="1" applyAlignment="1">
      <alignment horizontal="center" vertical="center" wrapText="1"/>
    </xf>
    <xf numFmtId="1" fontId="18" fillId="0" borderId="201" xfId="0" applyNumberFormat="1" applyFont="1" applyBorder="1" applyAlignment="1">
      <alignment horizontal="center" vertical="top"/>
    </xf>
    <xf numFmtId="0" fontId="18" fillId="0" borderId="204" xfId="0" applyFont="1" applyBorder="1" applyAlignment="1">
      <alignment horizontal="center" vertical="center"/>
    </xf>
    <xf numFmtId="0" fontId="18" fillId="7" borderId="205" xfId="0" applyFont="1" applyFill="1" applyBorder="1" applyAlignment="1">
      <alignment horizontal="center" vertical="center"/>
    </xf>
    <xf numFmtId="0" fontId="18" fillId="0" borderId="205" xfId="0" applyFont="1" applyBorder="1" applyAlignment="1">
      <alignment horizontal="center" vertical="center"/>
    </xf>
    <xf numFmtId="0" fontId="18" fillId="0" borderId="206" xfId="0" applyFont="1" applyBorder="1" applyAlignment="1">
      <alignment horizontal="center" vertical="center"/>
    </xf>
    <xf numFmtId="0" fontId="18" fillId="0" borderId="206" xfId="0" applyFont="1" applyBorder="1" applyAlignment="1">
      <alignment vertical="center"/>
    </xf>
    <xf numFmtId="0" fontId="18" fillId="0" borderId="205" xfId="0" applyFont="1" applyBorder="1" applyAlignment="1">
      <alignment vertical="center"/>
    </xf>
    <xf numFmtId="0" fontId="18" fillId="0" borderId="205" xfId="0" applyFont="1" applyBorder="1" applyAlignment="1">
      <alignment horizontal="left" vertical="top" wrapText="1"/>
    </xf>
    <xf numFmtId="1" fontId="18" fillId="0" borderId="205" xfId="0" applyNumberFormat="1" applyFont="1" applyBorder="1" applyAlignment="1">
      <alignment horizontal="center" vertical="top"/>
    </xf>
    <xf numFmtId="0" fontId="18" fillId="0" borderId="205" xfId="0" applyFont="1" applyFill="1" applyBorder="1" applyAlignment="1">
      <alignment horizontal="center" vertical="center"/>
    </xf>
    <xf numFmtId="0" fontId="18" fillId="0" borderId="205" xfId="0" applyFont="1" applyFill="1" applyBorder="1" applyAlignment="1">
      <alignment vertical="center"/>
    </xf>
    <xf numFmtId="0" fontId="18" fillId="0" borderId="194" xfId="0" applyFont="1" applyFill="1" applyBorder="1" applyAlignment="1">
      <alignment vertical="center"/>
    </xf>
    <xf numFmtId="0" fontId="18" fillId="11" borderId="207" xfId="0" applyFont="1" applyFill="1" applyBorder="1" applyAlignment="1">
      <alignment horizontal="center" vertical="center" wrapText="1"/>
    </xf>
    <xf numFmtId="0" fontId="18" fillId="0" borderId="207" xfId="0" applyFont="1" applyFill="1" applyBorder="1" applyAlignment="1">
      <alignment vertical="center"/>
    </xf>
    <xf numFmtId="0" fontId="18" fillId="0" borderId="208" xfId="0" applyFont="1" applyBorder="1" applyAlignment="1">
      <alignment horizontal="center"/>
    </xf>
    <xf numFmtId="0" fontId="18" fillId="0" borderId="208" xfId="0" applyFont="1" applyBorder="1" applyAlignment="1">
      <alignment horizontal="left"/>
    </xf>
    <xf numFmtId="0" fontId="95" fillId="0" borderId="208" xfId="0" applyFont="1" applyBorder="1" applyAlignment="1">
      <alignment horizontal="left" vertical="center"/>
    </xf>
    <xf numFmtId="0" fontId="18" fillId="0" borderId="208" xfId="0" applyFont="1" applyBorder="1" applyAlignment="1">
      <alignment horizontal="left" vertical="center"/>
    </xf>
    <xf numFmtId="1" fontId="18" fillId="7" borderId="209" xfId="0" applyNumberFormat="1" applyFont="1" applyFill="1" applyBorder="1" applyAlignment="1">
      <alignment horizontal="center" vertical="top"/>
    </xf>
    <xf numFmtId="0" fontId="18" fillId="0" borderId="209" xfId="0" applyFont="1" applyFill="1" applyBorder="1" applyAlignment="1">
      <alignment vertical="center"/>
    </xf>
    <xf numFmtId="0" fontId="18" fillId="0" borderId="210" xfId="0" applyFont="1" applyFill="1" applyBorder="1" applyAlignment="1">
      <alignment vertical="center"/>
    </xf>
    <xf numFmtId="0" fontId="18" fillId="0" borderId="211" xfId="0" applyFont="1" applyBorder="1"/>
    <xf numFmtId="0" fontId="18" fillId="0" borderId="209" xfId="0" applyFont="1" applyBorder="1"/>
    <xf numFmtId="1" fontId="18" fillId="0" borderId="209" xfId="0" applyNumberFormat="1" applyFont="1" applyFill="1" applyBorder="1" applyAlignment="1">
      <alignment vertical="top" wrapText="1"/>
    </xf>
    <xf numFmtId="0" fontId="39" fillId="0" borderId="0" xfId="744"/>
    <xf numFmtId="0" fontId="39" fillId="0" borderId="0" xfId="744" applyAlignment="1">
      <alignment horizontal="right"/>
    </xf>
    <xf numFmtId="4" fontId="39" fillId="0" borderId="0" xfId="744" applyNumberFormat="1"/>
    <xf numFmtId="166" fontId="0" fillId="0" borderId="0" xfId="1347" applyFont="1" applyBorder="1"/>
    <xf numFmtId="0" fontId="39" fillId="110" borderId="0" xfId="744" applyFill="1"/>
    <xf numFmtId="0" fontId="39" fillId="0" borderId="0" xfId="744" applyAlignment="1">
      <alignment vertical="center" wrapText="1"/>
    </xf>
    <xf numFmtId="0" fontId="34" fillId="0" borderId="0" xfId="744" applyFont="1" applyAlignment="1">
      <alignment horizontal="center" vertical="center" wrapText="1"/>
    </xf>
    <xf numFmtId="0" fontId="34" fillId="0" borderId="0" xfId="744" applyFont="1" applyAlignment="1">
      <alignment horizontal="center"/>
    </xf>
    <xf numFmtId="10" fontId="0" fillId="0" borderId="0" xfId="386" applyNumberFormat="1" applyFont="1"/>
    <xf numFmtId="0" fontId="18" fillId="0" borderId="214" xfId="0" applyFont="1" applyFill="1" applyBorder="1" applyAlignment="1">
      <alignment vertical="center"/>
    </xf>
    <xf numFmtId="0" fontId="18" fillId="11" borderId="214" xfId="0" applyFont="1" applyFill="1" applyBorder="1" applyAlignment="1">
      <alignment horizontal="center" vertical="center" wrapText="1"/>
    </xf>
    <xf numFmtId="1" fontId="18" fillId="0" borderId="215" xfId="0" applyNumberFormat="1" applyFont="1" applyBorder="1" applyAlignment="1">
      <alignment horizontal="center" vertical="top"/>
    </xf>
    <xf numFmtId="0" fontId="18" fillId="0" borderId="216" xfId="0" applyFont="1" applyBorder="1" applyAlignment="1">
      <alignment vertical="center"/>
    </xf>
    <xf numFmtId="0" fontId="18" fillId="0" borderId="215" xfId="0" applyFont="1" applyBorder="1" applyAlignment="1">
      <alignment vertical="center"/>
    </xf>
    <xf numFmtId="0" fontId="18" fillId="0" borderId="215" xfId="0" applyFont="1" applyFill="1" applyBorder="1" applyAlignment="1">
      <alignment horizontal="center" vertical="center"/>
    </xf>
    <xf numFmtId="1" fontId="18" fillId="7" borderId="215" xfId="0" applyNumberFormat="1" applyFont="1" applyFill="1" applyBorder="1" applyAlignment="1">
      <alignment horizontal="center" vertical="top"/>
    </xf>
    <xf numFmtId="0" fontId="18" fillId="0" borderId="215" xfId="0" applyFont="1" applyFill="1" applyBorder="1" applyAlignment="1">
      <alignment vertical="center"/>
    </xf>
    <xf numFmtId="0" fontId="18" fillId="7" borderId="216" xfId="0" applyFont="1" applyFill="1" applyBorder="1" applyAlignment="1">
      <alignment vertical="center"/>
    </xf>
    <xf numFmtId="0" fontId="18" fillId="7" borderId="215" xfId="0" applyFont="1" applyFill="1" applyBorder="1" applyAlignment="1">
      <alignment vertical="center"/>
    </xf>
    <xf numFmtId="0" fontId="138" fillId="0" borderId="215" xfId="0" applyFont="1" applyBorder="1" applyAlignment="1">
      <alignment horizontal="center" vertical="center" wrapText="1"/>
    </xf>
    <xf numFmtId="0" fontId="166" fillId="0" borderId="215" xfId="0" applyFont="1" applyBorder="1" applyAlignment="1">
      <alignment horizontal="justify" vertical="center" wrapText="1"/>
    </xf>
    <xf numFmtId="10" fontId="96" fillId="0" borderId="215" xfId="0" applyNumberFormat="1" applyFont="1" applyFill="1" applyBorder="1" applyAlignment="1">
      <alignment horizontal="center" vertical="center" wrapText="1"/>
    </xf>
    <xf numFmtId="0" fontId="134" fillId="79" borderId="215" xfId="0" applyFont="1" applyFill="1" applyBorder="1" applyAlignment="1">
      <alignment horizontal="justify" vertical="center" wrapText="1"/>
    </xf>
    <xf numFmtId="0" fontId="134" fillId="79" borderId="215" xfId="0" applyFont="1" applyFill="1" applyBorder="1" applyAlignment="1">
      <alignment horizontal="center" vertical="center" wrapText="1"/>
    </xf>
    <xf numFmtId="0" fontId="18" fillId="0" borderId="222" xfId="0" applyFont="1" applyFill="1" applyBorder="1" applyAlignment="1">
      <alignment horizontal="center" vertical="center"/>
    </xf>
    <xf numFmtId="0" fontId="18" fillId="0" borderId="222" xfId="0" applyFont="1" applyFill="1" applyBorder="1" applyAlignment="1">
      <alignment vertical="center"/>
    </xf>
    <xf numFmtId="1" fontId="18" fillId="0" borderId="222" xfId="0" applyNumberFormat="1" applyFont="1" applyFill="1" applyBorder="1" applyAlignment="1">
      <alignment vertical="top"/>
    </xf>
    <xf numFmtId="1" fontId="18" fillId="0" borderId="222" xfId="0" applyNumberFormat="1" applyFont="1" applyFill="1" applyBorder="1" applyAlignment="1">
      <alignment horizontal="center" vertical="top"/>
    </xf>
    <xf numFmtId="0" fontId="18" fillId="0" borderId="222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18" fillId="0" borderId="217" xfId="0" applyFont="1" applyFill="1" applyBorder="1" applyAlignment="1">
      <alignment vertical="center"/>
    </xf>
    <xf numFmtId="0" fontId="18" fillId="0" borderId="219" xfId="0" applyFont="1" applyFill="1" applyBorder="1" applyAlignment="1">
      <alignment vertical="center"/>
    </xf>
    <xf numFmtId="0" fontId="138" fillId="0" borderId="215" xfId="0" applyFont="1" applyBorder="1" applyAlignment="1">
      <alignment horizontal="center" vertical="center" wrapText="1"/>
    </xf>
    <xf numFmtId="0" fontId="138" fillId="0" borderId="217" xfId="0" applyFont="1" applyBorder="1" applyAlignment="1">
      <alignment horizontal="center" vertical="center" wrapText="1"/>
    </xf>
    <xf numFmtId="0" fontId="138" fillId="4" borderId="223" xfId="0" applyFont="1" applyFill="1" applyBorder="1" applyAlignment="1">
      <alignment horizontal="center" vertical="center" wrapText="1"/>
    </xf>
    <xf numFmtId="0" fontId="138" fillId="4" borderId="219" xfId="0" applyFont="1" applyFill="1" applyBorder="1" applyAlignment="1">
      <alignment horizontal="center" vertical="center" wrapText="1"/>
    </xf>
    <xf numFmtId="0" fontId="138" fillId="0" borderId="222" xfId="0" applyFont="1" applyBorder="1" applyAlignment="1">
      <alignment horizontal="center" vertical="center" wrapText="1"/>
    </xf>
    <xf numFmtId="1" fontId="18" fillId="0" borderId="222" xfId="0" applyNumberFormat="1" applyFont="1" applyBorder="1" applyAlignment="1">
      <alignment horizontal="center" vertical="top"/>
    </xf>
    <xf numFmtId="0" fontId="18" fillId="11" borderId="222" xfId="0" applyFont="1" applyFill="1" applyBorder="1" applyAlignment="1">
      <alignment horizontal="center" vertical="center"/>
    </xf>
    <xf numFmtId="0" fontId="18" fillId="0" borderId="219" xfId="0" applyFont="1" applyBorder="1" applyAlignment="1">
      <alignment vertical="center"/>
    </xf>
    <xf numFmtId="0" fontId="18" fillId="0" borderId="222" xfId="0" applyFont="1" applyBorder="1" applyAlignment="1">
      <alignment vertical="center"/>
    </xf>
    <xf numFmtId="0" fontId="18" fillId="0" borderId="219" xfId="0" applyFont="1" applyBorder="1"/>
    <xf numFmtId="0" fontId="18" fillId="0" borderId="222" xfId="0" applyFont="1" applyBorder="1"/>
    <xf numFmtId="0" fontId="18" fillId="11" borderId="222" xfId="0" applyFont="1" applyFill="1" applyBorder="1" applyAlignment="1">
      <alignment horizontal="center" vertical="center" wrapText="1"/>
    </xf>
    <xf numFmtId="0" fontId="18" fillId="7" borderId="222" xfId="0" applyFont="1" applyFill="1" applyBorder="1" applyAlignment="1">
      <alignment horizontal="center" vertical="center"/>
    </xf>
    <xf numFmtId="1" fontId="18" fillId="7" borderId="222" xfId="0" applyNumberFormat="1" applyFont="1" applyFill="1" applyBorder="1" applyAlignment="1">
      <alignment horizontal="center" vertical="top"/>
    </xf>
    <xf numFmtId="0" fontId="18" fillId="7" borderId="217" xfId="0" applyFont="1" applyFill="1" applyBorder="1" applyAlignment="1">
      <alignment horizontal="center" vertical="center"/>
    </xf>
    <xf numFmtId="0" fontId="18" fillId="7" borderId="219" xfId="0" applyFont="1" applyFill="1" applyBorder="1"/>
    <xf numFmtId="0" fontId="18" fillId="7" borderId="222" xfId="0" applyFont="1" applyFill="1" applyBorder="1"/>
    <xf numFmtId="0" fontId="18" fillId="0" borderId="222" xfId="0" applyFont="1" applyBorder="1" applyAlignment="1">
      <alignment horizontal="center"/>
    </xf>
    <xf numFmtId="0" fontId="18" fillId="0" borderId="219" xfId="0" applyFont="1" applyBorder="1" applyAlignment="1">
      <alignment horizontal="center"/>
    </xf>
    <xf numFmtId="0" fontId="18" fillId="7" borderId="222" xfId="0" applyFont="1" applyFill="1" applyBorder="1" applyAlignment="1">
      <alignment horizontal="center"/>
    </xf>
    <xf numFmtId="0" fontId="18" fillId="7" borderId="219" xfId="0" applyFont="1" applyFill="1" applyBorder="1" applyAlignment="1">
      <alignment horizontal="center" vertical="center"/>
    </xf>
    <xf numFmtId="0" fontId="98" fillId="7" borderId="222" xfId="0" applyFont="1" applyFill="1" applyBorder="1" applyAlignment="1">
      <alignment horizontal="center" vertical="center"/>
    </xf>
    <xf numFmtId="0" fontId="18" fillId="7" borderId="219" xfId="0" applyFont="1" applyFill="1" applyBorder="1" applyAlignment="1">
      <alignment vertical="center"/>
    </xf>
    <xf numFmtId="0" fontId="18" fillId="7" borderId="222" xfId="0" applyFont="1" applyFill="1" applyBorder="1" applyAlignment="1">
      <alignment vertical="center"/>
    </xf>
    <xf numFmtId="0" fontId="89" fillId="7" borderId="98" xfId="4" applyFont="1" applyFill="1" applyBorder="1" applyAlignment="1">
      <alignment horizontal="center" vertical="center" wrapText="1"/>
    </xf>
    <xf numFmtId="0" fontId="101" fillId="7" borderId="106" xfId="4" applyFont="1" applyFill="1" applyBorder="1" applyAlignment="1">
      <alignment horizontal="center" vertical="center" wrapText="1"/>
    </xf>
    <xf numFmtId="0" fontId="89" fillId="7" borderId="184" xfId="4" applyFont="1" applyFill="1" applyBorder="1" applyAlignment="1">
      <alignment horizontal="center" vertical="center" wrapText="1"/>
    </xf>
    <xf numFmtId="0" fontId="89" fillId="7" borderId="108" xfId="4" applyFont="1" applyFill="1" applyBorder="1" applyAlignment="1">
      <alignment horizontal="center" vertical="center" wrapText="1"/>
    </xf>
    <xf numFmtId="0" fontId="89" fillId="0" borderId="98" xfId="4" applyFont="1" applyFill="1" applyBorder="1" applyAlignment="1">
      <alignment horizontal="center" vertical="center" wrapText="1"/>
    </xf>
    <xf numFmtId="0" fontId="89" fillId="7" borderId="106" xfId="4" applyFont="1" applyFill="1" applyBorder="1" applyAlignment="1">
      <alignment horizontal="center" vertical="center" wrapText="1"/>
    </xf>
    <xf numFmtId="0" fontId="89" fillId="7" borderId="220" xfId="4" applyFont="1" applyFill="1" applyBorder="1" applyAlignment="1">
      <alignment horizontal="center" vertical="center" wrapText="1"/>
    </xf>
    <xf numFmtId="1" fontId="18" fillId="0" borderId="225" xfId="0" applyNumberFormat="1" applyFont="1" applyBorder="1" applyAlignment="1">
      <alignment horizontal="center" vertical="top"/>
    </xf>
    <xf numFmtId="0" fontId="18" fillId="0" borderId="225" xfId="0" applyFont="1" applyFill="1" applyBorder="1" applyAlignment="1">
      <alignment vertical="center"/>
    </xf>
    <xf numFmtId="0" fontId="18" fillId="0" borderId="226" xfId="0" applyFont="1" applyBorder="1" applyAlignment="1">
      <alignment vertical="center"/>
    </xf>
    <xf numFmtId="0" fontId="18" fillId="0" borderId="225" xfId="0" applyFont="1" applyBorder="1" applyAlignment="1">
      <alignment vertical="center"/>
    </xf>
    <xf numFmtId="0" fontId="18" fillId="0" borderId="225" xfId="0" applyFont="1" applyFill="1" applyBorder="1" applyAlignment="1">
      <alignment horizontal="center" vertical="center"/>
    </xf>
    <xf numFmtId="0" fontId="18" fillId="0" borderId="227" xfId="0" applyFont="1" applyBorder="1" applyAlignment="1">
      <alignment horizontal="left"/>
    </xf>
    <xf numFmtId="1" fontId="18" fillId="0" borderId="227" xfId="0" applyNumberFormat="1" applyFont="1" applyFill="1" applyBorder="1" applyAlignment="1">
      <alignment horizontal="center" vertical="top"/>
    </xf>
    <xf numFmtId="0" fontId="18" fillId="0" borderId="227" xfId="0" applyFont="1" applyFill="1" applyBorder="1" applyAlignment="1">
      <alignment vertical="center"/>
    </xf>
    <xf numFmtId="0" fontId="18" fillId="0" borderId="229" xfId="0" applyFont="1" applyFill="1" applyBorder="1" applyAlignment="1">
      <alignment vertical="center"/>
    </xf>
    <xf numFmtId="0" fontId="18" fillId="0" borderId="230" xfId="0" applyFont="1" applyFill="1" applyBorder="1" applyAlignment="1">
      <alignment vertical="center"/>
    </xf>
    <xf numFmtId="0" fontId="18" fillId="0" borderId="230" xfId="0" applyFont="1" applyBorder="1" applyAlignment="1">
      <alignment vertical="center"/>
    </xf>
    <xf numFmtId="0" fontId="18" fillId="0" borderId="227" xfId="0" applyFont="1" applyBorder="1" applyAlignment="1">
      <alignment vertical="center"/>
    </xf>
    <xf numFmtId="0" fontId="18" fillId="0" borderId="228" xfId="0" applyFont="1" applyBorder="1" applyAlignment="1">
      <alignment horizontal="left"/>
    </xf>
    <xf numFmtId="0" fontId="95" fillId="0" borderId="228" xfId="0" applyFont="1" applyBorder="1" applyAlignment="1">
      <alignment horizontal="left" vertical="center"/>
    </xf>
    <xf numFmtId="0" fontId="18" fillId="0" borderId="228" xfId="0" applyFont="1" applyBorder="1" applyAlignment="1">
      <alignment horizontal="left" vertical="center"/>
    </xf>
    <xf numFmtId="0" fontId="18" fillId="0" borderId="228" xfId="0" applyFont="1" applyBorder="1" applyAlignment="1">
      <alignment horizontal="center"/>
    </xf>
    <xf numFmtId="0" fontId="18" fillId="0" borderId="228" xfId="0" applyFont="1" applyFill="1" applyBorder="1" applyAlignment="1">
      <alignment horizontal="center"/>
    </xf>
    <xf numFmtId="0" fontId="18" fillId="11" borderId="228" xfId="0" applyFont="1" applyFill="1" applyBorder="1" applyAlignment="1">
      <alignment horizontal="center"/>
    </xf>
    <xf numFmtId="0" fontId="95" fillId="0" borderId="227" xfId="0" applyFont="1" applyBorder="1" applyAlignment="1">
      <alignment horizontal="left" vertical="center"/>
    </xf>
    <xf numFmtId="0" fontId="18" fillId="0" borderId="227" xfId="0" applyFont="1" applyBorder="1" applyAlignment="1">
      <alignment horizontal="left" vertical="center"/>
    </xf>
    <xf numFmtId="0" fontId="18" fillId="0" borderId="227" xfId="0" applyFont="1" applyBorder="1"/>
    <xf numFmtId="0" fontId="18" fillId="0" borderId="231" xfId="0" applyFont="1" applyBorder="1" applyAlignment="1">
      <alignment horizontal="left" vertical="top" wrapText="1"/>
    </xf>
    <xf numFmtId="0" fontId="18" fillId="0" borderId="232" xfId="0" applyFont="1" applyBorder="1" applyAlignment="1">
      <alignment vertical="center"/>
    </xf>
    <xf numFmtId="0" fontId="18" fillId="0" borderId="231" xfId="0" applyFont="1" applyBorder="1" applyAlignment="1">
      <alignment vertical="center"/>
    </xf>
    <xf numFmtId="0" fontId="18" fillId="0" borderId="231" xfId="0" applyFont="1" applyFill="1" applyBorder="1" applyAlignment="1">
      <alignment vertical="center"/>
    </xf>
    <xf numFmtId="0" fontId="18" fillId="0" borderId="231" xfId="0" applyFont="1" applyBorder="1" applyAlignment="1">
      <alignment horizontal="left"/>
    </xf>
    <xf numFmtId="0" fontId="18" fillId="0" borderId="234" xfId="0" applyFont="1" applyBorder="1" applyAlignment="1">
      <alignment horizontal="center"/>
    </xf>
    <xf numFmtId="0" fontId="18" fillId="11" borderId="234" xfId="0" applyFont="1" applyFill="1" applyBorder="1" applyAlignment="1">
      <alignment horizontal="center" vertical="center"/>
    </xf>
    <xf numFmtId="0" fontId="18" fillId="7" borderId="234" xfId="0" applyFont="1" applyFill="1" applyBorder="1" applyAlignment="1">
      <alignment horizontal="center"/>
    </xf>
    <xf numFmtId="0" fontId="18" fillId="0" borderId="235" xfId="0" applyFont="1" applyBorder="1" applyAlignment="1">
      <alignment horizontal="center"/>
    </xf>
    <xf numFmtId="0" fontId="18" fillId="0" borderId="236" xfId="0" applyFont="1" applyBorder="1"/>
    <xf numFmtId="0" fontId="18" fillId="0" borderId="234" xfId="0" applyFont="1" applyBorder="1"/>
    <xf numFmtId="0" fontId="138" fillId="0" borderId="215" xfId="0" applyFont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center"/>
    </xf>
    <xf numFmtId="4" fontId="40" fillId="77" borderId="16" xfId="0" applyNumberFormat="1" applyFont="1" applyFill="1" applyBorder="1" applyAlignment="1">
      <alignment horizontal="center" vertical="center"/>
    </xf>
    <xf numFmtId="0" fontId="137" fillId="4" borderId="0" xfId="0" applyFont="1" applyFill="1" applyBorder="1" applyAlignment="1">
      <alignment vertical="center" wrapText="1"/>
    </xf>
    <xf numFmtId="0" fontId="0" fillId="0" borderId="0" xfId="0" applyFill="1"/>
    <xf numFmtId="0" fontId="138" fillId="0" borderId="237" xfId="0" applyFont="1" applyBorder="1" applyAlignment="1">
      <alignment horizontal="center" vertical="center" wrapText="1"/>
    </xf>
    <xf numFmtId="0" fontId="138" fillId="0" borderId="0" xfId="0" applyFont="1" applyBorder="1" applyAlignment="1">
      <alignment horizontal="center" vertical="center" wrapText="1"/>
    </xf>
    <xf numFmtId="0" fontId="40" fillId="0" borderId="0" xfId="0" applyFont="1" applyBorder="1" applyAlignment="1">
      <alignment horizontal="left" vertical="top" wrapText="1"/>
    </xf>
    <xf numFmtId="0" fontId="40" fillId="0" borderId="0" xfId="0" applyFont="1" applyBorder="1" applyAlignment="1">
      <alignment horizontal="left" vertical="top"/>
    </xf>
    <xf numFmtId="0" fontId="0" fillId="0" borderId="0" xfId="0" applyFill="1" applyBorder="1"/>
    <xf numFmtId="2" fontId="4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/>
    <xf numFmtId="0" fontId="139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25" fillId="0" borderId="0" xfId="0" applyFont="1" applyFill="1" applyBorder="1" applyAlignment="1">
      <alignment vertical="center"/>
    </xf>
    <xf numFmtId="0" fontId="25" fillId="0" borderId="0" xfId="0" applyFont="1" applyFill="1" applyBorder="1" applyAlignment="1"/>
    <xf numFmtId="10" fontId="25" fillId="0" borderId="0" xfId="0" applyNumberFormat="1" applyFont="1" applyFill="1" applyBorder="1" applyAlignment="1">
      <alignment vertical="center"/>
    </xf>
    <xf numFmtId="0" fontId="138" fillId="0" borderId="0" xfId="0" applyFont="1" applyBorder="1" applyAlignment="1">
      <alignment vertical="center" wrapText="1"/>
    </xf>
    <xf numFmtId="0" fontId="40" fillId="0" borderId="0" xfId="0" applyFont="1" applyFill="1" applyBorder="1" applyAlignment="1"/>
    <xf numFmtId="49" fontId="40" fillId="0" borderId="0" xfId="0" applyNumberFormat="1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9" fontId="25" fillId="0" borderId="0" xfId="0" applyNumberFormat="1" applyFont="1" applyFill="1" applyBorder="1" applyAlignment="1">
      <alignment vertical="center"/>
    </xf>
    <xf numFmtId="0" fontId="138" fillId="0" borderId="0" xfId="0" applyFont="1" applyFill="1" applyBorder="1" applyAlignment="1">
      <alignment horizontal="center" vertical="center"/>
    </xf>
    <xf numFmtId="10" fontId="138" fillId="0" borderId="0" xfId="0" applyNumberFormat="1" applyFont="1" applyFill="1" applyBorder="1" applyAlignment="1">
      <alignment horizontal="right" vertical="center"/>
    </xf>
    <xf numFmtId="0" fontId="139" fillId="0" borderId="0" xfId="0" applyFont="1" applyFill="1" applyBorder="1" applyAlignment="1">
      <alignment wrapText="1"/>
    </xf>
    <xf numFmtId="0" fontId="138" fillId="0" borderId="241" xfId="0" applyFont="1" applyBorder="1" applyAlignment="1">
      <alignment horizontal="center" vertical="center" wrapText="1"/>
    </xf>
    <xf numFmtId="0" fontId="138" fillId="4" borderId="242" xfId="0" applyFont="1" applyFill="1" applyBorder="1" applyAlignment="1">
      <alignment horizontal="center" vertical="center" wrapText="1"/>
    </xf>
    <xf numFmtId="0" fontId="138" fillId="4" borderId="243" xfId="0" applyFont="1" applyFill="1" applyBorder="1" applyAlignment="1">
      <alignment horizontal="center" vertical="center" wrapText="1"/>
    </xf>
    <xf numFmtId="4" fontId="40" fillId="77" borderId="237" xfId="0" applyNumberFormat="1" applyFont="1" applyFill="1" applyBorder="1" applyAlignment="1" applyProtection="1">
      <alignment horizontal="center" vertical="center"/>
      <protection locked="0"/>
    </xf>
    <xf numFmtId="4" fontId="25" fillId="77" borderId="237" xfId="0" applyNumberFormat="1" applyFont="1" applyFill="1" applyBorder="1" applyAlignment="1" applyProtection="1">
      <alignment horizontal="center" vertical="center"/>
      <protection locked="0"/>
    </xf>
    <xf numFmtId="9" fontId="40" fillId="77" borderId="237" xfId="0" applyNumberFormat="1" applyFont="1" applyFill="1" applyBorder="1" applyAlignment="1" applyProtection="1">
      <alignment horizontal="center" vertical="center"/>
      <protection locked="0"/>
    </xf>
    <xf numFmtId="10" fontId="40" fillId="77" borderId="237" xfId="1" applyNumberFormat="1" applyFont="1" applyFill="1" applyBorder="1" applyAlignment="1" applyProtection="1">
      <alignment horizontal="center" vertical="center"/>
      <protection locked="0"/>
    </xf>
    <xf numFmtId="0" fontId="40" fillId="77" borderId="237" xfId="0" applyFont="1" applyFill="1" applyBorder="1" applyAlignment="1" applyProtection="1">
      <alignment horizontal="center" vertical="center"/>
      <protection locked="0"/>
    </xf>
    <xf numFmtId="4" fontId="25" fillId="77" borderId="237" xfId="0" applyNumberFormat="1" applyFont="1" applyFill="1" applyBorder="1" applyAlignment="1">
      <alignment horizontal="center" vertical="center"/>
    </xf>
    <xf numFmtId="0" fontId="40" fillId="83" borderId="13" xfId="0" applyFont="1" applyFill="1" applyBorder="1" applyAlignment="1">
      <alignment vertical="center"/>
    </xf>
    <xf numFmtId="0" fontId="40" fillId="83" borderId="142" xfId="0" applyFont="1" applyFill="1" applyBorder="1" applyAlignment="1">
      <alignment vertical="center"/>
    </xf>
    <xf numFmtId="0" fontId="40" fillId="77" borderId="142" xfId="0" applyFont="1" applyFill="1" applyBorder="1" applyAlignment="1">
      <alignment vertical="center"/>
    </xf>
    <xf numFmtId="0" fontId="167" fillId="111" borderId="93" xfId="0" applyFont="1" applyFill="1" applyBorder="1" applyAlignment="1">
      <alignment horizontal="center"/>
    </xf>
    <xf numFmtId="0" fontId="40" fillId="83" borderId="13" xfId="0" applyFont="1" applyFill="1" applyBorder="1" applyAlignment="1">
      <alignment horizontal="left" vertical="center" wrapText="1"/>
    </xf>
    <xf numFmtId="10" fontId="139" fillId="111" borderId="238" xfId="0" applyNumberFormat="1" applyFont="1" applyFill="1" applyBorder="1" applyAlignment="1">
      <alignment horizontal="center" vertical="center" wrapText="1"/>
    </xf>
    <xf numFmtId="0" fontId="0" fillId="0" borderId="238" xfId="0" applyFill="1" applyBorder="1" applyAlignment="1">
      <alignment horizontal="center" vertical="center"/>
    </xf>
    <xf numFmtId="49" fontId="40" fillId="0" borderId="238" xfId="0" applyNumberFormat="1" applyFont="1" applyFill="1" applyBorder="1" applyAlignment="1">
      <alignment horizontal="center" vertical="center" wrapText="1"/>
    </xf>
    <xf numFmtId="10" fontId="18" fillId="0" borderId="6" xfId="0" applyNumberFormat="1" applyFont="1" applyFill="1" applyBorder="1" applyAlignment="1">
      <alignment horizontal="center" vertical="center"/>
    </xf>
    <xf numFmtId="0" fontId="18" fillId="0" borderId="240" xfId="0" applyFont="1" applyFill="1" applyBorder="1" applyAlignment="1">
      <alignment vertical="center" wrapText="1"/>
    </xf>
    <xf numFmtId="10" fontId="18" fillId="0" borderId="8" xfId="0" applyNumberFormat="1" applyFont="1" applyFill="1" applyBorder="1" applyAlignment="1">
      <alignment horizontal="center" vertical="center"/>
    </xf>
    <xf numFmtId="0" fontId="17" fillId="82" borderId="50" xfId="0" applyFont="1" applyFill="1" applyBorder="1" applyAlignment="1">
      <alignment horizontal="center" vertical="center" wrapText="1"/>
    </xf>
    <xf numFmtId="0" fontId="18" fillId="0" borderId="163" xfId="0" applyFont="1" applyFill="1" applyBorder="1" applyAlignment="1">
      <alignment vertical="center" wrapText="1"/>
    </xf>
    <xf numFmtId="0" fontId="18" fillId="76" borderId="232" xfId="0" applyFont="1" applyFill="1" applyBorder="1" applyAlignment="1">
      <alignment horizontal="center"/>
    </xf>
    <xf numFmtId="0" fontId="18" fillId="0" borderId="244" xfId="0" applyFont="1" applyFill="1" applyBorder="1" applyAlignment="1">
      <alignment vertical="center"/>
    </xf>
    <xf numFmtId="0" fontId="18" fillId="0" borderId="244" xfId="0" applyFont="1" applyBorder="1" applyAlignment="1">
      <alignment horizontal="center" vertical="center"/>
    </xf>
    <xf numFmtId="0" fontId="18" fillId="0" borderId="244" xfId="0" applyFont="1" applyFill="1" applyBorder="1" applyAlignment="1">
      <alignment horizontal="center" vertical="center"/>
    </xf>
    <xf numFmtId="0" fontId="18" fillId="76" borderId="245" xfId="0" applyFont="1" applyFill="1" applyBorder="1" applyAlignment="1">
      <alignment horizontal="center"/>
    </xf>
    <xf numFmtId="0" fontId="18" fillId="0" borderId="246" xfId="0" applyFont="1" applyFill="1" applyBorder="1" applyAlignment="1">
      <alignment horizontal="center" vertical="center" wrapText="1"/>
    </xf>
    <xf numFmtId="0" fontId="18" fillId="7" borderId="244" xfId="0" applyFont="1" applyFill="1" applyBorder="1" applyAlignment="1">
      <alignment vertical="center"/>
    </xf>
    <xf numFmtId="1" fontId="18" fillId="0" borderId="244" xfId="0" applyNumberFormat="1" applyFont="1" applyFill="1" applyBorder="1" applyAlignment="1">
      <alignment vertical="top"/>
    </xf>
    <xf numFmtId="0" fontId="18" fillId="0" borderId="244" xfId="0" applyFont="1" applyBorder="1" applyAlignment="1">
      <alignment horizontal="center"/>
    </xf>
    <xf numFmtId="0" fontId="18" fillId="7" borderId="244" xfId="0" applyFont="1" applyFill="1" applyBorder="1" applyAlignment="1">
      <alignment horizontal="center" vertical="center"/>
    </xf>
    <xf numFmtId="0" fontId="95" fillId="0" borderId="244" xfId="0" applyFont="1" applyFill="1" applyBorder="1" applyAlignment="1">
      <alignment horizontal="center" vertical="center" wrapText="1"/>
    </xf>
    <xf numFmtId="1" fontId="18" fillId="0" borderId="244" xfId="0" applyNumberFormat="1" applyFont="1" applyFill="1" applyBorder="1" applyAlignment="1">
      <alignment vertical="center"/>
    </xf>
    <xf numFmtId="0" fontId="18" fillId="0" borderId="247" xfId="0" applyFont="1" applyBorder="1" applyAlignment="1">
      <alignment horizontal="center"/>
    </xf>
    <xf numFmtId="0" fontId="18" fillId="0" borderId="245" xfId="0" applyFont="1" applyFill="1" applyBorder="1" applyAlignment="1">
      <alignment horizontal="center"/>
    </xf>
    <xf numFmtId="0" fontId="18" fillId="0" borderId="244" xfId="0" applyFont="1" applyFill="1" applyBorder="1" applyAlignment="1">
      <alignment horizontal="center"/>
    </xf>
    <xf numFmtId="0" fontId="18" fillId="0" borderId="245" xfId="0" applyFont="1" applyFill="1" applyBorder="1" applyAlignment="1">
      <alignment horizontal="center" vertical="center"/>
    </xf>
    <xf numFmtId="0" fontId="18" fillId="7" borderId="248" xfId="0" applyFont="1" applyFill="1" applyBorder="1" applyAlignment="1">
      <alignment horizontal="center" vertical="center"/>
    </xf>
    <xf numFmtId="1" fontId="18" fillId="0" borderId="248" xfId="0" applyNumberFormat="1" applyFont="1" applyBorder="1" applyAlignment="1">
      <alignment horizontal="center" vertical="top"/>
    </xf>
    <xf numFmtId="1" fontId="18" fillId="7" borderId="248" xfId="0" applyNumberFormat="1" applyFont="1" applyFill="1" applyBorder="1" applyAlignment="1">
      <alignment horizontal="center" vertical="top"/>
    </xf>
    <xf numFmtId="0" fontId="18" fillId="76" borderId="248" xfId="0" applyFont="1" applyFill="1" applyBorder="1" applyAlignment="1">
      <alignment horizontal="center" vertical="center"/>
    </xf>
    <xf numFmtId="0" fontId="18" fillId="0" borderId="244" xfId="0" applyFont="1" applyFill="1" applyBorder="1" applyAlignment="1"/>
    <xf numFmtId="0" fontId="18" fillId="0" borderId="0" xfId="0" applyFont="1" applyBorder="1" applyAlignment="1">
      <alignment horizontal="center"/>
    </xf>
    <xf numFmtId="0" fontId="18" fillId="11" borderId="244" xfId="0" applyFont="1" applyFill="1" applyBorder="1" applyAlignment="1">
      <alignment horizontal="center" vertical="center"/>
    </xf>
    <xf numFmtId="0" fontId="18" fillId="0" borderId="201" xfId="0" applyFont="1" applyFill="1" applyBorder="1" applyAlignment="1">
      <alignment horizontal="center" vertical="center" wrapText="1"/>
    </xf>
    <xf numFmtId="0" fontId="18" fillId="0" borderId="244" xfId="0" applyFont="1" applyFill="1" applyBorder="1" applyAlignment="1">
      <alignment horizontal="center" vertical="center" wrapText="1"/>
    </xf>
    <xf numFmtId="0" fontId="18" fillId="0" borderId="231" xfId="0" applyFont="1" applyFill="1" applyBorder="1" applyAlignment="1">
      <alignment horizontal="left" vertical="top" wrapText="1"/>
    </xf>
    <xf numFmtId="0" fontId="18" fillId="0" borderId="248" xfId="0" applyFont="1" applyFill="1" applyBorder="1" applyAlignment="1">
      <alignment horizontal="center" vertical="center"/>
    </xf>
    <xf numFmtId="0" fontId="18" fillId="0" borderId="232" xfId="0" applyFont="1" applyFill="1" applyBorder="1" applyAlignment="1">
      <alignment vertical="center"/>
    </xf>
    <xf numFmtId="1" fontId="18" fillId="7" borderId="244" xfId="0" applyNumberFormat="1" applyFont="1" applyFill="1" applyBorder="1" applyAlignment="1">
      <alignment horizontal="center" vertical="top"/>
    </xf>
    <xf numFmtId="0" fontId="18" fillId="0" borderId="245" xfId="0" applyFont="1" applyFill="1" applyBorder="1" applyAlignment="1">
      <alignment horizontal="center" vertical="center" wrapText="1"/>
    </xf>
    <xf numFmtId="0" fontId="18" fillId="0" borderId="244" xfId="0" applyFont="1" applyFill="1" applyBorder="1" applyAlignment="1">
      <alignment horizontal="center" vertical="center"/>
    </xf>
    <xf numFmtId="0" fontId="18" fillId="0" borderId="250" xfId="0" applyFont="1" applyFill="1" applyBorder="1" applyAlignment="1">
      <alignment vertical="center"/>
    </xf>
    <xf numFmtId="1" fontId="18" fillId="0" borderId="251" xfId="0" applyNumberFormat="1" applyFont="1" applyBorder="1" applyAlignment="1">
      <alignment horizontal="center" vertical="top"/>
    </xf>
    <xf numFmtId="0" fontId="18" fillId="0" borderId="251" xfId="0" applyFont="1" applyFill="1" applyBorder="1" applyAlignment="1">
      <alignment vertical="center"/>
    </xf>
    <xf numFmtId="0" fontId="18" fillId="0" borderId="252" xfId="0" applyFont="1" applyBorder="1" applyAlignment="1">
      <alignment vertical="center"/>
    </xf>
    <xf numFmtId="0" fontId="18" fillId="0" borderId="251" xfId="0" applyFont="1" applyBorder="1" applyAlignment="1">
      <alignment vertical="center"/>
    </xf>
    <xf numFmtId="0" fontId="18" fillId="0" borderId="251" xfId="0" applyFont="1" applyFill="1" applyBorder="1" applyAlignment="1">
      <alignment horizontal="center" vertical="center"/>
    </xf>
    <xf numFmtId="0" fontId="18" fillId="0" borderId="251" xfId="0" applyFont="1" applyBorder="1" applyAlignment="1">
      <alignment horizontal="left" vertical="top" wrapText="1"/>
    </xf>
    <xf numFmtId="0" fontId="18" fillId="0" borderId="253" xfId="0" applyFont="1" applyBorder="1" applyAlignment="1">
      <alignment horizontal="left"/>
    </xf>
    <xf numFmtId="0" fontId="18" fillId="0" borderId="253" xfId="0" applyFont="1" applyBorder="1" applyAlignment="1">
      <alignment horizontal="left" vertical="top" wrapText="1"/>
    </xf>
    <xf numFmtId="0" fontId="18" fillId="0" borderId="253" xfId="0" applyFont="1" applyFill="1" applyBorder="1" applyAlignment="1">
      <alignment vertical="center"/>
    </xf>
    <xf numFmtId="0" fontId="18" fillId="0" borderId="253" xfId="0" applyFont="1" applyBorder="1" applyAlignment="1">
      <alignment vertical="center"/>
    </xf>
    <xf numFmtId="1" fontId="18" fillId="0" borderId="254" xfId="0" applyNumberFormat="1" applyFont="1" applyBorder="1" applyAlignment="1">
      <alignment horizontal="center" vertical="top"/>
    </xf>
    <xf numFmtId="0" fontId="18" fillId="76" borderId="255" xfId="0" applyFont="1" applyFill="1" applyBorder="1" applyAlignment="1">
      <alignment horizontal="center" vertical="center"/>
    </xf>
    <xf numFmtId="0" fontId="18" fillId="0" borderId="253" xfId="0" applyFont="1" applyFill="1" applyBorder="1" applyAlignment="1">
      <alignment horizontal="center" vertical="center"/>
    </xf>
    <xf numFmtId="0" fontId="18" fillId="11" borderId="253" xfId="0" applyFont="1" applyFill="1" applyBorder="1" applyAlignment="1">
      <alignment horizontal="center" vertical="center"/>
    </xf>
    <xf numFmtId="1" fontId="18" fillId="0" borderId="254" xfId="0" applyNumberFormat="1" applyFont="1" applyFill="1" applyBorder="1" applyAlignment="1">
      <alignment vertical="center"/>
    </xf>
    <xf numFmtId="0" fontId="18" fillId="0" borderId="255" xfId="0" applyFont="1" applyFill="1" applyBorder="1" applyAlignment="1">
      <alignment vertical="center"/>
    </xf>
    <xf numFmtId="0" fontId="18" fillId="0" borderId="256" xfId="0" applyFont="1" applyBorder="1" applyAlignment="1">
      <alignment vertical="center"/>
    </xf>
    <xf numFmtId="0" fontId="138" fillId="0" borderId="253" xfId="0" applyFont="1" applyBorder="1" applyAlignment="1">
      <alignment horizontal="center" vertical="center"/>
    </xf>
    <xf numFmtId="0" fontId="138" fillId="0" borderId="0" xfId="0" applyFont="1" applyBorder="1" applyAlignment="1">
      <alignment horizontal="center" vertical="center"/>
    </xf>
    <xf numFmtId="10" fontId="138" fillId="0" borderId="0" xfId="0" applyNumberFormat="1" applyFont="1" applyFill="1" applyBorder="1" applyAlignment="1">
      <alignment horizontal="center" vertical="center"/>
    </xf>
    <xf numFmtId="0" fontId="139" fillId="79" borderId="253" xfId="0" applyFont="1" applyFill="1" applyBorder="1" applyAlignment="1">
      <alignment horizontal="center" vertical="center" wrapText="1"/>
    </xf>
    <xf numFmtId="0" fontId="138" fillId="74" borderId="253" xfId="0" applyFont="1" applyFill="1" applyBorder="1" applyAlignment="1">
      <alignment horizontal="center" vertical="center"/>
    </xf>
    <xf numFmtId="0" fontId="138" fillId="74" borderId="253" xfId="0" applyFont="1" applyFill="1" applyBorder="1" applyAlignment="1">
      <alignment horizontal="center" vertical="center" wrapText="1"/>
    </xf>
    <xf numFmtId="0" fontId="40" fillId="0" borderId="253" xfId="0" applyFont="1" applyFill="1" applyBorder="1" applyAlignment="1">
      <alignment horizontal="center"/>
    </xf>
    <xf numFmtId="0" fontId="18" fillId="11" borderId="253" xfId="0" applyFont="1" applyFill="1" applyBorder="1" applyAlignment="1">
      <alignment horizontal="center" vertical="center" wrapText="1"/>
    </xf>
    <xf numFmtId="0" fontId="18" fillId="0" borderId="254" xfId="0" applyFont="1" applyFill="1" applyBorder="1" applyAlignment="1">
      <alignment horizontal="center" vertical="center"/>
    </xf>
    <xf numFmtId="0" fontId="18" fillId="0" borderId="256" xfId="0" applyFont="1" applyFill="1" applyBorder="1" applyAlignment="1">
      <alignment horizontal="center" vertical="center"/>
    </xf>
    <xf numFmtId="0" fontId="18" fillId="0" borderId="253" xfId="0" applyFont="1" applyFill="1" applyBorder="1" applyAlignment="1">
      <alignment horizontal="left" vertical="top" wrapText="1"/>
    </xf>
    <xf numFmtId="0" fontId="18" fillId="0" borderId="256" xfId="0" applyFont="1" applyFill="1" applyBorder="1" applyAlignment="1">
      <alignment vertical="center"/>
    </xf>
    <xf numFmtId="0" fontId="18" fillId="0" borderId="253" xfId="0" applyFont="1" applyFill="1" applyBorder="1" applyAlignment="1">
      <alignment horizontal="center" vertical="center" wrapText="1"/>
    </xf>
    <xf numFmtId="1" fontId="18" fillId="0" borderId="253" xfId="0" applyNumberFormat="1" applyFont="1" applyFill="1" applyBorder="1" applyAlignment="1">
      <alignment horizontal="center" vertical="top"/>
    </xf>
    <xf numFmtId="0" fontId="18" fillId="0" borderId="256" xfId="0" applyFont="1" applyFill="1" applyBorder="1" applyAlignment="1">
      <alignment horizontal="center" vertical="center" wrapText="1"/>
    </xf>
    <xf numFmtId="1" fontId="18" fillId="0" borderId="253" xfId="0" applyNumberFormat="1" applyFont="1" applyBorder="1" applyAlignment="1">
      <alignment horizontal="center" vertical="top"/>
    </xf>
    <xf numFmtId="0" fontId="18" fillId="7" borderId="253" xfId="0" applyFont="1" applyFill="1" applyBorder="1" applyAlignment="1">
      <alignment vertical="center"/>
    </xf>
    <xf numFmtId="0" fontId="18" fillId="7" borderId="254" xfId="0" applyFont="1" applyFill="1" applyBorder="1" applyAlignment="1">
      <alignment vertical="center"/>
    </xf>
    <xf numFmtId="1" fontId="18" fillId="0" borderId="253" xfId="0" applyNumberFormat="1" applyFont="1" applyFill="1" applyBorder="1" applyAlignment="1">
      <alignment vertical="top"/>
    </xf>
    <xf numFmtId="0" fontId="18" fillId="0" borderId="253" xfId="0" applyFont="1" applyBorder="1" applyAlignment="1">
      <alignment horizontal="center" vertical="center"/>
    </xf>
    <xf numFmtId="0" fontId="18" fillId="0" borderId="254" xfId="0" applyFont="1" applyBorder="1" applyAlignment="1">
      <alignment horizontal="center" vertical="center"/>
    </xf>
    <xf numFmtId="0" fontId="18" fillId="7" borderId="253" xfId="0" applyFont="1" applyFill="1" applyBorder="1" applyAlignment="1">
      <alignment horizontal="center" vertical="center"/>
    </xf>
    <xf numFmtId="0" fontId="18" fillId="0" borderId="256" xfId="0" applyFont="1" applyBorder="1" applyAlignment="1">
      <alignment horizontal="center" vertical="center"/>
    </xf>
    <xf numFmtId="1" fontId="18" fillId="0" borderId="253" xfId="0" applyNumberFormat="1" applyFont="1" applyFill="1" applyBorder="1" applyAlignment="1">
      <alignment horizontal="left" vertical="top"/>
    </xf>
    <xf numFmtId="0" fontId="18" fillId="0" borderId="256" xfId="0" applyFont="1" applyFill="1" applyBorder="1"/>
    <xf numFmtId="0" fontId="18" fillId="0" borderId="253" xfId="0" applyFont="1" applyFill="1" applyBorder="1"/>
    <xf numFmtId="0" fontId="18" fillId="0" borderId="0" xfId="0" applyFont="1" applyAlignment="1">
      <alignment horizontal="left" vertical="top" wrapText="1"/>
    </xf>
    <xf numFmtId="1" fontId="18" fillId="7" borderId="253" xfId="0" applyNumberFormat="1" applyFont="1" applyFill="1" applyBorder="1" applyAlignment="1">
      <alignment horizontal="left" vertical="top"/>
    </xf>
    <xf numFmtId="0" fontId="18" fillId="7" borderId="254" xfId="0" applyFont="1" applyFill="1" applyBorder="1" applyAlignment="1">
      <alignment horizontal="center" vertical="center"/>
    </xf>
    <xf numFmtId="0" fontId="18" fillId="0" borderId="255" xfId="0" applyFont="1" applyFill="1" applyBorder="1" applyAlignment="1">
      <alignment horizontal="center" vertical="center"/>
    </xf>
    <xf numFmtId="0" fontId="40" fillId="0" borderId="253" xfId="0" applyFont="1" applyBorder="1" applyAlignment="1">
      <alignment horizontal="center" vertical="center" wrapText="1"/>
    </xf>
    <xf numFmtId="9" fontId="40" fillId="0" borderId="253" xfId="0" applyNumberFormat="1" applyFont="1" applyBorder="1" applyAlignment="1">
      <alignment horizontal="center" vertical="center" wrapText="1"/>
    </xf>
    <xf numFmtId="9" fontId="40" fillId="0" borderId="253" xfId="0" applyNumberFormat="1" applyFont="1" applyBorder="1" applyAlignment="1">
      <alignment horizontal="center" vertical="center"/>
    </xf>
    <xf numFmtId="0" fontId="40" fillId="0" borderId="253" xfId="0" applyFont="1" applyBorder="1" applyAlignment="1">
      <alignment horizontal="center"/>
    </xf>
    <xf numFmtId="2" fontId="40" fillId="0" borderId="253" xfId="0" applyNumberFormat="1" applyFont="1" applyBorder="1" applyAlignment="1">
      <alignment horizontal="center"/>
    </xf>
    <xf numFmtId="2" fontId="40" fillId="7" borderId="253" xfId="0" applyNumberFormat="1" applyFont="1" applyFill="1" applyBorder="1" applyAlignment="1">
      <alignment horizontal="center"/>
    </xf>
    <xf numFmtId="2" fontId="40" fillId="76" borderId="253" xfId="0" applyNumberFormat="1" applyFont="1" applyFill="1" applyBorder="1" applyAlignment="1">
      <alignment horizontal="center"/>
    </xf>
    <xf numFmtId="0" fontId="95" fillId="0" borderId="253" xfId="0" applyFont="1" applyBorder="1" applyAlignment="1">
      <alignment horizontal="left" vertical="center"/>
    </xf>
    <xf numFmtId="1" fontId="18" fillId="0" borderId="253" xfId="0" applyNumberFormat="1" applyFont="1" applyBorder="1" applyAlignment="1">
      <alignment horizontal="left" vertical="top"/>
    </xf>
    <xf numFmtId="0" fontId="18" fillId="0" borderId="253" xfId="0" applyFont="1" applyBorder="1" applyAlignment="1">
      <alignment horizontal="center"/>
    </xf>
    <xf numFmtId="0" fontId="18" fillId="0" borderId="253" xfId="0" applyFont="1" applyFill="1" applyBorder="1" applyAlignment="1">
      <alignment horizontal="center"/>
    </xf>
    <xf numFmtId="0" fontId="18" fillId="0" borderId="256" xfId="0" applyFont="1" applyBorder="1" applyAlignment="1">
      <alignment horizontal="center"/>
    </xf>
    <xf numFmtId="0" fontId="18" fillId="0" borderId="256" xfId="0" applyFont="1" applyBorder="1"/>
    <xf numFmtId="0" fontId="18" fillId="0" borderId="253" xfId="0" applyFont="1" applyBorder="1"/>
    <xf numFmtId="0" fontId="95" fillId="0" borderId="182" xfId="0" applyFont="1" applyFill="1" applyBorder="1" applyAlignment="1">
      <alignment horizontal="left" vertical="center"/>
    </xf>
    <xf numFmtId="0" fontId="95" fillId="0" borderId="253" xfId="0" applyFont="1" applyFill="1" applyBorder="1" applyAlignment="1">
      <alignment horizontal="left" vertical="center"/>
    </xf>
    <xf numFmtId="0" fontId="18" fillId="0" borderId="256" xfId="0" applyFont="1" applyFill="1" applyBorder="1" applyAlignment="1">
      <alignment horizontal="center"/>
    </xf>
    <xf numFmtId="1" fontId="18" fillId="7" borderId="253" xfId="0" applyNumberFormat="1" applyFont="1" applyFill="1" applyBorder="1" applyAlignment="1">
      <alignment horizontal="center" vertical="top"/>
    </xf>
    <xf numFmtId="0" fontId="18" fillId="0" borderId="254" xfId="0" applyFont="1" applyBorder="1" applyAlignment="1">
      <alignment horizontal="center"/>
    </xf>
    <xf numFmtId="0" fontId="18" fillId="11" borderId="254" xfId="0" applyFont="1" applyFill="1" applyBorder="1" applyAlignment="1">
      <alignment horizontal="center"/>
    </xf>
    <xf numFmtId="0" fontId="18" fillId="0" borderId="253" xfId="0" applyFont="1" applyFill="1" applyBorder="1" applyAlignment="1">
      <alignment horizontal="left"/>
    </xf>
    <xf numFmtId="0" fontId="18" fillId="0" borderId="254" xfId="0" applyFont="1" applyFill="1" applyBorder="1" applyAlignment="1">
      <alignment horizontal="center"/>
    </xf>
    <xf numFmtId="0" fontId="18" fillId="11" borderId="254" xfId="0" applyFont="1" applyFill="1" applyBorder="1" applyAlignment="1">
      <alignment horizontal="center" vertical="center"/>
    </xf>
    <xf numFmtId="0" fontId="18" fillId="0" borderId="254" xfId="0" applyFont="1" applyFill="1" applyBorder="1" applyAlignment="1">
      <alignment vertical="center"/>
    </xf>
    <xf numFmtId="0" fontId="34" fillId="0" borderId="0" xfId="744" applyFont="1" applyBorder="1" applyAlignment="1">
      <alignment horizontal="center"/>
    </xf>
    <xf numFmtId="0" fontId="34" fillId="0" borderId="0" xfId="744" applyFont="1" applyBorder="1" applyAlignment="1">
      <alignment horizontal="right"/>
    </xf>
    <xf numFmtId="4" fontId="34" fillId="0" borderId="0" xfId="744" applyNumberFormat="1" applyFont="1" applyBorder="1"/>
    <xf numFmtId="166" fontId="34" fillId="0" borderId="0" xfId="744" applyNumberFormat="1" applyFont="1" applyBorder="1"/>
    <xf numFmtId="166" fontId="34" fillId="0" borderId="0" xfId="1347" applyFont="1" applyBorder="1"/>
    <xf numFmtId="0" fontId="39" fillId="0" borderId="0" xfId="744" applyBorder="1"/>
    <xf numFmtId="0" fontId="39" fillId="0" borderId="0" xfId="744" applyAlignment="1"/>
    <xf numFmtId="189" fontId="39" fillId="0" borderId="0" xfId="744" applyNumberFormat="1" applyAlignment="1"/>
    <xf numFmtId="0" fontId="34" fillId="0" borderId="256" xfId="0" applyFont="1" applyBorder="1" applyAlignment="1"/>
    <xf numFmtId="3" fontId="34" fillId="7" borderId="212" xfId="0" applyNumberFormat="1" applyFont="1" applyFill="1" applyBorder="1" applyAlignment="1"/>
    <xf numFmtId="3" fontId="34" fillId="7" borderId="220" xfId="0" applyNumberFormat="1" applyFont="1" applyFill="1" applyBorder="1" applyAlignment="1"/>
    <xf numFmtId="0" fontId="39" fillId="0" borderId="116" xfId="744" applyBorder="1" applyAlignment="1"/>
    <xf numFmtId="0" fontId="39" fillId="108" borderId="89" xfId="744" applyFill="1" applyBorder="1" applyAlignment="1"/>
    <xf numFmtId="189" fontId="0" fillId="108" borderId="88" xfId="1347" applyNumberFormat="1" applyFont="1" applyFill="1" applyBorder="1" applyAlignment="1" applyProtection="1">
      <alignment horizontal="right"/>
      <protection locked="0"/>
    </xf>
    <xf numFmtId="0" fontId="39" fillId="8" borderId="12" xfId="744" applyFill="1" applyBorder="1" applyAlignment="1"/>
    <xf numFmtId="189" fontId="0" fillId="8" borderId="101" xfId="1347" applyNumberFormat="1" applyFont="1" applyFill="1" applyBorder="1" applyAlignment="1" applyProtection="1">
      <alignment horizontal="right"/>
      <protection locked="0"/>
    </xf>
    <xf numFmtId="0" fontId="39" fillId="78" borderId="89" xfId="744" applyFill="1" applyBorder="1" applyAlignment="1"/>
    <xf numFmtId="189" fontId="0" fillId="78" borderId="88" xfId="1347" applyNumberFormat="1" applyFont="1" applyFill="1" applyBorder="1" applyAlignment="1" applyProtection="1">
      <alignment horizontal="right"/>
      <protection locked="0"/>
    </xf>
    <xf numFmtId="9" fontId="10" fillId="8" borderId="0" xfId="1" applyFont="1" applyFill="1" applyAlignment="1" applyProtection="1">
      <protection locked="0"/>
    </xf>
    <xf numFmtId="0" fontId="39" fillId="78" borderId="212" xfId="744" applyFill="1" applyBorder="1" applyAlignment="1"/>
    <xf numFmtId="189" fontId="0" fillId="78" borderId="213" xfId="1347" applyNumberFormat="1" applyFont="1" applyFill="1" applyBorder="1" applyAlignment="1" applyProtection="1">
      <alignment horizontal="right"/>
      <protection locked="0"/>
    </xf>
    <xf numFmtId="0" fontId="39" fillId="87" borderId="220" xfId="744" applyFill="1" applyBorder="1" applyAlignment="1"/>
    <xf numFmtId="0" fontId="39" fillId="108" borderId="212" xfId="744" applyFill="1" applyBorder="1" applyAlignment="1"/>
    <xf numFmtId="189" fontId="0" fillId="108" borderId="213" xfId="1347" applyNumberFormat="1" applyFont="1" applyFill="1" applyBorder="1" applyAlignment="1" applyProtection="1">
      <alignment horizontal="right"/>
      <protection locked="0"/>
    </xf>
    <xf numFmtId="0" fontId="39" fillId="0" borderId="0" xfId="744" applyFill="1" applyBorder="1" applyAlignment="1"/>
    <xf numFmtId="189" fontId="0" fillId="0" borderId="0" xfId="1347" applyNumberFormat="1" applyFont="1" applyFill="1" applyBorder="1" applyAlignment="1">
      <alignment horizontal="right"/>
    </xf>
    <xf numFmtId="0" fontId="39" fillId="0" borderId="10" xfId="744" applyBorder="1" applyAlignment="1"/>
    <xf numFmtId="0" fontId="18" fillId="0" borderId="233" xfId="0" applyFont="1" applyFill="1" applyBorder="1" applyAlignment="1">
      <alignment horizontal="center"/>
    </xf>
    <xf numFmtId="0" fontId="18" fillId="0" borderId="253" xfId="0" applyFont="1" applyBorder="1" applyAlignment="1">
      <alignment horizontal="left" vertical="center"/>
    </xf>
    <xf numFmtId="1" fontId="18" fillId="0" borderId="253" xfId="0" applyNumberFormat="1" applyFont="1" applyFill="1" applyBorder="1" applyAlignment="1">
      <alignment vertical="center"/>
    </xf>
    <xf numFmtId="0" fontId="25" fillId="0" borderId="3" xfId="0" applyFont="1" applyBorder="1" applyAlignment="1">
      <alignment vertical="center" wrapText="1"/>
    </xf>
    <xf numFmtId="0" fontId="28" fillId="0" borderId="96" xfId="0" applyFont="1" applyBorder="1" applyAlignment="1">
      <alignment horizontal="left" vertical="center" wrapText="1" indent="1"/>
    </xf>
    <xf numFmtId="0" fontId="28" fillId="0" borderId="113" xfId="0" applyFont="1" applyBorder="1" applyAlignment="1">
      <alignment horizontal="left" vertical="center" wrapText="1" indent="1"/>
    </xf>
    <xf numFmtId="0" fontId="173" fillId="0" borderId="113" xfId="0" applyFont="1" applyBorder="1" applyAlignment="1">
      <alignment horizontal="left" vertical="center" wrapText="1" indent="3"/>
    </xf>
    <xf numFmtId="0" fontId="173" fillId="0" borderId="96" xfId="0" applyFont="1" applyBorder="1" applyAlignment="1">
      <alignment horizontal="left" vertical="center" wrapText="1" indent="3"/>
    </xf>
    <xf numFmtId="0" fontId="172" fillId="0" borderId="3" xfId="0" applyFont="1" applyBorder="1" applyAlignment="1">
      <alignment vertical="center" wrapText="1"/>
    </xf>
    <xf numFmtId="0" fontId="173" fillId="0" borderId="96" xfId="0" applyFont="1" applyBorder="1" applyAlignment="1">
      <alignment horizontal="left" vertical="center" wrapText="1" indent="4"/>
    </xf>
    <xf numFmtId="0" fontId="175" fillId="2" borderId="258" xfId="0" applyFont="1" applyFill="1" applyBorder="1" applyAlignment="1">
      <alignment vertical="center" wrapText="1"/>
    </xf>
    <xf numFmtId="4" fontId="176" fillId="2" borderId="259" xfId="0" applyNumberFormat="1" applyFont="1" applyFill="1" applyBorder="1" applyAlignment="1" applyProtection="1">
      <alignment horizontal="center" vertical="center"/>
      <protection locked="0"/>
    </xf>
    <xf numFmtId="0" fontId="175" fillId="2" borderId="260" xfId="0" applyFont="1" applyFill="1" applyBorder="1" applyAlignment="1">
      <alignment vertical="center" wrapText="1"/>
    </xf>
    <xf numFmtId="167" fontId="176" fillId="2" borderId="261" xfId="1" applyNumberFormat="1" applyFont="1" applyFill="1" applyBorder="1" applyAlignment="1" applyProtection="1">
      <alignment horizontal="center" vertical="center"/>
      <protection locked="0"/>
    </xf>
    <xf numFmtId="0" fontId="175" fillId="2" borderId="260" xfId="0" applyFont="1" applyFill="1" applyBorder="1" applyAlignment="1">
      <alignment vertical="center"/>
    </xf>
    <xf numFmtId="0" fontId="176" fillId="2" borderId="261" xfId="0" applyNumberFormat="1" applyFont="1" applyFill="1" applyBorder="1" applyAlignment="1" applyProtection="1">
      <alignment horizontal="center" vertical="center"/>
      <protection locked="0"/>
    </xf>
    <xf numFmtId="0" fontId="175" fillId="2" borderId="260" xfId="0" applyFont="1" applyFill="1" applyBorder="1" applyAlignment="1">
      <alignment horizontal="left" vertical="center"/>
    </xf>
    <xf numFmtId="4" fontId="176" fillId="2" borderId="261" xfId="0" applyNumberFormat="1" applyFont="1" applyFill="1" applyBorder="1" applyAlignment="1">
      <alignment horizontal="center" vertical="center"/>
    </xf>
    <xf numFmtId="4" fontId="177" fillId="2" borderId="262" xfId="0" applyNumberFormat="1" applyFont="1" applyFill="1" applyBorder="1" applyAlignment="1">
      <alignment horizontal="center" vertical="center" wrapText="1"/>
    </xf>
    <xf numFmtId="0" fontId="175" fillId="2" borderId="263" xfId="0" applyFont="1" applyFill="1" applyBorder="1" applyAlignment="1">
      <alignment vertical="center" wrapText="1"/>
    </xf>
    <xf numFmtId="4" fontId="177" fillId="2" borderId="264" xfId="0" applyNumberFormat="1" applyFont="1" applyFill="1" applyBorder="1" applyAlignment="1">
      <alignment horizontal="center" vertical="center" wrapText="1"/>
    </xf>
    <xf numFmtId="0" fontId="110" fillId="7" borderId="23" xfId="0" applyFont="1" applyFill="1" applyBorder="1" applyAlignment="1">
      <alignment horizontal="center" vertical="center" wrapText="1"/>
    </xf>
    <xf numFmtId="0" fontId="106" fillId="7" borderId="38" xfId="0" applyFont="1" applyFill="1" applyBorder="1" applyAlignment="1">
      <alignment vertical="center" wrapText="1"/>
    </xf>
    <xf numFmtId="9" fontId="40" fillId="0" borderId="0" xfId="0" applyNumberFormat="1" applyFont="1" applyBorder="1" applyAlignment="1">
      <alignment horizontal="center" vertical="center" wrapText="1"/>
    </xf>
    <xf numFmtId="2" fontId="25" fillId="0" borderId="0" xfId="0" applyNumberFormat="1" applyFont="1" applyBorder="1" applyAlignment="1"/>
    <xf numFmtId="3" fontId="34" fillId="7" borderId="265" xfId="0" applyNumberFormat="1" applyFont="1" applyFill="1" applyBorder="1" applyAlignment="1"/>
    <xf numFmtId="4" fontId="0" fillId="0" borderId="0" xfId="0" applyNumberFormat="1"/>
    <xf numFmtId="167" fontId="0" fillId="87" borderId="213" xfId="1347" applyNumberFormat="1" applyFont="1" applyFill="1" applyBorder="1" applyAlignment="1">
      <alignment horizontal="right"/>
    </xf>
    <xf numFmtId="0" fontId="34" fillId="0" borderId="266" xfId="0" applyFont="1" applyBorder="1" applyAlignment="1"/>
    <xf numFmtId="3" fontId="34" fillId="7" borderId="267" xfId="0" applyNumberFormat="1" applyFont="1" applyFill="1" applyBorder="1" applyAlignment="1"/>
    <xf numFmtId="2" fontId="39" fillId="0" borderId="0" xfId="744" applyNumberFormat="1" applyAlignment="1">
      <alignment vertical="center" wrapText="1"/>
    </xf>
    <xf numFmtId="0" fontId="140" fillId="0" borderId="0" xfId="0" applyFont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center" vertical="center" wrapText="1"/>
    </xf>
    <xf numFmtId="49" fontId="25" fillId="0" borderId="0" xfId="0" applyNumberFormat="1" applyFont="1" applyFill="1" applyBorder="1" applyAlignment="1">
      <alignment horizontal="center"/>
    </xf>
    <xf numFmtId="1" fontId="18" fillId="0" borderId="254" xfId="0" applyNumberFormat="1" applyFont="1" applyFill="1" applyBorder="1" applyAlignment="1">
      <alignment horizontal="center" vertical="top"/>
    </xf>
    <xf numFmtId="0" fontId="18" fillId="0" borderId="198" xfId="0" applyFont="1" applyFill="1" applyBorder="1"/>
    <xf numFmtId="0" fontId="18" fillId="0" borderId="197" xfId="0" applyFont="1" applyFill="1" applyBorder="1"/>
    <xf numFmtId="0" fontId="18" fillId="0" borderId="219" xfId="0" applyFont="1" applyFill="1" applyBorder="1"/>
    <xf numFmtId="0" fontId="18" fillId="0" borderId="222" xfId="0" applyFont="1" applyFill="1" applyBorder="1"/>
    <xf numFmtId="189" fontId="0" fillId="0" borderId="0" xfId="0" applyNumberFormat="1"/>
    <xf numFmtId="0" fontId="181" fillId="0" borderId="0" xfId="744" applyFont="1" applyAlignment="1">
      <alignment vertical="center" wrapText="1"/>
    </xf>
    <xf numFmtId="0" fontId="0" fillId="110" borderId="0" xfId="0" applyFill="1"/>
    <xf numFmtId="0" fontId="98" fillId="0" borderId="253" xfId="0" applyFont="1" applyFill="1" applyBorder="1" applyAlignment="1">
      <alignment horizontal="center" vertical="center"/>
    </xf>
    <xf numFmtId="0" fontId="137" fillId="4" borderId="253" xfId="0" applyFont="1" applyFill="1" applyBorder="1" applyAlignment="1">
      <alignment horizontal="center" vertical="center" wrapText="1"/>
    </xf>
    <xf numFmtId="0" fontId="140" fillId="4" borderId="253" xfId="0" applyFont="1" applyFill="1" applyBorder="1" applyAlignment="1">
      <alignment horizontal="center" vertical="center" wrapText="1"/>
    </xf>
    <xf numFmtId="0" fontId="103" fillId="7" borderId="3" xfId="0" applyFont="1" applyFill="1" applyBorder="1" applyAlignment="1">
      <alignment horizontal="center" vertical="center" wrapText="1"/>
    </xf>
    <xf numFmtId="9" fontId="103" fillId="7" borderId="26" xfId="0" applyNumberFormat="1" applyFont="1" applyFill="1" applyBorder="1" applyAlignment="1">
      <alignment horizontal="center" vertical="center" wrapText="1"/>
    </xf>
    <xf numFmtId="9" fontId="103" fillId="0" borderId="27" xfId="0" applyNumberFormat="1" applyFont="1" applyFill="1" applyBorder="1" applyAlignment="1">
      <alignment horizontal="center" vertical="center" wrapText="1"/>
    </xf>
    <xf numFmtId="1" fontId="18" fillId="0" borderId="269" xfId="0" applyNumberFormat="1" applyFont="1" applyBorder="1" applyAlignment="1">
      <alignment horizontal="left" vertical="top"/>
    </xf>
    <xf numFmtId="0" fontId="18" fillId="11" borderId="244" xfId="0" applyFont="1" applyFill="1" applyBorder="1" applyAlignment="1">
      <alignment horizontal="center"/>
    </xf>
    <xf numFmtId="0" fontId="18" fillId="11" borderId="255" xfId="0" applyFont="1" applyFill="1" applyBorder="1" applyAlignment="1">
      <alignment horizontal="center"/>
    </xf>
    <xf numFmtId="0" fontId="18" fillId="0" borderId="269" xfId="0" applyFont="1" applyBorder="1" applyAlignment="1">
      <alignment horizontal="left"/>
    </xf>
    <xf numFmtId="0" fontId="95" fillId="0" borderId="269" xfId="0" applyFont="1" applyBorder="1" applyAlignment="1">
      <alignment horizontal="left" vertical="center"/>
    </xf>
    <xf numFmtId="1" fontId="18" fillId="0" borderId="269" xfId="0" applyNumberFormat="1" applyFont="1" applyBorder="1" applyAlignment="1">
      <alignment horizontal="center" vertical="top"/>
    </xf>
    <xf numFmtId="0" fontId="18" fillId="0" borderId="269" xfId="0" applyFont="1" applyBorder="1" applyAlignment="1">
      <alignment horizontal="center"/>
    </xf>
    <xf numFmtId="0" fontId="18" fillId="0" borderId="269" xfId="0" applyFont="1" applyFill="1" applyBorder="1" applyAlignment="1">
      <alignment horizontal="center"/>
    </xf>
    <xf numFmtId="0" fontId="18" fillId="0" borderId="269" xfId="0" applyFont="1" applyFill="1" applyBorder="1" applyAlignment="1">
      <alignment horizontal="center" vertical="center"/>
    </xf>
    <xf numFmtId="0" fontId="18" fillId="7" borderId="269" xfId="0" applyFont="1" applyFill="1" applyBorder="1" applyAlignment="1">
      <alignment horizontal="center" vertical="center"/>
    </xf>
    <xf numFmtId="0" fontId="18" fillId="0" borderId="269" xfId="0" applyFont="1" applyBorder="1"/>
    <xf numFmtId="0" fontId="18" fillId="0" borderId="269" xfId="0" applyFont="1" applyBorder="1" applyAlignment="1">
      <alignment horizontal="left" vertical="top" wrapText="1"/>
    </xf>
    <xf numFmtId="0" fontId="18" fillId="0" borderId="269" xfId="0" applyFont="1" applyFill="1" applyBorder="1" applyAlignment="1">
      <alignment vertical="center"/>
    </xf>
    <xf numFmtId="0" fontId="18" fillId="0" borderId="269" xfId="0" applyFont="1" applyBorder="1" applyAlignment="1">
      <alignment vertical="center"/>
    </xf>
    <xf numFmtId="0" fontId="150" fillId="0" borderId="0" xfId="0" applyFont="1" applyBorder="1" applyAlignment="1">
      <alignment horizontal="center" vertical="center"/>
    </xf>
    <xf numFmtId="0" fontId="95" fillId="0" borderId="269" xfId="0" applyFont="1" applyFill="1" applyBorder="1" applyAlignment="1">
      <alignment horizontal="left" vertical="center"/>
    </xf>
    <xf numFmtId="1" fontId="18" fillId="0" borderId="269" xfId="0" applyNumberFormat="1" applyFont="1" applyFill="1" applyBorder="1" applyAlignment="1">
      <alignment horizontal="center" vertical="top"/>
    </xf>
    <xf numFmtId="0" fontId="18" fillId="0" borderId="269" xfId="0" applyFont="1" applyFill="1" applyBorder="1"/>
    <xf numFmtId="0" fontId="18" fillId="11" borderId="269" xfId="0" applyFont="1" applyFill="1" applyBorder="1" applyAlignment="1">
      <alignment horizontal="center" vertical="center"/>
    </xf>
    <xf numFmtId="0" fontId="18" fillId="11" borderId="269" xfId="0" applyFont="1" applyFill="1" applyBorder="1" applyAlignment="1">
      <alignment horizontal="center" vertical="center" wrapText="1"/>
    </xf>
    <xf numFmtId="0" fontId="18" fillId="0" borderId="269" xfId="0" applyFont="1" applyFill="1" applyBorder="1" applyAlignment="1">
      <alignment horizontal="center" vertical="center" wrapText="1"/>
    </xf>
    <xf numFmtId="0" fontId="18" fillId="76" borderId="182" xfId="0" applyFont="1" applyFill="1" applyBorder="1" applyAlignment="1">
      <alignment horizontal="center" vertical="center"/>
    </xf>
    <xf numFmtId="1" fontId="18" fillId="0" borderId="269" xfId="0" applyNumberFormat="1" applyFont="1" applyFill="1" applyBorder="1" applyAlignment="1">
      <alignment vertical="top" wrapText="1"/>
    </xf>
    <xf numFmtId="0" fontId="18" fillId="0" borderId="269" xfId="0" applyFont="1" applyFill="1" applyBorder="1" applyAlignment="1">
      <alignment horizontal="left" vertical="top" wrapText="1"/>
    </xf>
    <xf numFmtId="0" fontId="18" fillId="0" borderId="269" xfId="0" applyFont="1" applyBorder="1" applyAlignment="1">
      <alignment horizontal="center" vertical="center"/>
    </xf>
    <xf numFmtId="0" fontId="18" fillId="7" borderId="269" xfId="0" applyFont="1" applyFill="1" applyBorder="1" applyAlignment="1">
      <alignment horizontal="left" vertical="top" wrapText="1"/>
    </xf>
    <xf numFmtId="1" fontId="18" fillId="7" borderId="269" xfId="0" applyNumberFormat="1" applyFont="1" applyFill="1" applyBorder="1" applyAlignment="1">
      <alignment horizontal="center" vertical="top"/>
    </xf>
    <xf numFmtId="0" fontId="18" fillId="7" borderId="256" xfId="0" applyFont="1" applyFill="1" applyBorder="1" applyAlignment="1">
      <alignment vertical="center"/>
    </xf>
    <xf numFmtId="0" fontId="18" fillId="7" borderId="269" xfId="0" applyFont="1" applyFill="1" applyBorder="1" applyAlignment="1">
      <alignment vertical="center"/>
    </xf>
    <xf numFmtId="0" fontId="18" fillId="0" borderId="269" xfId="0" applyFont="1" applyBorder="1" applyAlignment="1">
      <alignment horizontal="left" vertical="center"/>
    </xf>
    <xf numFmtId="1" fontId="18" fillId="7" borderId="254" xfId="0" applyNumberFormat="1" applyFont="1" applyFill="1" applyBorder="1" applyAlignment="1">
      <alignment horizontal="center" vertical="top"/>
    </xf>
    <xf numFmtId="0" fontId="18" fillId="0" borderId="270" xfId="0" applyFont="1" applyFill="1" applyBorder="1" applyAlignment="1">
      <alignment horizontal="center" vertical="center"/>
    </xf>
    <xf numFmtId="0" fontId="18" fillId="0" borderId="270" xfId="0" applyFont="1" applyFill="1" applyBorder="1" applyAlignment="1">
      <alignment vertical="center"/>
    </xf>
    <xf numFmtId="0" fontId="18" fillId="11" borderId="270" xfId="0" applyFont="1" applyFill="1" applyBorder="1" applyAlignment="1">
      <alignment horizontal="center"/>
    </xf>
    <xf numFmtId="1" fontId="18" fillId="7" borderId="269" xfId="0" applyNumberFormat="1" applyFont="1" applyFill="1" applyBorder="1" applyAlignment="1">
      <alignment horizontal="left" vertical="top"/>
    </xf>
    <xf numFmtId="0" fontId="18" fillId="0" borderId="0" xfId="0" applyFont="1" applyBorder="1" applyAlignment="1">
      <alignment horizontal="left"/>
    </xf>
    <xf numFmtId="1" fontId="18" fillId="0" borderId="0" xfId="0" applyNumberFormat="1" applyFont="1" applyBorder="1" applyAlignment="1">
      <alignment horizontal="left" vertical="top"/>
    </xf>
    <xf numFmtId="0" fontId="18" fillId="0" borderId="0" xfId="0" applyFont="1" applyBorder="1" applyAlignment="1">
      <alignment horizontal="left" vertical="center"/>
    </xf>
    <xf numFmtId="0" fontId="18" fillId="7" borderId="269" xfId="0" applyFont="1" applyFill="1" applyBorder="1" applyAlignment="1">
      <alignment horizontal="left"/>
    </xf>
    <xf numFmtId="0" fontId="18" fillId="11" borderId="270" xfId="0" applyFont="1" applyFill="1" applyBorder="1" applyAlignment="1">
      <alignment horizontal="center" vertical="center"/>
    </xf>
    <xf numFmtId="0" fontId="18" fillId="7" borderId="269" xfId="0" applyFont="1" applyFill="1" applyBorder="1"/>
    <xf numFmtId="0" fontId="18" fillId="11" borderId="255" xfId="0" applyFont="1" applyFill="1" applyBorder="1" applyAlignment="1">
      <alignment horizontal="center" vertical="center"/>
    </xf>
    <xf numFmtId="0" fontId="18" fillId="0" borderId="270" xfId="0" applyFont="1" applyBorder="1" applyAlignment="1">
      <alignment horizontal="center"/>
    </xf>
    <xf numFmtId="0" fontId="18" fillId="0" borderId="192" xfId="0" applyFont="1" applyFill="1" applyBorder="1" applyAlignment="1">
      <alignment horizontal="center" vertical="center" wrapText="1"/>
    </xf>
    <xf numFmtId="0" fontId="0" fillId="0" borderId="0" xfId="0" applyBorder="1"/>
    <xf numFmtId="0" fontId="40" fillId="78" borderId="269" xfId="0" applyFont="1" applyFill="1" applyBorder="1" applyAlignment="1">
      <alignment horizontal="center"/>
    </xf>
    <xf numFmtId="49" fontId="25" fillId="78" borderId="269" xfId="0" applyNumberFormat="1" applyFont="1" applyFill="1" applyBorder="1" applyAlignment="1">
      <alignment horizontal="center"/>
    </xf>
    <xf numFmtId="0" fontId="18" fillId="0" borderId="270" xfId="0" applyFont="1" applyBorder="1" applyAlignment="1">
      <alignment horizontal="center" vertical="center"/>
    </xf>
    <xf numFmtId="0" fontId="18" fillId="0" borderId="269" xfId="0" applyFont="1" applyFill="1" applyBorder="1" applyAlignment="1">
      <alignment horizontal="left"/>
    </xf>
    <xf numFmtId="0" fontId="0" fillId="0" borderId="0" xfId="0" applyBorder="1" applyAlignment="1">
      <alignment vertical="center" wrapText="1"/>
    </xf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187" fillId="0" borderId="0" xfId="0" applyFont="1" applyFill="1" applyBorder="1" applyAlignment="1">
      <alignment horizontal="center" vertical="center" wrapText="1" readingOrder="1"/>
    </xf>
    <xf numFmtId="9" fontId="186" fillId="0" borderId="0" xfId="0" applyNumberFormat="1" applyFont="1" applyFill="1" applyBorder="1" applyAlignment="1">
      <alignment vertical="center" wrapText="1" readingOrder="1"/>
    </xf>
    <xf numFmtId="0" fontId="185" fillId="0" borderId="0" xfId="0" applyFont="1" applyFill="1" applyBorder="1" applyAlignment="1">
      <alignment vertical="center" readingOrder="1"/>
    </xf>
    <xf numFmtId="0" fontId="186" fillId="0" borderId="0" xfId="0" applyFont="1" applyFill="1" applyBorder="1" applyAlignment="1">
      <alignment horizontal="center" vertical="center" readingOrder="1"/>
    </xf>
    <xf numFmtId="0" fontId="187" fillId="0" borderId="0" xfId="0" applyFont="1" applyFill="1" applyBorder="1" applyAlignment="1">
      <alignment horizontal="center" vertical="center" readingOrder="1"/>
    </xf>
    <xf numFmtId="0" fontId="188" fillId="0" borderId="0" xfId="0" applyFont="1" applyFill="1" applyBorder="1" applyAlignment="1">
      <alignment horizontal="center" vertical="center"/>
    </xf>
    <xf numFmtId="0" fontId="0" fillId="0" borderId="0" xfId="0" applyAlignment="1"/>
    <xf numFmtId="0" fontId="0" fillId="7" borderId="0" xfId="0" applyFill="1" applyBorder="1" applyAlignment="1">
      <alignment vertical="center"/>
    </xf>
    <xf numFmtId="1" fontId="18" fillId="0" borderId="270" xfId="0" applyNumberFormat="1" applyFont="1" applyFill="1" applyBorder="1" applyAlignment="1">
      <alignment vertical="center"/>
    </xf>
    <xf numFmtId="0" fontId="18" fillId="0" borderId="192" xfId="0" applyFont="1" applyFill="1" applyBorder="1" applyAlignment="1">
      <alignment horizontal="center" vertical="center"/>
    </xf>
    <xf numFmtId="0" fontId="95" fillId="0" borderId="270" xfId="0" applyFont="1" applyBorder="1" applyAlignment="1">
      <alignment horizontal="left" vertical="center"/>
    </xf>
    <xf numFmtId="3" fontId="135" fillId="90" borderId="269" xfId="1344" applyNumberFormat="1" applyFont="1" applyBorder="1" applyAlignment="1" applyProtection="1">
      <alignment horizontal="center"/>
      <protection locked="0"/>
    </xf>
    <xf numFmtId="0" fontId="95" fillId="7" borderId="270" xfId="0" applyFont="1" applyFill="1" applyBorder="1" applyAlignment="1">
      <alignment horizontal="left" vertical="center"/>
    </xf>
    <xf numFmtId="0" fontId="95" fillId="74" borderId="270" xfId="0" applyFont="1" applyFill="1" applyBorder="1" applyAlignment="1">
      <alignment horizontal="left" vertical="center"/>
    </xf>
    <xf numFmtId="4" fontId="132" fillId="74" borderId="269" xfId="1344" applyNumberFormat="1" applyFont="1" applyFill="1" applyBorder="1" applyAlignment="1" applyProtection="1">
      <alignment horizontal="center"/>
      <protection locked="0"/>
    </xf>
    <xf numFmtId="4" fontId="135" fillId="90" borderId="269" xfId="1344" applyNumberFormat="1" applyFont="1" applyBorder="1" applyAlignment="1" applyProtection="1">
      <alignment horizontal="center"/>
      <protection locked="0"/>
    </xf>
    <xf numFmtId="1" fontId="135" fillId="90" borderId="269" xfId="1344" applyNumberFormat="1" applyFont="1" applyBorder="1" applyAlignment="1" applyProtection="1">
      <alignment horizontal="center" vertical="center"/>
      <protection locked="0"/>
    </xf>
    <xf numFmtId="10" fontId="135" fillId="90" borderId="269" xfId="386" applyNumberFormat="1" applyFont="1" applyFill="1" applyBorder="1" applyAlignment="1">
      <alignment horizontal="center" wrapText="1"/>
    </xf>
    <xf numFmtId="10" fontId="135" fillId="90" borderId="269" xfId="386" applyNumberFormat="1" applyFont="1" applyFill="1" applyBorder="1" applyAlignment="1">
      <alignment horizontal="center"/>
    </xf>
    <xf numFmtId="4" fontId="132" fillId="74" borderId="269" xfId="1344" applyNumberFormat="1" applyFont="1" applyFill="1" applyBorder="1" applyAlignment="1">
      <alignment horizontal="center"/>
    </xf>
    <xf numFmtId="4" fontId="132" fillId="8" borderId="269" xfId="1344" applyNumberFormat="1" applyFont="1" applyFill="1" applyBorder="1" applyAlignment="1">
      <alignment horizontal="center"/>
    </xf>
    <xf numFmtId="4" fontId="135" fillId="90" borderId="269" xfId="1344" applyNumberFormat="1" applyFont="1" applyBorder="1" applyAlignment="1">
      <alignment horizontal="center"/>
    </xf>
    <xf numFmtId="1" fontId="18" fillId="0" borderId="270" xfId="0" applyNumberFormat="1" applyFont="1" applyFill="1" applyBorder="1" applyAlignment="1">
      <alignment horizontal="center" vertical="top"/>
    </xf>
    <xf numFmtId="0" fontId="18" fillId="113" borderId="182" xfId="0" applyFont="1" applyFill="1" applyBorder="1" applyAlignment="1">
      <alignment horizontal="center"/>
    </xf>
    <xf numFmtId="1" fontId="18" fillId="76" borderId="255" xfId="0" applyNumberFormat="1" applyFont="1" applyFill="1" applyBorder="1" applyAlignment="1">
      <alignment horizontal="center" vertical="top"/>
    </xf>
    <xf numFmtId="0" fontId="18" fillId="76" borderId="248" xfId="0" applyFont="1" applyFill="1" applyBorder="1" applyAlignment="1">
      <alignment horizontal="center" vertical="center"/>
    </xf>
    <xf numFmtId="0" fontId="18" fillId="76" borderId="245" xfId="0" applyFont="1" applyFill="1" applyBorder="1" applyAlignment="1">
      <alignment horizontal="center" vertical="center"/>
    </xf>
    <xf numFmtId="0" fontId="18" fillId="76" borderId="255" xfId="0" applyFont="1" applyFill="1" applyBorder="1" applyAlignment="1">
      <alignment horizontal="center" vertical="center"/>
    </xf>
    <xf numFmtId="0" fontId="18" fillId="76" borderId="246" xfId="0" applyFont="1" applyFill="1" applyBorder="1" applyAlignment="1">
      <alignment horizontal="center" vertical="center"/>
    </xf>
    <xf numFmtId="1" fontId="18" fillId="76" borderId="254" xfId="0" applyNumberFormat="1" applyFont="1" applyFill="1" applyBorder="1" applyAlignment="1">
      <alignment horizontal="center" vertical="top"/>
    </xf>
    <xf numFmtId="1" fontId="18" fillId="76" borderId="256" xfId="0" applyNumberFormat="1" applyFont="1" applyFill="1" applyBorder="1" applyAlignment="1">
      <alignment horizontal="center" vertical="top"/>
    </xf>
    <xf numFmtId="0" fontId="18" fillId="113" borderId="255" xfId="0" applyFont="1" applyFill="1" applyBorder="1" applyAlignment="1">
      <alignment horizontal="center" vertical="center"/>
    </xf>
    <xf numFmtId="0" fontId="18" fillId="114" borderId="270" xfId="0" applyFont="1" applyFill="1" applyBorder="1" applyAlignment="1">
      <alignment horizontal="center" vertical="center" wrapText="1"/>
    </xf>
    <xf numFmtId="0" fontId="18" fillId="114" borderId="255" xfId="0" applyFont="1" applyFill="1" applyBorder="1" applyAlignment="1">
      <alignment horizontal="center" vertical="center" wrapText="1"/>
    </xf>
    <xf numFmtId="0" fontId="18" fillId="114" borderId="256" xfId="0" applyFont="1" applyFill="1" applyBorder="1" applyAlignment="1">
      <alignment horizontal="center" vertical="center" wrapText="1"/>
    </xf>
    <xf numFmtId="0" fontId="18" fillId="11" borderId="269" xfId="0" applyFont="1" applyFill="1" applyBorder="1" applyAlignment="1">
      <alignment horizontal="center"/>
    </xf>
    <xf numFmtId="0" fontId="18" fillId="76" borderId="269" xfId="0" applyFont="1" applyFill="1" applyBorder="1" applyAlignment="1">
      <alignment horizontal="center"/>
    </xf>
    <xf numFmtId="0" fontId="18" fillId="76" borderId="269" xfId="0" applyFont="1" applyFill="1" applyBorder="1" applyAlignment="1">
      <alignment horizontal="center" vertical="center"/>
    </xf>
    <xf numFmtId="1" fontId="18" fillId="0" borderId="269" xfId="0" applyNumberFormat="1" applyFont="1" applyFill="1" applyBorder="1" applyAlignment="1">
      <alignment horizontal="left" vertical="top"/>
    </xf>
    <xf numFmtId="1" fontId="18" fillId="0" borderId="247" xfId="0" applyNumberFormat="1" applyFont="1" applyFill="1" applyBorder="1" applyAlignment="1">
      <alignment horizontal="left" vertical="top"/>
    </xf>
    <xf numFmtId="0" fontId="18" fillId="0" borderId="269" xfId="0" applyFont="1" applyFill="1" applyBorder="1" applyAlignment="1"/>
    <xf numFmtId="1" fontId="18" fillId="0" borderId="269" xfId="0" applyNumberFormat="1" applyFont="1" applyFill="1" applyBorder="1" applyAlignment="1">
      <alignment vertical="top"/>
    </xf>
    <xf numFmtId="0" fontId="89" fillId="0" borderId="247" xfId="4" applyFont="1" applyFill="1" applyBorder="1" applyAlignment="1">
      <alignment horizontal="center" vertical="center" wrapText="1"/>
    </xf>
    <xf numFmtId="0" fontId="18" fillId="0" borderId="24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1" fontId="18" fillId="0" borderId="268" xfId="0" applyNumberFormat="1" applyFont="1" applyFill="1" applyBorder="1" applyAlignment="1">
      <alignment horizontal="center" vertical="top"/>
    </xf>
    <xf numFmtId="0" fontId="18" fillId="7" borderId="221" xfId="0" applyFont="1" applyFill="1" applyBorder="1"/>
    <xf numFmtId="0" fontId="18" fillId="7" borderId="247" xfId="0" applyFont="1" applyFill="1" applyBorder="1"/>
    <xf numFmtId="0" fontId="18" fillId="0" borderId="69" xfId="0" applyFont="1" applyBorder="1" applyAlignment="1">
      <alignment horizontal="left"/>
    </xf>
    <xf numFmtId="0" fontId="95" fillId="0" borderId="69" xfId="0" applyFont="1" applyBorder="1" applyAlignment="1">
      <alignment horizontal="left" vertical="center"/>
    </xf>
    <xf numFmtId="1" fontId="18" fillId="0" borderId="69" xfId="0" applyNumberFormat="1" applyFont="1" applyBorder="1" applyAlignment="1">
      <alignment horizontal="left" vertical="top"/>
    </xf>
    <xf numFmtId="1" fontId="18" fillId="0" borderId="69" xfId="0" applyNumberFormat="1" applyFont="1" applyBorder="1" applyAlignment="1">
      <alignment horizontal="center" vertical="top"/>
    </xf>
    <xf numFmtId="0" fontId="18" fillId="0" borderId="69" xfId="0" applyFont="1" applyBorder="1" applyAlignment="1">
      <alignment horizontal="center" vertical="center"/>
    </xf>
    <xf numFmtId="0" fontId="18" fillId="0" borderId="69" xfId="0" applyFont="1" applyFill="1" applyBorder="1" applyAlignment="1">
      <alignment horizontal="center" vertical="center"/>
    </xf>
    <xf numFmtId="0" fontId="18" fillId="11" borderId="69" xfId="0" applyFont="1" applyFill="1" applyBorder="1" applyAlignment="1">
      <alignment horizontal="center" vertical="center"/>
    </xf>
    <xf numFmtId="0" fontId="18" fillId="0" borderId="92" xfId="0" applyFont="1" applyBorder="1" applyAlignment="1">
      <alignment horizontal="center" vertical="center"/>
    </xf>
    <xf numFmtId="0" fontId="18" fillId="7" borderId="69" xfId="0" applyFont="1" applyFill="1" applyBorder="1" applyAlignment="1">
      <alignment horizontal="center" vertical="center"/>
    </xf>
    <xf numFmtId="0" fontId="18" fillId="0" borderId="94" xfId="0" applyFont="1" applyBorder="1" applyAlignment="1">
      <alignment horizontal="center" vertical="center"/>
    </xf>
    <xf numFmtId="0" fontId="18" fillId="0" borderId="94" xfId="0" applyFont="1" applyBorder="1" applyAlignment="1">
      <alignment vertical="center"/>
    </xf>
    <xf numFmtId="0" fontId="18" fillId="0" borderId="69" xfId="0" applyFont="1" applyBorder="1" applyAlignment="1">
      <alignment vertical="center"/>
    </xf>
    <xf numFmtId="1" fontId="18" fillId="11" borderId="269" xfId="0" applyNumberFormat="1" applyFont="1" applyFill="1" applyBorder="1" applyAlignment="1">
      <alignment horizontal="center" vertical="top"/>
    </xf>
    <xf numFmtId="0" fontId="95" fillId="0" borderId="270" xfId="0" applyFont="1" applyBorder="1" applyAlignment="1">
      <alignment horizontal="left" vertical="center" wrapText="1"/>
    </xf>
    <xf numFmtId="0" fontId="18" fillId="7" borderId="270" xfId="0" applyFont="1" applyFill="1" applyBorder="1" applyAlignment="1">
      <alignment horizontal="center" vertical="center"/>
    </xf>
    <xf numFmtId="1" fontId="18" fillId="0" borderId="270" xfId="0" applyNumberFormat="1" applyFont="1" applyBorder="1" applyAlignment="1">
      <alignment horizontal="center" vertical="top"/>
    </xf>
    <xf numFmtId="0" fontId="18" fillId="0" borderId="247" xfId="0" applyFont="1" applyFill="1" applyBorder="1" applyAlignment="1">
      <alignment horizontal="left"/>
    </xf>
    <xf numFmtId="0" fontId="18" fillId="0" borderId="247" xfId="0" applyFont="1" applyFill="1" applyBorder="1" applyAlignment="1">
      <alignment horizontal="left" vertical="top" wrapText="1"/>
    </xf>
    <xf numFmtId="1" fontId="18" fillId="0" borderId="247" xfId="0" applyNumberFormat="1" applyFont="1" applyFill="1" applyBorder="1" applyAlignment="1">
      <alignment horizontal="center" vertical="top"/>
    </xf>
    <xf numFmtId="1" fontId="18" fillId="0" borderId="247" xfId="0" applyNumberFormat="1" applyFont="1" applyFill="1" applyBorder="1" applyAlignment="1">
      <alignment vertical="top"/>
    </xf>
    <xf numFmtId="0" fontId="18" fillId="11" borderId="247" xfId="0" applyFont="1" applyFill="1" applyBorder="1" applyAlignment="1">
      <alignment horizontal="center" vertical="center"/>
    </xf>
    <xf numFmtId="0" fontId="18" fillId="0" borderId="247" xfId="0" applyFont="1" applyFill="1" applyBorder="1" applyAlignment="1">
      <alignment horizontal="center" vertical="center"/>
    </xf>
    <xf numFmtId="0" fontId="18" fillId="11" borderId="247" xfId="0" applyFont="1" applyFill="1" applyBorder="1" applyAlignment="1">
      <alignment horizontal="center" vertical="center" wrapText="1"/>
    </xf>
    <xf numFmtId="0" fontId="18" fillId="0" borderId="247" xfId="0" applyFont="1" applyFill="1" applyBorder="1" applyAlignment="1">
      <alignment horizontal="center" vertical="center" wrapText="1"/>
    </xf>
    <xf numFmtId="1" fontId="18" fillId="76" borderId="221" xfId="0" applyNumberFormat="1" applyFont="1" applyFill="1" applyBorder="1" applyAlignment="1">
      <alignment vertical="top" wrapText="1"/>
    </xf>
    <xf numFmtId="1" fontId="18" fillId="0" borderId="247" xfId="0" applyNumberFormat="1" applyFont="1" applyBorder="1" applyAlignment="1">
      <alignment horizontal="left" vertical="top"/>
    </xf>
    <xf numFmtId="0" fontId="0" fillId="0" borderId="269" xfId="0" applyFont="1" applyBorder="1" applyAlignment="1">
      <alignment vertical="top"/>
    </xf>
    <xf numFmtId="0" fontId="0" fillId="0" borderId="269" xfId="0" applyFont="1" applyFill="1" applyBorder="1"/>
    <xf numFmtId="0" fontId="0" fillId="0" borderId="269" xfId="0" applyFont="1" applyBorder="1"/>
    <xf numFmtId="0" fontId="18" fillId="0" borderId="247" xfId="0" applyFont="1" applyFill="1" applyBorder="1" applyAlignment="1">
      <alignment vertical="center"/>
    </xf>
    <xf numFmtId="0" fontId="18" fillId="0" borderId="220" xfId="0" applyFont="1" applyFill="1" applyBorder="1" applyAlignment="1">
      <alignment vertical="center"/>
    </xf>
    <xf numFmtId="0" fontId="18" fillId="0" borderId="221" xfId="0" applyFont="1" applyFill="1" applyBorder="1" applyAlignment="1">
      <alignment vertical="center"/>
    </xf>
    <xf numFmtId="0" fontId="18" fillId="0" borderId="221" xfId="0" applyFont="1" applyBorder="1" applyAlignment="1">
      <alignment vertical="center"/>
    </xf>
    <xf numFmtId="0" fontId="18" fillId="0" borderId="247" xfId="0" applyFont="1" applyBorder="1" applyAlignment="1">
      <alignment vertical="center"/>
    </xf>
    <xf numFmtId="0" fontId="18" fillId="113" borderId="92" xfId="0" applyFont="1" applyFill="1" applyBorder="1" applyAlignment="1">
      <alignment horizontal="center" vertical="center"/>
    </xf>
    <xf numFmtId="0" fontId="18" fillId="113" borderId="93" xfId="0" applyFont="1" applyFill="1" applyBorder="1" applyAlignment="1">
      <alignment horizontal="center" vertical="center"/>
    </xf>
    <xf numFmtId="0" fontId="18" fillId="113" borderId="94" xfId="0" applyFont="1" applyFill="1" applyBorder="1" applyAlignment="1">
      <alignment horizontal="center" vertical="center"/>
    </xf>
    <xf numFmtId="0" fontId="18" fillId="0" borderId="69" xfId="0" applyFont="1" applyFill="1" applyBorder="1" applyAlignment="1">
      <alignment vertical="center"/>
    </xf>
    <xf numFmtId="0" fontId="18" fillId="0" borderId="69" xfId="0" applyFont="1" applyFill="1" applyBorder="1" applyAlignment="1"/>
    <xf numFmtId="0" fontId="18" fillId="0" borderId="92" xfId="0" applyFont="1" applyFill="1" applyBorder="1" applyAlignment="1">
      <alignment vertical="center"/>
    </xf>
    <xf numFmtId="0" fontId="18" fillId="0" borderId="94" xfId="0" applyFont="1" applyFill="1" applyBorder="1" applyAlignment="1">
      <alignment vertical="center"/>
    </xf>
    <xf numFmtId="0" fontId="18" fillId="7" borderId="94" xfId="0" applyFont="1" applyFill="1" applyBorder="1"/>
    <xf numFmtId="0" fontId="18" fillId="7" borderId="69" xfId="0" applyFont="1" applyFill="1" applyBorder="1"/>
    <xf numFmtId="0" fontId="18" fillId="0" borderId="222" xfId="0" applyFont="1" applyFill="1" applyBorder="1" applyAlignment="1">
      <alignment horizontal="center" vertical="center" wrapText="1"/>
    </xf>
    <xf numFmtId="1" fontId="18" fillId="0" borderId="269" xfId="0" applyNumberFormat="1" applyFont="1" applyFill="1" applyBorder="1" applyAlignment="1">
      <alignment vertical="center"/>
    </xf>
    <xf numFmtId="0" fontId="18" fillId="76" borderId="182" xfId="0" applyFont="1" applyFill="1" applyBorder="1" applyAlignment="1">
      <alignment horizontal="center"/>
    </xf>
    <xf numFmtId="1" fontId="18" fillId="0" borderId="256" xfId="0" applyNumberFormat="1" applyFont="1" applyFill="1" applyBorder="1" applyAlignment="1">
      <alignment vertical="top"/>
    </xf>
    <xf numFmtId="1" fontId="18" fillId="0" borderId="270" xfId="0" applyNumberFormat="1" applyFont="1" applyFill="1" applyBorder="1" applyAlignment="1">
      <alignment vertical="top"/>
    </xf>
    <xf numFmtId="0" fontId="18" fillId="11" borderId="251" xfId="0" applyFont="1" applyFill="1" applyBorder="1" applyAlignment="1">
      <alignment vertical="center"/>
    </xf>
    <xf numFmtId="0" fontId="25" fillId="78" borderId="269" xfId="0" applyFont="1" applyFill="1" applyBorder="1" applyAlignment="1">
      <alignment horizontal="center" vertical="center" wrapText="1"/>
    </xf>
    <xf numFmtId="49" fontId="40" fillId="78" borderId="269" xfId="0" applyNumberFormat="1" applyFont="1" applyFill="1" applyBorder="1" applyAlignment="1">
      <alignment horizontal="center" vertical="center" wrapText="1"/>
    </xf>
    <xf numFmtId="0" fontId="11" fillId="0" borderId="269" xfId="0" applyFont="1" applyBorder="1"/>
    <xf numFmtId="0" fontId="0" fillId="0" borderId="269" xfId="0" applyBorder="1" applyAlignment="1">
      <alignment horizontal="right"/>
    </xf>
    <xf numFmtId="0" fontId="34" fillId="0" borderId="269" xfId="744" applyFont="1" applyBorder="1"/>
    <xf numFmtId="0" fontId="34" fillId="8" borderId="273" xfId="0" applyFont="1" applyFill="1" applyBorder="1" applyAlignment="1">
      <alignment horizontal="right"/>
    </xf>
    <xf numFmtId="8" fontId="34" fillId="8" borderId="272" xfId="0" applyNumberFormat="1" applyFont="1" applyFill="1" applyBorder="1" applyAlignment="1"/>
    <xf numFmtId="0" fontId="0" fillId="8" borderId="272" xfId="0" applyFill="1" applyBorder="1" applyAlignment="1"/>
    <xf numFmtId="0" fontId="39" fillId="8" borderId="269" xfId="744" applyFill="1" applyBorder="1"/>
    <xf numFmtId="0" fontId="39" fillId="8" borderId="269" xfId="744" applyFill="1" applyBorder="1" applyAlignment="1"/>
    <xf numFmtId="189" fontId="0" fillId="8" borderId="269" xfId="1347" applyNumberFormat="1" applyFont="1" applyFill="1" applyBorder="1" applyAlignment="1" applyProtection="1">
      <alignment horizontal="right"/>
      <protection locked="0"/>
    </xf>
    <xf numFmtId="0" fontId="0" fillId="0" borderId="269" xfId="0" applyBorder="1" applyAlignment="1">
      <alignment vertical="center"/>
    </xf>
    <xf numFmtId="3" fontId="0" fillId="8" borderId="269" xfId="0" applyNumberFormat="1" applyFill="1" applyBorder="1"/>
    <xf numFmtId="0" fontId="34" fillId="0" borderId="273" xfId="0" applyFont="1" applyBorder="1" applyAlignment="1"/>
    <xf numFmtId="189" fontId="34" fillId="0" borderId="272" xfId="0" applyNumberFormat="1" applyFont="1" applyBorder="1" applyAlignment="1"/>
    <xf numFmtId="3" fontId="34" fillId="7" borderId="272" xfId="0" applyNumberFormat="1" applyFont="1" applyFill="1" applyBorder="1" applyAlignment="1"/>
    <xf numFmtId="0" fontId="39" fillId="108" borderId="269" xfId="744" applyFill="1" applyBorder="1"/>
    <xf numFmtId="0" fontId="39" fillId="78" borderId="269" xfId="744" applyFill="1" applyBorder="1" applyAlignment="1"/>
    <xf numFmtId="0" fontId="0" fillId="0" borderId="269" xfId="0" applyBorder="1" applyAlignment="1">
      <alignment horizontal="left" vertical="center"/>
    </xf>
    <xf numFmtId="0" fontId="39" fillId="87" borderId="269" xfId="744" applyFill="1" applyBorder="1" applyAlignment="1"/>
    <xf numFmtId="189" fontId="0" fillId="87" borderId="273" xfId="1347" applyNumberFormat="1" applyFont="1" applyFill="1" applyBorder="1" applyAlignment="1">
      <alignment horizontal="right"/>
    </xf>
    <xf numFmtId="190" fontId="34" fillId="0" borderId="272" xfId="0" applyNumberFormat="1" applyFont="1" applyBorder="1" applyAlignment="1"/>
    <xf numFmtId="0" fontId="39" fillId="87" borderId="269" xfId="744" applyFill="1" applyBorder="1"/>
    <xf numFmtId="0" fontId="11" fillId="8" borderId="269" xfId="0" applyFont="1" applyFill="1" applyBorder="1"/>
    <xf numFmtId="9" fontId="10" fillId="8" borderId="269" xfId="1" applyFont="1" applyFill="1" applyBorder="1"/>
    <xf numFmtId="0" fontId="0" fillId="0" borderId="269" xfId="0" applyBorder="1" applyAlignment="1">
      <alignment horizontal="left" vertical="center" wrapText="1"/>
    </xf>
    <xf numFmtId="3" fontId="0" fillId="0" borderId="269" xfId="0" applyNumberFormat="1" applyBorder="1"/>
    <xf numFmtId="3" fontId="34" fillId="0" borderId="272" xfId="0" applyNumberFormat="1" applyFont="1" applyBorder="1" applyAlignment="1"/>
    <xf numFmtId="0" fontId="39" fillId="109" borderId="269" xfId="744" applyFill="1" applyBorder="1"/>
    <xf numFmtId="3" fontId="0" fillId="8" borderId="269" xfId="0" applyNumberFormat="1" applyFill="1" applyBorder="1" applyAlignment="1">
      <alignment horizontal="right"/>
    </xf>
    <xf numFmtId="2" fontId="11" fillId="0" borderId="269" xfId="1" applyNumberFormat="1" applyFont="1" applyBorder="1"/>
    <xf numFmtId="0" fontId="39" fillId="78" borderId="272" xfId="744" applyFill="1" applyBorder="1" applyAlignment="1"/>
    <xf numFmtId="189" fontId="0" fillId="78" borderId="273" xfId="1347" applyNumberFormat="1" applyFont="1" applyFill="1" applyBorder="1" applyAlignment="1">
      <alignment horizontal="right"/>
    </xf>
    <xf numFmtId="3" fontId="34" fillId="0" borderId="270" xfId="0" applyNumberFormat="1" applyFont="1" applyBorder="1" applyAlignment="1"/>
    <xf numFmtId="0" fontId="11" fillId="108" borderId="269" xfId="0" applyFont="1" applyFill="1" applyBorder="1"/>
    <xf numFmtId="0" fontId="0" fillId="108" borderId="269" xfId="0" applyFill="1" applyBorder="1" applyAlignment="1">
      <alignment horizontal="right"/>
    </xf>
    <xf numFmtId="0" fontId="11" fillId="87" borderId="269" xfId="0" applyFont="1" applyFill="1" applyBorder="1"/>
    <xf numFmtId="10" fontId="0" fillId="87" borderId="269" xfId="386" applyNumberFormat="1" applyFont="1" applyFill="1" applyBorder="1" applyAlignment="1">
      <alignment horizontal="right"/>
    </xf>
    <xf numFmtId="0" fontId="39" fillId="108" borderId="272" xfId="744" applyFill="1" applyBorder="1" applyAlignment="1"/>
    <xf numFmtId="189" fontId="0" fillId="108" borderId="273" xfId="1347" applyNumberFormat="1" applyFont="1" applyFill="1" applyBorder="1" applyAlignment="1" applyProtection="1">
      <alignment horizontal="right"/>
      <protection locked="0"/>
    </xf>
    <xf numFmtId="3" fontId="0" fillId="87" borderId="269" xfId="0" applyNumberFormat="1" applyFill="1" applyBorder="1"/>
    <xf numFmtId="3" fontId="0" fillId="87" borderId="269" xfId="0" applyNumberFormat="1" applyFill="1" applyBorder="1" applyAlignment="1">
      <alignment horizontal="right"/>
    </xf>
    <xf numFmtId="0" fontId="0" fillId="87" borderId="269" xfId="0" applyFill="1" applyBorder="1" applyAlignment="1">
      <alignment horizontal="right"/>
    </xf>
    <xf numFmtId="3" fontId="34" fillId="7" borderId="270" xfId="0" applyNumberFormat="1" applyFont="1" applyFill="1" applyBorder="1" applyAlignment="1"/>
    <xf numFmtId="0" fontId="39" fillId="8" borderId="272" xfId="744" applyFill="1" applyBorder="1" applyAlignment="1"/>
    <xf numFmtId="0" fontId="39" fillId="73" borderId="269" xfId="744" applyFill="1" applyBorder="1" applyAlignment="1">
      <alignment horizontal="center"/>
    </xf>
    <xf numFmtId="9" fontId="10" fillId="73" borderId="269" xfId="1" applyFill="1" applyBorder="1" applyAlignment="1">
      <alignment horizontal="center"/>
    </xf>
    <xf numFmtId="189" fontId="0" fillId="78" borderId="273" xfId="1347" applyNumberFormat="1" applyFont="1" applyFill="1" applyBorder="1" applyAlignment="1" applyProtection="1">
      <alignment horizontal="right"/>
      <protection locked="0"/>
    </xf>
    <xf numFmtId="189" fontId="0" fillId="73" borderId="269" xfId="1347" applyNumberFormat="1" applyFont="1" applyFill="1" applyBorder="1" applyAlignment="1"/>
    <xf numFmtId="0" fontId="39" fillId="0" borderId="269" xfId="744" applyBorder="1"/>
    <xf numFmtId="0" fontId="34" fillId="0" borderId="269" xfId="0" applyFont="1" applyBorder="1" applyAlignment="1">
      <alignment horizontal="center"/>
    </xf>
    <xf numFmtId="0" fontId="34" fillId="0" borderId="269" xfId="744" applyFont="1" applyBorder="1" applyAlignment="1">
      <alignment horizontal="center" vertical="center" wrapText="1"/>
    </xf>
    <xf numFmtId="0" fontId="0" fillId="0" borderId="269" xfId="0" applyBorder="1"/>
    <xf numFmtId="4" fontId="0" fillId="0" borderId="269" xfId="0" applyNumberFormat="1" applyBorder="1"/>
    <xf numFmtId="166" fontId="0" fillId="0" borderId="269" xfId="1347" applyFont="1" applyBorder="1"/>
    <xf numFmtId="0" fontId="39" fillId="0" borderId="269" xfId="744" applyBorder="1" applyAlignment="1">
      <alignment horizontal="center"/>
    </xf>
    <xf numFmtId="4" fontId="39" fillId="0" borderId="269" xfId="744" applyNumberFormat="1" applyBorder="1"/>
    <xf numFmtId="4" fontId="39" fillId="107" borderId="269" xfId="744" applyNumberFormat="1" applyFill="1" applyBorder="1"/>
    <xf numFmtId="4" fontId="34" fillId="0" borderId="269" xfId="744" applyNumberFormat="1" applyFont="1" applyBorder="1"/>
    <xf numFmtId="166" fontId="34" fillId="0" borderId="269" xfId="744" applyNumberFormat="1" applyFont="1" applyBorder="1"/>
    <xf numFmtId="166" fontId="34" fillId="0" borderId="269" xfId="1347" applyFont="1" applyBorder="1"/>
    <xf numFmtId="4" fontId="34" fillId="0" borderId="269" xfId="0" applyNumberFormat="1" applyFont="1" applyBorder="1"/>
    <xf numFmtId="166" fontId="34" fillId="0" borderId="269" xfId="0" applyNumberFormat="1" applyFont="1" applyBorder="1"/>
    <xf numFmtId="4" fontId="39" fillId="0" borderId="269" xfId="744" applyNumberFormat="1" applyFill="1" applyBorder="1"/>
    <xf numFmtId="49" fontId="40" fillId="0" borderId="0" xfId="0" applyNumberFormat="1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center"/>
    </xf>
    <xf numFmtId="0" fontId="183" fillId="7" borderId="269" xfId="0" applyFont="1" applyFill="1" applyBorder="1" applyAlignment="1">
      <alignment horizontal="center" vertical="center" wrapText="1"/>
    </xf>
    <xf numFmtId="0" fontId="0" fillId="7" borderId="269" xfId="0" applyFont="1" applyFill="1" applyBorder="1" applyAlignment="1">
      <alignment vertical="center" wrapText="1"/>
    </xf>
    <xf numFmtId="3" fontId="39" fillId="0" borderId="269" xfId="744" applyNumberFormat="1" applyBorder="1"/>
    <xf numFmtId="3" fontId="39" fillId="0" borderId="269" xfId="744" applyNumberFormat="1" applyBorder="1" applyAlignment="1">
      <alignment vertical="center" wrapText="1"/>
    </xf>
    <xf numFmtId="0" fontId="34" fillId="0" borderId="269" xfId="0" applyFont="1" applyBorder="1"/>
    <xf numFmtId="167" fontId="0" fillId="0" borderId="269" xfId="0" applyNumberFormat="1" applyBorder="1"/>
    <xf numFmtId="10" fontId="0" fillId="0" borderId="269" xfId="0" applyNumberFormat="1" applyBorder="1"/>
    <xf numFmtId="0" fontId="0" fillId="0" borderId="269" xfId="0" applyFill="1" applyBorder="1"/>
    <xf numFmtId="9" fontId="10" fillId="0" borderId="269" xfId="1" applyBorder="1"/>
    <xf numFmtId="0" fontId="1" fillId="0" borderId="0" xfId="744" applyFont="1"/>
    <xf numFmtId="0" fontId="1" fillId="0" borderId="269" xfId="744" applyFont="1" applyBorder="1" applyAlignment="1">
      <alignment horizontal="center"/>
    </xf>
    <xf numFmtId="2" fontId="40" fillId="0" borderId="253" xfId="0" applyNumberFormat="1" applyFont="1" applyBorder="1" applyAlignment="1">
      <alignment horizontal="center"/>
    </xf>
    <xf numFmtId="9" fontId="25" fillId="0" borderId="0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vertical="center" wrapText="1"/>
    </xf>
    <xf numFmtId="0" fontId="40" fillId="0" borderId="0" xfId="0" applyFont="1" applyFill="1" applyBorder="1" applyAlignment="1">
      <alignment horizontal="center" vertical="center"/>
    </xf>
    <xf numFmtId="0" fontId="40" fillId="0" borderId="6" xfId="0" applyFont="1" applyFill="1" applyBorder="1" applyAlignment="1">
      <alignment horizontal="center" vertical="center"/>
    </xf>
    <xf numFmtId="0" fontId="155" fillId="0" borderId="255" xfId="1338" applyFont="1" applyFill="1" applyBorder="1" applyAlignment="1"/>
    <xf numFmtId="0" fontId="154" fillId="0" borderId="0" xfId="1338" applyFont="1" applyFill="1" applyBorder="1" applyAlignment="1">
      <alignment horizontal="right"/>
    </xf>
    <xf numFmtId="0" fontId="18" fillId="0" borderId="0" xfId="1341" applyFont="1" applyFill="1" applyBorder="1" applyAlignment="1">
      <alignment horizontal="left" vertical="center"/>
    </xf>
    <xf numFmtId="3" fontId="153" fillId="0" borderId="0" xfId="1337" applyNumberFormat="1" applyFont="1" applyFill="1" applyBorder="1" applyAlignment="1">
      <alignment horizontal="center" vertical="center"/>
    </xf>
    <xf numFmtId="186" fontId="153" fillId="0" borderId="0" xfId="1337" applyNumberFormat="1" applyFont="1" applyFill="1" applyBorder="1" applyAlignment="1">
      <alignment horizontal="center" vertical="center"/>
    </xf>
    <xf numFmtId="167" fontId="153" fillId="0" borderId="0" xfId="1342" applyNumberFormat="1" applyFont="1" applyFill="1" applyBorder="1" applyAlignment="1" applyProtection="1">
      <alignment horizontal="center" vertical="center"/>
    </xf>
    <xf numFmtId="9" fontId="153" fillId="0" borderId="0" xfId="1342" applyFont="1" applyFill="1" applyBorder="1" applyAlignment="1" applyProtection="1">
      <alignment horizontal="center" vertical="center"/>
    </xf>
    <xf numFmtId="0" fontId="18" fillId="0" borderId="0" xfId="1341" applyFont="1" applyFill="1" applyBorder="1" applyAlignment="1">
      <alignment horizontal="left" vertical="center" wrapText="1"/>
    </xf>
    <xf numFmtId="0" fontId="17" fillId="0" borderId="0" xfId="1341" applyFont="1" applyFill="1" applyBorder="1" applyAlignment="1">
      <alignment horizontal="center" vertical="center" wrapText="1"/>
    </xf>
    <xf numFmtId="0" fontId="18" fillId="0" borderId="0" xfId="1341" applyFont="1" applyFill="1" applyBorder="1" applyAlignment="1">
      <alignment vertical="center" wrapText="1"/>
    </xf>
    <xf numFmtId="3" fontId="17" fillId="0" borderId="0" xfId="1341" applyNumberFormat="1" applyFont="1" applyFill="1" applyBorder="1" applyAlignment="1">
      <alignment horizontal="center" vertical="center" wrapText="1"/>
    </xf>
    <xf numFmtId="10" fontId="189" fillId="0" borderId="50" xfId="0" applyNumberFormat="1" applyFont="1" applyBorder="1" applyAlignment="1">
      <alignment horizontal="center" vertical="center"/>
    </xf>
    <xf numFmtId="10" fontId="189" fillId="0" borderId="6" xfId="0" applyNumberFormat="1" applyFont="1" applyBorder="1" applyAlignment="1">
      <alignment horizontal="center" vertical="center"/>
    </xf>
    <xf numFmtId="10" fontId="189" fillId="0" borderId="50" xfId="0" applyNumberFormat="1" applyFont="1" applyBorder="1" applyAlignment="1">
      <alignment horizontal="center" vertical="center" wrapText="1"/>
    </xf>
    <xf numFmtId="10" fontId="189" fillId="0" borderId="6" xfId="0" applyNumberFormat="1" applyFont="1" applyBorder="1" applyAlignment="1">
      <alignment horizontal="center" vertical="center" wrapText="1"/>
    </xf>
    <xf numFmtId="10" fontId="91" fillId="0" borderId="50" xfId="0" applyNumberFormat="1" applyFont="1" applyBorder="1" applyAlignment="1">
      <alignment horizontal="center" vertical="center"/>
    </xf>
    <xf numFmtId="10" fontId="91" fillId="0" borderId="6" xfId="0" applyNumberFormat="1" applyFont="1" applyBorder="1" applyAlignment="1">
      <alignment horizontal="center" vertical="center"/>
    </xf>
    <xf numFmtId="0" fontId="91" fillId="0" borderId="6" xfId="0" applyFont="1" applyBorder="1" applyAlignment="1">
      <alignment horizontal="center" vertical="center"/>
    </xf>
    <xf numFmtId="49" fontId="40" fillId="87" borderId="269" xfId="0" applyNumberFormat="1" applyFont="1" applyFill="1" applyBorder="1" applyAlignment="1">
      <alignment horizontal="center" vertical="center" wrapText="1"/>
    </xf>
    <xf numFmtId="49" fontId="40" fillId="0" borderId="0" xfId="0" applyNumberFormat="1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center"/>
    </xf>
    <xf numFmtId="0" fontId="40" fillId="87" borderId="269" xfId="0" applyFont="1" applyFill="1" applyBorder="1" applyAlignment="1">
      <alignment vertical="center"/>
    </xf>
    <xf numFmtId="0" fontId="40" fillId="87" borderId="269" xfId="0" applyFont="1" applyFill="1" applyBorder="1" applyAlignment="1">
      <alignment horizontal="center"/>
    </xf>
    <xf numFmtId="0" fontId="18" fillId="11" borderId="256" xfId="0" applyFont="1" applyFill="1" applyBorder="1" applyAlignment="1">
      <alignment horizontal="center" vertical="center" wrapText="1"/>
    </xf>
    <xf numFmtId="0" fontId="88" fillId="79" borderId="122" xfId="0" applyFont="1" applyFill="1" applyBorder="1" applyAlignment="1">
      <alignment horizontal="center" vertical="center" wrapText="1"/>
    </xf>
    <xf numFmtId="0" fontId="88" fillId="79" borderId="126" xfId="0" applyFont="1" applyFill="1" applyBorder="1" applyAlignment="1">
      <alignment horizontal="center" vertical="center" wrapText="1"/>
    </xf>
    <xf numFmtId="0" fontId="88" fillId="79" borderId="124" xfId="0" applyFont="1" applyFill="1" applyBorder="1" applyAlignment="1">
      <alignment horizontal="center" vertical="center" wrapText="1"/>
    </xf>
    <xf numFmtId="0" fontId="88" fillId="79" borderId="116" xfId="0" applyFont="1" applyFill="1" applyBorder="1" applyAlignment="1">
      <alignment horizontal="center" vertical="center" wrapText="1"/>
    </xf>
    <xf numFmtId="0" fontId="88" fillId="79" borderId="128" xfId="0" applyFont="1" applyFill="1" applyBorder="1" applyAlignment="1">
      <alignment horizontal="center" vertical="center" wrapText="1"/>
    </xf>
    <xf numFmtId="0" fontId="90" fillId="12" borderId="125" xfId="4" applyFont="1" applyFill="1" applyBorder="1" applyAlignment="1">
      <alignment horizontal="center" vertical="center" wrapText="1"/>
    </xf>
    <xf numFmtId="0" fontId="90" fillId="12" borderId="224" xfId="4" applyFont="1" applyFill="1" applyBorder="1" applyAlignment="1">
      <alignment horizontal="center" vertical="center" wrapText="1"/>
    </xf>
    <xf numFmtId="0" fontId="88" fillId="82" borderId="249" xfId="0" applyFont="1" applyFill="1" applyBorder="1" applyAlignment="1">
      <alignment horizontal="center"/>
    </xf>
    <xf numFmtId="0" fontId="88" fillId="82" borderId="116" xfId="0" applyFont="1" applyFill="1" applyBorder="1" applyAlignment="1">
      <alignment horizontal="center"/>
    </xf>
    <xf numFmtId="0" fontId="88" fillId="82" borderId="128" xfId="0" applyFont="1" applyFill="1" applyBorder="1" applyAlignment="1">
      <alignment horizontal="center"/>
    </xf>
    <xf numFmtId="0" fontId="88" fillId="79" borderId="121" xfId="0" applyFont="1" applyFill="1" applyBorder="1" applyAlignment="1">
      <alignment horizontal="left" vertical="center" wrapText="1"/>
    </xf>
    <xf numFmtId="0" fontId="88" fillId="79" borderId="152" xfId="0" applyFont="1" applyFill="1" applyBorder="1" applyAlignment="1">
      <alignment horizontal="left" vertical="center" wrapText="1"/>
    </xf>
    <xf numFmtId="0" fontId="88" fillId="79" borderId="123" xfId="0" applyFont="1" applyFill="1" applyBorder="1" applyAlignment="1">
      <alignment horizontal="left" vertical="center" wrapText="1"/>
    </xf>
    <xf numFmtId="0" fontId="88" fillId="79" borderId="274" xfId="0" applyFont="1" applyFill="1" applyBorder="1" applyAlignment="1">
      <alignment horizontal="left" vertical="center" wrapText="1"/>
    </xf>
    <xf numFmtId="0" fontId="88" fillId="79" borderId="110" xfId="0" applyFont="1" applyFill="1" applyBorder="1" applyAlignment="1">
      <alignment horizontal="left" vertical="center" wrapText="1"/>
    </xf>
    <xf numFmtId="0" fontId="88" fillId="79" borderId="122" xfId="0" applyFont="1" applyFill="1" applyBorder="1" applyAlignment="1">
      <alignment horizontal="left" vertical="center" wrapText="1"/>
    </xf>
    <xf numFmtId="0" fontId="88" fillId="79" borderId="126" xfId="0" applyFont="1" applyFill="1" applyBorder="1" applyAlignment="1">
      <alignment horizontal="left" vertical="center" wrapText="1"/>
    </xf>
    <xf numFmtId="0" fontId="88" fillId="79" borderId="270" xfId="0" applyFont="1" applyFill="1" applyBorder="1" applyAlignment="1">
      <alignment horizontal="center" vertical="center" wrapText="1"/>
    </xf>
    <xf numFmtId="0" fontId="88" fillId="79" borderId="256" xfId="0" applyFont="1" applyFill="1" applyBorder="1" applyAlignment="1">
      <alignment horizontal="center" vertical="center" wrapText="1"/>
    </xf>
    <xf numFmtId="3" fontId="135" fillId="90" borderId="269" xfId="1344" applyNumberFormat="1" applyFont="1" applyBorder="1" applyAlignment="1" applyProtection="1">
      <alignment horizontal="center"/>
      <protection locked="0"/>
    </xf>
    <xf numFmtId="0" fontId="130" fillId="89" borderId="102" xfId="1343" applyFont="1" applyBorder="1" applyAlignment="1">
      <alignment horizontal="center"/>
    </xf>
    <xf numFmtId="0" fontId="130" fillId="89" borderId="64" xfId="1343" applyFont="1" applyBorder="1" applyAlignment="1">
      <alignment horizontal="center"/>
    </xf>
    <xf numFmtId="0" fontId="130" fillId="89" borderId="104" xfId="1343" applyFont="1" applyBorder="1" applyAlignment="1">
      <alignment horizontal="center"/>
    </xf>
    <xf numFmtId="0" fontId="134" fillId="79" borderId="102" xfId="0" applyFont="1" applyFill="1" applyBorder="1" applyAlignment="1">
      <alignment horizontal="center" vertical="center"/>
    </xf>
    <xf numFmtId="0" fontId="134" fillId="79" borderId="64" xfId="0" applyFont="1" applyFill="1" applyBorder="1" applyAlignment="1">
      <alignment horizontal="center" vertical="center"/>
    </xf>
    <xf numFmtId="0" fontId="134" fillId="79" borderId="104" xfId="0" applyFont="1" applyFill="1" applyBorder="1" applyAlignment="1">
      <alignment horizontal="center" vertical="center"/>
    </xf>
    <xf numFmtId="0" fontId="165" fillId="79" borderId="102" xfId="0" applyFont="1" applyFill="1" applyBorder="1" applyAlignment="1">
      <alignment horizontal="center" vertical="center"/>
    </xf>
    <xf numFmtId="0" fontId="165" fillId="79" borderId="104" xfId="0" applyFont="1" applyFill="1" applyBorder="1" applyAlignment="1">
      <alignment horizontal="center" vertical="center"/>
    </xf>
    <xf numFmtId="3" fontId="131" fillId="74" borderId="136" xfId="1343" applyNumberFormat="1" applyFont="1" applyFill="1" applyBorder="1" applyAlignment="1" applyProtection="1">
      <alignment horizontal="center" vertical="center"/>
      <protection locked="0"/>
    </xf>
    <xf numFmtId="3" fontId="131" fillId="74" borderId="137" xfId="1343" applyNumberFormat="1" applyFont="1" applyFill="1" applyBorder="1" applyAlignment="1" applyProtection="1">
      <alignment horizontal="center" vertical="center"/>
      <protection locked="0"/>
    </xf>
    <xf numFmtId="3" fontId="131" fillId="74" borderId="18" xfId="1343" applyNumberFormat="1" applyFont="1" applyFill="1" applyBorder="1" applyAlignment="1" applyProtection="1">
      <alignment horizontal="center" vertical="center"/>
      <protection locked="0"/>
    </xf>
    <xf numFmtId="4" fontId="135" fillId="90" borderId="269" xfId="1344" applyNumberFormat="1" applyFont="1" applyBorder="1" applyAlignment="1">
      <alignment horizontal="center"/>
    </xf>
    <xf numFmtId="9" fontId="133" fillId="7" borderId="270" xfId="1343" applyNumberFormat="1" applyFont="1" applyFill="1" applyBorder="1" applyAlignment="1" applyProtection="1">
      <alignment horizontal="center" wrapText="1"/>
      <protection locked="0"/>
    </xf>
    <xf numFmtId="9" fontId="133" fillId="7" borderId="255" xfId="1343" applyNumberFormat="1" applyFont="1" applyFill="1" applyBorder="1" applyAlignment="1" applyProtection="1">
      <alignment horizontal="center" wrapText="1"/>
      <protection locked="0"/>
    </xf>
    <xf numFmtId="0" fontId="0" fillId="0" borderId="256" xfId="0" applyBorder="1" applyAlignment="1">
      <alignment horizontal="center" wrapText="1"/>
    </xf>
    <xf numFmtId="9" fontId="133" fillId="7" borderId="269" xfId="1343" applyNumberFormat="1" applyFont="1" applyFill="1" applyBorder="1" applyAlignment="1" applyProtection="1">
      <alignment horizontal="center"/>
      <protection locked="0"/>
    </xf>
    <xf numFmtId="3" fontId="132" fillId="74" borderId="269" xfId="1344" applyNumberFormat="1" applyFont="1" applyFill="1" applyBorder="1" applyAlignment="1" applyProtection="1">
      <alignment horizontal="center"/>
      <protection locked="0"/>
    </xf>
    <xf numFmtId="0" fontId="88" fillId="79" borderId="153" xfId="0" applyNumberFormat="1" applyFont="1" applyFill="1" applyBorder="1" applyAlignment="1">
      <alignment horizontal="center" vertical="center" wrapText="1"/>
    </xf>
    <xf numFmtId="0" fontId="88" fillId="79" borderId="154" xfId="0" applyFont="1" applyFill="1" applyBorder="1" applyAlignment="1">
      <alignment horizontal="left" vertical="center" wrapText="1"/>
    </xf>
    <xf numFmtId="0" fontId="88" fillId="79" borderId="98" xfId="0" applyFont="1" applyFill="1" applyBorder="1" applyAlignment="1">
      <alignment horizontal="left" vertical="center" wrapText="1"/>
    </xf>
    <xf numFmtId="0" fontId="88" fillId="79" borderId="127" xfId="0" applyFont="1" applyFill="1" applyBorder="1" applyAlignment="1">
      <alignment horizontal="left" vertical="center" wrapText="1"/>
    </xf>
    <xf numFmtId="0" fontId="178" fillId="79" borderId="133" xfId="0" applyFont="1" applyFill="1" applyBorder="1" applyAlignment="1">
      <alignment horizontal="center" vertical="center" wrapText="1"/>
    </xf>
    <xf numFmtId="0" fontId="178" fillId="79" borderId="137" xfId="0" applyFont="1" applyFill="1" applyBorder="1" applyAlignment="1">
      <alignment horizontal="center" vertical="center" wrapText="1"/>
    </xf>
    <xf numFmtId="0" fontId="0" fillId="87" borderId="269" xfId="0" applyFill="1" applyBorder="1" applyAlignment="1">
      <alignment horizontal="left" wrapText="1"/>
    </xf>
    <xf numFmtId="0" fontId="0" fillId="87" borderId="269" xfId="0" applyFill="1" applyBorder="1" applyAlignment="1">
      <alignment horizontal="left" vertical="center" wrapText="1"/>
    </xf>
    <xf numFmtId="0" fontId="0" fillId="87" borderId="247" xfId="0" applyFill="1" applyBorder="1" applyAlignment="1">
      <alignment horizontal="left" vertical="center" wrapText="1"/>
    </xf>
    <xf numFmtId="0" fontId="40" fillId="87" borderId="269" xfId="0" applyFont="1" applyFill="1" applyBorder="1" applyAlignment="1">
      <alignment horizontal="center"/>
    </xf>
    <xf numFmtId="0" fontId="11" fillId="82" borderId="269" xfId="0" applyFont="1" applyFill="1" applyBorder="1" applyAlignment="1">
      <alignment horizontal="center" vertical="center" wrapText="1"/>
    </xf>
    <xf numFmtId="0" fontId="11" fillId="82" borderId="269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49" fontId="40" fillId="87" borderId="269" xfId="0" applyNumberFormat="1" applyFont="1" applyFill="1" applyBorder="1" applyAlignment="1">
      <alignment horizontal="center" vertical="center" wrapText="1"/>
    </xf>
    <xf numFmtId="10" fontId="25" fillId="7" borderId="0" xfId="0" applyNumberFormat="1" applyFont="1" applyFill="1" applyBorder="1" applyAlignment="1">
      <alignment horizontal="center" vertical="center"/>
    </xf>
    <xf numFmtId="49" fontId="40" fillId="7" borderId="0" xfId="0" applyNumberFormat="1" applyFont="1" applyFill="1" applyBorder="1" applyAlignment="1">
      <alignment horizontal="center" vertical="center" wrapText="1"/>
    </xf>
    <xf numFmtId="49" fontId="40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0" fontId="139" fillId="111" borderId="269" xfId="0" applyNumberFormat="1" applyFont="1" applyFill="1" applyBorder="1" applyAlignment="1">
      <alignment horizontal="center" vertical="center"/>
    </xf>
    <xf numFmtId="0" fontId="40" fillId="87" borderId="269" xfId="0" applyFont="1" applyFill="1" applyBorder="1" applyAlignment="1">
      <alignment horizontal="center" vertical="center"/>
    </xf>
    <xf numFmtId="0" fontId="40" fillId="7" borderId="0" xfId="0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25" fillId="7" borderId="0" xfId="0" applyFont="1" applyFill="1" applyBorder="1" applyAlignment="1">
      <alignment horizontal="center" vertical="center"/>
    </xf>
    <xf numFmtId="0" fontId="40" fillId="77" borderId="271" xfId="0" applyFont="1" applyFill="1" applyBorder="1" applyAlignment="1">
      <alignment horizontal="left" vertical="center"/>
    </xf>
    <xf numFmtId="0" fontId="40" fillId="77" borderId="256" xfId="0" applyFont="1" applyFill="1" applyBorder="1" applyAlignment="1">
      <alignment horizontal="left" vertical="center"/>
    </xf>
    <xf numFmtId="9" fontId="40" fillId="77" borderId="156" xfId="0" applyNumberFormat="1" applyFont="1" applyFill="1" applyBorder="1" applyAlignment="1" applyProtection="1">
      <alignment horizontal="center" vertical="center"/>
      <protection locked="0"/>
    </xf>
    <xf numFmtId="9" fontId="40" fillId="77" borderId="159" xfId="0" applyNumberFormat="1" applyFont="1" applyFill="1" applyBorder="1" applyAlignment="1" applyProtection="1">
      <alignment horizontal="center" vertical="center"/>
      <protection locked="0"/>
    </xf>
    <xf numFmtId="0" fontId="139" fillId="79" borderId="92" xfId="0" applyFont="1" applyFill="1" applyBorder="1" applyAlignment="1">
      <alignment horizontal="center" vertical="center" wrapText="1"/>
    </xf>
    <xf numFmtId="0" fontId="139" fillId="79" borderId="93" xfId="0" applyFont="1" applyFill="1" applyBorder="1" applyAlignment="1">
      <alignment horizontal="center" vertical="center" wrapText="1"/>
    </xf>
    <xf numFmtId="0" fontId="40" fillId="77" borderId="49" xfId="0" applyFont="1" applyFill="1" applyBorder="1" applyAlignment="1">
      <alignment vertical="center"/>
    </xf>
    <xf numFmtId="0" fontId="40" fillId="77" borderId="158" xfId="0" applyFont="1" applyFill="1" applyBorder="1" applyAlignment="1">
      <alignment vertical="center"/>
    </xf>
    <xf numFmtId="4" fontId="40" fillId="77" borderId="156" xfId="0" applyNumberFormat="1" applyFont="1" applyFill="1" applyBorder="1" applyAlignment="1" applyProtection="1">
      <alignment horizontal="center" vertical="center"/>
      <protection locked="0"/>
    </xf>
    <xf numFmtId="4" fontId="40" fillId="77" borderId="159" xfId="0" applyNumberFormat="1" applyFont="1" applyFill="1" applyBorder="1" applyAlignment="1" applyProtection="1">
      <alignment horizontal="center" vertical="center"/>
      <protection locked="0"/>
    </xf>
    <xf numFmtId="0" fontId="40" fillId="83" borderId="271" xfId="0" applyFont="1" applyFill="1" applyBorder="1" applyAlignment="1">
      <alignment horizontal="left" vertical="center"/>
    </xf>
    <xf numFmtId="0" fontId="40" fillId="83" borderId="256" xfId="0" applyFont="1" applyFill="1" applyBorder="1" applyAlignment="1">
      <alignment horizontal="left" vertical="center"/>
    </xf>
    <xf numFmtId="4" fontId="25" fillId="77" borderId="156" xfId="0" applyNumberFormat="1" applyFont="1" applyFill="1" applyBorder="1" applyAlignment="1" applyProtection="1">
      <alignment horizontal="center" vertical="center"/>
      <protection locked="0"/>
    </xf>
    <xf numFmtId="4" fontId="25" fillId="77" borderId="159" xfId="0" applyNumberFormat="1" applyFont="1" applyFill="1" applyBorder="1" applyAlignment="1" applyProtection="1">
      <alignment horizontal="center" vertical="center"/>
      <protection locked="0"/>
    </xf>
    <xf numFmtId="0" fontId="40" fillId="77" borderId="49" xfId="0" applyFont="1" applyFill="1" applyBorder="1" applyAlignment="1">
      <alignment vertical="center" wrapText="1"/>
    </xf>
    <xf numFmtId="0" fontId="40" fillId="77" borderId="158" xfId="0" applyFont="1" applyFill="1" applyBorder="1" applyAlignment="1">
      <alignment vertical="center" wrapText="1"/>
    </xf>
    <xf numFmtId="10" fontId="40" fillId="77" borderId="156" xfId="1" applyNumberFormat="1" applyFont="1" applyFill="1" applyBorder="1" applyAlignment="1" applyProtection="1">
      <alignment horizontal="center" vertical="center"/>
      <protection locked="0"/>
    </xf>
    <xf numFmtId="10" fontId="40" fillId="77" borderId="159" xfId="1" applyNumberFormat="1" applyFont="1" applyFill="1" applyBorder="1" applyAlignment="1" applyProtection="1">
      <alignment horizontal="center" vertical="center"/>
      <protection locked="0"/>
    </xf>
    <xf numFmtId="0" fontId="40" fillId="77" borderId="156" xfId="0" applyFont="1" applyFill="1" applyBorder="1" applyAlignment="1" applyProtection="1">
      <alignment horizontal="center" vertical="center"/>
      <protection locked="0"/>
    </xf>
    <xf numFmtId="0" fontId="40" fillId="77" borderId="159" xfId="0" applyFont="1" applyFill="1" applyBorder="1" applyAlignment="1" applyProtection="1">
      <alignment horizontal="center" vertical="center"/>
      <protection locked="0"/>
    </xf>
    <xf numFmtId="4" fontId="25" fillId="83" borderId="156" xfId="0" applyNumberFormat="1" applyFont="1" applyFill="1" applyBorder="1" applyAlignment="1">
      <alignment horizontal="center" vertical="center"/>
    </xf>
    <xf numFmtId="4" fontId="25" fillId="83" borderId="159" xfId="0" applyNumberFormat="1" applyFont="1" applyFill="1" applyBorder="1" applyAlignment="1">
      <alignment horizontal="center" vertical="center"/>
    </xf>
    <xf numFmtId="0" fontId="40" fillId="77" borderId="160" xfId="0" applyFont="1" applyFill="1" applyBorder="1" applyAlignment="1">
      <alignment vertical="center" wrapText="1"/>
    </xf>
    <xf numFmtId="0" fontId="40" fillId="77" borderId="19" xfId="0" applyFont="1" applyFill="1" applyBorder="1" applyAlignment="1">
      <alignment vertical="center" wrapText="1"/>
    </xf>
    <xf numFmtId="4" fontId="40" fillId="77" borderId="16" xfId="0" applyNumberFormat="1" applyFont="1" applyFill="1" applyBorder="1" applyAlignment="1">
      <alignment horizontal="center" vertical="center"/>
    </xf>
    <xf numFmtId="4" fontId="40" fillId="77" borderId="17" xfId="0" applyNumberFormat="1" applyFont="1" applyFill="1" applyBorder="1" applyAlignment="1">
      <alignment horizontal="center" vertical="center"/>
    </xf>
    <xf numFmtId="0" fontId="34" fillId="0" borderId="270" xfId="744" applyFont="1" applyBorder="1" applyAlignment="1">
      <alignment horizontal="right"/>
    </xf>
    <xf numFmtId="0" fontId="34" fillId="0" borderId="256" xfId="744" applyFont="1" applyBorder="1" applyAlignment="1">
      <alignment horizontal="right"/>
    </xf>
    <xf numFmtId="0" fontId="34" fillId="0" borderId="269" xfId="0" applyFont="1" applyBorder="1" applyAlignment="1">
      <alignment horizontal="right"/>
    </xf>
    <xf numFmtId="0" fontId="137" fillId="0" borderId="269" xfId="0" applyFont="1" applyBorder="1" applyAlignment="1">
      <alignment horizontal="center" vertical="center" wrapText="1"/>
    </xf>
    <xf numFmtId="0" fontId="140" fillId="0" borderId="269" xfId="0" applyFont="1" applyBorder="1" applyAlignment="1">
      <alignment horizontal="center" vertical="center" wrapText="1"/>
    </xf>
    <xf numFmtId="0" fontId="182" fillId="0" borderId="269" xfId="0" applyFont="1" applyBorder="1" applyAlignment="1">
      <alignment horizontal="center" vertical="center"/>
    </xf>
    <xf numFmtId="0" fontId="34" fillId="0" borderId="52" xfId="744" applyFont="1" applyBorder="1" applyAlignment="1">
      <alignment horizontal="center"/>
    </xf>
    <xf numFmtId="0" fontId="34" fillId="0" borderId="50" xfId="744" applyFont="1" applyBorder="1" applyAlignment="1">
      <alignment horizontal="center"/>
    </xf>
    <xf numFmtId="0" fontId="181" fillId="0" borderId="129" xfId="744" applyFont="1" applyBorder="1" applyAlignment="1">
      <alignment horizontal="center" vertical="center" wrapText="1"/>
    </xf>
    <xf numFmtId="0" fontId="181" fillId="0" borderId="0" xfId="744" applyFont="1" applyBorder="1" applyAlignment="1">
      <alignment horizontal="center" vertical="center" wrapText="1"/>
    </xf>
    <xf numFmtId="0" fontId="137" fillId="0" borderId="270" xfId="0" applyFont="1" applyBorder="1" applyAlignment="1">
      <alignment horizontal="center" vertical="center" wrapText="1"/>
    </xf>
    <xf numFmtId="0" fontId="137" fillId="0" borderId="256" xfId="0" applyFont="1" applyBorder="1" applyAlignment="1">
      <alignment horizontal="center" vertical="center" wrapText="1"/>
    </xf>
    <xf numFmtId="0" fontId="141" fillId="79" borderId="269" xfId="0" applyFont="1" applyFill="1" applyBorder="1" applyAlignment="1">
      <alignment horizontal="center" vertical="center" wrapText="1"/>
    </xf>
    <xf numFmtId="0" fontId="179" fillId="79" borderId="269" xfId="0" applyFont="1" applyFill="1" applyBorder="1" applyAlignment="1">
      <alignment horizontal="center" vertical="center" wrapText="1"/>
    </xf>
    <xf numFmtId="0" fontId="137" fillId="4" borderId="269" xfId="0" applyFont="1" applyFill="1" applyBorder="1" applyAlignment="1">
      <alignment horizontal="center" vertical="center" wrapText="1"/>
    </xf>
    <xf numFmtId="0" fontId="137" fillId="0" borderId="255" xfId="0" applyFont="1" applyBorder="1" applyAlignment="1">
      <alignment horizontal="center" vertical="center" wrapText="1"/>
    </xf>
    <xf numFmtId="0" fontId="137" fillId="4" borderId="270" xfId="0" applyFont="1" applyFill="1" applyBorder="1" applyAlignment="1">
      <alignment horizontal="center" vertical="center" wrapText="1"/>
    </xf>
    <xf numFmtId="0" fontId="137" fillId="4" borderId="256" xfId="0" applyFont="1" applyFill="1" applyBorder="1" applyAlignment="1">
      <alignment horizontal="center" vertical="center" wrapText="1"/>
    </xf>
    <xf numFmtId="0" fontId="180" fillId="0" borderId="129" xfId="744" applyFont="1" applyFill="1" applyBorder="1" applyAlignment="1">
      <alignment horizontal="center" vertical="center"/>
    </xf>
    <xf numFmtId="0" fontId="180" fillId="0" borderId="0" xfId="744" applyFont="1" applyFill="1" applyAlignment="1">
      <alignment horizontal="center" vertical="center"/>
    </xf>
    <xf numFmtId="0" fontId="39" fillId="78" borderId="269" xfId="744" applyFill="1" applyBorder="1" applyAlignment="1">
      <alignment horizontal="center" vertical="center"/>
    </xf>
    <xf numFmtId="0" fontId="179" fillId="0" borderId="0" xfId="0" applyFont="1" applyFill="1" applyBorder="1" applyAlignment="1">
      <alignment horizontal="center" vertical="center" wrapText="1"/>
    </xf>
    <xf numFmtId="0" fontId="170" fillId="0" borderId="69" xfId="0" applyFont="1" applyBorder="1" applyAlignment="1">
      <alignment horizontal="center" vertical="center" wrapText="1"/>
    </xf>
    <xf numFmtId="0" fontId="139" fillId="79" borderId="269" xfId="0" applyFont="1" applyFill="1" applyBorder="1" applyAlignment="1">
      <alignment horizontal="center" vertical="center" wrapText="1"/>
    </xf>
    <xf numFmtId="0" fontId="139" fillId="79" borderId="254" xfId="0" applyFont="1" applyFill="1" applyBorder="1" applyAlignment="1">
      <alignment horizontal="center" vertical="center" wrapText="1"/>
    </xf>
    <xf numFmtId="0" fontId="139" fillId="79" borderId="255" xfId="0" applyFont="1" applyFill="1" applyBorder="1" applyAlignment="1">
      <alignment horizontal="center" vertical="center" wrapText="1"/>
    </xf>
    <xf numFmtId="0" fontId="139" fillId="79" borderId="256" xfId="0" applyFont="1" applyFill="1" applyBorder="1" applyAlignment="1">
      <alignment horizontal="center" vertical="center" wrapText="1"/>
    </xf>
    <xf numFmtId="0" fontId="137" fillId="0" borderId="254" xfId="0" applyFont="1" applyBorder="1" applyAlignment="1">
      <alignment horizontal="center" vertical="center" wrapText="1"/>
    </xf>
    <xf numFmtId="0" fontId="137" fillId="4" borderId="254" xfId="0" applyFont="1" applyFill="1" applyBorder="1" applyAlignment="1">
      <alignment horizontal="center" vertical="center" wrapText="1"/>
    </xf>
    <xf numFmtId="0" fontId="141" fillId="79" borderId="254" xfId="0" applyFont="1" applyFill="1" applyBorder="1" applyAlignment="1">
      <alignment horizontal="center" vertical="center" wrapText="1"/>
    </xf>
    <xf numFmtId="0" fontId="141" fillId="79" borderId="255" xfId="0" applyFont="1" applyFill="1" applyBorder="1" applyAlignment="1">
      <alignment horizontal="center" vertical="center" wrapText="1"/>
    </xf>
    <xf numFmtId="0" fontId="141" fillId="79" borderId="256" xfId="0" applyFont="1" applyFill="1" applyBorder="1" applyAlignment="1">
      <alignment horizontal="center" vertical="center" wrapText="1"/>
    </xf>
    <xf numFmtId="0" fontId="137" fillId="4" borderId="253" xfId="0" applyFont="1" applyFill="1" applyBorder="1" applyAlignment="1">
      <alignment horizontal="center" vertical="center" wrapText="1"/>
    </xf>
    <xf numFmtId="0" fontId="140" fillId="0" borderId="254" xfId="0" applyFont="1" applyBorder="1" applyAlignment="1">
      <alignment horizontal="center" vertical="center" wrapText="1"/>
    </xf>
    <xf numFmtId="0" fontId="140" fillId="0" borderId="256" xfId="0" applyFont="1" applyBorder="1" applyAlignment="1">
      <alignment horizontal="center" vertical="center" wrapText="1"/>
    </xf>
    <xf numFmtId="0" fontId="40" fillId="0" borderId="254" xfId="0" applyFont="1" applyBorder="1" applyAlignment="1">
      <alignment horizontal="center" wrapText="1"/>
    </xf>
    <xf numFmtId="0" fontId="40" fillId="0" borderId="255" xfId="0" applyFont="1" applyBorder="1" applyAlignment="1">
      <alignment horizontal="center" wrapText="1"/>
    </xf>
    <xf numFmtId="0" fontId="40" fillId="0" borderId="256" xfId="0" applyFont="1" applyBorder="1" applyAlignment="1">
      <alignment horizontal="center" wrapText="1"/>
    </xf>
    <xf numFmtId="0" fontId="40" fillId="77" borderId="49" xfId="0" applyFont="1" applyFill="1" applyBorder="1" applyAlignment="1">
      <alignment horizontal="center" vertical="center"/>
    </xf>
    <xf numFmtId="0" fontId="40" fillId="77" borderId="256" xfId="0" applyFont="1" applyFill="1" applyBorder="1" applyAlignment="1">
      <alignment horizontal="center" vertical="center"/>
    </xf>
    <xf numFmtId="0" fontId="40" fillId="77" borderId="49" xfId="0" applyFont="1" applyFill="1" applyBorder="1" applyAlignment="1">
      <alignment horizontal="center"/>
    </xf>
    <xf numFmtId="0" fontId="40" fillId="77" borderId="256" xfId="0" applyFont="1" applyFill="1" applyBorder="1" applyAlignment="1">
      <alignment horizontal="center"/>
    </xf>
    <xf numFmtId="0" fontId="40" fillId="83" borderId="271" xfId="0" applyFont="1" applyFill="1" applyBorder="1" applyAlignment="1">
      <alignment horizontal="center"/>
    </xf>
    <xf numFmtId="0" fontId="40" fillId="83" borderId="256" xfId="0" applyFont="1" applyFill="1" applyBorder="1" applyAlignment="1">
      <alignment horizontal="center"/>
    </xf>
    <xf numFmtId="2" fontId="25" fillId="0" borderId="254" xfId="0" applyNumberFormat="1" applyFont="1" applyBorder="1" applyAlignment="1">
      <alignment horizontal="center"/>
    </xf>
    <xf numFmtId="2" fontId="25" fillId="0" borderId="255" xfId="0" applyNumberFormat="1" applyFont="1" applyBorder="1" applyAlignment="1">
      <alignment horizontal="center"/>
    </xf>
    <xf numFmtId="2" fontId="25" fillId="0" borderId="256" xfId="0" applyNumberFormat="1" applyFont="1" applyBorder="1" applyAlignment="1">
      <alignment horizontal="center"/>
    </xf>
    <xf numFmtId="0" fontId="139" fillId="79" borderId="92" xfId="0" applyFont="1" applyFill="1" applyBorder="1" applyAlignment="1">
      <alignment horizontal="center"/>
    </xf>
    <xf numFmtId="0" fontId="139" fillId="79" borderId="93" xfId="0" applyFont="1" applyFill="1" applyBorder="1" applyAlignment="1">
      <alignment horizontal="center"/>
    </xf>
    <xf numFmtId="4" fontId="40" fillId="77" borderId="28" xfId="0" applyNumberFormat="1" applyFont="1" applyFill="1" applyBorder="1" applyAlignment="1">
      <alignment horizontal="center" vertical="center"/>
    </xf>
    <xf numFmtId="4" fontId="40" fillId="77" borderId="29" xfId="0" applyNumberFormat="1" applyFont="1" applyFill="1" applyBorder="1" applyAlignment="1">
      <alignment horizontal="center" vertical="center"/>
    </xf>
    <xf numFmtId="0" fontId="139" fillId="79" borderId="33" xfId="0" applyFont="1" applyFill="1" applyBorder="1" applyAlignment="1">
      <alignment horizontal="center" vertical="center" wrapText="1"/>
    </xf>
    <xf numFmtId="0" fontId="139" fillId="79" borderId="34" xfId="0" applyFont="1" applyFill="1" applyBorder="1" applyAlignment="1">
      <alignment horizontal="center" vertical="center" wrapText="1"/>
    </xf>
    <xf numFmtId="0" fontId="139" fillId="79" borderId="35" xfId="0" applyFont="1" applyFill="1" applyBorder="1" applyAlignment="1">
      <alignment horizontal="center" vertical="center" wrapText="1"/>
    </xf>
    <xf numFmtId="4" fontId="40" fillId="77" borderId="254" xfId="0" applyNumberFormat="1" applyFont="1" applyFill="1" applyBorder="1" applyAlignment="1" applyProtection="1">
      <alignment horizontal="center" vertical="center"/>
      <protection locked="0"/>
    </xf>
    <xf numFmtId="4" fontId="40" fillId="77" borderId="171" xfId="0" applyNumberFormat="1" applyFont="1" applyFill="1" applyBorder="1" applyAlignment="1" applyProtection="1">
      <alignment horizontal="center" vertical="center"/>
      <protection locked="0"/>
    </xf>
    <xf numFmtId="4" fontId="25" fillId="77" borderId="254" xfId="0" applyNumberFormat="1" applyFont="1" applyFill="1" applyBorder="1" applyAlignment="1" applyProtection="1">
      <alignment horizontal="center" vertical="center"/>
      <protection locked="0"/>
    </xf>
    <xf numFmtId="4" fontId="25" fillId="77" borderId="171" xfId="0" applyNumberFormat="1" applyFont="1" applyFill="1" applyBorder="1" applyAlignment="1" applyProtection="1">
      <alignment horizontal="center" vertical="center"/>
      <protection locked="0"/>
    </xf>
    <xf numFmtId="10" fontId="40" fillId="77" borderId="254" xfId="1" applyNumberFormat="1" applyFont="1" applyFill="1" applyBorder="1" applyAlignment="1" applyProtection="1">
      <alignment horizontal="center" vertical="center"/>
      <protection locked="0"/>
    </xf>
    <xf numFmtId="10" fontId="40" fillId="77" borderId="171" xfId="1" applyNumberFormat="1" applyFont="1" applyFill="1" applyBorder="1" applyAlignment="1" applyProtection="1">
      <alignment horizontal="center" vertical="center"/>
      <protection locked="0"/>
    </xf>
    <xf numFmtId="0" fontId="40" fillId="77" borderId="254" xfId="0" applyFont="1" applyFill="1" applyBorder="1" applyAlignment="1" applyProtection="1">
      <alignment horizontal="center" vertical="center"/>
      <protection locked="0"/>
    </xf>
    <xf numFmtId="0" fontId="40" fillId="77" borderId="171" xfId="0" applyFont="1" applyFill="1" applyBorder="1" applyAlignment="1" applyProtection="1">
      <alignment horizontal="center" vertical="center"/>
      <protection locked="0"/>
    </xf>
    <xf numFmtId="9" fontId="40" fillId="77" borderId="254" xfId="0" applyNumberFormat="1" applyFont="1" applyFill="1" applyBorder="1" applyAlignment="1" applyProtection="1">
      <alignment horizontal="center" vertical="center"/>
      <protection locked="0"/>
    </xf>
    <xf numFmtId="9" fontId="40" fillId="77" borderId="171" xfId="0" applyNumberFormat="1" applyFont="1" applyFill="1" applyBorder="1" applyAlignment="1" applyProtection="1">
      <alignment horizontal="center" vertical="center"/>
      <protection locked="0"/>
    </xf>
    <xf numFmtId="0" fontId="40" fillId="77" borderId="160" xfId="0" applyFont="1" applyFill="1" applyBorder="1" applyAlignment="1">
      <alignment horizontal="center" vertical="center" wrapText="1"/>
    </xf>
    <xf numFmtId="0" fontId="40" fillId="77" borderId="19" xfId="0" applyFont="1" applyFill="1" applyBorder="1" applyAlignment="1">
      <alignment horizontal="center" vertical="center" wrapText="1"/>
    </xf>
    <xf numFmtId="0" fontId="40" fillId="77" borderId="49" xfId="0" applyFont="1" applyFill="1" applyBorder="1" applyAlignment="1">
      <alignment horizontal="center" vertical="center" wrapText="1"/>
    </xf>
    <xf numFmtId="0" fontId="40" fillId="77" borderId="256" xfId="0" applyFont="1" applyFill="1" applyBorder="1" applyAlignment="1">
      <alignment horizontal="center" vertical="center" wrapText="1"/>
    </xf>
    <xf numFmtId="0" fontId="40" fillId="77" borderId="271" xfId="0" applyFont="1" applyFill="1" applyBorder="1" applyAlignment="1">
      <alignment horizontal="center" vertical="center"/>
    </xf>
    <xf numFmtId="0" fontId="139" fillId="79" borderId="92" xfId="0" applyFont="1" applyFill="1" applyBorder="1" applyAlignment="1">
      <alignment horizontal="center" vertical="center"/>
    </xf>
    <xf numFmtId="0" fontId="139" fillId="79" borderId="93" xfId="0" applyFont="1" applyFill="1" applyBorder="1" applyAlignment="1">
      <alignment horizontal="center" vertical="center"/>
    </xf>
    <xf numFmtId="4" fontId="25" fillId="77" borderId="254" xfId="0" applyNumberFormat="1" applyFont="1" applyFill="1" applyBorder="1" applyAlignment="1">
      <alignment horizontal="center" vertical="center"/>
    </xf>
    <xf numFmtId="4" fontId="25" fillId="77" borderId="171" xfId="0" applyNumberFormat="1" applyFont="1" applyFill="1" applyBorder="1" applyAlignment="1">
      <alignment horizontal="center" vertical="center"/>
    </xf>
    <xf numFmtId="0" fontId="40" fillId="0" borderId="254" xfId="0" applyFont="1" applyBorder="1" applyAlignment="1">
      <alignment horizontal="center"/>
    </xf>
    <xf numFmtId="0" fontId="40" fillId="0" borderId="255" xfId="0" applyFont="1" applyBorder="1" applyAlignment="1">
      <alignment horizontal="center"/>
    </xf>
    <xf numFmtId="0" fontId="40" fillId="0" borderId="256" xfId="0" applyFont="1" applyBorder="1" applyAlignment="1">
      <alignment horizontal="center"/>
    </xf>
    <xf numFmtId="2" fontId="40" fillId="0" borderId="253" xfId="0" applyNumberFormat="1" applyFont="1" applyBorder="1" applyAlignment="1">
      <alignment horizontal="center"/>
    </xf>
    <xf numFmtId="0" fontId="40" fillId="77" borderId="271" xfId="0" applyFont="1" applyFill="1" applyBorder="1" applyAlignment="1">
      <alignment horizontal="center"/>
    </xf>
    <xf numFmtId="0" fontId="138" fillId="0" borderId="178" xfId="0" applyFont="1" applyFill="1" applyBorder="1" applyAlignment="1">
      <alignment horizontal="center" vertical="center" wrapText="1"/>
    </xf>
    <xf numFmtId="0" fontId="150" fillId="0" borderId="178" xfId="0" applyFont="1" applyFill="1" applyBorder="1" applyAlignment="1">
      <alignment horizontal="center" vertical="center" wrapText="1"/>
    </xf>
    <xf numFmtId="0" fontId="138" fillId="94" borderId="178" xfId="0" applyFont="1" applyFill="1" applyBorder="1" applyAlignment="1">
      <alignment horizontal="center" vertical="center" wrapText="1"/>
    </xf>
    <xf numFmtId="0" fontId="163" fillId="93" borderId="178" xfId="0" applyFont="1" applyFill="1" applyBorder="1" applyAlignment="1">
      <alignment horizontal="center" vertical="center" wrapText="1"/>
    </xf>
    <xf numFmtId="0" fontId="162" fillId="93" borderId="178" xfId="0" applyFont="1" applyFill="1" applyBorder="1" applyAlignment="1">
      <alignment horizontal="center" vertical="center" wrapText="1"/>
    </xf>
    <xf numFmtId="0" fontId="155" fillId="0" borderId="0" xfId="1338" applyFont="1" applyFill="1" applyBorder="1" applyAlignment="1">
      <alignment horizontal="left"/>
    </xf>
    <xf numFmtId="0" fontId="139" fillId="93" borderId="167" xfId="0" applyFont="1" applyFill="1" applyBorder="1" applyAlignment="1">
      <alignment horizontal="center" vertical="center" wrapText="1"/>
    </xf>
    <xf numFmtId="0" fontId="139" fillId="93" borderId="51" xfId="0" applyFont="1" applyFill="1" applyBorder="1" applyAlignment="1">
      <alignment horizontal="center" vertical="center" wrapText="1"/>
    </xf>
    <xf numFmtId="0" fontId="139" fillId="93" borderId="168" xfId="0" applyFont="1" applyFill="1" applyBorder="1" applyAlignment="1">
      <alignment horizontal="center" vertical="center" wrapText="1"/>
    </xf>
    <xf numFmtId="0" fontId="139" fillId="0" borderId="0" xfId="0" applyFont="1" applyFill="1" applyBorder="1" applyAlignment="1">
      <alignment horizontal="center" vertical="center" wrapText="1"/>
    </xf>
    <xf numFmtId="0" fontId="25" fillId="105" borderId="101" xfId="0" applyFont="1" applyFill="1" applyBorder="1" applyAlignment="1">
      <alignment horizontal="center" vertical="center" wrapText="1"/>
    </xf>
    <xf numFmtId="0" fontId="25" fillId="105" borderId="179" xfId="0" applyFont="1" applyFill="1" applyBorder="1" applyAlignment="1">
      <alignment horizontal="center" vertical="center" wrapText="1"/>
    </xf>
    <xf numFmtId="0" fontId="25" fillId="105" borderId="11" xfId="0" applyFont="1" applyFill="1" applyBorder="1" applyAlignment="1">
      <alignment horizontal="center" vertical="center" wrapText="1"/>
    </xf>
    <xf numFmtId="0" fontId="25" fillId="105" borderId="12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4" fontId="25" fillId="77" borderId="28" xfId="0" applyNumberFormat="1" applyFont="1" applyFill="1" applyBorder="1" applyAlignment="1">
      <alignment horizontal="center" vertical="center"/>
    </xf>
    <xf numFmtId="4" fontId="25" fillId="77" borderId="29" xfId="0" applyNumberFormat="1" applyFont="1" applyFill="1" applyBorder="1" applyAlignment="1">
      <alignment horizontal="center" vertical="center"/>
    </xf>
    <xf numFmtId="4" fontId="25" fillId="77" borderId="132" xfId="0" applyNumberFormat="1" applyFont="1" applyFill="1" applyBorder="1" applyAlignment="1" applyProtection="1">
      <alignment horizontal="center" vertical="center"/>
      <protection locked="0"/>
    </xf>
    <xf numFmtId="4" fontId="25" fillId="77" borderId="14" xfId="0" applyNumberFormat="1" applyFont="1" applyFill="1" applyBorder="1" applyAlignment="1" applyProtection="1">
      <alignment horizontal="center" vertical="center"/>
      <protection locked="0"/>
    </xf>
    <xf numFmtId="4" fontId="25" fillId="77" borderId="139" xfId="0" applyNumberFormat="1" applyFont="1" applyFill="1" applyBorder="1" applyAlignment="1" applyProtection="1">
      <alignment horizontal="center" vertical="center"/>
      <protection locked="0"/>
    </xf>
    <xf numFmtId="4" fontId="25" fillId="77" borderId="150" xfId="0" applyNumberFormat="1" applyFont="1" applyFill="1" applyBorder="1" applyAlignment="1" applyProtection="1">
      <alignment horizontal="center" vertical="center"/>
      <protection locked="0"/>
    </xf>
    <xf numFmtId="10" fontId="25" fillId="77" borderId="139" xfId="1" applyNumberFormat="1" applyFont="1" applyFill="1" applyBorder="1" applyAlignment="1" applyProtection="1">
      <alignment horizontal="center" vertical="center"/>
      <protection locked="0"/>
    </xf>
    <xf numFmtId="10" fontId="25" fillId="77" borderId="150" xfId="1" applyNumberFormat="1" applyFont="1" applyFill="1" applyBorder="1" applyAlignment="1" applyProtection="1">
      <alignment horizontal="center" vertical="center"/>
      <protection locked="0"/>
    </xf>
    <xf numFmtId="0" fontId="25" fillId="77" borderId="139" xfId="0" applyFont="1" applyFill="1" applyBorder="1" applyAlignment="1" applyProtection="1">
      <alignment horizontal="center" vertical="center"/>
      <protection locked="0"/>
    </xf>
    <xf numFmtId="0" fontId="25" fillId="77" borderId="150" xfId="0" applyFont="1" applyFill="1" applyBorder="1" applyAlignment="1" applyProtection="1">
      <alignment horizontal="center" vertical="center"/>
      <protection locked="0"/>
    </xf>
    <xf numFmtId="4" fontId="25" fillId="77" borderId="139" xfId="0" applyNumberFormat="1" applyFont="1" applyFill="1" applyBorder="1" applyAlignment="1">
      <alignment horizontal="center" vertical="center"/>
    </xf>
    <xf numFmtId="4" fontId="25" fillId="77" borderId="150" xfId="0" applyNumberFormat="1" applyFont="1" applyFill="1" applyBorder="1" applyAlignment="1">
      <alignment horizontal="center" vertical="center"/>
    </xf>
    <xf numFmtId="0" fontId="137" fillId="4" borderId="132" xfId="0" applyFont="1" applyFill="1" applyBorder="1" applyAlignment="1">
      <alignment horizontal="center" vertical="center" wrapText="1"/>
    </xf>
    <xf numFmtId="0" fontId="141" fillId="79" borderId="132" xfId="0" applyFont="1" applyFill="1" applyBorder="1" applyAlignment="1">
      <alignment horizontal="center" vertical="center" wrapText="1"/>
    </xf>
    <xf numFmtId="0" fontId="137" fillId="0" borderId="132" xfId="0" applyFont="1" applyBorder="1" applyAlignment="1">
      <alignment horizontal="center" vertical="center" wrapText="1"/>
    </xf>
    <xf numFmtId="0" fontId="140" fillId="0" borderId="132" xfId="0" applyFont="1" applyBorder="1" applyAlignment="1">
      <alignment horizontal="center" vertical="center" wrapText="1"/>
    </xf>
    <xf numFmtId="0" fontId="25" fillId="7" borderId="117" xfId="0" applyFont="1" applyFill="1" applyBorder="1" applyAlignment="1">
      <alignment horizontal="center" vertical="center"/>
    </xf>
    <xf numFmtId="0" fontId="25" fillId="7" borderId="163" xfId="0" applyFont="1" applyFill="1" applyBorder="1" applyAlignment="1">
      <alignment horizontal="center" vertical="center"/>
    </xf>
    <xf numFmtId="0" fontId="25" fillId="7" borderId="52" xfId="0" applyFont="1" applyFill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center" vertical="center" wrapText="1"/>
    </xf>
    <xf numFmtId="0" fontId="25" fillId="7" borderId="50" xfId="0" applyFont="1" applyFill="1" applyBorder="1" applyAlignment="1">
      <alignment horizontal="center" vertical="center" wrapText="1"/>
    </xf>
    <xf numFmtId="0" fontId="139" fillId="79" borderId="170" xfId="0" applyFont="1" applyFill="1" applyBorder="1" applyAlignment="1">
      <alignment horizontal="center"/>
    </xf>
    <xf numFmtId="0" fontId="139" fillId="79" borderId="7" xfId="0" applyFont="1" applyFill="1" applyBorder="1" applyAlignment="1">
      <alignment horizontal="center"/>
    </xf>
    <xf numFmtId="0" fontId="95" fillId="0" borderId="0" xfId="0" applyFont="1" applyBorder="1" applyAlignment="1">
      <alignment horizontal="center" vertical="center" wrapText="1"/>
    </xf>
    <xf numFmtId="0" fontId="150" fillId="7" borderId="117" xfId="0" applyFont="1" applyFill="1" applyBorder="1" applyAlignment="1">
      <alignment horizontal="center" vertical="center"/>
    </xf>
    <xf numFmtId="0" fontId="150" fillId="7" borderId="163" xfId="0" applyFont="1" applyFill="1" applyBorder="1" applyAlignment="1">
      <alignment horizontal="center" vertical="center"/>
    </xf>
    <xf numFmtId="0" fontId="150" fillId="7" borderId="52" xfId="0" applyFont="1" applyFill="1" applyBorder="1" applyAlignment="1">
      <alignment horizontal="center" vertical="center" wrapText="1"/>
    </xf>
    <xf numFmtId="0" fontId="150" fillId="7" borderId="51" xfId="0" applyFont="1" applyFill="1" applyBorder="1" applyAlignment="1">
      <alignment horizontal="center" vertical="center" wrapText="1"/>
    </xf>
    <xf numFmtId="0" fontId="150" fillId="7" borderId="169" xfId="0" applyFont="1" applyFill="1" applyBorder="1" applyAlignment="1">
      <alignment horizontal="center" vertical="center" wrapText="1"/>
    </xf>
    <xf numFmtId="9" fontId="25" fillId="77" borderId="165" xfId="0" applyNumberFormat="1" applyFont="1" applyFill="1" applyBorder="1" applyAlignment="1" applyProtection="1">
      <alignment horizontal="center" vertical="center"/>
      <protection locked="0"/>
    </xf>
    <xf numFmtId="9" fontId="25" fillId="77" borderId="171" xfId="0" applyNumberFormat="1" applyFont="1" applyFill="1" applyBorder="1" applyAlignment="1" applyProtection="1">
      <alignment horizontal="center" vertical="center"/>
      <protection locked="0"/>
    </xf>
    <xf numFmtId="4" fontId="25" fillId="77" borderId="166" xfId="0" applyNumberFormat="1" applyFont="1" applyFill="1" applyBorder="1" applyAlignment="1" applyProtection="1">
      <alignment horizontal="center" vertical="center"/>
      <protection locked="0"/>
    </xf>
    <xf numFmtId="0" fontId="139" fillId="79" borderId="132" xfId="0" applyFont="1" applyFill="1" applyBorder="1" applyAlignment="1">
      <alignment horizontal="center" vertical="center" wrapText="1"/>
    </xf>
    <xf numFmtId="10" fontId="138" fillId="0" borderId="0" xfId="0" applyNumberFormat="1" applyFont="1" applyFill="1" applyBorder="1" applyAlignment="1">
      <alignment horizontal="center" vertical="center" wrapText="1"/>
    </xf>
    <xf numFmtId="0" fontId="139" fillId="82" borderId="253" xfId="0" applyFont="1" applyFill="1" applyBorder="1" applyAlignment="1">
      <alignment horizontal="center" vertical="center"/>
    </xf>
    <xf numFmtId="0" fontId="139" fillId="79" borderId="253" xfId="0" applyFont="1" applyFill="1" applyBorder="1" applyAlignment="1">
      <alignment horizontal="center" vertical="center" wrapText="1"/>
    </xf>
    <xf numFmtId="0" fontId="92" fillId="0" borderId="0" xfId="0" applyFont="1" applyAlignment="1">
      <alignment horizontal="left" wrapText="1"/>
    </xf>
    <xf numFmtId="0" fontId="141" fillId="79" borderId="139" xfId="0" applyFont="1" applyFill="1" applyBorder="1" applyAlignment="1">
      <alignment horizontal="center" vertical="center" wrapText="1"/>
    </xf>
    <xf numFmtId="0" fontId="141" fillId="79" borderId="144" xfId="0" applyFont="1" applyFill="1" applyBorder="1" applyAlignment="1">
      <alignment horizontal="center" vertical="center" wrapText="1"/>
    </xf>
    <xf numFmtId="0" fontId="141" fillId="79" borderId="142" xfId="0" applyFont="1" applyFill="1" applyBorder="1" applyAlignment="1">
      <alignment horizontal="center" vertical="center" wrapText="1"/>
    </xf>
    <xf numFmtId="0" fontId="137" fillId="4" borderId="132" xfId="0" applyFont="1" applyFill="1" applyBorder="1" applyAlignment="1">
      <alignment horizontal="left" vertical="center" wrapText="1"/>
    </xf>
    <xf numFmtId="0" fontId="139" fillId="80" borderId="13" xfId="0" applyFont="1" applyFill="1" applyBorder="1" applyAlignment="1">
      <alignment horizontal="center" vertical="center"/>
    </xf>
    <xf numFmtId="0" fontId="139" fillId="80" borderId="132" xfId="0" applyFont="1" applyFill="1" applyBorder="1" applyAlignment="1">
      <alignment horizontal="center" vertical="center"/>
    </xf>
    <xf numFmtId="0" fontId="139" fillId="80" borderId="14" xfId="0" applyFont="1" applyFill="1" applyBorder="1" applyAlignment="1">
      <alignment horizontal="center" vertical="center"/>
    </xf>
    <xf numFmtId="0" fontId="139" fillId="79" borderId="253" xfId="0" applyFont="1" applyFill="1" applyBorder="1" applyAlignment="1">
      <alignment wrapText="1"/>
    </xf>
    <xf numFmtId="3" fontId="25" fillId="77" borderId="132" xfId="0" applyNumberFormat="1" applyFont="1" applyFill="1" applyBorder="1" applyAlignment="1" applyProtection="1">
      <alignment horizontal="center" vertical="center"/>
      <protection locked="0"/>
    </xf>
    <xf numFmtId="3" fontId="25" fillId="77" borderId="14" xfId="0" applyNumberFormat="1" applyFont="1" applyFill="1" applyBorder="1" applyAlignment="1" applyProtection="1">
      <alignment horizontal="center" vertical="center"/>
      <protection locked="0"/>
    </xf>
    <xf numFmtId="9" fontId="25" fillId="77" borderId="132" xfId="0" applyNumberFormat="1" applyFont="1" applyFill="1" applyBorder="1" applyAlignment="1" applyProtection="1">
      <alignment horizontal="center" vertical="center"/>
      <protection locked="0"/>
    </xf>
    <xf numFmtId="9" fontId="25" fillId="77" borderId="14" xfId="0" applyNumberFormat="1" applyFont="1" applyFill="1" applyBorder="1" applyAlignment="1" applyProtection="1">
      <alignment horizontal="center" vertical="center"/>
      <protection locked="0"/>
    </xf>
    <xf numFmtId="0" fontId="137" fillId="0" borderId="139" xfId="2" applyFont="1" applyBorder="1" applyAlignment="1">
      <alignment horizontal="left" wrapText="1"/>
    </xf>
    <xf numFmtId="0" fontId="137" fillId="0" borderId="144" xfId="2" applyFont="1" applyBorder="1" applyAlignment="1">
      <alignment horizontal="left" wrapText="1"/>
    </xf>
    <xf numFmtId="0" fontId="137" fillId="0" borderId="142" xfId="2" applyFont="1" applyBorder="1" applyAlignment="1">
      <alignment horizontal="left" wrapText="1"/>
    </xf>
    <xf numFmtId="0" fontId="140" fillId="0" borderId="138" xfId="2" applyFont="1" applyBorder="1" applyAlignment="1">
      <alignment horizontal="left" wrapText="1"/>
    </xf>
    <xf numFmtId="0" fontId="94" fillId="0" borderId="139" xfId="2" applyFont="1" applyBorder="1" applyAlignment="1">
      <alignment horizontal="left"/>
    </xf>
    <xf numFmtId="0" fontId="94" fillId="0" borderId="144" xfId="2" applyFont="1" applyBorder="1" applyAlignment="1">
      <alignment horizontal="left"/>
    </xf>
    <xf numFmtId="0" fontId="94" fillId="0" borderId="142" xfId="2" applyFont="1" applyBorder="1" applyAlignment="1">
      <alignment horizontal="left"/>
    </xf>
    <xf numFmtId="0" fontId="140" fillId="0" borderId="139" xfId="2" applyFont="1" applyBorder="1" applyAlignment="1">
      <alignment horizontal="left"/>
    </xf>
    <xf numFmtId="0" fontId="140" fillId="0" borderId="144" xfId="2" applyFont="1" applyBorder="1" applyAlignment="1">
      <alignment horizontal="left"/>
    </xf>
    <xf numFmtId="0" fontId="140" fillId="0" borderId="142" xfId="2" applyFont="1" applyBorder="1" applyAlignment="1">
      <alignment horizontal="left"/>
    </xf>
    <xf numFmtId="0" fontId="137" fillId="0" borderId="138" xfId="2" applyFont="1" applyBorder="1" applyAlignment="1">
      <alignment horizontal="left" wrapText="1"/>
    </xf>
    <xf numFmtId="0" fontId="95" fillId="0" borderId="139" xfId="2" applyFont="1" applyBorder="1" applyAlignment="1">
      <alignment horizontal="left" wrapText="1"/>
    </xf>
    <xf numFmtId="0" fontId="95" fillId="0" borderId="144" xfId="2" applyFont="1" applyBorder="1" applyAlignment="1">
      <alignment horizontal="left" wrapText="1"/>
    </xf>
    <xf numFmtId="0" fontId="95" fillId="0" borderId="142" xfId="2" applyFont="1" applyBorder="1" applyAlignment="1">
      <alignment horizontal="left" wrapText="1"/>
    </xf>
    <xf numFmtId="0" fontId="139" fillId="79" borderId="138" xfId="2" applyFont="1" applyFill="1" applyBorder="1" applyAlignment="1">
      <alignment horizontal="left" wrapText="1"/>
    </xf>
    <xf numFmtId="0" fontId="94" fillId="0" borderId="138" xfId="2" applyFont="1" applyBorder="1" applyAlignment="1">
      <alignment horizontal="left" wrapText="1"/>
    </xf>
    <xf numFmtId="0" fontId="95" fillId="0" borderId="0" xfId="2" applyFont="1" applyAlignment="1">
      <alignment horizontal="left" vertical="top" wrapText="1"/>
    </xf>
    <xf numFmtId="0" fontId="95" fillId="0" borderId="0" xfId="2" applyFont="1" applyAlignment="1">
      <alignment horizontal="left" vertical="top"/>
    </xf>
    <xf numFmtId="167" fontId="140" fillId="7" borderId="139" xfId="2" applyNumberFormat="1" applyFont="1" applyFill="1" applyBorder="1" applyAlignment="1">
      <alignment horizontal="center" vertical="center"/>
    </xf>
    <xf numFmtId="167" fontId="140" fillId="7" borderId="144" xfId="2" applyNumberFormat="1" applyFont="1" applyFill="1" applyBorder="1" applyAlignment="1">
      <alignment horizontal="center" vertical="center"/>
    </xf>
    <xf numFmtId="167" fontId="140" fillId="7" borderId="142" xfId="2" applyNumberFormat="1" applyFont="1" applyFill="1" applyBorder="1" applyAlignment="1">
      <alignment horizontal="center" vertical="center"/>
    </xf>
    <xf numFmtId="0" fontId="95" fillId="0" borderId="138" xfId="2" applyFont="1" applyBorder="1" applyAlignment="1">
      <alignment horizontal="left" wrapText="1"/>
    </xf>
    <xf numFmtId="4" fontId="40" fillId="0" borderId="132" xfId="0" applyNumberFormat="1" applyFont="1" applyBorder="1" applyAlignment="1">
      <alignment horizontal="center" wrapText="1"/>
    </xf>
    <xf numFmtId="0" fontId="40" fillId="0" borderId="132" xfId="0" applyFont="1" applyBorder="1" applyAlignment="1">
      <alignment horizontal="center"/>
    </xf>
    <xf numFmtId="9" fontId="25" fillId="0" borderId="139" xfId="0" applyNumberFormat="1" applyFont="1" applyBorder="1" applyAlignment="1" applyProtection="1">
      <alignment horizontal="center" vertical="center" wrapText="1"/>
      <protection locked="0"/>
    </xf>
    <xf numFmtId="0" fontId="40" fillId="0" borderId="150" xfId="0" applyFont="1" applyBorder="1" applyAlignment="1">
      <alignment horizontal="center" vertical="center" wrapText="1"/>
    </xf>
    <xf numFmtId="4" fontId="25" fillId="0" borderId="139" xfId="0" applyNumberFormat="1" applyFont="1" applyBorder="1" applyAlignment="1" applyProtection="1">
      <alignment horizontal="center" vertical="center" wrapText="1"/>
      <protection locked="0"/>
    </xf>
    <xf numFmtId="4" fontId="40" fillId="0" borderId="150" xfId="0" applyNumberFormat="1" applyFont="1" applyBorder="1" applyAlignment="1">
      <alignment horizontal="center" vertical="center" wrapText="1"/>
    </xf>
    <xf numFmtId="4" fontId="25" fillId="0" borderId="139" xfId="0" applyNumberFormat="1" applyFont="1" applyBorder="1" applyAlignment="1">
      <alignment horizontal="center" vertical="center"/>
    </xf>
    <xf numFmtId="4" fontId="25" fillId="0" borderId="150" xfId="0" applyNumberFormat="1" applyFont="1" applyBorder="1" applyAlignment="1">
      <alignment horizontal="center" vertical="center"/>
    </xf>
    <xf numFmtId="4" fontId="25" fillId="0" borderId="132" xfId="0" applyNumberFormat="1" applyFont="1" applyBorder="1" applyAlignment="1">
      <alignment horizontal="center" vertical="center"/>
    </xf>
    <xf numFmtId="9" fontId="25" fillId="0" borderId="139" xfId="0" applyNumberFormat="1" applyFont="1" applyBorder="1" applyAlignment="1" applyProtection="1">
      <alignment horizontal="center" vertical="center"/>
      <protection locked="0"/>
    </xf>
    <xf numFmtId="9" fontId="25" fillId="0" borderId="150" xfId="0" applyNumberFormat="1" applyFont="1" applyBorder="1" applyAlignment="1" applyProtection="1">
      <alignment horizontal="center" vertical="center"/>
      <protection locked="0"/>
    </xf>
    <xf numFmtId="4" fontId="25" fillId="0" borderId="139" xfId="0" applyNumberFormat="1" applyFont="1" applyBorder="1" applyAlignment="1" applyProtection="1">
      <alignment horizontal="center" vertical="center"/>
      <protection locked="0"/>
    </xf>
    <xf numFmtId="4" fontId="25" fillId="0" borderId="150" xfId="0" applyNumberFormat="1" applyFont="1" applyBorder="1" applyAlignment="1" applyProtection="1">
      <alignment horizontal="center" vertical="center"/>
      <protection locked="0"/>
    </xf>
    <xf numFmtId="10" fontId="25" fillId="0" borderId="139" xfId="1" applyNumberFormat="1" applyFont="1" applyFill="1" applyBorder="1" applyAlignment="1" applyProtection="1">
      <alignment horizontal="center" vertical="center"/>
      <protection locked="0"/>
    </xf>
    <xf numFmtId="10" fontId="25" fillId="0" borderId="150" xfId="1" applyNumberFormat="1" applyFont="1" applyFill="1" applyBorder="1" applyAlignment="1" applyProtection="1">
      <alignment horizontal="center" vertical="center"/>
      <protection locked="0"/>
    </xf>
    <xf numFmtId="0" fontId="25" fillId="0" borderId="139" xfId="0" applyFont="1" applyBorder="1" applyAlignment="1" applyProtection="1">
      <alignment horizontal="center" vertical="center"/>
      <protection locked="0"/>
    </xf>
    <xf numFmtId="0" fontId="25" fillId="0" borderId="150" xfId="0" applyFont="1" applyBorder="1" applyAlignment="1" applyProtection="1">
      <alignment horizontal="center" vertical="center"/>
      <protection locked="0"/>
    </xf>
    <xf numFmtId="0" fontId="40" fillId="0" borderId="141" xfId="0" applyFont="1" applyBorder="1" applyAlignment="1">
      <alignment wrapText="1"/>
    </xf>
    <xf numFmtId="0" fontId="40" fillId="0" borderId="143" xfId="0" applyFont="1" applyBorder="1" applyAlignment="1">
      <alignment wrapText="1"/>
    </xf>
    <xf numFmtId="0" fontId="40" fillId="0" borderId="92" xfId="0" applyFont="1" applyBorder="1" applyAlignment="1">
      <alignment wrapText="1"/>
    </xf>
    <xf numFmtId="0" fontId="40" fillId="0" borderId="94" xfId="0" applyFont="1" applyBorder="1" applyAlignment="1">
      <alignment wrapText="1"/>
    </xf>
    <xf numFmtId="0" fontId="145" fillId="0" borderId="93" xfId="0" applyFont="1" applyBorder="1" applyAlignment="1">
      <alignment horizontal="center" wrapText="1"/>
    </xf>
    <xf numFmtId="0" fontId="139" fillId="79" borderId="147" xfId="0" applyFont="1" applyFill="1" applyBorder="1" applyAlignment="1">
      <alignment horizontal="center" vertical="center"/>
    </xf>
    <xf numFmtId="0" fontId="139" fillId="79" borderId="148" xfId="0" applyFont="1" applyFill="1" applyBorder="1" applyAlignment="1">
      <alignment horizontal="center" vertical="center"/>
    </xf>
    <xf numFmtId="0" fontId="139" fillId="79" borderId="149" xfId="0" applyFont="1" applyFill="1" applyBorder="1" applyAlignment="1">
      <alignment horizontal="center" vertical="center"/>
    </xf>
    <xf numFmtId="0" fontId="139" fillId="79" borderId="45" xfId="0" applyFont="1" applyFill="1" applyBorder="1" applyAlignment="1">
      <alignment horizontal="center" vertical="center"/>
    </xf>
    <xf numFmtId="0" fontId="139" fillId="79" borderId="43" xfId="0" applyFont="1" applyFill="1" applyBorder="1" applyAlignment="1">
      <alignment horizontal="center" vertical="center"/>
    </xf>
    <xf numFmtId="3" fontId="25" fillId="0" borderId="139" xfId="0" applyNumberFormat="1" applyFont="1" applyBorder="1" applyAlignment="1" applyProtection="1">
      <alignment horizontal="center" vertical="center"/>
      <protection locked="0"/>
    </xf>
    <xf numFmtId="3" fontId="25" fillId="0" borderId="150" xfId="0" applyNumberFormat="1" applyFont="1" applyBorder="1" applyAlignment="1" applyProtection="1">
      <alignment horizontal="center" vertical="center"/>
      <protection locked="0"/>
    </xf>
    <xf numFmtId="0" fontId="139" fillId="79" borderId="132" xfId="744" applyFont="1" applyFill="1" applyBorder="1" applyAlignment="1">
      <alignment horizontal="center" vertical="center" wrapText="1"/>
    </xf>
    <xf numFmtId="9" fontId="137" fillId="0" borderId="132" xfId="744" applyNumberFormat="1" applyFont="1" applyBorder="1" applyAlignment="1">
      <alignment horizontal="left" vertical="center" wrapText="1"/>
    </xf>
    <xf numFmtId="0" fontId="137" fillId="0" borderId="132" xfId="744" applyFont="1" applyBorder="1" applyAlignment="1">
      <alignment horizontal="left" vertical="center" wrapText="1"/>
    </xf>
    <xf numFmtId="0" fontId="137" fillId="0" borderId="132" xfId="744" applyFont="1" applyBorder="1" applyAlignment="1">
      <alignment horizontal="center" vertical="center" wrapText="1"/>
    </xf>
    <xf numFmtId="0" fontId="40" fillId="0" borderId="139" xfId="0" applyFont="1" applyBorder="1" applyAlignment="1">
      <alignment horizontal="left" wrapText="1"/>
    </xf>
    <xf numFmtId="0" fontId="40" fillId="0" borderId="142" xfId="0" applyFont="1" applyBorder="1" applyAlignment="1">
      <alignment horizontal="left" wrapText="1"/>
    </xf>
    <xf numFmtId="0" fontId="40" fillId="0" borderId="0" xfId="0" applyFont="1" applyAlignment="1">
      <alignment horizontal="left" wrapText="1"/>
    </xf>
    <xf numFmtId="0" fontId="140" fillId="0" borderId="139" xfId="0" applyFont="1" applyBorder="1" applyAlignment="1">
      <alignment horizontal="left" wrapText="1"/>
    </xf>
    <xf numFmtId="0" fontId="140" fillId="0" borderId="142" xfId="0" applyFont="1" applyBorder="1" applyAlignment="1">
      <alignment horizontal="left" wrapText="1"/>
    </xf>
    <xf numFmtId="0" fontId="140" fillId="0" borderId="0" xfId="0" applyFont="1" applyAlignment="1">
      <alignment horizontal="left" wrapText="1"/>
    </xf>
    <xf numFmtId="0" fontId="147" fillId="0" borderId="0" xfId="0" applyFont="1" applyAlignment="1">
      <alignment horizontal="center" wrapText="1"/>
    </xf>
    <xf numFmtId="0" fontId="40" fillId="0" borderId="144" xfId="0" applyFont="1" applyBorder="1" applyAlignment="1">
      <alignment horizontal="left" wrapText="1"/>
    </xf>
    <xf numFmtId="0" fontId="140" fillId="0" borderId="139" xfId="0" applyFont="1" applyBorder="1" applyAlignment="1">
      <alignment horizontal="left"/>
    </xf>
    <xf numFmtId="0" fontId="140" fillId="0" borderId="144" xfId="0" applyFont="1" applyBorder="1" applyAlignment="1">
      <alignment horizontal="left"/>
    </xf>
    <xf numFmtId="0" fontId="140" fillId="0" borderId="142" xfId="0" applyFont="1" applyBorder="1" applyAlignment="1">
      <alignment horizontal="left"/>
    </xf>
    <xf numFmtId="14" fontId="148" fillId="0" borderId="51" xfId="0" applyNumberFormat="1" applyFont="1" applyBorder="1" applyAlignment="1" applyProtection="1">
      <alignment wrapText="1"/>
      <protection hidden="1"/>
    </xf>
    <xf numFmtId="14" fontId="148" fillId="0" borderId="50" xfId="0" applyNumberFormat="1" applyFont="1" applyBorder="1" applyAlignment="1" applyProtection="1">
      <alignment wrapText="1"/>
      <protection hidden="1"/>
    </xf>
    <xf numFmtId="3" fontId="40" fillId="0" borderId="51" xfId="0" applyNumberFormat="1" applyFont="1" applyBorder="1" applyAlignment="1" applyProtection="1">
      <alignment wrapText="1"/>
      <protection locked="0"/>
    </xf>
    <xf numFmtId="3" fontId="40" fillId="0" borderId="50" xfId="0" applyNumberFormat="1" applyFont="1" applyBorder="1" applyAlignment="1" applyProtection="1">
      <alignment wrapText="1"/>
      <protection locked="0"/>
    </xf>
    <xf numFmtId="167" fontId="140" fillId="0" borderId="139" xfId="0" applyNumberFormat="1" applyFont="1" applyBorder="1" applyAlignment="1">
      <alignment horizontal="center" vertical="center" wrapText="1"/>
    </xf>
    <xf numFmtId="167" fontId="140" fillId="0" borderId="144" xfId="0" applyNumberFormat="1" applyFont="1" applyBorder="1" applyAlignment="1">
      <alignment horizontal="center" vertical="center" wrapText="1"/>
    </xf>
    <xf numFmtId="167" fontId="140" fillId="0" borderId="142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left" vertical="top" wrapText="1"/>
    </xf>
    <xf numFmtId="0" fontId="40" fillId="0" borderId="93" xfId="0" applyFont="1" applyBorder="1" applyAlignment="1">
      <alignment horizontal="left" vertical="top" wrapText="1"/>
    </xf>
    <xf numFmtId="0" fontId="140" fillId="0" borderId="144" xfId="0" applyFont="1" applyBorder="1" applyAlignment="1">
      <alignment horizontal="left" wrapText="1"/>
    </xf>
    <xf numFmtId="0" fontId="18" fillId="0" borderId="132" xfId="0" applyFont="1" applyBorder="1" applyAlignment="1">
      <alignment horizontal="left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94" fillId="0" borderId="132" xfId="0" applyFont="1" applyBorder="1" applyAlignment="1">
      <alignment horizontal="left" wrapText="1"/>
    </xf>
    <xf numFmtId="0" fontId="94" fillId="0" borderId="132" xfId="0" applyFont="1" applyBorder="1" applyAlignment="1">
      <alignment horizontal="left"/>
    </xf>
    <xf numFmtId="0" fontId="139" fillId="79" borderId="139" xfId="0" applyFont="1" applyFill="1" applyBorder="1" applyAlignment="1">
      <alignment horizontal="left" wrapText="1"/>
    </xf>
    <xf numFmtId="0" fontId="139" fillId="79" borderId="142" xfId="0" applyFont="1" applyFill="1" applyBorder="1" applyAlignment="1">
      <alignment horizontal="left" wrapText="1"/>
    </xf>
    <xf numFmtId="0" fontId="139" fillId="79" borderId="145" xfId="0" applyFont="1" applyFill="1" applyBorder="1" applyAlignment="1">
      <alignment horizontal="left" wrapText="1"/>
    </xf>
    <xf numFmtId="0" fontId="139" fillId="79" borderId="146" xfId="0" applyFont="1" applyFill="1" applyBorder="1" applyAlignment="1">
      <alignment horizontal="left" wrapText="1"/>
    </xf>
    <xf numFmtId="0" fontId="138" fillId="0" borderId="215" xfId="0" applyFont="1" applyBorder="1" applyAlignment="1">
      <alignment horizontal="center" vertical="center" wrapText="1"/>
    </xf>
    <xf numFmtId="0" fontId="138" fillId="4" borderId="220" xfId="0" applyFont="1" applyFill="1" applyBorder="1" applyAlignment="1">
      <alignment horizontal="center" vertical="center" wrapText="1"/>
    </xf>
    <xf numFmtId="0" fontId="138" fillId="4" borderId="221" xfId="0" applyFont="1" applyFill="1" applyBorder="1" applyAlignment="1">
      <alignment horizontal="center" vertical="center" wrapText="1"/>
    </xf>
    <xf numFmtId="0" fontId="138" fillId="4" borderId="92" xfId="0" applyFont="1" applyFill="1" applyBorder="1" applyAlignment="1">
      <alignment horizontal="center" vertical="center" wrapText="1"/>
    </xf>
    <xf numFmtId="0" fontId="138" fillId="4" borderId="94" xfId="0" applyFont="1" applyFill="1" applyBorder="1" applyAlignment="1">
      <alignment horizontal="center" vertical="center" wrapText="1"/>
    </xf>
    <xf numFmtId="0" fontId="40" fillId="79" borderId="45" xfId="0" applyFont="1" applyFill="1" applyBorder="1" applyAlignment="1">
      <alignment horizontal="center" vertical="center" wrapText="1"/>
    </xf>
    <xf numFmtId="0" fontId="40" fillId="79" borderId="93" xfId="0" applyFont="1" applyFill="1" applyBorder="1" applyAlignment="1">
      <alignment horizontal="center" vertical="center" wrapText="1"/>
    </xf>
    <xf numFmtId="0" fontId="138" fillId="4" borderId="215" xfId="0" applyFont="1" applyFill="1" applyBorder="1" applyAlignment="1">
      <alignment horizontal="center" vertical="center" wrapText="1"/>
    </xf>
    <xf numFmtId="0" fontId="163" fillId="79" borderId="217" xfId="0" applyFont="1" applyFill="1" applyBorder="1" applyAlignment="1">
      <alignment horizontal="center" vertical="center" wrapText="1"/>
    </xf>
    <xf numFmtId="0" fontId="163" fillId="79" borderId="218" xfId="0" applyFont="1" applyFill="1" applyBorder="1" applyAlignment="1">
      <alignment horizontal="center" vertical="center" wrapText="1"/>
    </xf>
    <xf numFmtId="0" fontId="163" fillId="79" borderId="219" xfId="0" applyFont="1" applyFill="1" applyBorder="1" applyAlignment="1">
      <alignment horizontal="center" vertical="center" wrapText="1"/>
    </xf>
    <xf numFmtId="0" fontId="40" fillId="77" borderId="158" xfId="0" applyFont="1" applyFill="1" applyBorder="1" applyAlignment="1">
      <alignment horizontal="center"/>
    </xf>
    <xf numFmtId="0" fontId="138" fillId="4" borderId="129" xfId="0" applyFont="1" applyFill="1" applyBorder="1" applyAlignment="1">
      <alignment horizontal="center" vertical="center" wrapText="1"/>
    </xf>
    <xf numFmtId="0" fontId="138" fillId="4" borderId="95" xfId="0" applyFont="1" applyFill="1" applyBorder="1" applyAlignment="1">
      <alignment horizontal="center" vertical="center" wrapText="1"/>
    </xf>
    <xf numFmtId="0" fontId="40" fillId="0" borderId="222" xfId="0" applyFont="1" applyBorder="1" applyAlignment="1">
      <alignment horizontal="left" vertical="top" wrapText="1"/>
    </xf>
    <xf numFmtId="0" fontId="40" fillId="0" borderId="222" xfId="0" applyFont="1" applyBorder="1" applyAlignment="1">
      <alignment horizontal="left" vertical="top"/>
    </xf>
    <xf numFmtId="0" fontId="0" fillId="0" borderId="217" xfId="0" applyBorder="1" applyAlignment="1">
      <alignment horizontal="center" vertical="center" wrapText="1"/>
    </xf>
    <xf numFmtId="0" fontId="0" fillId="0" borderId="219" xfId="0" applyBorder="1" applyAlignment="1">
      <alignment horizontal="center" vertical="center" wrapText="1"/>
    </xf>
    <xf numFmtId="0" fontId="40" fillId="83" borderId="49" xfId="0" applyFont="1" applyFill="1" applyBorder="1" applyAlignment="1">
      <alignment horizontal="center"/>
    </xf>
    <xf numFmtId="0" fontId="40" fillId="83" borderId="219" xfId="0" applyFont="1" applyFill="1" applyBorder="1" applyAlignment="1">
      <alignment horizontal="center"/>
    </xf>
    <xf numFmtId="0" fontId="40" fillId="77" borderId="219" xfId="0" applyFont="1" applyFill="1" applyBorder="1" applyAlignment="1">
      <alignment horizontal="center"/>
    </xf>
    <xf numFmtId="0" fontId="40" fillId="77" borderId="219" xfId="0" applyFont="1" applyFill="1" applyBorder="1" applyAlignment="1">
      <alignment horizontal="center" vertical="center"/>
    </xf>
    <xf numFmtId="0" fontId="40" fillId="77" borderId="158" xfId="0" applyFont="1" applyFill="1" applyBorder="1" applyAlignment="1">
      <alignment horizontal="center" vertical="center" wrapText="1"/>
    </xf>
    <xf numFmtId="0" fontId="40" fillId="77" borderId="158" xfId="0" applyFont="1" applyFill="1" applyBorder="1" applyAlignment="1">
      <alignment horizontal="center" vertical="center"/>
    </xf>
    <xf numFmtId="4" fontId="25" fillId="77" borderId="156" xfId="0" applyNumberFormat="1" applyFont="1" applyFill="1" applyBorder="1" applyAlignment="1">
      <alignment horizontal="center" vertical="center"/>
    </xf>
    <xf numFmtId="4" fontId="25" fillId="77" borderId="159" xfId="0" applyNumberFormat="1" applyFont="1" applyFill="1" applyBorder="1" applyAlignment="1">
      <alignment horizontal="center" vertical="center"/>
    </xf>
    <xf numFmtId="0" fontId="40" fillId="0" borderId="238" xfId="0" applyFont="1" applyFill="1" applyBorder="1" applyAlignment="1">
      <alignment horizontal="center"/>
    </xf>
    <xf numFmtId="0" fontId="40" fillId="0" borderId="236" xfId="0" applyFont="1" applyFill="1" applyBorder="1" applyAlignment="1">
      <alignment horizontal="center"/>
    </xf>
    <xf numFmtId="0" fontId="0" fillId="0" borderId="238" xfId="0" applyFill="1" applyBorder="1" applyAlignment="1">
      <alignment horizontal="center" vertical="center"/>
    </xf>
    <xf numFmtId="0" fontId="0" fillId="0" borderId="236" xfId="0" applyFill="1" applyBorder="1" applyAlignment="1">
      <alignment horizontal="center" vertical="center"/>
    </xf>
    <xf numFmtId="49" fontId="40" fillId="0" borderId="238" xfId="0" applyNumberFormat="1" applyFont="1" applyFill="1" applyBorder="1" applyAlignment="1">
      <alignment horizontal="center" vertical="center" wrapText="1"/>
    </xf>
    <xf numFmtId="49" fontId="40" fillId="0" borderId="236" xfId="0" applyNumberFormat="1" applyFont="1" applyFill="1" applyBorder="1" applyAlignment="1">
      <alignment horizontal="center" vertical="center" wrapText="1"/>
    </xf>
    <xf numFmtId="0" fontId="0" fillId="0" borderId="238" xfId="0" applyFill="1" applyBorder="1" applyAlignment="1">
      <alignment horizontal="center"/>
    </xf>
    <xf numFmtId="0" fontId="0" fillId="0" borderId="236" xfId="0" applyFill="1" applyBorder="1" applyAlignment="1">
      <alignment horizontal="center"/>
    </xf>
    <xf numFmtId="0" fontId="40" fillId="0" borderId="0" xfId="0" applyFont="1" applyFill="1" applyBorder="1" applyAlignment="1">
      <alignment horizontal="center"/>
    </xf>
    <xf numFmtId="0" fontId="40" fillId="77" borderId="237" xfId="0" applyFont="1" applyFill="1" applyBorder="1" applyAlignment="1">
      <alignment horizontal="center"/>
    </xf>
    <xf numFmtId="0" fontId="40" fillId="83" borderId="237" xfId="0" applyFont="1" applyFill="1" applyBorder="1" applyAlignment="1">
      <alignment horizontal="center"/>
    </xf>
    <xf numFmtId="0" fontId="40" fillId="77" borderId="237" xfId="0" applyFont="1" applyFill="1" applyBorder="1" applyAlignment="1">
      <alignment horizontal="center" vertical="center" wrapText="1"/>
    </xf>
    <xf numFmtId="0" fontId="40" fillId="77" borderId="237" xfId="0" applyFont="1" applyFill="1" applyBorder="1" applyAlignment="1">
      <alignment horizontal="center" vertical="center"/>
    </xf>
    <xf numFmtId="0" fontId="139" fillId="111" borderId="238" xfId="0" applyFont="1" applyFill="1" applyBorder="1" applyAlignment="1">
      <alignment horizontal="center" vertical="center"/>
    </xf>
    <xf numFmtId="0" fontId="139" fillId="111" borderId="239" xfId="0" applyFont="1" applyFill="1" applyBorder="1" applyAlignment="1">
      <alignment horizontal="center" vertical="center"/>
    </xf>
    <xf numFmtId="0" fontId="139" fillId="111" borderId="236" xfId="0" applyFont="1" applyFill="1" applyBorder="1" applyAlignment="1">
      <alignment horizontal="center" vertical="center"/>
    </xf>
    <xf numFmtId="0" fontId="139" fillId="112" borderId="238" xfId="0" applyFont="1" applyFill="1" applyBorder="1" applyAlignment="1">
      <alignment horizontal="center" vertical="center"/>
    </xf>
    <xf numFmtId="0" fontId="139" fillId="112" borderId="239" xfId="0" applyFont="1" applyFill="1" applyBorder="1" applyAlignment="1">
      <alignment horizontal="center" vertical="center"/>
    </xf>
    <xf numFmtId="0" fontId="139" fillId="112" borderId="236" xfId="0" applyFont="1" applyFill="1" applyBorder="1" applyAlignment="1">
      <alignment horizontal="center" vertical="center"/>
    </xf>
    <xf numFmtId="0" fontId="139" fillId="79" borderId="237" xfId="0" applyFont="1" applyFill="1" applyBorder="1" applyAlignment="1">
      <alignment horizontal="center" vertical="center" wrapText="1"/>
    </xf>
    <xf numFmtId="10" fontId="139" fillId="111" borderId="237" xfId="0" applyNumberFormat="1" applyFont="1" applyFill="1" applyBorder="1" applyAlignment="1">
      <alignment horizontal="center" vertical="center"/>
    </xf>
    <xf numFmtId="0" fontId="139" fillId="111" borderId="237" xfId="0" applyFont="1" applyFill="1" applyBorder="1" applyAlignment="1">
      <alignment horizontal="center" vertical="center"/>
    </xf>
    <xf numFmtId="9" fontId="139" fillId="112" borderId="237" xfId="0" applyNumberFormat="1" applyFont="1" applyFill="1" applyBorder="1" applyAlignment="1">
      <alignment horizontal="center" vertical="center"/>
    </xf>
    <xf numFmtId="0" fontId="139" fillId="112" borderId="237" xfId="0" applyFont="1" applyFill="1" applyBorder="1" applyAlignment="1">
      <alignment horizontal="center" vertical="center"/>
    </xf>
    <xf numFmtId="0" fontId="168" fillId="111" borderId="238" xfId="0" applyFont="1" applyFill="1" applyBorder="1" applyAlignment="1">
      <alignment horizontal="center"/>
    </xf>
    <xf numFmtId="0" fontId="168" fillId="111" borderId="236" xfId="0" applyFont="1" applyFill="1" applyBorder="1" applyAlignment="1">
      <alignment horizontal="center"/>
    </xf>
    <xf numFmtId="0" fontId="139" fillId="111" borderId="237" xfId="0" applyFont="1" applyFill="1" applyBorder="1" applyAlignment="1">
      <alignment horizontal="center" wrapText="1"/>
    </xf>
    <xf numFmtId="0" fontId="169" fillId="111" borderId="237" xfId="0" applyFont="1" applyFill="1" applyBorder="1" applyAlignment="1">
      <alignment wrapText="1"/>
    </xf>
    <xf numFmtId="10" fontId="139" fillId="112" borderId="238" xfId="0" applyNumberFormat="1" applyFont="1" applyFill="1" applyBorder="1" applyAlignment="1">
      <alignment horizontal="center" vertical="center" wrapText="1"/>
    </xf>
    <xf numFmtId="0" fontId="139" fillId="112" borderId="239" xfId="0" applyFont="1" applyFill="1" applyBorder="1" applyAlignment="1">
      <alignment horizontal="center" vertical="center" wrapText="1"/>
    </xf>
    <xf numFmtId="0" fontId="139" fillId="112" borderId="237" xfId="0" applyFont="1" applyFill="1" applyBorder="1" applyAlignment="1">
      <alignment horizontal="center" wrapText="1"/>
    </xf>
    <xf numFmtId="0" fontId="169" fillId="112" borderId="237" xfId="0" applyFont="1" applyFill="1" applyBorder="1" applyAlignment="1">
      <alignment wrapText="1"/>
    </xf>
    <xf numFmtId="0" fontId="0" fillId="0" borderId="238" xfId="0" applyFill="1" applyBorder="1" applyAlignment="1">
      <alignment horizontal="center" vertical="center" wrapText="1"/>
    </xf>
    <xf numFmtId="0" fontId="0" fillId="0" borderId="236" xfId="0" applyFill="1" applyBorder="1" applyAlignment="1">
      <alignment horizontal="center" vertical="center" wrapText="1"/>
    </xf>
    <xf numFmtId="0" fontId="40" fillId="0" borderId="237" xfId="0" applyFont="1" applyBorder="1" applyAlignment="1">
      <alignment horizontal="left" vertical="top" wrapText="1"/>
    </xf>
    <xf numFmtId="0" fontId="40" fillId="0" borderId="237" xfId="0" applyFont="1" applyBorder="1" applyAlignment="1">
      <alignment horizontal="left" vertical="top"/>
    </xf>
    <xf numFmtId="0" fontId="138" fillId="0" borderId="241" xfId="0" applyFont="1" applyBorder="1" applyAlignment="1">
      <alignment horizontal="center" vertical="center" wrapText="1"/>
    </xf>
    <xf numFmtId="0" fontId="138" fillId="0" borderId="242" xfId="0" applyFont="1" applyBorder="1" applyAlignment="1">
      <alignment horizontal="center" vertical="center" wrapText="1"/>
    </xf>
    <xf numFmtId="0" fontId="138" fillId="0" borderId="243" xfId="0" applyFont="1" applyBorder="1" applyAlignment="1">
      <alignment horizontal="center" vertical="center" wrapText="1"/>
    </xf>
    <xf numFmtId="0" fontId="167" fillId="111" borderId="93" xfId="0" applyFont="1" applyFill="1" applyBorder="1" applyAlignment="1">
      <alignment horizontal="center"/>
    </xf>
    <xf numFmtId="49" fontId="40" fillId="7" borderId="238" xfId="0" applyNumberFormat="1" applyFont="1" applyFill="1" applyBorder="1" applyAlignment="1">
      <alignment horizontal="center" vertical="center" wrapText="1"/>
    </xf>
    <xf numFmtId="49" fontId="40" fillId="7" borderId="236" xfId="0" applyNumberFormat="1" applyFont="1" applyFill="1" applyBorder="1" applyAlignment="1">
      <alignment horizontal="center" vertical="center" wrapText="1"/>
    </xf>
    <xf numFmtId="0" fontId="0" fillId="7" borderId="238" xfId="0" applyFill="1" applyBorder="1" applyAlignment="1">
      <alignment horizontal="center"/>
    </xf>
    <xf numFmtId="0" fontId="0" fillId="7" borderId="236" xfId="0" applyFill="1" applyBorder="1" applyAlignment="1">
      <alignment horizontal="center"/>
    </xf>
    <xf numFmtId="0" fontId="40" fillId="7" borderId="238" xfId="0" applyFont="1" applyFill="1" applyBorder="1" applyAlignment="1">
      <alignment horizontal="center"/>
    </xf>
    <xf numFmtId="0" fontId="40" fillId="7" borderId="236" xfId="0" applyFont="1" applyFill="1" applyBorder="1" applyAlignment="1">
      <alignment horizontal="center"/>
    </xf>
    <xf numFmtId="0" fontId="0" fillId="7" borderId="238" xfId="0" applyFill="1" applyBorder="1" applyAlignment="1">
      <alignment horizontal="center" vertical="center"/>
    </xf>
    <xf numFmtId="0" fontId="0" fillId="7" borderId="236" xfId="0" applyFill="1" applyBorder="1" applyAlignment="1">
      <alignment horizontal="center" vertical="center"/>
    </xf>
    <xf numFmtId="10" fontId="25" fillId="7" borderId="238" xfId="0" applyNumberFormat="1" applyFont="1" applyFill="1" applyBorder="1" applyAlignment="1">
      <alignment horizontal="center" vertical="center"/>
    </xf>
    <xf numFmtId="0" fontId="25" fillId="7" borderId="239" xfId="0" applyFont="1" applyFill="1" applyBorder="1" applyAlignment="1">
      <alignment horizontal="center" vertical="center"/>
    </xf>
    <xf numFmtId="0" fontId="25" fillId="7" borderId="237" xfId="0" applyFont="1" applyFill="1" applyBorder="1" applyAlignment="1">
      <alignment horizontal="center"/>
    </xf>
    <xf numFmtId="0" fontId="11" fillId="7" borderId="237" xfId="0" applyFont="1" applyFill="1" applyBorder="1" applyAlignment="1"/>
    <xf numFmtId="0" fontId="137" fillId="4" borderId="237" xfId="0" applyFont="1" applyFill="1" applyBorder="1" applyAlignment="1">
      <alignment horizontal="center" vertical="center" wrapText="1"/>
    </xf>
    <xf numFmtId="0" fontId="88" fillId="79" borderId="132" xfId="0" applyFont="1" applyFill="1" applyBorder="1" applyAlignment="1">
      <alignment horizontal="center" vertical="center" wrapText="1"/>
    </xf>
    <xf numFmtId="0" fontId="17" fillId="82" borderId="117" xfId="0" applyFont="1" applyFill="1" applyBorder="1" applyAlignment="1">
      <alignment horizontal="center" vertical="center" wrapText="1"/>
    </xf>
    <xf numFmtId="0" fontId="17" fillId="82" borderId="240" xfId="0" applyFont="1" applyFill="1" applyBorder="1" applyAlignment="1">
      <alignment horizontal="center" vertical="center" wrapText="1"/>
    </xf>
    <xf numFmtId="0" fontId="17" fillId="82" borderId="163" xfId="0" applyFont="1" applyFill="1" applyBorder="1" applyAlignment="1">
      <alignment horizontal="center" vertical="center" wrapText="1"/>
    </xf>
    <xf numFmtId="0" fontId="17" fillId="82" borderId="9" xfId="0" applyFont="1" applyFill="1" applyBorder="1" applyAlignment="1">
      <alignment horizontal="center" vertical="center" wrapText="1"/>
    </xf>
    <xf numFmtId="0" fontId="17" fillId="82" borderId="36" xfId="0" applyFont="1" applyFill="1" applyBorder="1" applyAlignment="1">
      <alignment horizontal="center" vertical="center" wrapText="1"/>
    </xf>
    <xf numFmtId="0" fontId="17" fillId="82" borderId="37" xfId="0" applyFont="1" applyFill="1" applyBorder="1" applyAlignment="1">
      <alignment horizontal="center" vertical="center" wrapText="1"/>
    </xf>
    <xf numFmtId="0" fontId="17" fillId="82" borderId="6" xfId="0" applyFont="1" applyFill="1" applyBorder="1" applyAlignment="1">
      <alignment horizontal="center" vertical="center" wrapText="1"/>
    </xf>
    <xf numFmtId="0" fontId="18" fillId="0" borderId="240" xfId="0" applyFont="1" applyFill="1" applyBorder="1" applyAlignment="1">
      <alignment vertical="center" wrapText="1"/>
    </xf>
    <xf numFmtId="0" fontId="18" fillId="0" borderId="163" xfId="0" applyFont="1" applyFill="1" applyBorder="1" applyAlignment="1">
      <alignment vertical="center" wrapText="1"/>
    </xf>
    <xf numFmtId="0" fontId="17" fillId="82" borderId="237" xfId="0" applyFont="1" applyFill="1" applyBorder="1" applyAlignment="1">
      <alignment horizontal="center" vertical="center" wrapText="1"/>
    </xf>
    <xf numFmtId="0" fontId="18" fillId="0" borderId="117" xfId="0" applyFont="1" applyFill="1" applyBorder="1" applyAlignment="1">
      <alignment vertical="center" wrapText="1"/>
    </xf>
    <xf numFmtId="0" fontId="137" fillId="4" borderId="241" xfId="0" applyFont="1" applyFill="1" applyBorder="1" applyAlignment="1">
      <alignment horizontal="center" vertical="center" wrapText="1"/>
    </xf>
    <xf numFmtId="0" fontId="137" fillId="4" borderId="242" xfId="0" applyFont="1" applyFill="1" applyBorder="1" applyAlignment="1">
      <alignment horizontal="center" vertical="center" wrapText="1"/>
    </xf>
    <xf numFmtId="0" fontId="137" fillId="4" borderId="243" xfId="0" applyFont="1" applyFill="1" applyBorder="1" applyAlignment="1">
      <alignment horizontal="center" vertical="center" wrapText="1"/>
    </xf>
    <xf numFmtId="0" fontId="137" fillId="0" borderId="241" xfId="0" applyFont="1" applyBorder="1" applyAlignment="1">
      <alignment horizontal="center" vertical="center" wrapText="1"/>
    </xf>
    <xf numFmtId="0" fontId="137" fillId="0" borderId="243" xfId="0" applyFont="1" applyBorder="1" applyAlignment="1">
      <alignment horizontal="center" vertical="center" wrapText="1"/>
    </xf>
    <xf numFmtId="0" fontId="25" fillId="0" borderId="111" xfId="0" applyFont="1" applyBorder="1" applyAlignment="1">
      <alignment vertical="center" wrapText="1"/>
    </xf>
    <xf numFmtId="0" fontId="25" fillId="0" borderId="113" xfId="0" applyFont="1" applyBorder="1" applyAlignment="1">
      <alignment vertical="center" wrapText="1"/>
    </xf>
    <xf numFmtId="0" fontId="25" fillId="0" borderId="96" xfId="0" applyFont="1" applyBorder="1" applyAlignment="1">
      <alignment vertical="center" wrapText="1"/>
    </xf>
    <xf numFmtId="0" fontId="171" fillId="3" borderId="1" xfId="0" applyFont="1" applyFill="1" applyBorder="1" applyAlignment="1">
      <alignment horizontal="center" vertical="center" wrapText="1"/>
    </xf>
    <xf numFmtId="0" fontId="171" fillId="3" borderId="97" xfId="0" applyFont="1" applyFill="1" applyBorder="1" applyAlignment="1">
      <alignment horizontal="center" vertical="center" wrapText="1"/>
    </xf>
    <xf numFmtId="0" fontId="174" fillId="0" borderId="1" xfId="0" applyFont="1" applyBorder="1" applyAlignment="1">
      <alignment horizontal="center" vertical="center" wrapText="1"/>
    </xf>
    <xf numFmtId="0" fontId="174" fillId="0" borderId="97" xfId="0" applyFont="1" applyBorder="1" applyAlignment="1">
      <alignment horizontal="center" vertical="center" wrapText="1"/>
    </xf>
    <xf numFmtId="0" fontId="172" fillId="0" borderId="111" xfId="0" applyFont="1" applyBorder="1" applyAlignment="1">
      <alignment vertical="center" wrapText="1"/>
    </xf>
    <xf numFmtId="0" fontId="172" fillId="0" borderId="96" xfId="0" applyFont="1" applyBorder="1" applyAlignment="1">
      <alignment vertical="center" wrapText="1"/>
    </xf>
    <xf numFmtId="0" fontId="172" fillId="0" borderId="1" xfId="0" applyFont="1" applyBorder="1" applyAlignment="1">
      <alignment horizontal="center" vertical="center" wrapText="1"/>
    </xf>
    <xf numFmtId="0" fontId="172" fillId="0" borderId="97" xfId="0" applyFont="1" applyBorder="1" applyAlignment="1">
      <alignment horizontal="center" vertical="center" wrapText="1"/>
    </xf>
    <xf numFmtId="0" fontId="175" fillId="2" borderId="257" xfId="0" applyFont="1" applyFill="1" applyBorder="1" applyAlignment="1">
      <alignment horizontal="center"/>
    </xf>
    <xf numFmtId="0" fontId="140" fillId="0" borderId="199" xfId="0" applyFont="1" applyBorder="1" applyAlignment="1">
      <alignment horizontal="center" vertical="center" wrapText="1"/>
    </xf>
    <xf numFmtId="0" fontId="137" fillId="4" borderId="199" xfId="0" applyFont="1" applyFill="1" applyBorder="1" applyAlignment="1">
      <alignment horizontal="left" vertical="top" wrapText="1"/>
    </xf>
    <xf numFmtId="0" fontId="184" fillId="9" borderId="253" xfId="0" applyFont="1" applyFill="1" applyBorder="1" applyAlignment="1">
      <alignment horizontal="center" vertical="center" wrapText="1"/>
    </xf>
    <xf numFmtId="0" fontId="140" fillId="0" borderId="220" xfId="0" applyFont="1" applyBorder="1" applyAlignment="1">
      <alignment horizontal="center" vertical="center" wrapText="1"/>
    </xf>
    <xf numFmtId="0" fontId="140" fillId="0" borderId="268" xfId="0" applyFont="1" applyBorder="1" applyAlignment="1">
      <alignment horizontal="center" vertical="center" wrapText="1"/>
    </xf>
    <xf numFmtId="0" fontId="140" fillId="0" borderId="221" xfId="0" applyFont="1" applyBorder="1" applyAlignment="1">
      <alignment horizontal="center" vertical="center" wrapText="1"/>
    </xf>
    <xf numFmtId="0" fontId="140" fillId="0" borderId="92" xfId="0" applyFont="1" applyBorder="1" applyAlignment="1">
      <alignment horizontal="center" vertical="center" wrapText="1"/>
    </xf>
    <xf numFmtId="0" fontId="140" fillId="0" borderId="93" xfId="0" applyFont="1" applyBorder="1" applyAlignment="1">
      <alignment horizontal="center" vertical="center" wrapText="1"/>
    </xf>
    <xf numFmtId="0" fontId="140" fillId="0" borderId="94" xfId="0" applyFont="1" applyBorder="1" applyAlignment="1">
      <alignment horizontal="center" vertical="center" wrapText="1"/>
    </xf>
    <xf numFmtId="0" fontId="137" fillId="4" borderId="199" xfId="0" applyFont="1" applyFill="1" applyBorder="1" applyAlignment="1">
      <alignment horizontal="center" vertical="center" wrapText="1"/>
    </xf>
    <xf numFmtId="0" fontId="140" fillId="0" borderId="255" xfId="0" applyFont="1" applyBorder="1" applyAlignment="1">
      <alignment horizontal="center" vertical="center" wrapText="1"/>
    </xf>
    <xf numFmtId="0" fontId="141" fillId="79" borderId="199" xfId="0" applyFont="1" applyFill="1" applyBorder="1" applyAlignment="1">
      <alignment horizontal="center" vertical="center" wrapText="1"/>
    </xf>
    <xf numFmtId="0" fontId="140" fillId="0" borderId="253" xfId="0" applyFont="1" applyBorder="1" applyAlignment="1">
      <alignment horizontal="center" vertical="center" wrapText="1"/>
    </xf>
    <xf numFmtId="0" fontId="40" fillId="0" borderId="253" xfId="0" applyFont="1" applyBorder="1" applyAlignment="1">
      <alignment horizontal="center"/>
    </xf>
    <xf numFmtId="0" fontId="40" fillId="0" borderId="253" xfId="0" applyFont="1" applyBorder="1" applyAlignment="1">
      <alignment horizontal="center" wrapText="1"/>
    </xf>
    <xf numFmtId="0" fontId="40" fillId="0" borderId="253" xfId="0" applyFont="1" applyBorder="1" applyAlignment="1">
      <alignment horizontal="center" vertical="center" wrapText="1"/>
    </xf>
    <xf numFmtId="0" fontId="103" fillId="0" borderId="1" xfId="0" applyFont="1" applyFill="1" applyBorder="1" applyAlignment="1">
      <alignment vertical="center" wrapText="1"/>
    </xf>
    <xf numFmtId="0" fontId="103" fillId="0" borderId="25" xfId="0" applyFont="1" applyFill="1" applyBorder="1" applyAlignment="1">
      <alignment vertical="center" wrapText="1"/>
    </xf>
    <xf numFmtId="0" fontId="178" fillId="79" borderId="20" xfId="0" applyFont="1" applyFill="1" applyBorder="1" applyAlignment="1">
      <alignment horizontal="center" vertical="center" wrapText="1"/>
    </xf>
    <xf numFmtId="0" fontId="178" fillId="79" borderId="21" xfId="0" applyFont="1" applyFill="1" applyBorder="1" applyAlignment="1">
      <alignment horizontal="center" vertical="center"/>
    </xf>
    <xf numFmtId="0" fontId="178" fillId="79" borderId="22" xfId="0" applyFont="1" applyFill="1" applyBorder="1" applyAlignment="1">
      <alignment horizontal="center" vertical="center"/>
    </xf>
    <xf numFmtId="0" fontId="103" fillId="0" borderId="31" xfId="0" applyFont="1" applyFill="1" applyBorder="1" applyAlignment="1">
      <alignment vertical="center" wrapText="1"/>
    </xf>
    <xf numFmtId="0" fontId="103" fillId="0" borderId="39" xfId="0" applyFont="1" applyFill="1" applyBorder="1" applyAlignment="1">
      <alignment vertical="center" wrapText="1"/>
    </xf>
    <xf numFmtId="0" fontId="106" fillId="7" borderId="38" xfId="0" applyFont="1" applyFill="1" applyBorder="1" applyAlignment="1">
      <alignment vertical="center" wrapText="1"/>
    </xf>
    <xf numFmtId="0" fontId="106" fillId="7" borderId="41" xfId="0" applyFont="1" applyFill="1" applyBorder="1" applyAlignment="1">
      <alignment vertical="center" wrapText="1"/>
    </xf>
    <xf numFmtId="0" fontId="103" fillId="7" borderId="31" xfId="0" applyFont="1" applyFill="1" applyBorder="1" applyAlignment="1">
      <alignment vertical="center" wrapText="1"/>
    </xf>
    <xf numFmtId="0" fontId="103" fillId="7" borderId="39" xfId="0" applyFont="1" applyFill="1" applyBorder="1" applyAlignment="1">
      <alignment vertical="center" wrapText="1"/>
    </xf>
    <xf numFmtId="0" fontId="103" fillId="7" borderId="3" xfId="0" applyFont="1" applyFill="1" applyBorder="1" applyAlignment="1">
      <alignment vertical="center" wrapText="1"/>
    </xf>
    <xf numFmtId="0" fontId="103" fillId="7" borderId="42" xfId="0" applyFont="1" applyFill="1" applyBorder="1" applyAlignment="1">
      <alignment vertical="center" wrapText="1"/>
    </xf>
    <xf numFmtId="0" fontId="103" fillId="7" borderId="1" xfId="0" applyFont="1" applyFill="1" applyBorder="1" applyAlignment="1">
      <alignment horizontal="justify" vertical="center" wrapText="1"/>
    </xf>
    <xf numFmtId="0" fontId="103" fillId="7" borderId="25" xfId="0" applyFont="1" applyFill="1" applyBorder="1" applyAlignment="1">
      <alignment horizontal="justify" vertical="center" wrapText="1"/>
    </xf>
    <xf numFmtId="0" fontId="103" fillId="7" borderId="31" xfId="0" applyFont="1" applyFill="1" applyBorder="1" applyAlignment="1">
      <alignment horizontal="justify" vertical="center" wrapText="1"/>
    </xf>
    <xf numFmtId="0" fontId="103" fillId="7" borderId="39" xfId="0" applyFont="1" applyFill="1" applyBorder="1" applyAlignment="1">
      <alignment horizontal="justify" vertical="center" wrapText="1"/>
    </xf>
    <xf numFmtId="0" fontId="103" fillId="7" borderId="3" xfId="0" applyFont="1" applyFill="1" applyBorder="1" applyAlignment="1">
      <alignment horizontal="justify" vertical="center" wrapText="1"/>
    </xf>
    <xf numFmtId="0" fontId="103" fillId="7" borderId="42" xfId="0" applyFont="1" applyFill="1" applyBorder="1" applyAlignment="1">
      <alignment horizontal="justify" vertical="center" wrapText="1"/>
    </xf>
    <xf numFmtId="0" fontId="111" fillId="79" borderId="23" xfId="0" applyFont="1" applyFill="1" applyBorder="1" applyAlignment="1">
      <alignment horizontal="center" vertical="center" wrapText="1"/>
    </xf>
    <xf numFmtId="0" fontId="111" fillId="79" borderId="4" xfId="0" applyFont="1" applyFill="1" applyBorder="1" applyAlignment="1">
      <alignment horizontal="center" vertical="center" wrapText="1"/>
    </xf>
    <xf numFmtId="0" fontId="111" fillId="79" borderId="25" xfId="0" applyFont="1" applyFill="1" applyBorder="1" applyAlignment="1">
      <alignment horizontal="center" vertical="center" wrapText="1"/>
    </xf>
    <xf numFmtId="0" fontId="150" fillId="87" borderId="186" xfId="0" applyFont="1" applyFill="1" applyBorder="1" applyAlignment="1">
      <alignment horizontal="center" vertical="center" wrapText="1" readingOrder="1"/>
    </xf>
    <xf numFmtId="0" fontId="150" fillId="87" borderId="188" xfId="0" applyFont="1" applyFill="1" applyBorder="1" applyAlignment="1">
      <alignment horizontal="center" vertical="center" wrapText="1" readingOrder="1"/>
    </xf>
    <xf numFmtId="0" fontId="150" fillId="87" borderId="187" xfId="0" applyFont="1" applyFill="1" applyBorder="1" applyAlignment="1">
      <alignment horizontal="center" vertical="center" wrapText="1" readingOrder="1"/>
    </xf>
    <xf numFmtId="0" fontId="40" fillId="87" borderId="185" xfId="0" applyFont="1" applyFill="1" applyBorder="1" applyAlignment="1">
      <alignment horizontal="left" vertical="top" wrapText="1"/>
    </xf>
    <xf numFmtId="0" fontId="150" fillId="87" borderId="132" xfId="0" applyFont="1" applyFill="1" applyBorder="1" applyAlignment="1">
      <alignment vertical="center" wrapText="1" readingOrder="1"/>
    </xf>
    <xf numFmtId="9" fontId="138" fillId="87" borderId="132" xfId="0" applyNumberFormat="1" applyFont="1" applyFill="1" applyBorder="1" applyAlignment="1">
      <alignment horizontal="left" vertical="center" wrapText="1" readingOrder="1"/>
    </xf>
    <xf numFmtId="0" fontId="139" fillId="79" borderId="20" xfId="0" applyFont="1" applyFill="1" applyBorder="1" applyAlignment="1">
      <alignment horizontal="center" vertical="center" wrapText="1"/>
    </xf>
    <xf numFmtId="0" fontId="139" fillId="79" borderId="21" xfId="0" applyFont="1" applyFill="1" applyBorder="1" applyAlignment="1">
      <alignment horizontal="center" vertical="center"/>
    </xf>
    <xf numFmtId="0" fontId="139" fillId="79" borderId="22" xfId="0" applyFont="1" applyFill="1" applyBorder="1" applyAlignment="1">
      <alignment horizontal="center" vertical="center"/>
    </xf>
    <xf numFmtId="0" fontId="150" fillId="7" borderId="23" xfId="0" applyFont="1" applyFill="1" applyBorder="1" applyAlignment="1">
      <alignment horizontal="center" vertical="center" wrapText="1"/>
    </xf>
    <xf numFmtId="0" fontId="150" fillId="7" borderId="4" xfId="0" applyFont="1" applyFill="1" applyBorder="1" applyAlignment="1">
      <alignment horizontal="center" vertical="center" wrapText="1"/>
    </xf>
    <xf numFmtId="0" fontId="150" fillId="7" borderId="25" xfId="0" applyFont="1" applyFill="1" applyBorder="1" applyAlignment="1">
      <alignment horizontal="center" vertical="center" wrapText="1"/>
    </xf>
    <xf numFmtId="0" fontId="40" fillId="7" borderId="3" xfId="0" applyFont="1" applyFill="1" applyBorder="1" applyAlignment="1">
      <alignment vertical="center" wrapText="1"/>
    </xf>
    <xf numFmtId="0" fontId="40" fillId="7" borderId="42" xfId="0" applyFont="1" applyFill="1" applyBorder="1" applyAlignment="1">
      <alignment vertical="center" wrapText="1"/>
    </xf>
    <xf numFmtId="0" fontId="25" fillId="7" borderId="31" xfId="0" applyFont="1" applyFill="1" applyBorder="1" applyAlignment="1">
      <alignment vertical="center" wrapText="1"/>
    </xf>
    <xf numFmtId="0" fontId="25" fillId="7" borderId="39" xfId="0" applyFont="1" applyFill="1" applyBorder="1" applyAlignment="1">
      <alignment vertical="center" wrapText="1"/>
    </xf>
    <xf numFmtId="0" fontId="25" fillId="7" borderId="3" xfId="0" applyFont="1" applyFill="1" applyBorder="1" applyAlignment="1">
      <alignment vertical="center" wrapText="1"/>
    </xf>
    <xf numFmtId="0" fontId="25" fillId="7" borderId="42" xfId="0" applyFont="1" applyFill="1" applyBorder="1" applyAlignment="1">
      <alignment vertical="center" wrapText="1"/>
    </xf>
    <xf numFmtId="0" fontId="40" fillId="7" borderId="30" xfId="0" applyFont="1" applyFill="1" applyBorder="1" applyAlignment="1">
      <alignment vertical="center" wrapText="1"/>
    </xf>
    <xf numFmtId="0" fontId="40" fillId="7" borderId="8" xfId="0" applyFont="1" applyFill="1" applyBorder="1" applyAlignment="1">
      <alignment vertical="center" wrapText="1"/>
    </xf>
    <xf numFmtId="0" fontId="40" fillId="7" borderId="38" xfId="0" applyFont="1" applyFill="1" applyBorder="1" applyAlignment="1">
      <alignment horizontal="left" vertical="center" wrapText="1"/>
    </xf>
    <xf numFmtId="0" fontId="40" fillId="7" borderId="40" xfId="0" applyFont="1" applyFill="1" applyBorder="1" applyAlignment="1">
      <alignment horizontal="left" vertical="center" wrapText="1"/>
    </xf>
    <xf numFmtId="0" fontId="40" fillId="7" borderId="41" xfId="0" applyFont="1" applyFill="1" applyBorder="1" applyAlignment="1">
      <alignment horizontal="left" vertical="center" wrapText="1"/>
    </xf>
    <xf numFmtId="0" fontId="40" fillId="7" borderId="31" xfId="0" applyFont="1" applyFill="1" applyBorder="1" applyAlignment="1">
      <alignment vertical="center" wrapText="1"/>
    </xf>
    <xf numFmtId="0" fontId="40" fillId="7" borderId="39" xfId="0" applyFont="1" applyFill="1" applyBorder="1" applyAlignment="1">
      <alignment vertical="center" wrapText="1"/>
    </xf>
    <xf numFmtId="0" fontId="108" fillId="7" borderId="0" xfId="0" applyFont="1" applyFill="1" applyAlignment="1">
      <alignment horizontal="left"/>
    </xf>
    <xf numFmtId="4" fontId="25" fillId="77" borderId="132" xfId="0" applyNumberFormat="1" applyFont="1" applyFill="1" applyBorder="1" applyAlignment="1">
      <alignment horizontal="center" vertical="center"/>
    </xf>
    <xf numFmtId="4" fontId="25" fillId="77" borderId="14" xfId="0" applyNumberFormat="1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vertical="center" wrapText="1"/>
    </xf>
    <xf numFmtId="0" fontId="40" fillId="7" borderId="25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horizontal="justify" vertical="center" wrapText="1"/>
    </xf>
    <xf numFmtId="0" fontId="25" fillId="7" borderId="25" xfId="0" applyFont="1" applyFill="1" applyBorder="1" applyAlignment="1">
      <alignment horizontal="justify" vertical="center" wrapText="1"/>
    </xf>
    <xf numFmtId="0" fontId="141" fillId="79" borderId="23" xfId="0" applyFont="1" applyFill="1" applyBorder="1" applyAlignment="1">
      <alignment horizontal="center" vertical="center" wrapText="1"/>
    </xf>
    <xf numFmtId="0" fontId="141" fillId="79" borderId="4" xfId="0" applyFont="1" applyFill="1" applyBorder="1" applyAlignment="1">
      <alignment horizontal="center" vertical="center" wrapText="1"/>
    </xf>
    <xf numFmtId="0" fontId="141" fillId="79" borderId="25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vertical="center" wrapText="1"/>
    </xf>
    <xf numFmtId="0" fontId="25" fillId="7" borderId="25" xfId="0" applyFont="1" applyFill="1" applyBorder="1" applyAlignment="1">
      <alignment vertical="center" wrapText="1"/>
    </xf>
    <xf numFmtId="0" fontId="40" fillId="7" borderId="31" xfId="0" applyFont="1" applyFill="1" applyBorder="1" applyAlignment="1">
      <alignment horizontal="justify" vertical="center" wrapText="1"/>
    </xf>
    <xf numFmtId="0" fontId="40" fillId="7" borderId="39" xfId="0" applyFont="1" applyFill="1" applyBorder="1" applyAlignment="1">
      <alignment horizontal="justify" vertical="center" wrapText="1"/>
    </xf>
    <xf numFmtId="0" fontId="40" fillId="7" borderId="3" xfId="0" applyFont="1" applyFill="1" applyBorder="1" applyAlignment="1">
      <alignment horizontal="justify" vertical="center" wrapText="1"/>
    </xf>
    <xf numFmtId="0" fontId="40" fillId="7" borderId="42" xfId="0" applyFont="1" applyFill="1" applyBorder="1" applyAlignment="1">
      <alignment horizontal="justify" vertical="center" wrapText="1"/>
    </xf>
    <xf numFmtId="4" fontId="25" fillId="77" borderId="16" xfId="0" applyNumberFormat="1" applyFont="1" applyFill="1" applyBorder="1" applyAlignment="1">
      <alignment horizontal="center" vertical="center"/>
    </xf>
    <xf numFmtId="4" fontId="25" fillId="77" borderId="17" xfId="0" applyNumberFormat="1" applyFont="1" applyFill="1" applyBorder="1" applyAlignment="1">
      <alignment horizontal="center" vertical="center"/>
    </xf>
    <xf numFmtId="0" fontId="40" fillId="77" borderId="13" xfId="0" applyFont="1" applyFill="1" applyBorder="1" applyAlignment="1">
      <alignment horizontal="center"/>
    </xf>
    <xf numFmtId="0" fontId="40" fillId="77" borderId="132" xfId="0" applyFont="1" applyFill="1" applyBorder="1" applyAlignment="1">
      <alignment horizontal="center"/>
    </xf>
    <xf numFmtId="0" fontId="40" fillId="77" borderId="14" xfId="0" applyFont="1" applyFill="1" applyBorder="1" applyAlignment="1">
      <alignment horizontal="center"/>
    </xf>
    <xf numFmtId="167" fontId="25" fillId="77" borderId="132" xfId="1" applyNumberFormat="1" applyFont="1" applyFill="1" applyBorder="1" applyAlignment="1" applyProtection="1">
      <alignment horizontal="center" vertical="center"/>
      <protection locked="0"/>
    </xf>
    <xf numFmtId="167" fontId="25" fillId="77" borderId="14" xfId="1" applyNumberFormat="1" applyFont="1" applyFill="1" applyBorder="1" applyAlignment="1" applyProtection="1">
      <alignment horizontal="center" vertical="center"/>
      <protection locked="0"/>
    </xf>
    <xf numFmtId="0" fontId="25" fillId="77" borderId="132" xfId="0" applyFont="1" applyFill="1" applyBorder="1" applyAlignment="1" applyProtection="1">
      <alignment horizontal="center" vertical="center"/>
      <protection locked="0"/>
    </xf>
    <xf numFmtId="0" fontId="25" fillId="77" borderId="14" xfId="0" applyFont="1" applyFill="1" applyBorder="1" applyAlignment="1" applyProtection="1">
      <alignment horizontal="center" vertical="center"/>
      <protection locked="0"/>
    </xf>
    <xf numFmtId="0" fontId="105" fillId="79" borderId="20" xfId="0" applyFont="1" applyFill="1" applyBorder="1" applyAlignment="1">
      <alignment horizontal="center" vertical="center" wrapText="1"/>
    </xf>
    <xf numFmtId="0" fontId="105" fillId="79" borderId="21" xfId="0" applyFont="1" applyFill="1" applyBorder="1" applyAlignment="1">
      <alignment horizontal="center" vertical="center"/>
    </xf>
    <xf numFmtId="0" fontId="105" fillId="79" borderId="22" xfId="0" applyFont="1" applyFill="1" applyBorder="1" applyAlignment="1">
      <alignment horizontal="center" vertical="center"/>
    </xf>
    <xf numFmtId="0" fontId="110" fillId="7" borderId="23" xfId="0" applyFont="1" applyFill="1" applyBorder="1" applyAlignment="1">
      <alignment horizontal="center" vertical="center" wrapText="1"/>
    </xf>
    <xf numFmtId="0" fontId="110" fillId="7" borderId="4" xfId="0" applyFont="1" applyFill="1" applyBorder="1" applyAlignment="1">
      <alignment horizontal="center" vertical="center" wrapText="1"/>
    </xf>
    <xf numFmtId="0" fontId="110" fillId="7" borderId="25" xfId="0" applyFont="1" applyFill="1" applyBorder="1" applyAlignment="1">
      <alignment horizontal="center" vertical="center" wrapText="1"/>
    </xf>
    <xf numFmtId="0" fontId="106" fillId="7" borderId="1" xfId="0" applyFont="1" applyFill="1" applyBorder="1" applyAlignment="1">
      <alignment vertical="center" wrapText="1"/>
    </xf>
    <xf numFmtId="0" fontId="106" fillId="7" borderId="25" xfId="0" applyFont="1" applyFill="1" applyBorder="1" applyAlignment="1">
      <alignment vertical="center" wrapText="1"/>
    </xf>
    <xf numFmtId="0" fontId="103" fillId="7" borderId="1" xfId="0" applyFont="1" applyFill="1" applyBorder="1" applyAlignment="1">
      <alignment vertical="center" wrapText="1"/>
    </xf>
    <xf numFmtId="0" fontId="103" fillId="7" borderId="25" xfId="0" applyFont="1" applyFill="1" applyBorder="1" applyAlignment="1">
      <alignment vertical="center" wrapText="1"/>
    </xf>
    <xf numFmtId="0" fontId="106" fillId="7" borderId="31" xfId="0" applyFont="1" applyFill="1" applyBorder="1" applyAlignment="1">
      <alignment vertical="center" wrapText="1"/>
    </xf>
    <xf numFmtId="0" fontId="106" fillId="7" borderId="39" xfId="0" applyFont="1" applyFill="1" applyBorder="1" applyAlignment="1">
      <alignment vertical="center" wrapText="1"/>
    </xf>
    <xf numFmtId="0" fontId="106" fillId="7" borderId="1" xfId="0" applyFont="1" applyFill="1" applyBorder="1" applyAlignment="1">
      <alignment horizontal="justify" vertical="center" wrapText="1"/>
    </xf>
    <xf numFmtId="0" fontId="106" fillId="7" borderId="25" xfId="0" applyFont="1" applyFill="1" applyBorder="1" applyAlignment="1">
      <alignment horizontal="justify" vertical="center" wrapText="1"/>
    </xf>
    <xf numFmtId="0" fontId="40" fillId="4" borderId="132" xfId="0" applyFont="1" applyFill="1" applyBorder="1" applyAlignment="1">
      <alignment horizontal="left" vertical="center" wrapText="1"/>
    </xf>
    <xf numFmtId="0" fontId="107" fillId="0" borderId="0" xfId="0" applyFont="1" applyAlignment="1">
      <alignment horizontal="left"/>
    </xf>
    <xf numFmtId="0" fontId="150" fillId="7" borderId="132" xfId="0" applyFont="1" applyFill="1" applyBorder="1" applyAlignment="1">
      <alignment horizontal="center" vertical="center" wrapText="1"/>
    </xf>
    <xf numFmtId="0" fontId="40" fillId="0" borderId="132" xfId="0" applyFont="1" applyBorder="1" applyAlignment="1">
      <alignment horizontal="left" vertical="center" wrapText="1"/>
    </xf>
    <xf numFmtId="4" fontId="106" fillId="77" borderId="139" xfId="0" applyNumberFormat="1" applyFont="1" applyFill="1" applyBorder="1" applyAlignment="1" applyProtection="1">
      <alignment horizontal="center" vertical="center"/>
      <protection locked="0"/>
    </xf>
    <xf numFmtId="4" fontId="106" fillId="77" borderId="150" xfId="0" applyNumberFormat="1" applyFont="1" applyFill="1" applyBorder="1" applyAlignment="1" applyProtection="1">
      <alignment horizontal="center" vertical="center"/>
      <protection locked="0"/>
    </xf>
    <xf numFmtId="10" fontId="106" fillId="77" borderId="132" xfId="1" applyNumberFormat="1" applyFont="1" applyFill="1" applyBorder="1" applyAlignment="1" applyProtection="1">
      <alignment horizontal="center" vertical="center"/>
      <protection locked="0"/>
    </xf>
    <xf numFmtId="10" fontId="106" fillId="77" borderId="14" xfId="1" applyNumberFormat="1" applyFont="1" applyFill="1" applyBorder="1" applyAlignment="1" applyProtection="1">
      <alignment horizontal="center" vertical="center"/>
      <protection locked="0"/>
    </xf>
    <xf numFmtId="0" fontId="106" fillId="77" borderId="132" xfId="0" applyFont="1" applyFill="1" applyBorder="1" applyAlignment="1" applyProtection="1">
      <alignment horizontal="center" vertical="center"/>
      <protection locked="0"/>
    </xf>
    <xf numFmtId="0" fontId="106" fillId="77" borderId="14" xfId="0" applyFont="1" applyFill="1" applyBorder="1" applyAlignment="1" applyProtection="1">
      <alignment horizontal="center" vertical="center"/>
      <protection locked="0"/>
    </xf>
    <xf numFmtId="4" fontId="106" fillId="77" borderId="132" xfId="0" applyNumberFormat="1" applyFont="1" applyFill="1" applyBorder="1" applyAlignment="1">
      <alignment horizontal="center" vertical="center"/>
    </xf>
    <xf numFmtId="4" fontId="106" fillId="77" borderId="14" xfId="0" applyNumberFormat="1" applyFont="1" applyFill="1" applyBorder="1" applyAlignment="1">
      <alignment horizontal="center" vertical="center"/>
    </xf>
    <xf numFmtId="4" fontId="106" fillId="77" borderId="16" xfId="0" applyNumberFormat="1" applyFont="1" applyFill="1" applyBorder="1" applyAlignment="1">
      <alignment horizontal="center" vertical="center"/>
    </xf>
    <xf numFmtId="4" fontId="106" fillId="77" borderId="17" xfId="0" applyNumberFormat="1" applyFont="1" applyFill="1" applyBorder="1" applyAlignment="1">
      <alignment horizontal="center" vertical="center"/>
    </xf>
    <xf numFmtId="4" fontId="106" fillId="77" borderId="132" xfId="0" applyNumberFormat="1" applyFont="1" applyFill="1" applyBorder="1" applyAlignment="1" applyProtection="1">
      <alignment horizontal="center" vertical="center"/>
      <protection locked="0"/>
    </xf>
    <xf numFmtId="4" fontId="106" fillId="77" borderId="14" xfId="0" applyNumberFormat="1" applyFont="1" applyFill="1" applyBorder="1" applyAlignment="1" applyProtection="1">
      <alignment horizontal="center" vertical="center"/>
      <protection locked="0"/>
    </xf>
    <xf numFmtId="0" fontId="103" fillId="7" borderId="30" xfId="0" applyFont="1" applyFill="1" applyBorder="1" applyAlignment="1">
      <alignment horizontal="left" vertical="center" wrapText="1"/>
    </xf>
    <xf numFmtId="0" fontId="103" fillId="7" borderId="114" xfId="0" applyFont="1" applyFill="1" applyBorder="1" applyAlignment="1">
      <alignment horizontal="left" vertical="center" wrapText="1"/>
    </xf>
    <xf numFmtId="0" fontId="106" fillId="7" borderId="30" xfId="0" applyFont="1" applyFill="1" applyBorder="1" applyAlignment="1">
      <alignment horizontal="left" vertical="center" wrapText="1" indent="1"/>
    </xf>
    <xf numFmtId="0" fontId="106" fillId="7" borderId="114" xfId="0" applyFont="1" applyFill="1" applyBorder="1" applyAlignment="1">
      <alignment horizontal="left" vertical="center" wrapText="1" indent="1"/>
    </xf>
    <xf numFmtId="0" fontId="103" fillId="7" borderId="3" xfId="0" applyFont="1" applyFill="1" applyBorder="1" applyAlignment="1">
      <alignment horizontal="left" vertical="center" wrapText="1"/>
    </xf>
    <xf numFmtId="0" fontId="103" fillId="7" borderId="115" xfId="0" applyFont="1" applyFill="1" applyBorder="1" applyAlignment="1">
      <alignment horizontal="left" vertical="center" wrapText="1"/>
    </xf>
    <xf numFmtId="0" fontId="103" fillId="7" borderId="31" xfId="0" applyFont="1" applyFill="1" applyBorder="1" applyAlignment="1">
      <alignment horizontal="left" vertical="center" wrapText="1"/>
    </xf>
    <xf numFmtId="0" fontId="103" fillId="7" borderId="112" xfId="0" applyFont="1" applyFill="1" applyBorder="1" applyAlignment="1">
      <alignment horizontal="left" vertical="center" wrapText="1"/>
    </xf>
    <xf numFmtId="0" fontId="103" fillId="7" borderId="120" xfId="0" applyFont="1" applyFill="1" applyBorder="1" applyAlignment="1">
      <alignment horizontal="left" vertical="center" wrapText="1"/>
    </xf>
    <xf numFmtId="0" fontId="103" fillId="7" borderId="50" xfId="0" applyFont="1" applyFill="1" applyBorder="1" applyAlignment="1">
      <alignment horizontal="left" vertical="center" wrapText="1"/>
    </xf>
    <xf numFmtId="0" fontId="105" fillId="79" borderId="52" xfId="0" applyFont="1" applyFill="1" applyBorder="1" applyAlignment="1">
      <alignment horizontal="center" vertical="center" wrapText="1"/>
    </xf>
    <xf numFmtId="0" fontId="105" fillId="79" borderId="51" xfId="0" applyFont="1" applyFill="1" applyBorder="1" applyAlignment="1">
      <alignment horizontal="center" vertical="center" wrapText="1"/>
    </xf>
    <xf numFmtId="0" fontId="105" fillId="79" borderId="50" xfId="0" applyFont="1" applyFill="1" applyBorder="1" applyAlignment="1">
      <alignment horizontal="center" vertical="center" wrapText="1"/>
    </xf>
    <xf numFmtId="0" fontId="106" fillId="7" borderId="52" xfId="0" applyFont="1" applyFill="1" applyBorder="1" applyAlignment="1">
      <alignment horizontal="center" vertical="center" wrapText="1"/>
    </xf>
    <xf numFmtId="0" fontId="106" fillId="7" borderId="51" xfId="0" applyFont="1" applyFill="1" applyBorder="1" applyAlignment="1">
      <alignment horizontal="center" vertical="center" wrapText="1"/>
    </xf>
    <xf numFmtId="0" fontId="106" fillId="7" borderId="50" xfId="0" applyFont="1" applyFill="1" applyBorder="1" applyAlignment="1">
      <alignment horizontal="center" vertical="center" wrapText="1"/>
    </xf>
    <xf numFmtId="4" fontId="106" fillId="77" borderId="92" xfId="0" applyNumberFormat="1" applyFont="1" applyFill="1" applyBorder="1" applyAlignment="1" applyProtection="1">
      <alignment horizontal="center" vertical="center"/>
      <protection locked="0"/>
    </xf>
    <xf numFmtId="4" fontId="106" fillId="77" borderId="43" xfId="0" applyNumberFormat="1" applyFont="1" applyFill="1" applyBorder="1" applyAlignment="1" applyProtection="1">
      <alignment horizontal="center" vertical="center"/>
      <protection locked="0"/>
    </xf>
    <xf numFmtId="9" fontId="106" fillId="77" borderId="132" xfId="0" applyNumberFormat="1" applyFont="1" applyFill="1" applyBorder="1" applyAlignment="1" applyProtection="1">
      <alignment horizontal="center" vertical="center"/>
      <protection locked="0"/>
    </xf>
    <xf numFmtId="9" fontId="106" fillId="77" borderId="14" xfId="0" applyNumberFormat="1" applyFont="1" applyFill="1" applyBorder="1" applyAlignment="1" applyProtection="1">
      <alignment horizontal="center" vertical="center"/>
      <protection locked="0"/>
    </xf>
    <xf numFmtId="0" fontId="106" fillId="7" borderId="1" xfId="0" applyFont="1" applyFill="1" applyBorder="1" applyAlignment="1">
      <alignment horizontal="left" vertical="center" wrapText="1"/>
    </xf>
    <xf numFmtId="0" fontId="106" fillId="7" borderId="97" xfId="0" applyFont="1" applyFill="1" applyBorder="1" applyAlignment="1">
      <alignment horizontal="left" vertical="center" wrapText="1"/>
    </xf>
    <xf numFmtId="0" fontId="103" fillId="7" borderId="1" xfId="0" applyFont="1" applyFill="1" applyBorder="1" applyAlignment="1">
      <alignment horizontal="left" vertical="center" wrapText="1"/>
    </xf>
    <xf numFmtId="0" fontId="103" fillId="7" borderId="97" xfId="0" applyFont="1" applyFill="1" applyBorder="1" applyAlignment="1">
      <alignment horizontal="left" vertical="center" wrapText="1"/>
    </xf>
    <xf numFmtId="0" fontId="111" fillId="79" borderId="1" xfId="0" applyFont="1" applyFill="1" applyBorder="1" applyAlignment="1">
      <alignment horizontal="center" vertical="center" wrapText="1"/>
    </xf>
    <xf numFmtId="0" fontId="111" fillId="79" borderId="97" xfId="0" applyFont="1" applyFill="1" applyBorder="1" applyAlignment="1">
      <alignment horizontal="center" vertical="center" wrapText="1"/>
    </xf>
    <xf numFmtId="0" fontId="106" fillId="7" borderId="111" xfId="0" applyFont="1" applyFill="1" applyBorder="1" applyAlignment="1">
      <alignment horizontal="left" vertical="center" wrapText="1"/>
    </xf>
    <xf numFmtId="0" fontId="106" fillId="7" borderId="113" xfId="0" applyFont="1" applyFill="1" applyBorder="1" applyAlignment="1">
      <alignment horizontal="left" vertical="center" wrapText="1"/>
    </xf>
    <xf numFmtId="0" fontId="106" fillId="7" borderId="96" xfId="0" applyFont="1" applyFill="1" applyBorder="1" applyAlignment="1">
      <alignment horizontal="left" vertical="center" wrapText="1"/>
    </xf>
    <xf numFmtId="0" fontId="106" fillId="7" borderId="31" xfId="0" applyFont="1" applyFill="1" applyBorder="1" applyAlignment="1">
      <alignment horizontal="left" vertical="center" wrapText="1" indent="1"/>
    </xf>
    <xf numFmtId="0" fontId="106" fillId="7" borderId="112" xfId="0" applyFont="1" applyFill="1" applyBorder="1" applyAlignment="1">
      <alignment horizontal="left" vertical="center" wrapText="1" indent="1"/>
    </xf>
    <xf numFmtId="0" fontId="105" fillId="81" borderId="132" xfId="0" applyFont="1" applyFill="1" applyBorder="1" applyAlignment="1">
      <alignment horizontal="center" vertical="center" wrapText="1"/>
    </xf>
    <xf numFmtId="0" fontId="103" fillId="7" borderId="132" xfId="0" applyFont="1" applyFill="1" applyBorder="1" applyAlignment="1">
      <alignment horizontal="left" vertical="center" wrapText="1"/>
    </xf>
    <xf numFmtId="0" fontId="87" fillId="10" borderId="0" xfId="4" applyFont="1" applyFill="1" applyAlignment="1">
      <alignment horizontal="center" vertical="center"/>
    </xf>
    <xf numFmtId="0" fontId="85" fillId="79" borderId="1" xfId="0" applyFont="1" applyFill="1" applyBorder="1" applyAlignment="1">
      <alignment horizontal="center" vertical="center" wrapText="1"/>
    </xf>
    <xf numFmtId="0" fontId="85" fillId="79" borderId="97" xfId="0" applyFont="1" applyFill="1" applyBorder="1" applyAlignment="1">
      <alignment horizontal="center" vertical="center" wrapText="1"/>
    </xf>
    <xf numFmtId="0" fontId="84" fillId="80" borderId="13" xfId="0" applyFont="1" applyFill="1" applyBorder="1" applyAlignment="1">
      <alignment horizontal="center" vertical="center"/>
    </xf>
    <xf numFmtId="0" fontId="84" fillId="80" borderId="132" xfId="0" applyFont="1" applyFill="1" applyBorder="1" applyAlignment="1">
      <alignment horizontal="center" vertical="center"/>
    </xf>
    <xf numFmtId="0" fontId="84" fillId="80" borderId="14" xfId="0" applyFont="1" applyFill="1" applyBorder="1" applyAlignment="1">
      <alignment horizontal="center" vertical="center"/>
    </xf>
    <xf numFmtId="4" fontId="81" fillId="77" borderId="139" xfId="0" applyNumberFormat="1" applyFont="1" applyFill="1" applyBorder="1" applyAlignment="1">
      <alignment horizontal="center" vertical="center"/>
    </xf>
    <xf numFmtId="4" fontId="81" fillId="77" borderId="150" xfId="0" applyNumberFormat="1" applyFont="1" applyFill="1" applyBorder="1" applyAlignment="1">
      <alignment horizontal="center" vertical="center"/>
    </xf>
    <xf numFmtId="4" fontId="81" fillId="77" borderId="28" xfId="0" applyNumberFormat="1" applyFont="1" applyFill="1" applyBorder="1" applyAlignment="1">
      <alignment horizontal="center" vertical="center"/>
    </xf>
    <xf numFmtId="4" fontId="81" fillId="77" borderId="29" xfId="0" applyNumberFormat="1" applyFont="1" applyFill="1" applyBorder="1" applyAlignment="1">
      <alignment horizontal="center" vertical="center"/>
    </xf>
    <xf numFmtId="4" fontId="81" fillId="77" borderId="132" xfId="0" applyNumberFormat="1" applyFont="1" applyFill="1" applyBorder="1" applyAlignment="1" applyProtection="1">
      <alignment horizontal="center" vertical="center"/>
      <protection locked="0"/>
    </xf>
    <xf numFmtId="4" fontId="81" fillId="77" borderId="14" xfId="0" applyNumberFormat="1" applyFont="1" applyFill="1" applyBorder="1" applyAlignment="1" applyProtection="1">
      <alignment horizontal="center" vertical="center"/>
      <protection locked="0"/>
    </xf>
    <xf numFmtId="9" fontId="81" fillId="77" borderId="132" xfId="0" applyNumberFormat="1" applyFont="1" applyFill="1" applyBorder="1" applyAlignment="1" applyProtection="1">
      <alignment horizontal="center" vertical="center"/>
      <protection locked="0"/>
    </xf>
    <xf numFmtId="9" fontId="81" fillId="77" borderId="14" xfId="0" applyNumberFormat="1" applyFont="1" applyFill="1" applyBorder="1" applyAlignment="1" applyProtection="1">
      <alignment horizontal="center" vertical="center"/>
      <protection locked="0"/>
    </xf>
    <xf numFmtId="4" fontId="81" fillId="77" borderId="139" xfId="0" applyNumberFormat="1" applyFont="1" applyFill="1" applyBorder="1" applyAlignment="1" applyProtection="1">
      <alignment horizontal="center" vertical="center"/>
      <protection locked="0"/>
    </xf>
    <xf numFmtId="4" fontId="81" fillId="77" borderId="150" xfId="0" applyNumberFormat="1" applyFont="1" applyFill="1" applyBorder="1" applyAlignment="1" applyProtection="1">
      <alignment horizontal="center" vertical="center"/>
      <protection locked="0"/>
    </xf>
    <xf numFmtId="10" fontId="81" fillId="77" borderId="139" xfId="1" applyNumberFormat="1" applyFont="1" applyFill="1" applyBorder="1" applyAlignment="1" applyProtection="1">
      <alignment horizontal="center" vertical="center"/>
      <protection locked="0"/>
    </xf>
    <xf numFmtId="10" fontId="81" fillId="77" borderId="150" xfId="1" applyNumberFormat="1" applyFont="1" applyFill="1" applyBorder="1" applyAlignment="1" applyProtection="1">
      <alignment horizontal="center" vertical="center"/>
      <protection locked="0"/>
    </xf>
    <xf numFmtId="0" fontId="81" fillId="77" borderId="139" xfId="0" applyFont="1" applyFill="1" applyBorder="1" applyAlignment="1" applyProtection="1">
      <alignment horizontal="center" vertical="center"/>
      <protection locked="0"/>
    </xf>
    <xf numFmtId="0" fontId="81" fillId="77" borderId="150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0" fontId="12" fillId="2" borderId="144" xfId="0" applyFont="1" applyFill="1" applyBorder="1" applyAlignment="1">
      <alignment horizontal="center" vertical="center"/>
    </xf>
    <xf numFmtId="0" fontId="12" fillId="2" borderId="150" xfId="0" applyFont="1" applyFill="1" applyBorder="1" applyAlignment="1">
      <alignment horizontal="center" vertical="center"/>
    </xf>
    <xf numFmtId="0" fontId="13" fillId="2" borderId="132" xfId="0" applyFont="1" applyFill="1" applyBorder="1" applyAlignment="1" applyProtection="1">
      <alignment horizontal="center" vertical="center"/>
      <protection locked="0"/>
    </xf>
    <xf numFmtId="0" fontId="13" fillId="2" borderId="139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4" fontId="13" fillId="2" borderId="132" xfId="0" applyNumberFormat="1" applyFont="1" applyFill="1" applyBorder="1" applyAlignment="1">
      <alignment horizontal="center" vertical="center"/>
    </xf>
    <xf numFmtId="4" fontId="13" fillId="2" borderId="139" xfId="0" applyNumberFormat="1" applyFont="1" applyFill="1" applyBorder="1" applyAlignment="1">
      <alignment horizontal="center" vertical="center"/>
    </xf>
    <xf numFmtId="4" fontId="13" fillId="2" borderId="14" xfId="0" applyNumberFormat="1" applyFont="1" applyFill="1" applyBorder="1" applyAlignment="1">
      <alignment horizontal="center" vertical="center"/>
    </xf>
    <xf numFmtId="3" fontId="13" fillId="2" borderId="132" xfId="0" applyNumberFormat="1" applyFont="1" applyFill="1" applyBorder="1" applyAlignment="1" applyProtection="1">
      <alignment horizontal="center" vertical="center"/>
      <protection locked="0"/>
    </xf>
    <xf numFmtId="3" fontId="13" fillId="2" borderId="139" xfId="0" applyNumberFormat="1" applyFont="1" applyFill="1" applyBorder="1" applyAlignment="1" applyProtection="1">
      <alignment horizontal="center" vertical="center"/>
      <protection locked="0"/>
    </xf>
    <xf numFmtId="3" fontId="13" fillId="2" borderId="14" xfId="0" applyNumberFormat="1" applyFont="1" applyFill="1" applyBorder="1" applyAlignment="1" applyProtection="1">
      <alignment horizontal="center" vertical="center"/>
      <protection locked="0"/>
    </xf>
    <xf numFmtId="4" fontId="13" fillId="2" borderId="132" xfId="0" applyNumberFormat="1" applyFont="1" applyFill="1" applyBorder="1" applyAlignment="1" applyProtection="1">
      <alignment horizontal="center" vertical="center"/>
      <protection locked="0"/>
    </xf>
    <xf numFmtId="4" fontId="13" fillId="2" borderId="139" xfId="0" applyNumberFormat="1" applyFont="1" applyFill="1" applyBorder="1" applyAlignment="1" applyProtection="1">
      <alignment horizontal="center" vertical="center"/>
      <protection locked="0"/>
    </xf>
    <xf numFmtId="4" fontId="13" fillId="2" borderId="14" xfId="0" applyNumberFormat="1" applyFont="1" applyFill="1" applyBorder="1" applyAlignment="1" applyProtection="1">
      <alignment horizontal="center" vertical="center"/>
      <protection locked="0"/>
    </xf>
    <xf numFmtId="10" fontId="13" fillId="2" borderId="132" xfId="1" applyNumberFormat="1" applyFont="1" applyFill="1" applyBorder="1" applyAlignment="1" applyProtection="1">
      <alignment horizontal="center" vertical="center"/>
      <protection locked="0"/>
    </xf>
    <xf numFmtId="10" fontId="13" fillId="2" borderId="139" xfId="1" applyNumberFormat="1" applyFont="1" applyFill="1" applyBorder="1" applyAlignment="1" applyProtection="1">
      <alignment horizontal="center" vertical="center"/>
      <protection locked="0"/>
    </xf>
    <xf numFmtId="10" fontId="13" fillId="2" borderId="14" xfId="1" applyNumberFormat="1" applyFont="1" applyFill="1" applyBorder="1" applyAlignment="1" applyProtection="1">
      <alignment horizontal="center" vertical="center"/>
      <protection locked="0"/>
    </xf>
    <xf numFmtId="9" fontId="13" fillId="2" borderId="132" xfId="0" applyNumberFormat="1" applyFont="1" applyFill="1" applyBorder="1" applyAlignment="1" applyProtection="1">
      <alignment horizontal="center" vertical="center"/>
      <protection locked="0"/>
    </xf>
    <xf numFmtId="9" fontId="13" fillId="2" borderId="139" xfId="0" applyNumberFormat="1" applyFont="1" applyFill="1" applyBorder="1" applyAlignment="1" applyProtection="1">
      <alignment horizontal="center" vertical="center"/>
      <protection locked="0"/>
    </xf>
    <xf numFmtId="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0" fillId="0" borderId="132" xfId="0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38" fillId="10" borderId="0" xfId="4" applyFont="1" applyFill="1" applyAlignment="1">
      <alignment horizontal="center" vertical="center"/>
    </xf>
    <xf numFmtId="0" fontId="19" fillId="0" borderId="44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0" fillId="0" borderId="132" xfId="0" applyBorder="1" applyAlignment="1">
      <alignment horizontal="center"/>
    </xf>
    <xf numFmtId="0" fontId="17" fillId="0" borderId="2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25" xfId="0" applyFont="1" applyBorder="1" applyAlignment="1">
      <alignment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justify" vertical="center" wrapText="1"/>
    </xf>
    <xf numFmtId="0" fontId="18" fillId="0" borderId="25" xfId="0" applyFont="1" applyBorder="1" applyAlignment="1">
      <alignment horizontal="justify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4" fontId="13" fillId="2" borderId="150" xfId="0" applyNumberFormat="1" applyFont="1" applyFill="1" applyBorder="1" applyAlignment="1">
      <alignment horizontal="center" vertical="center"/>
    </xf>
    <xf numFmtId="4" fontId="13" fillId="2" borderId="28" xfId="0" applyNumberFormat="1" applyFont="1" applyFill="1" applyBorder="1" applyAlignment="1">
      <alignment horizontal="center" vertical="center"/>
    </xf>
    <xf numFmtId="4" fontId="13" fillId="2" borderId="29" xfId="0" applyNumberFormat="1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32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0" xfId="0" applyFont="1" applyFill="1" applyBorder="1" applyAlignment="1" applyProtection="1">
      <alignment horizontal="center" vertical="center"/>
      <protection locked="0"/>
    </xf>
    <xf numFmtId="167" fontId="13" fillId="2" borderId="139" xfId="1" applyNumberFormat="1" applyFont="1" applyFill="1" applyBorder="1" applyAlignment="1" applyProtection="1">
      <alignment horizontal="center" vertical="center"/>
      <protection locked="0"/>
    </xf>
    <xf numFmtId="167" fontId="13" fillId="2" borderId="150" xfId="1" applyNumberFormat="1" applyFont="1" applyFill="1" applyBorder="1" applyAlignment="1" applyProtection="1">
      <alignment horizontal="center" vertical="center"/>
      <protection locked="0"/>
    </xf>
    <xf numFmtId="4" fontId="13" fillId="2" borderId="150" xfId="0" applyNumberFormat="1" applyFont="1" applyFill="1" applyBorder="1" applyAlignment="1" applyProtection="1">
      <alignment horizontal="center" vertical="center"/>
      <protection locked="0"/>
    </xf>
    <xf numFmtId="0" fontId="22" fillId="0" borderId="132" xfId="0" applyFont="1" applyBorder="1" applyAlignment="1">
      <alignment horizontal="center" vertical="center" wrapText="1"/>
    </xf>
    <xf numFmtId="0" fontId="20" fillId="5" borderId="132" xfId="0" applyFont="1" applyFill="1" applyBorder="1" applyAlignment="1">
      <alignment horizontal="center" vertical="center" wrapText="1"/>
    </xf>
    <xf numFmtId="0" fontId="23" fillId="0" borderId="132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4" fontId="13" fillId="2" borderId="16" xfId="0" applyNumberFormat="1" applyFont="1" applyFill="1" applyBorder="1" applyAlignment="1">
      <alignment horizontal="center" vertical="center"/>
    </xf>
    <xf numFmtId="4" fontId="13" fillId="2" borderId="17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22" fillId="0" borderId="147" xfId="0" applyFont="1" applyBorder="1" applyAlignment="1">
      <alignment horizontal="center" vertical="center" wrapText="1"/>
    </xf>
    <xf numFmtId="0" fontId="22" fillId="0" borderId="14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3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justify" vertical="center" wrapText="1"/>
    </xf>
    <xf numFmtId="0" fontId="22" fillId="0" borderId="8" xfId="0" applyFont="1" applyBorder="1" applyAlignment="1">
      <alignment horizontal="justify" vertical="center" wrapText="1"/>
    </xf>
    <xf numFmtId="0" fontId="39" fillId="73" borderId="139" xfId="5" applyFill="1" applyBorder="1" applyAlignment="1">
      <alignment horizontal="center"/>
    </xf>
    <xf numFmtId="0" fontId="39" fillId="73" borderId="144" xfId="5" applyFill="1" applyBorder="1" applyAlignment="1">
      <alignment horizontal="center"/>
    </xf>
    <xf numFmtId="0" fontId="39" fillId="73" borderId="142" xfId="5" applyFill="1" applyBorder="1" applyAlignment="1">
      <alignment horizontal="center"/>
    </xf>
    <xf numFmtId="0" fontId="39" fillId="74" borderId="139" xfId="5" applyFill="1" applyBorder="1" applyAlignment="1">
      <alignment horizontal="center"/>
    </xf>
    <xf numFmtId="0" fontId="39" fillId="74" borderId="142" xfId="5" applyFill="1" applyBorder="1" applyAlignment="1">
      <alignment horizontal="center"/>
    </xf>
    <xf numFmtId="10" fontId="13" fillId="2" borderId="150" xfId="1" applyNumberFormat="1" applyFont="1" applyFill="1" applyBorder="1" applyAlignment="1" applyProtection="1">
      <alignment horizontal="center" vertical="center"/>
      <protection locked="0"/>
    </xf>
    <xf numFmtId="0" fontId="79" fillId="0" borderId="1" xfId="0" applyFont="1" applyBorder="1" applyAlignment="1">
      <alignment horizontal="center" vertical="center" wrapText="1"/>
    </xf>
    <xf numFmtId="0" fontId="79" fillId="0" borderId="97" xfId="0" applyFont="1" applyBorder="1" applyAlignment="1">
      <alignment horizontal="center" vertical="center" wrapText="1"/>
    </xf>
    <xf numFmtId="0" fontId="0" fillId="73" borderId="139" xfId="0" applyFill="1" applyBorder="1" applyAlignment="1">
      <alignment horizontal="center"/>
    </xf>
    <xf numFmtId="0" fontId="0" fillId="73" borderId="144" xfId="0" applyFill="1" applyBorder="1" applyAlignment="1">
      <alignment horizontal="center"/>
    </xf>
    <xf numFmtId="0" fontId="0" fillId="73" borderId="142" xfId="0" applyFill="1" applyBorder="1" applyAlignment="1">
      <alignment horizontal="center"/>
    </xf>
    <xf numFmtId="0" fontId="0" fillId="74" borderId="139" xfId="0" applyFill="1" applyBorder="1" applyAlignment="1">
      <alignment horizontal="center"/>
    </xf>
    <xf numFmtId="0" fontId="0" fillId="74" borderId="142" xfId="0" applyFill="1" applyBorder="1" applyAlignment="1">
      <alignment horizontal="center"/>
    </xf>
    <xf numFmtId="0" fontId="72" fillId="0" borderId="53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0" xfId="0" applyBorder="1" applyAlignment="1">
      <alignment horizontal="center"/>
    </xf>
    <xf numFmtId="0" fontId="18" fillId="0" borderId="270" xfId="0" applyFont="1" applyFill="1" applyBorder="1" applyAlignment="1">
      <alignment horizontal="left" vertical="top" wrapText="1"/>
    </xf>
  </cellXfs>
  <cellStyles count="1348">
    <cellStyle name="20% - Accent1" xfId="8" xr:uid="{00000000-0005-0000-0000-000000000000}"/>
    <cellStyle name="20% - Accent1 10" xfId="166" xr:uid="{00000000-0005-0000-0000-000001000000}"/>
    <cellStyle name="20% - Accent1 10 2" xfId="463" xr:uid="{00000000-0005-0000-0000-000002000000}"/>
    <cellStyle name="20% - Accent1 10 2 2" xfId="1057" xr:uid="{00000000-0005-0000-0000-000003000000}"/>
    <cellStyle name="20% - Accent1 10 3" xfId="765" xr:uid="{00000000-0005-0000-0000-000004000000}"/>
    <cellStyle name="20% - Accent1 11" xfId="167" xr:uid="{00000000-0005-0000-0000-000005000000}"/>
    <cellStyle name="20% - Accent1 11 2" xfId="464" xr:uid="{00000000-0005-0000-0000-000006000000}"/>
    <cellStyle name="20% - Accent1 11 2 2" xfId="1058" xr:uid="{00000000-0005-0000-0000-000007000000}"/>
    <cellStyle name="20% - Accent1 11 3" xfId="766" xr:uid="{00000000-0005-0000-0000-000008000000}"/>
    <cellStyle name="20% - Accent1 12" xfId="168" xr:uid="{00000000-0005-0000-0000-000009000000}"/>
    <cellStyle name="20% - Accent1 12 2" xfId="465" xr:uid="{00000000-0005-0000-0000-00000A000000}"/>
    <cellStyle name="20% - Accent1 12 2 2" xfId="1059" xr:uid="{00000000-0005-0000-0000-00000B000000}"/>
    <cellStyle name="20% - Accent1 12 3" xfId="767" xr:uid="{00000000-0005-0000-0000-00000C000000}"/>
    <cellStyle name="20% - Accent1 13" xfId="169" xr:uid="{00000000-0005-0000-0000-00000D000000}"/>
    <cellStyle name="20% - Accent1 13 2" xfId="466" xr:uid="{00000000-0005-0000-0000-00000E000000}"/>
    <cellStyle name="20% - Accent1 13 2 2" xfId="1060" xr:uid="{00000000-0005-0000-0000-00000F000000}"/>
    <cellStyle name="20% - Accent1 13 3" xfId="768" xr:uid="{00000000-0005-0000-0000-000010000000}"/>
    <cellStyle name="20% - Accent1 2" xfId="170" xr:uid="{00000000-0005-0000-0000-000011000000}"/>
    <cellStyle name="20% - Accent1 2 2" xfId="467" xr:uid="{00000000-0005-0000-0000-000012000000}"/>
    <cellStyle name="20% - Accent1 2 2 2" xfId="1061" xr:uid="{00000000-0005-0000-0000-000013000000}"/>
    <cellStyle name="20% - Accent1 2 3" xfId="769" xr:uid="{00000000-0005-0000-0000-000014000000}"/>
    <cellStyle name="20% - Accent1 3" xfId="171" xr:uid="{00000000-0005-0000-0000-000015000000}"/>
    <cellStyle name="20% - Accent1 3 2" xfId="468" xr:uid="{00000000-0005-0000-0000-000016000000}"/>
    <cellStyle name="20% - Accent1 3 2 2" xfId="1062" xr:uid="{00000000-0005-0000-0000-000017000000}"/>
    <cellStyle name="20% - Accent1 3 3" xfId="770" xr:uid="{00000000-0005-0000-0000-000018000000}"/>
    <cellStyle name="20% - Accent1 4" xfId="172" xr:uid="{00000000-0005-0000-0000-000019000000}"/>
    <cellStyle name="20% - Accent1 4 2" xfId="469" xr:uid="{00000000-0005-0000-0000-00001A000000}"/>
    <cellStyle name="20% - Accent1 4 2 2" xfId="1063" xr:uid="{00000000-0005-0000-0000-00001B000000}"/>
    <cellStyle name="20% - Accent1 4 3" xfId="771" xr:uid="{00000000-0005-0000-0000-00001C000000}"/>
    <cellStyle name="20% - Accent1 5" xfId="173" xr:uid="{00000000-0005-0000-0000-00001D000000}"/>
    <cellStyle name="20% - Accent1 5 2" xfId="470" xr:uid="{00000000-0005-0000-0000-00001E000000}"/>
    <cellStyle name="20% - Accent1 5 2 2" xfId="1064" xr:uid="{00000000-0005-0000-0000-00001F000000}"/>
    <cellStyle name="20% - Accent1 5 3" xfId="772" xr:uid="{00000000-0005-0000-0000-000020000000}"/>
    <cellStyle name="20% - Accent1 6" xfId="174" xr:uid="{00000000-0005-0000-0000-000021000000}"/>
    <cellStyle name="20% - Accent1 6 2" xfId="471" xr:uid="{00000000-0005-0000-0000-000022000000}"/>
    <cellStyle name="20% - Accent1 6 2 2" xfId="1065" xr:uid="{00000000-0005-0000-0000-000023000000}"/>
    <cellStyle name="20% - Accent1 6 3" xfId="773" xr:uid="{00000000-0005-0000-0000-000024000000}"/>
    <cellStyle name="20% - Accent1 7" xfId="175" xr:uid="{00000000-0005-0000-0000-000025000000}"/>
    <cellStyle name="20% - Accent1 7 2" xfId="472" xr:uid="{00000000-0005-0000-0000-000026000000}"/>
    <cellStyle name="20% - Accent1 7 2 2" xfId="1066" xr:uid="{00000000-0005-0000-0000-000027000000}"/>
    <cellStyle name="20% - Accent1 7 3" xfId="774" xr:uid="{00000000-0005-0000-0000-000028000000}"/>
    <cellStyle name="20% - Accent1 8" xfId="176" xr:uid="{00000000-0005-0000-0000-000029000000}"/>
    <cellStyle name="20% - Accent1 8 2" xfId="473" xr:uid="{00000000-0005-0000-0000-00002A000000}"/>
    <cellStyle name="20% - Accent1 8 2 2" xfId="1067" xr:uid="{00000000-0005-0000-0000-00002B000000}"/>
    <cellStyle name="20% - Accent1 8 3" xfId="775" xr:uid="{00000000-0005-0000-0000-00002C000000}"/>
    <cellStyle name="20% - Accent1 9" xfId="177" xr:uid="{00000000-0005-0000-0000-00002D000000}"/>
    <cellStyle name="20% - Accent1 9 2" xfId="474" xr:uid="{00000000-0005-0000-0000-00002E000000}"/>
    <cellStyle name="20% - Accent1 9 2 2" xfId="1068" xr:uid="{00000000-0005-0000-0000-00002F000000}"/>
    <cellStyle name="20% - Accent1 9 3" xfId="776" xr:uid="{00000000-0005-0000-0000-000030000000}"/>
    <cellStyle name="20% - Accent2" xfId="9" xr:uid="{00000000-0005-0000-0000-000031000000}"/>
    <cellStyle name="20% - Accent2 10" xfId="178" xr:uid="{00000000-0005-0000-0000-000032000000}"/>
    <cellStyle name="20% - Accent2 10 2" xfId="475" xr:uid="{00000000-0005-0000-0000-000033000000}"/>
    <cellStyle name="20% - Accent2 10 2 2" xfId="1069" xr:uid="{00000000-0005-0000-0000-000034000000}"/>
    <cellStyle name="20% - Accent2 10 3" xfId="777" xr:uid="{00000000-0005-0000-0000-000035000000}"/>
    <cellStyle name="20% - Accent2 11" xfId="179" xr:uid="{00000000-0005-0000-0000-000036000000}"/>
    <cellStyle name="20% - Accent2 11 2" xfId="476" xr:uid="{00000000-0005-0000-0000-000037000000}"/>
    <cellStyle name="20% - Accent2 11 2 2" xfId="1070" xr:uid="{00000000-0005-0000-0000-000038000000}"/>
    <cellStyle name="20% - Accent2 11 3" xfId="778" xr:uid="{00000000-0005-0000-0000-000039000000}"/>
    <cellStyle name="20% - Accent2 12" xfId="180" xr:uid="{00000000-0005-0000-0000-00003A000000}"/>
    <cellStyle name="20% - Accent2 12 2" xfId="477" xr:uid="{00000000-0005-0000-0000-00003B000000}"/>
    <cellStyle name="20% - Accent2 12 2 2" xfId="1071" xr:uid="{00000000-0005-0000-0000-00003C000000}"/>
    <cellStyle name="20% - Accent2 12 3" xfId="779" xr:uid="{00000000-0005-0000-0000-00003D000000}"/>
    <cellStyle name="20% - Accent2 13" xfId="181" xr:uid="{00000000-0005-0000-0000-00003E000000}"/>
    <cellStyle name="20% - Accent2 13 2" xfId="478" xr:uid="{00000000-0005-0000-0000-00003F000000}"/>
    <cellStyle name="20% - Accent2 13 2 2" xfId="1072" xr:uid="{00000000-0005-0000-0000-000040000000}"/>
    <cellStyle name="20% - Accent2 13 3" xfId="780" xr:uid="{00000000-0005-0000-0000-000041000000}"/>
    <cellStyle name="20% - Accent2 2" xfId="182" xr:uid="{00000000-0005-0000-0000-000042000000}"/>
    <cellStyle name="20% - Accent2 2 2" xfId="479" xr:uid="{00000000-0005-0000-0000-000043000000}"/>
    <cellStyle name="20% - Accent2 2 2 2" xfId="1073" xr:uid="{00000000-0005-0000-0000-000044000000}"/>
    <cellStyle name="20% - Accent2 2 3" xfId="781" xr:uid="{00000000-0005-0000-0000-000045000000}"/>
    <cellStyle name="20% - Accent2 3" xfId="183" xr:uid="{00000000-0005-0000-0000-000046000000}"/>
    <cellStyle name="20% - Accent2 3 2" xfId="480" xr:uid="{00000000-0005-0000-0000-000047000000}"/>
    <cellStyle name="20% - Accent2 3 2 2" xfId="1074" xr:uid="{00000000-0005-0000-0000-000048000000}"/>
    <cellStyle name="20% - Accent2 3 3" xfId="782" xr:uid="{00000000-0005-0000-0000-000049000000}"/>
    <cellStyle name="20% - Accent2 4" xfId="184" xr:uid="{00000000-0005-0000-0000-00004A000000}"/>
    <cellStyle name="20% - Accent2 4 2" xfId="481" xr:uid="{00000000-0005-0000-0000-00004B000000}"/>
    <cellStyle name="20% - Accent2 4 2 2" xfId="1075" xr:uid="{00000000-0005-0000-0000-00004C000000}"/>
    <cellStyle name="20% - Accent2 4 3" xfId="783" xr:uid="{00000000-0005-0000-0000-00004D000000}"/>
    <cellStyle name="20% - Accent2 5" xfId="185" xr:uid="{00000000-0005-0000-0000-00004E000000}"/>
    <cellStyle name="20% - Accent2 5 2" xfId="482" xr:uid="{00000000-0005-0000-0000-00004F000000}"/>
    <cellStyle name="20% - Accent2 5 2 2" xfId="1076" xr:uid="{00000000-0005-0000-0000-000050000000}"/>
    <cellStyle name="20% - Accent2 5 3" xfId="784" xr:uid="{00000000-0005-0000-0000-000051000000}"/>
    <cellStyle name="20% - Accent2 6" xfId="186" xr:uid="{00000000-0005-0000-0000-000052000000}"/>
    <cellStyle name="20% - Accent2 6 2" xfId="483" xr:uid="{00000000-0005-0000-0000-000053000000}"/>
    <cellStyle name="20% - Accent2 6 2 2" xfId="1077" xr:uid="{00000000-0005-0000-0000-000054000000}"/>
    <cellStyle name="20% - Accent2 6 3" xfId="785" xr:uid="{00000000-0005-0000-0000-000055000000}"/>
    <cellStyle name="20% - Accent2 7" xfId="187" xr:uid="{00000000-0005-0000-0000-000056000000}"/>
    <cellStyle name="20% - Accent2 7 2" xfId="484" xr:uid="{00000000-0005-0000-0000-000057000000}"/>
    <cellStyle name="20% - Accent2 7 2 2" xfId="1078" xr:uid="{00000000-0005-0000-0000-000058000000}"/>
    <cellStyle name="20% - Accent2 7 3" xfId="786" xr:uid="{00000000-0005-0000-0000-000059000000}"/>
    <cellStyle name="20% - Accent2 8" xfId="188" xr:uid="{00000000-0005-0000-0000-00005A000000}"/>
    <cellStyle name="20% - Accent2 8 2" xfId="485" xr:uid="{00000000-0005-0000-0000-00005B000000}"/>
    <cellStyle name="20% - Accent2 8 2 2" xfId="1079" xr:uid="{00000000-0005-0000-0000-00005C000000}"/>
    <cellStyle name="20% - Accent2 8 3" xfId="787" xr:uid="{00000000-0005-0000-0000-00005D000000}"/>
    <cellStyle name="20% - Accent2 9" xfId="189" xr:uid="{00000000-0005-0000-0000-00005E000000}"/>
    <cellStyle name="20% - Accent2 9 2" xfId="486" xr:uid="{00000000-0005-0000-0000-00005F000000}"/>
    <cellStyle name="20% - Accent2 9 2 2" xfId="1080" xr:uid="{00000000-0005-0000-0000-000060000000}"/>
    <cellStyle name="20% - Accent2 9 3" xfId="788" xr:uid="{00000000-0005-0000-0000-000061000000}"/>
    <cellStyle name="20% - Accent3" xfId="10" xr:uid="{00000000-0005-0000-0000-000062000000}"/>
    <cellStyle name="20% - Accent3 10" xfId="190" xr:uid="{00000000-0005-0000-0000-000063000000}"/>
    <cellStyle name="20% - Accent3 10 2" xfId="487" xr:uid="{00000000-0005-0000-0000-000064000000}"/>
    <cellStyle name="20% - Accent3 10 2 2" xfId="1081" xr:uid="{00000000-0005-0000-0000-000065000000}"/>
    <cellStyle name="20% - Accent3 10 3" xfId="789" xr:uid="{00000000-0005-0000-0000-000066000000}"/>
    <cellStyle name="20% - Accent3 11" xfId="191" xr:uid="{00000000-0005-0000-0000-000067000000}"/>
    <cellStyle name="20% - Accent3 11 2" xfId="488" xr:uid="{00000000-0005-0000-0000-000068000000}"/>
    <cellStyle name="20% - Accent3 11 2 2" xfId="1082" xr:uid="{00000000-0005-0000-0000-000069000000}"/>
    <cellStyle name="20% - Accent3 11 3" xfId="790" xr:uid="{00000000-0005-0000-0000-00006A000000}"/>
    <cellStyle name="20% - Accent3 12" xfId="192" xr:uid="{00000000-0005-0000-0000-00006B000000}"/>
    <cellStyle name="20% - Accent3 12 2" xfId="489" xr:uid="{00000000-0005-0000-0000-00006C000000}"/>
    <cellStyle name="20% - Accent3 12 2 2" xfId="1083" xr:uid="{00000000-0005-0000-0000-00006D000000}"/>
    <cellStyle name="20% - Accent3 12 3" xfId="791" xr:uid="{00000000-0005-0000-0000-00006E000000}"/>
    <cellStyle name="20% - Accent3 13" xfId="193" xr:uid="{00000000-0005-0000-0000-00006F000000}"/>
    <cellStyle name="20% - Accent3 13 2" xfId="490" xr:uid="{00000000-0005-0000-0000-000070000000}"/>
    <cellStyle name="20% - Accent3 13 2 2" xfId="1084" xr:uid="{00000000-0005-0000-0000-000071000000}"/>
    <cellStyle name="20% - Accent3 13 3" xfId="792" xr:uid="{00000000-0005-0000-0000-000072000000}"/>
    <cellStyle name="20% - Accent3 2" xfId="194" xr:uid="{00000000-0005-0000-0000-000073000000}"/>
    <cellStyle name="20% - Accent3 2 2" xfId="491" xr:uid="{00000000-0005-0000-0000-000074000000}"/>
    <cellStyle name="20% - Accent3 2 2 2" xfId="1085" xr:uid="{00000000-0005-0000-0000-000075000000}"/>
    <cellStyle name="20% - Accent3 2 3" xfId="793" xr:uid="{00000000-0005-0000-0000-000076000000}"/>
    <cellStyle name="20% - Accent3 3" xfId="195" xr:uid="{00000000-0005-0000-0000-000077000000}"/>
    <cellStyle name="20% - Accent3 3 2" xfId="492" xr:uid="{00000000-0005-0000-0000-000078000000}"/>
    <cellStyle name="20% - Accent3 3 2 2" xfId="1086" xr:uid="{00000000-0005-0000-0000-000079000000}"/>
    <cellStyle name="20% - Accent3 3 3" xfId="794" xr:uid="{00000000-0005-0000-0000-00007A000000}"/>
    <cellStyle name="20% - Accent3 4" xfId="196" xr:uid="{00000000-0005-0000-0000-00007B000000}"/>
    <cellStyle name="20% - Accent3 4 2" xfId="493" xr:uid="{00000000-0005-0000-0000-00007C000000}"/>
    <cellStyle name="20% - Accent3 4 2 2" xfId="1087" xr:uid="{00000000-0005-0000-0000-00007D000000}"/>
    <cellStyle name="20% - Accent3 4 3" xfId="795" xr:uid="{00000000-0005-0000-0000-00007E000000}"/>
    <cellStyle name="20% - Accent3 5" xfId="197" xr:uid="{00000000-0005-0000-0000-00007F000000}"/>
    <cellStyle name="20% - Accent3 5 2" xfId="494" xr:uid="{00000000-0005-0000-0000-000080000000}"/>
    <cellStyle name="20% - Accent3 5 2 2" xfId="1088" xr:uid="{00000000-0005-0000-0000-000081000000}"/>
    <cellStyle name="20% - Accent3 5 3" xfId="796" xr:uid="{00000000-0005-0000-0000-000082000000}"/>
    <cellStyle name="20% - Accent3 6" xfId="198" xr:uid="{00000000-0005-0000-0000-000083000000}"/>
    <cellStyle name="20% - Accent3 6 2" xfId="495" xr:uid="{00000000-0005-0000-0000-000084000000}"/>
    <cellStyle name="20% - Accent3 6 2 2" xfId="1089" xr:uid="{00000000-0005-0000-0000-000085000000}"/>
    <cellStyle name="20% - Accent3 6 3" xfId="797" xr:uid="{00000000-0005-0000-0000-000086000000}"/>
    <cellStyle name="20% - Accent3 7" xfId="199" xr:uid="{00000000-0005-0000-0000-000087000000}"/>
    <cellStyle name="20% - Accent3 7 2" xfId="496" xr:uid="{00000000-0005-0000-0000-000088000000}"/>
    <cellStyle name="20% - Accent3 7 2 2" xfId="1090" xr:uid="{00000000-0005-0000-0000-000089000000}"/>
    <cellStyle name="20% - Accent3 7 3" xfId="798" xr:uid="{00000000-0005-0000-0000-00008A000000}"/>
    <cellStyle name="20% - Accent3 8" xfId="200" xr:uid="{00000000-0005-0000-0000-00008B000000}"/>
    <cellStyle name="20% - Accent3 8 2" xfId="497" xr:uid="{00000000-0005-0000-0000-00008C000000}"/>
    <cellStyle name="20% - Accent3 8 2 2" xfId="1091" xr:uid="{00000000-0005-0000-0000-00008D000000}"/>
    <cellStyle name="20% - Accent3 8 3" xfId="799" xr:uid="{00000000-0005-0000-0000-00008E000000}"/>
    <cellStyle name="20% - Accent3 9" xfId="201" xr:uid="{00000000-0005-0000-0000-00008F000000}"/>
    <cellStyle name="20% - Accent3 9 2" xfId="498" xr:uid="{00000000-0005-0000-0000-000090000000}"/>
    <cellStyle name="20% - Accent3 9 2 2" xfId="1092" xr:uid="{00000000-0005-0000-0000-000091000000}"/>
    <cellStyle name="20% - Accent3 9 3" xfId="800" xr:uid="{00000000-0005-0000-0000-000092000000}"/>
    <cellStyle name="20% - Accent4" xfId="11" xr:uid="{00000000-0005-0000-0000-000093000000}"/>
    <cellStyle name="20% - Accent4 10" xfId="202" xr:uid="{00000000-0005-0000-0000-000094000000}"/>
    <cellStyle name="20% - Accent4 10 2" xfId="499" xr:uid="{00000000-0005-0000-0000-000095000000}"/>
    <cellStyle name="20% - Accent4 10 2 2" xfId="1093" xr:uid="{00000000-0005-0000-0000-000096000000}"/>
    <cellStyle name="20% - Accent4 10 3" xfId="801" xr:uid="{00000000-0005-0000-0000-000097000000}"/>
    <cellStyle name="20% - Accent4 11" xfId="203" xr:uid="{00000000-0005-0000-0000-000098000000}"/>
    <cellStyle name="20% - Accent4 11 2" xfId="500" xr:uid="{00000000-0005-0000-0000-000099000000}"/>
    <cellStyle name="20% - Accent4 11 2 2" xfId="1094" xr:uid="{00000000-0005-0000-0000-00009A000000}"/>
    <cellStyle name="20% - Accent4 11 3" xfId="802" xr:uid="{00000000-0005-0000-0000-00009B000000}"/>
    <cellStyle name="20% - Accent4 12" xfId="204" xr:uid="{00000000-0005-0000-0000-00009C000000}"/>
    <cellStyle name="20% - Accent4 12 2" xfId="501" xr:uid="{00000000-0005-0000-0000-00009D000000}"/>
    <cellStyle name="20% - Accent4 12 2 2" xfId="1095" xr:uid="{00000000-0005-0000-0000-00009E000000}"/>
    <cellStyle name="20% - Accent4 12 3" xfId="803" xr:uid="{00000000-0005-0000-0000-00009F000000}"/>
    <cellStyle name="20% - Accent4 13" xfId="205" xr:uid="{00000000-0005-0000-0000-0000A0000000}"/>
    <cellStyle name="20% - Accent4 13 2" xfId="502" xr:uid="{00000000-0005-0000-0000-0000A1000000}"/>
    <cellStyle name="20% - Accent4 13 2 2" xfId="1096" xr:uid="{00000000-0005-0000-0000-0000A2000000}"/>
    <cellStyle name="20% - Accent4 13 3" xfId="804" xr:uid="{00000000-0005-0000-0000-0000A3000000}"/>
    <cellStyle name="20% - Accent4 2" xfId="206" xr:uid="{00000000-0005-0000-0000-0000A4000000}"/>
    <cellStyle name="20% - Accent4 2 2" xfId="503" xr:uid="{00000000-0005-0000-0000-0000A5000000}"/>
    <cellStyle name="20% - Accent4 2 2 2" xfId="1097" xr:uid="{00000000-0005-0000-0000-0000A6000000}"/>
    <cellStyle name="20% - Accent4 2 3" xfId="805" xr:uid="{00000000-0005-0000-0000-0000A7000000}"/>
    <cellStyle name="20% - Accent4 3" xfId="207" xr:uid="{00000000-0005-0000-0000-0000A8000000}"/>
    <cellStyle name="20% - Accent4 3 2" xfId="504" xr:uid="{00000000-0005-0000-0000-0000A9000000}"/>
    <cellStyle name="20% - Accent4 3 2 2" xfId="1098" xr:uid="{00000000-0005-0000-0000-0000AA000000}"/>
    <cellStyle name="20% - Accent4 3 3" xfId="806" xr:uid="{00000000-0005-0000-0000-0000AB000000}"/>
    <cellStyle name="20% - Accent4 4" xfId="208" xr:uid="{00000000-0005-0000-0000-0000AC000000}"/>
    <cellStyle name="20% - Accent4 4 2" xfId="505" xr:uid="{00000000-0005-0000-0000-0000AD000000}"/>
    <cellStyle name="20% - Accent4 4 2 2" xfId="1099" xr:uid="{00000000-0005-0000-0000-0000AE000000}"/>
    <cellStyle name="20% - Accent4 4 3" xfId="807" xr:uid="{00000000-0005-0000-0000-0000AF000000}"/>
    <cellStyle name="20% - Accent4 5" xfId="209" xr:uid="{00000000-0005-0000-0000-0000B0000000}"/>
    <cellStyle name="20% - Accent4 5 2" xfId="506" xr:uid="{00000000-0005-0000-0000-0000B1000000}"/>
    <cellStyle name="20% - Accent4 5 2 2" xfId="1100" xr:uid="{00000000-0005-0000-0000-0000B2000000}"/>
    <cellStyle name="20% - Accent4 5 3" xfId="808" xr:uid="{00000000-0005-0000-0000-0000B3000000}"/>
    <cellStyle name="20% - Accent4 6" xfId="210" xr:uid="{00000000-0005-0000-0000-0000B4000000}"/>
    <cellStyle name="20% - Accent4 6 2" xfId="507" xr:uid="{00000000-0005-0000-0000-0000B5000000}"/>
    <cellStyle name="20% - Accent4 6 2 2" xfId="1101" xr:uid="{00000000-0005-0000-0000-0000B6000000}"/>
    <cellStyle name="20% - Accent4 6 3" xfId="809" xr:uid="{00000000-0005-0000-0000-0000B7000000}"/>
    <cellStyle name="20% - Accent4 7" xfId="211" xr:uid="{00000000-0005-0000-0000-0000B8000000}"/>
    <cellStyle name="20% - Accent4 7 2" xfId="508" xr:uid="{00000000-0005-0000-0000-0000B9000000}"/>
    <cellStyle name="20% - Accent4 7 2 2" xfId="1102" xr:uid="{00000000-0005-0000-0000-0000BA000000}"/>
    <cellStyle name="20% - Accent4 7 3" xfId="810" xr:uid="{00000000-0005-0000-0000-0000BB000000}"/>
    <cellStyle name="20% - Accent4 8" xfId="212" xr:uid="{00000000-0005-0000-0000-0000BC000000}"/>
    <cellStyle name="20% - Accent4 8 2" xfId="509" xr:uid="{00000000-0005-0000-0000-0000BD000000}"/>
    <cellStyle name="20% - Accent4 8 2 2" xfId="1103" xr:uid="{00000000-0005-0000-0000-0000BE000000}"/>
    <cellStyle name="20% - Accent4 8 3" xfId="811" xr:uid="{00000000-0005-0000-0000-0000BF000000}"/>
    <cellStyle name="20% - Accent4 9" xfId="213" xr:uid="{00000000-0005-0000-0000-0000C0000000}"/>
    <cellStyle name="20% - Accent4 9 2" xfId="510" xr:uid="{00000000-0005-0000-0000-0000C1000000}"/>
    <cellStyle name="20% - Accent4 9 2 2" xfId="1104" xr:uid="{00000000-0005-0000-0000-0000C2000000}"/>
    <cellStyle name="20% - Accent4 9 3" xfId="812" xr:uid="{00000000-0005-0000-0000-0000C3000000}"/>
    <cellStyle name="20% - Accent5" xfId="12" xr:uid="{00000000-0005-0000-0000-0000C4000000}"/>
    <cellStyle name="20% - Accent5 10" xfId="214" xr:uid="{00000000-0005-0000-0000-0000C5000000}"/>
    <cellStyle name="20% - Accent5 10 2" xfId="511" xr:uid="{00000000-0005-0000-0000-0000C6000000}"/>
    <cellStyle name="20% - Accent5 10 2 2" xfId="1105" xr:uid="{00000000-0005-0000-0000-0000C7000000}"/>
    <cellStyle name="20% - Accent5 10 3" xfId="813" xr:uid="{00000000-0005-0000-0000-0000C8000000}"/>
    <cellStyle name="20% - Accent5 11" xfId="215" xr:uid="{00000000-0005-0000-0000-0000C9000000}"/>
    <cellStyle name="20% - Accent5 11 2" xfId="512" xr:uid="{00000000-0005-0000-0000-0000CA000000}"/>
    <cellStyle name="20% - Accent5 11 2 2" xfId="1106" xr:uid="{00000000-0005-0000-0000-0000CB000000}"/>
    <cellStyle name="20% - Accent5 11 3" xfId="814" xr:uid="{00000000-0005-0000-0000-0000CC000000}"/>
    <cellStyle name="20% - Accent5 12" xfId="216" xr:uid="{00000000-0005-0000-0000-0000CD000000}"/>
    <cellStyle name="20% - Accent5 12 2" xfId="513" xr:uid="{00000000-0005-0000-0000-0000CE000000}"/>
    <cellStyle name="20% - Accent5 12 2 2" xfId="1107" xr:uid="{00000000-0005-0000-0000-0000CF000000}"/>
    <cellStyle name="20% - Accent5 12 3" xfId="815" xr:uid="{00000000-0005-0000-0000-0000D0000000}"/>
    <cellStyle name="20% - Accent5 13" xfId="217" xr:uid="{00000000-0005-0000-0000-0000D1000000}"/>
    <cellStyle name="20% - Accent5 13 2" xfId="514" xr:uid="{00000000-0005-0000-0000-0000D2000000}"/>
    <cellStyle name="20% - Accent5 13 2 2" xfId="1108" xr:uid="{00000000-0005-0000-0000-0000D3000000}"/>
    <cellStyle name="20% - Accent5 13 3" xfId="816" xr:uid="{00000000-0005-0000-0000-0000D4000000}"/>
    <cellStyle name="20% - Accent5 2" xfId="218" xr:uid="{00000000-0005-0000-0000-0000D5000000}"/>
    <cellStyle name="20% - Accent5 2 2" xfId="515" xr:uid="{00000000-0005-0000-0000-0000D6000000}"/>
    <cellStyle name="20% - Accent5 2 2 2" xfId="1109" xr:uid="{00000000-0005-0000-0000-0000D7000000}"/>
    <cellStyle name="20% - Accent5 2 3" xfId="817" xr:uid="{00000000-0005-0000-0000-0000D8000000}"/>
    <cellStyle name="20% - Accent5 3" xfId="219" xr:uid="{00000000-0005-0000-0000-0000D9000000}"/>
    <cellStyle name="20% - Accent5 3 2" xfId="516" xr:uid="{00000000-0005-0000-0000-0000DA000000}"/>
    <cellStyle name="20% - Accent5 3 2 2" xfId="1110" xr:uid="{00000000-0005-0000-0000-0000DB000000}"/>
    <cellStyle name="20% - Accent5 3 3" xfId="818" xr:uid="{00000000-0005-0000-0000-0000DC000000}"/>
    <cellStyle name="20% - Accent5 4" xfId="220" xr:uid="{00000000-0005-0000-0000-0000DD000000}"/>
    <cellStyle name="20% - Accent5 4 2" xfId="517" xr:uid="{00000000-0005-0000-0000-0000DE000000}"/>
    <cellStyle name="20% - Accent5 4 2 2" xfId="1111" xr:uid="{00000000-0005-0000-0000-0000DF000000}"/>
    <cellStyle name="20% - Accent5 4 3" xfId="819" xr:uid="{00000000-0005-0000-0000-0000E0000000}"/>
    <cellStyle name="20% - Accent5 5" xfId="221" xr:uid="{00000000-0005-0000-0000-0000E1000000}"/>
    <cellStyle name="20% - Accent5 5 2" xfId="518" xr:uid="{00000000-0005-0000-0000-0000E2000000}"/>
    <cellStyle name="20% - Accent5 5 2 2" xfId="1112" xr:uid="{00000000-0005-0000-0000-0000E3000000}"/>
    <cellStyle name="20% - Accent5 5 3" xfId="820" xr:uid="{00000000-0005-0000-0000-0000E4000000}"/>
    <cellStyle name="20% - Accent5 6" xfId="222" xr:uid="{00000000-0005-0000-0000-0000E5000000}"/>
    <cellStyle name="20% - Accent5 6 2" xfId="519" xr:uid="{00000000-0005-0000-0000-0000E6000000}"/>
    <cellStyle name="20% - Accent5 6 2 2" xfId="1113" xr:uid="{00000000-0005-0000-0000-0000E7000000}"/>
    <cellStyle name="20% - Accent5 6 3" xfId="821" xr:uid="{00000000-0005-0000-0000-0000E8000000}"/>
    <cellStyle name="20% - Accent5 7" xfId="223" xr:uid="{00000000-0005-0000-0000-0000E9000000}"/>
    <cellStyle name="20% - Accent5 7 2" xfId="520" xr:uid="{00000000-0005-0000-0000-0000EA000000}"/>
    <cellStyle name="20% - Accent5 7 2 2" xfId="1114" xr:uid="{00000000-0005-0000-0000-0000EB000000}"/>
    <cellStyle name="20% - Accent5 7 3" xfId="822" xr:uid="{00000000-0005-0000-0000-0000EC000000}"/>
    <cellStyle name="20% - Accent5 8" xfId="224" xr:uid="{00000000-0005-0000-0000-0000ED000000}"/>
    <cellStyle name="20% - Accent5 8 2" xfId="521" xr:uid="{00000000-0005-0000-0000-0000EE000000}"/>
    <cellStyle name="20% - Accent5 8 2 2" xfId="1115" xr:uid="{00000000-0005-0000-0000-0000EF000000}"/>
    <cellStyle name="20% - Accent5 8 3" xfId="823" xr:uid="{00000000-0005-0000-0000-0000F0000000}"/>
    <cellStyle name="20% - Accent5 9" xfId="225" xr:uid="{00000000-0005-0000-0000-0000F1000000}"/>
    <cellStyle name="20% - Accent5 9 2" xfId="522" xr:uid="{00000000-0005-0000-0000-0000F2000000}"/>
    <cellStyle name="20% - Accent5 9 2 2" xfId="1116" xr:uid="{00000000-0005-0000-0000-0000F3000000}"/>
    <cellStyle name="20% - Accent5 9 3" xfId="824" xr:uid="{00000000-0005-0000-0000-0000F4000000}"/>
    <cellStyle name="20% - Accent6" xfId="13" xr:uid="{00000000-0005-0000-0000-0000F5000000}"/>
    <cellStyle name="20% - Accent6 10" xfId="226" xr:uid="{00000000-0005-0000-0000-0000F6000000}"/>
    <cellStyle name="20% - Accent6 10 2" xfId="523" xr:uid="{00000000-0005-0000-0000-0000F7000000}"/>
    <cellStyle name="20% - Accent6 10 2 2" xfId="1117" xr:uid="{00000000-0005-0000-0000-0000F8000000}"/>
    <cellStyle name="20% - Accent6 10 3" xfId="825" xr:uid="{00000000-0005-0000-0000-0000F9000000}"/>
    <cellStyle name="20% - Accent6 11" xfId="227" xr:uid="{00000000-0005-0000-0000-0000FA000000}"/>
    <cellStyle name="20% - Accent6 11 2" xfId="524" xr:uid="{00000000-0005-0000-0000-0000FB000000}"/>
    <cellStyle name="20% - Accent6 11 2 2" xfId="1118" xr:uid="{00000000-0005-0000-0000-0000FC000000}"/>
    <cellStyle name="20% - Accent6 11 3" xfId="826" xr:uid="{00000000-0005-0000-0000-0000FD000000}"/>
    <cellStyle name="20% - Accent6 12" xfId="228" xr:uid="{00000000-0005-0000-0000-0000FE000000}"/>
    <cellStyle name="20% - Accent6 12 2" xfId="525" xr:uid="{00000000-0005-0000-0000-0000FF000000}"/>
    <cellStyle name="20% - Accent6 12 2 2" xfId="1119" xr:uid="{00000000-0005-0000-0000-000000010000}"/>
    <cellStyle name="20% - Accent6 12 3" xfId="827" xr:uid="{00000000-0005-0000-0000-000001010000}"/>
    <cellStyle name="20% - Accent6 13" xfId="229" xr:uid="{00000000-0005-0000-0000-000002010000}"/>
    <cellStyle name="20% - Accent6 13 2" xfId="526" xr:uid="{00000000-0005-0000-0000-000003010000}"/>
    <cellStyle name="20% - Accent6 13 2 2" xfId="1120" xr:uid="{00000000-0005-0000-0000-000004010000}"/>
    <cellStyle name="20% - Accent6 13 3" xfId="828" xr:uid="{00000000-0005-0000-0000-000005010000}"/>
    <cellStyle name="20% - Accent6 2" xfId="230" xr:uid="{00000000-0005-0000-0000-000006010000}"/>
    <cellStyle name="20% - Accent6 2 2" xfId="527" xr:uid="{00000000-0005-0000-0000-000007010000}"/>
    <cellStyle name="20% - Accent6 2 2 2" xfId="1121" xr:uid="{00000000-0005-0000-0000-000008010000}"/>
    <cellStyle name="20% - Accent6 2 3" xfId="829" xr:uid="{00000000-0005-0000-0000-000009010000}"/>
    <cellStyle name="20% - Accent6 3" xfId="231" xr:uid="{00000000-0005-0000-0000-00000A010000}"/>
    <cellStyle name="20% - Accent6 3 2" xfId="528" xr:uid="{00000000-0005-0000-0000-00000B010000}"/>
    <cellStyle name="20% - Accent6 3 2 2" xfId="1122" xr:uid="{00000000-0005-0000-0000-00000C010000}"/>
    <cellStyle name="20% - Accent6 3 3" xfId="830" xr:uid="{00000000-0005-0000-0000-00000D010000}"/>
    <cellStyle name="20% - Accent6 4" xfId="232" xr:uid="{00000000-0005-0000-0000-00000E010000}"/>
    <cellStyle name="20% - Accent6 4 2" xfId="529" xr:uid="{00000000-0005-0000-0000-00000F010000}"/>
    <cellStyle name="20% - Accent6 4 2 2" xfId="1123" xr:uid="{00000000-0005-0000-0000-000010010000}"/>
    <cellStyle name="20% - Accent6 4 3" xfId="831" xr:uid="{00000000-0005-0000-0000-000011010000}"/>
    <cellStyle name="20% - Accent6 5" xfId="233" xr:uid="{00000000-0005-0000-0000-000012010000}"/>
    <cellStyle name="20% - Accent6 5 2" xfId="530" xr:uid="{00000000-0005-0000-0000-000013010000}"/>
    <cellStyle name="20% - Accent6 5 2 2" xfId="1124" xr:uid="{00000000-0005-0000-0000-000014010000}"/>
    <cellStyle name="20% - Accent6 5 3" xfId="832" xr:uid="{00000000-0005-0000-0000-000015010000}"/>
    <cellStyle name="20% - Accent6 6" xfId="234" xr:uid="{00000000-0005-0000-0000-000016010000}"/>
    <cellStyle name="20% - Accent6 6 2" xfId="531" xr:uid="{00000000-0005-0000-0000-000017010000}"/>
    <cellStyle name="20% - Accent6 6 2 2" xfId="1125" xr:uid="{00000000-0005-0000-0000-000018010000}"/>
    <cellStyle name="20% - Accent6 6 3" xfId="833" xr:uid="{00000000-0005-0000-0000-000019010000}"/>
    <cellStyle name="20% - Accent6 7" xfId="235" xr:uid="{00000000-0005-0000-0000-00001A010000}"/>
    <cellStyle name="20% - Accent6 7 2" xfId="532" xr:uid="{00000000-0005-0000-0000-00001B010000}"/>
    <cellStyle name="20% - Accent6 7 2 2" xfId="1126" xr:uid="{00000000-0005-0000-0000-00001C010000}"/>
    <cellStyle name="20% - Accent6 7 3" xfId="834" xr:uid="{00000000-0005-0000-0000-00001D010000}"/>
    <cellStyle name="20% - Accent6 8" xfId="236" xr:uid="{00000000-0005-0000-0000-00001E010000}"/>
    <cellStyle name="20% - Accent6 8 2" xfId="533" xr:uid="{00000000-0005-0000-0000-00001F010000}"/>
    <cellStyle name="20% - Accent6 8 2 2" xfId="1127" xr:uid="{00000000-0005-0000-0000-000020010000}"/>
    <cellStyle name="20% - Accent6 8 3" xfId="835" xr:uid="{00000000-0005-0000-0000-000021010000}"/>
    <cellStyle name="20% - Accent6 9" xfId="237" xr:uid="{00000000-0005-0000-0000-000022010000}"/>
    <cellStyle name="20% - Accent6 9 2" xfId="534" xr:uid="{00000000-0005-0000-0000-000023010000}"/>
    <cellStyle name="20% - Accent6 9 2 2" xfId="1128" xr:uid="{00000000-0005-0000-0000-000024010000}"/>
    <cellStyle name="20% - Accent6 9 3" xfId="836" xr:uid="{00000000-0005-0000-0000-000025010000}"/>
    <cellStyle name="20% - Акцент1 2" xfId="14" xr:uid="{00000000-0005-0000-0000-000026010000}"/>
    <cellStyle name="20% - Акцент2 2" xfId="15" xr:uid="{00000000-0005-0000-0000-000027010000}"/>
    <cellStyle name="20% - Акцент3 2" xfId="16" xr:uid="{00000000-0005-0000-0000-000028010000}"/>
    <cellStyle name="20% - Акцент4 2" xfId="17" xr:uid="{00000000-0005-0000-0000-000029010000}"/>
    <cellStyle name="20% - Акцент5 2" xfId="18" xr:uid="{00000000-0005-0000-0000-00002A010000}"/>
    <cellStyle name="20% - Акцент6 2" xfId="19" xr:uid="{00000000-0005-0000-0000-00002B010000}"/>
    <cellStyle name="40% - Accent1" xfId="20" xr:uid="{00000000-0005-0000-0000-00002C010000}"/>
    <cellStyle name="40% - Accent1 10" xfId="238" xr:uid="{00000000-0005-0000-0000-00002D010000}"/>
    <cellStyle name="40% - Accent1 10 2" xfId="535" xr:uid="{00000000-0005-0000-0000-00002E010000}"/>
    <cellStyle name="40% - Accent1 10 2 2" xfId="1129" xr:uid="{00000000-0005-0000-0000-00002F010000}"/>
    <cellStyle name="40% - Accent1 10 3" xfId="837" xr:uid="{00000000-0005-0000-0000-000030010000}"/>
    <cellStyle name="40% - Accent1 11" xfId="239" xr:uid="{00000000-0005-0000-0000-000031010000}"/>
    <cellStyle name="40% - Accent1 11 2" xfId="536" xr:uid="{00000000-0005-0000-0000-000032010000}"/>
    <cellStyle name="40% - Accent1 11 2 2" xfId="1130" xr:uid="{00000000-0005-0000-0000-000033010000}"/>
    <cellStyle name="40% - Accent1 11 3" xfId="838" xr:uid="{00000000-0005-0000-0000-000034010000}"/>
    <cellStyle name="40% - Accent1 12" xfId="240" xr:uid="{00000000-0005-0000-0000-000035010000}"/>
    <cellStyle name="40% - Accent1 12 2" xfId="537" xr:uid="{00000000-0005-0000-0000-000036010000}"/>
    <cellStyle name="40% - Accent1 12 2 2" xfId="1131" xr:uid="{00000000-0005-0000-0000-000037010000}"/>
    <cellStyle name="40% - Accent1 12 3" xfId="839" xr:uid="{00000000-0005-0000-0000-000038010000}"/>
    <cellStyle name="40% - Accent1 13" xfId="241" xr:uid="{00000000-0005-0000-0000-000039010000}"/>
    <cellStyle name="40% - Accent1 13 2" xfId="538" xr:uid="{00000000-0005-0000-0000-00003A010000}"/>
    <cellStyle name="40% - Accent1 13 2 2" xfId="1132" xr:uid="{00000000-0005-0000-0000-00003B010000}"/>
    <cellStyle name="40% - Accent1 13 3" xfId="840" xr:uid="{00000000-0005-0000-0000-00003C010000}"/>
    <cellStyle name="40% - Accent1 2" xfId="242" xr:uid="{00000000-0005-0000-0000-00003D010000}"/>
    <cellStyle name="40% - Accent1 2 2" xfId="539" xr:uid="{00000000-0005-0000-0000-00003E010000}"/>
    <cellStyle name="40% - Accent1 2 2 2" xfId="1133" xr:uid="{00000000-0005-0000-0000-00003F010000}"/>
    <cellStyle name="40% - Accent1 2 3" xfId="841" xr:uid="{00000000-0005-0000-0000-000040010000}"/>
    <cellStyle name="40% - Accent1 3" xfId="243" xr:uid="{00000000-0005-0000-0000-000041010000}"/>
    <cellStyle name="40% - Accent1 3 2" xfId="540" xr:uid="{00000000-0005-0000-0000-000042010000}"/>
    <cellStyle name="40% - Accent1 3 2 2" xfId="1134" xr:uid="{00000000-0005-0000-0000-000043010000}"/>
    <cellStyle name="40% - Accent1 3 3" xfId="842" xr:uid="{00000000-0005-0000-0000-000044010000}"/>
    <cellStyle name="40% - Accent1 4" xfId="244" xr:uid="{00000000-0005-0000-0000-000045010000}"/>
    <cellStyle name="40% - Accent1 4 2" xfId="541" xr:uid="{00000000-0005-0000-0000-000046010000}"/>
    <cellStyle name="40% - Accent1 4 2 2" xfId="1135" xr:uid="{00000000-0005-0000-0000-000047010000}"/>
    <cellStyle name="40% - Accent1 4 3" xfId="843" xr:uid="{00000000-0005-0000-0000-000048010000}"/>
    <cellStyle name="40% - Accent1 5" xfId="245" xr:uid="{00000000-0005-0000-0000-000049010000}"/>
    <cellStyle name="40% - Accent1 5 2" xfId="542" xr:uid="{00000000-0005-0000-0000-00004A010000}"/>
    <cellStyle name="40% - Accent1 5 2 2" xfId="1136" xr:uid="{00000000-0005-0000-0000-00004B010000}"/>
    <cellStyle name="40% - Accent1 5 3" xfId="844" xr:uid="{00000000-0005-0000-0000-00004C010000}"/>
    <cellStyle name="40% - Accent1 6" xfId="246" xr:uid="{00000000-0005-0000-0000-00004D010000}"/>
    <cellStyle name="40% - Accent1 6 2" xfId="543" xr:uid="{00000000-0005-0000-0000-00004E010000}"/>
    <cellStyle name="40% - Accent1 6 2 2" xfId="1137" xr:uid="{00000000-0005-0000-0000-00004F010000}"/>
    <cellStyle name="40% - Accent1 6 3" xfId="845" xr:uid="{00000000-0005-0000-0000-000050010000}"/>
    <cellStyle name="40% - Accent1 7" xfId="247" xr:uid="{00000000-0005-0000-0000-000051010000}"/>
    <cellStyle name="40% - Accent1 7 2" xfId="544" xr:uid="{00000000-0005-0000-0000-000052010000}"/>
    <cellStyle name="40% - Accent1 7 2 2" xfId="1138" xr:uid="{00000000-0005-0000-0000-000053010000}"/>
    <cellStyle name="40% - Accent1 7 3" xfId="846" xr:uid="{00000000-0005-0000-0000-000054010000}"/>
    <cellStyle name="40% - Accent1 8" xfId="248" xr:uid="{00000000-0005-0000-0000-000055010000}"/>
    <cellStyle name="40% - Accent1 8 2" xfId="545" xr:uid="{00000000-0005-0000-0000-000056010000}"/>
    <cellStyle name="40% - Accent1 8 2 2" xfId="1139" xr:uid="{00000000-0005-0000-0000-000057010000}"/>
    <cellStyle name="40% - Accent1 8 3" xfId="847" xr:uid="{00000000-0005-0000-0000-000058010000}"/>
    <cellStyle name="40% - Accent1 9" xfId="249" xr:uid="{00000000-0005-0000-0000-000059010000}"/>
    <cellStyle name="40% - Accent1 9 2" xfId="546" xr:uid="{00000000-0005-0000-0000-00005A010000}"/>
    <cellStyle name="40% - Accent1 9 2 2" xfId="1140" xr:uid="{00000000-0005-0000-0000-00005B010000}"/>
    <cellStyle name="40% - Accent1 9 3" xfId="848" xr:uid="{00000000-0005-0000-0000-00005C010000}"/>
    <cellStyle name="40% - Accent2" xfId="21" xr:uid="{00000000-0005-0000-0000-00005D010000}"/>
    <cellStyle name="40% - Accent2 10" xfId="250" xr:uid="{00000000-0005-0000-0000-00005E010000}"/>
    <cellStyle name="40% - Accent2 10 2" xfId="547" xr:uid="{00000000-0005-0000-0000-00005F010000}"/>
    <cellStyle name="40% - Accent2 10 2 2" xfId="1141" xr:uid="{00000000-0005-0000-0000-000060010000}"/>
    <cellStyle name="40% - Accent2 10 3" xfId="849" xr:uid="{00000000-0005-0000-0000-000061010000}"/>
    <cellStyle name="40% - Accent2 11" xfId="251" xr:uid="{00000000-0005-0000-0000-000062010000}"/>
    <cellStyle name="40% - Accent2 11 2" xfId="548" xr:uid="{00000000-0005-0000-0000-000063010000}"/>
    <cellStyle name="40% - Accent2 11 2 2" xfId="1142" xr:uid="{00000000-0005-0000-0000-000064010000}"/>
    <cellStyle name="40% - Accent2 11 3" xfId="850" xr:uid="{00000000-0005-0000-0000-000065010000}"/>
    <cellStyle name="40% - Accent2 12" xfId="252" xr:uid="{00000000-0005-0000-0000-000066010000}"/>
    <cellStyle name="40% - Accent2 12 2" xfId="549" xr:uid="{00000000-0005-0000-0000-000067010000}"/>
    <cellStyle name="40% - Accent2 12 2 2" xfId="1143" xr:uid="{00000000-0005-0000-0000-000068010000}"/>
    <cellStyle name="40% - Accent2 12 3" xfId="851" xr:uid="{00000000-0005-0000-0000-000069010000}"/>
    <cellStyle name="40% - Accent2 13" xfId="253" xr:uid="{00000000-0005-0000-0000-00006A010000}"/>
    <cellStyle name="40% - Accent2 13 2" xfId="550" xr:uid="{00000000-0005-0000-0000-00006B010000}"/>
    <cellStyle name="40% - Accent2 13 2 2" xfId="1144" xr:uid="{00000000-0005-0000-0000-00006C010000}"/>
    <cellStyle name="40% - Accent2 13 3" xfId="852" xr:uid="{00000000-0005-0000-0000-00006D010000}"/>
    <cellStyle name="40% - Accent2 2" xfId="254" xr:uid="{00000000-0005-0000-0000-00006E010000}"/>
    <cellStyle name="40% - Accent2 2 2" xfId="551" xr:uid="{00000000-0005-0000-0000-00006F010000}"/>
    <cellStyle name="40% - Accent2 2 2 2" xfId="1145" xr:uid="{00000000-0005-0000-0000-000070010000}"/>
    <cellStyle name="40% - Accent2 2 3" xfId="853" xr:uid="{00000000-0005-0000-0000-000071010000}"/>
    <cellStyle name="40% - Accent2 3" xfId="255" xr:uid="{00000000-0005-0000-0000-000072010000}"/>
    <cellStyle name="40% - Accent2 3 2" xfId="552" xr:uid="{00000000-0005-0000-0000-000073010000}"/>
    <cellStyle name="40% - Accent2 3 2 2" xfId="1146" xr:uid="{00000000-0005-0000-0000-000074010000}"/>
    <cellStyle name="40% - Accent2 3 3" xfId="854" xr:uid="{00000000-0005-0000-0000-000075010000}"/>
    <cellStyle name="40% - Accent2 4" xfId="256" xr:uid="{00000000-0005-0000-0000-000076010000}"/>
    <cellStyle name="40% - Accent2 4 2" xfId="553" xr:uid="{00000000-0005-0000-0000-000077010000}"/>
    <cellStyle name="40% - Accent2 4 2 2" xfId="1147" xr:uid="{00000000-0005-0000-0000-000078010000}"/>
    <cellStyle name="40% - Accent2 4 3" xfId="855" xr:uid="{00000000-0005-0000-0000-000079010000}"/>
    <cellStyle name="40% - Accent2 5" xfId="257" xr:uid="{00000000-0005-0000-0000-00007A010000}"/>
    <cellStyle name="40% - Accent2 5 2" xfId="554" xr:uid="{00000000-0005-0000-0000-00007B010000}"/>
    <cellStyle name="40% - Accent2 5 2 2" xfId="1148" xr:uid="{00000000-0005-0000-0000-00007C010000}"/>
    <cellStyle name="40% - Accent2 5 3" xfId="856" xr:uid="{00000000-0005-0000-0000-00007D010000}"/>
    <cellStyle name="40% - Accent2 6" xfId="258" xr:uid="{00000000-0005-0000-0000-00007E010000}"/>
    <cellStyle name="40% - Accent2 6 2" xfId="555" xr:uid="{00000000-0005-0000-0000-00007F010000}"/>
    <cellStyle name="40% - Accent2 6 2 2" xfId="1149" xr:uid="{00000000-0005-0000-0000-000080010000}"/>
    <cellStyle name="40% - Accent2 6 3" xfId="857" xr:uid="{00000000-0005-0000-0000-000081010000}"/>
    <cellStyle name="40% - Accent2 7" xfId="259" xr:uid="{00000000-0005-0000-0000-000082010000}"/>
    <cellStyle name="40% - Accent2 7 2" xfId="556" xr:uid="{00000000-0005-0000-0000-000083010000}"/>
    <cellStyle name="40% - Accent2 7 2 2" xfId="1150" xr:uid="{00000000-0005-0000-0000-000084010000}"/>
    <cellStyle name="40% - Accent2 7 3" xfId="858" xr:uid="{00000000-0005-0000-0000-000085010000}"/>
    <cellStyle name="40% - Accent2 8" xfId="260" xr:uid="{00000000-0005-0000-0000-000086010000}"/>
    <cellStyle name="40% - Accent2 8 2" xfId="557" xr:uid="{00000000-0005-0000-0000-000087010000}"/>
    <cellStyle name="40% - Accent2 8 2 2" xfId="1151" xr:uid="{00000000-0005-0000-0000-000088010000}"/>
    <cellStyle name="40% - Accent2 8 3" xfId="859" xr:uid="{00000000-0005-0000-0000-000089010000}"/>
    <cellStyle name="40% - Accent2 9" xfId="261" xr:uid="{00000000-0005-0000-0000-00008A010000}"/>
    <cellStyle name="40% - Accent2 9 2" xfId="558" xr:uid="{00000000-0005-0000-0000-00008B010000}"/>
    <cellStyle name="40% - Accent2 9 2 2" xfId="1152" xr:uid="{00000000-0005-0000-0000-00008C010000}"/>
    <cellStyle name="40% - Accent2 9 3" xfId="860" xr:uid="{00000000-0005-0000-0000-00008D010000}"/>
    <cellStyle name="40% - Accent3" xfId="22" xr:uid="{00000000-0005-0000-0000-00008E010000}"/>
    <cellStyle name="40% - Accent3 10" xfId="262" xr:uid="{00000000-0005-0000-0000-00008F010000}"/>
    <cellStyle name="40% - Accent3 10 2" xfId="559" xr:uid="{00000000-0005-0000-0000-000090010000}"/>
    <cellStyle name="40% - Accent3 10 2 2" xfId="1153" xr:uid="{00000000-0005-0000-0000-000091010000}"/>
    <cellStyle name="40% - Accent3 10 3" xfId="861" xr:uid="{00000000-0005-0000-0000-000092010000}"/>
    <cellStyle name="40% - Accent3 11" xfId="263" xr:uid="{00000000-0005-0000-0000-000093010000}"/>
    <cellStyle name="40% - Accent3 11 2" xfId="560" xr:uid="{00000000-0005-0000-0000-000094010000}"/>
    <cellStyle name="40% - Accent3 11 2 2" xfId="1154" xr:uid="{00000000-0005-0000-0000-000095010000}"/>
    <cellStyle name="40% - Accent3 11 3" xfId="862" xr:uid="{00000000-0005-0000-0000-000096010000}"/>
    <cellStyle name="40% - Accent3 12" xfId="264" xr:uid="{00000000-0005-0000-0000-000097010000}"/>
    <cellStyle name="40% - Accent3 12 2" xfId="561" xr:uid="{00000000-0005-0000-0000-000098010000}"/>
    <cellStyle name="40% - Accent3 12 2 2" xfId="1155" xr:uid="{00000000-0005-0000-0000-000099010000}"/>
    <cellStyle name="40% - Accent3 12 3" xfId="863" xr:uid="{00000000-0005-0000-0000-00009A010000}"/>
    <cellStyle name="40% - Accent3 13" xfId="265" xr:uid="{00000000-0005-0000-0000-00009B010000}"/>
    <cellStyle name="40% - Accent3 13 2" xfId="562" xr:uid="{00000000-0005-0000-0000-00009C010000}"/>
    <cellStyle name="40% - Accent3 13 2 2" xfId="1156" xr:uid="{00000000-0005-0000-0000-00009D010000}"/>
    <cellStyle name="40% - Accent3 13 3" xfId="864" xr:uid="{00000000-0005-0000-0000-00009E010000}"/>
    <cellStyle name="40% - Accent3 2" xfId="266" xr:uid="{00000000-0005-0000-0000-00009F010000}"/>
    <cellStyle name="40% - Accent3 2 2" xfId="563" xr:uid="{00000000-0005-0000-0000-0000A0010000}"/>
    <cellStyle name="40% - Accent3 2 2 2" xfId="1157" xr:uid="{00000000-0005-0000-0000-0000A1010000}"/>
    <cellStyle name="40% - Accent3 2 3" xfId="865" xr:uid="{00000000-0005-0000-0000-0000A2010000}"/>
    <cellStyle name="40% - Accent3 3" xfId="267" xr:uid="{00000000-0005-0000-0000-0000A3010000}"/>
    <cellStyle name="40% - Accent3 3 2" xfId="564" xr:uid="{00000000-0005-0000-0000-0000A4010000}"/>
    <cellStyle name="40% - Accent3 3 2 2" xfId="1158" xr:uid="{00000000-0005-0000-0000-0000A5010000}"/>
    <cellStyle name="40% - Accent3 3 3" xfId="866" xr:uid="{00000000-0005-0000-0000-0000A6010000}"/>
    <cellStyle name="40% - Accent3 4" xfId="268" xr:uid="{00000000-0005-0000-0000-0000A7010000}"/>
    <cellStyle name="40% - Accent3 4 2" xfId="565" xr:uid="{00000000-0005-0000-0000-0000A8010000}"/>
    <cellStyle name="40% - Accent3 4 2 2" xfId="1159" xr:uid="{00000000-0005-0000-0000-0000A9010000}"/>
    <cellStyle name="40% - Accent3 4 3" xfId="867" xr:uid="{00000000-0005-0000-0000-0000AA010000}"/>
    <cellStyle name="40% - Accent3 5" xfId="269" xr:uid="{00000000-0005-0000-0000-0000AB010000}"/>
    <cellStyle name="40% - Accent3 5 2" xfId="566" xr:uid="{00000000-0005-0000-0000-0000AC010000}"/>
    <cellStyle name="40% - Accent3 5 2 2" xfId="1160" xr:uid="{00000000-0005-0000-0000-0000AD010000}"/>
    <cellStyle name="40% - Accent3 5 3" xfId="868" xr:uid="{00000000-0005-0000-0000-0000AE010000}"/>
    <cellStyle name="40% - Accent3 6" xfId="270" xr:uid="{00000000-0005-0000-0000-0000AF010000}"/>
    <cellStyle name="40% - Accent3 6 2" xfId="567" xr:uid="{00000000-0005-0000-0000-0000B0010000}"/>
    <cellStyle name="40% - Accent3 6 2 2" xfId="1161" xr:uid="{00000000-0005-0000-0000-0000B1010000}"/>
    <cellStyle name="40% - Accent3 6 3" xfId="869" xr:uid="{00000000-0005-0000-0000-0000B2010000}"/>
    <cellStyle name="40% - Accent3 7" xfId="271" xr:uid="{00000000-0005-0000-0000-0000B3010000}"/>
    <cellStyle name="40% - Accent3 7 2" xfId="568" xr:uid="{00000000-0005-0000-0000-0000B4010000}"/>
    <cellStyle name="40% - Accent3 7 2 2" xfId="1162" xr:uid="{00000000-0005-0000-0000-0000B5010000}"/>
    <cellStyle name="40% - Accent3 7 3" xfId="870" xr:uid="{00000000-0005-0000-0000-0000B6010000}"/>
    <cellStyle name="40% - Accent3 8" xfId="272" xr:uid="{00000000-0005-0000-0000-0000B7010000}"/>
    <cellStyle name="40% - Accent3 8 2" xfId="569" xr:uid="{00000000-0005-0000-0000-0000B8010000}"/>
    <cellStyle name="40% - Accent3 8 2 2" xfId="1163" xr:uid="{00000000-0005-0000-0000-0000B9010000}"/>
    <cellStyle name="40% - Accent3 8 3" xfId="871" xr:uid="{00000000-0005-0000-0000-0000BA010000}"/>
    <cellStyle name="40% - Accent3 9" xfId="273" xr:uid="{00000000-0005-0000-0000-0000BB010000}"/>
    <cellStyle name="40% - Accent3 9 2" xfId="570" xr:uid="{00000000-0005-0000-0000-0000BC010000}"/>
    <cellStyle name="40% - Accent3 9 2 2" xfId="1164" xr:uid="{00000000-0005-0000-0000-0000BD010000}"/>
    <cellStyle name="40% - Accent3 9 3" xfId="872" xr:uid="{00000000-0005-0000-0000-0000BE010000}"/>
    <cellStyle name="40% - Accent4" xfId="23" xr:uid="{00000000-0005-0000-0000-0000BF010000}"/>
    <cellStyle name="40% - Accent4 10" xfId="274" xr:uid="{00000000-0005-0000-0000-0000C0010000}"/>
    <cellStyle name="40% - Accent4 10 2" xfId="571" xr:uid="{00000000-0005-0000-0000-0000C1010000}"/>
    <cellStyle name="40% - Accent4 10 2 2" xfId="1165" xr:uid="{00000000-0005-0000-0000-0000C2010000}"/>
    <cellStyle name="40% - Accent4 10 3" xfId="873" xr:uid="{00000000-0005-0000-0000-0000C3010000}"/>
    <cellStyle name="40% - Accent4 11" xfId="275" xr:uid="{00000000-0005-0000-0000-0000C4010000}"/>
    <cellStyle name="40% - Accent4 11 2" xfId="572" xr:uid="{00000000-0005-0000-0000-0000C5010000}"/>
    <cellStyle name="40% - Accent4 11 2 2" xfId="1166" xr:uid="{00000000-0005-0000-0000-0000C6010000}"/>
    <cellStyle name="40% - Accent4 11 3" xfId="874" xr:uid="{00000000-0005-0000-0000-0000C7010000}"/>
    <cellStyle name="40% - Accent4 12" xfId="276" xr:uid="{00000000-0005-0000-0000-0000C8010000}"/>
    <cellStyle name="40% - Accent4 12 2" xfId="573" xr:uid="{00000000-0005-0000-0000-0000C9010000}"/>
    <cellStyle name="40% - Accent4 12 2 2" xfId="1167" xr:uid="{00000000-0005-0000-0000-0000CA010000}"/>
    <cellStyle name="40% - Accent4 12 3" xfId="875" xr:uid="{00000000-0005-0000-0000-0000CB010000}"/>
    <cellStyle name="40% - Accent4 13" xfId="277" xr:uid="{00000000-0005-0000-0000-0000CC010000}"/>
    <cellStyle name="40% - Accent4 13 2" xfId="574" xr:uid="{00000000-0005-0000-0000-0000CD010000}"/>
    <cellStyle name="40% - Accent4 13 2 2" xfId="1168" xr:uid="{00000000-0005-0000-0000-0000CE010000}"/>
    <cellStyle name="40% - Accent4 13 3" xfId="876" xr:uid="{00000000-0005-0000-0000-0000CF010000}"/>
    <cellStyle name="40% - Accent4 2" xfId="278" xr:uid="{00000000-0005-0000-0000-0000D0010000}"/>
    <cellStyle name="40% - Accent4 2 2" xfId="575" xr:uid="{00000000-0005-0000-0000-0000D1010000}"/>
    <cellStyle name="40% - Accent4 2 2 2" xfId="1169" xr:uid="{00000000-0005-0000-0000-0000D2010000}"/>
    <cellStyle name="40% - Accent4 2 3" xfId="877" xr:uid="{00000000-0005-0000-0000-0000D3010000}"/>
    <cellStyle name="40% - Accent4 3" xfId="279" xr:uid="{00000000-0005-0000-0000-0000D4010000}"/>
    <cellStyle name="40% - Accent4 3 2" xfId="576" xr:uid="{00000000-0005-0000-0000-0000D5010000}"/>
    <cellStyle name="40% - Accent4 3 2 2" xfId="1170" xr:uid="{00000000-0005-0000-0000-0000D6010000}"/>
    <cellStyle name="40% - Accent4 3 3" xfId="878" xr:uid="{00000000-0005-0000-0000-0000D7010000}"/>
    <cellStyle name="40% - Accent4 4" xfId="280" xr:uid="{00000000-0005-0000-0000-0000D8010000}"/>
    <cellStyle name="40% - Accent4 4 2" xfId="577" xr:uid="{00000000-0005-0000-0000-0000D9010000}"/>
    <cellStyle name="40% - Accent4 4 2 2" xfId="1171" xr:uid="{00000000-0005-0000-0000-0000DA010000}"/>
    <cellStyle name="40% - Accent4 4 3" xfId="879" xr:uid="{00000000-0005-0000-0000-0000DB010000}"/>
    <cellStyle name="40% - Accent4 5" xfId="281" xr:uid="{00000000-0005-0000-0000-0000DC010000}"/>
    <cellStyle name="40% - Accent4 5 2" xfId="578" xr:uid="{00000000-0005-0000-0000-0000DD010000}"/>
    <cellStyle name="40% - Accent4 5 2 2" xfId="1172" xr:uid="{00000000-0005-0000-0000-0000DE010000}"/>
    <cellStyle name="40% - Accent4 5 3" xfId="880" xr:uid="{00000000-0005-0000-0000-0000DF010000}"/>
    <cellStyle name="40% - Accent4 6" xfId="282" xr:uid="{00000000-0005-0000-0000-0000E0010000}"/>
    <cellStyle name="40% - Accent4 6 2" xfId="579" xr:uid="{00000000-0005-0000-0000-0000E1010000}"/>
    <cellStyle name="40% - Accent4 6 2 2" xfId="1173" xr:uid="{00000000-0005-0000-0000-0000E2010000}"/>
    <cellStyle name="40% - Accent4 6 3" xfId="881" xr:uid="{00000000-0005-0000-0000-0000E3010000}"/>
    <cellStyle name="40% - Accent4 7" xfId="283" xr:uid="{00000000-0005-0000-0000-0000E4010000}"/>
    <cellStyle name="40% - Accent4 7 2" xfId="580" xr:uid="{00000000-0005-0000-0000-0000E5010000}"/>
    <cellStyle name="40% - Accent4 7 2 2" xfId="1174" xr:uid="{00000000-0005-0000-0000-0000E6010000}"/>
    <cellStyle name="40% - Accent4 7 3" xfId="882" xr:uid="{00000000-0005-0000-0000-0000E7010000}"/>
    <cellStyle name="40% - Accent4 8" xfId="284" xr:uid="{00000000-0005-0000-0000-0000E8010000}"/>
    <cellStyle name="40% - Accent4 8 2" xfId="581" xr:uid="{00000000-0005-0000-0000-0000E9010000}"/>
    <cellStyle name="40% - Accent4 8 2 2" xfId="1175" xr:uid="{00000000-0005-0000-0000-0000EA010000}"/>
    <cellStyle name="40% - Accent4 8 3" xfId="883" xr:uid="{00000000-0005-0000-0000-0000EB010000}"/>
    <cellStyle name="40% - Accent4 9" xfId="285" xr:uid="{00000000-0005-0000-0000-0000EC010000}"/>
    <cellStyle name="40% - Accent4 9 2" xfId="582" xr:uid="{00000000-0005-0000-0000-0000ED010000}"/>
    <cellStyle name="40% - Accent4 9 2 2" xfId="1176" xr:uid="{00000000-0005-0000-0000-0000EE010000}"/>
    <cellStyle name="40% - Accent4 9 3" xfId="884" xr:uid="{00000000-0005-0000-0000-0000EF010000}"/>
    <cellStyle name="40% - Accent5" xfId="24" xr:uid="{00000000-0005-0000-0000-0000F0010000}"/>
    <cellStyle name="40% - Accent5 10" xfId="286" xr:uid="{00000000-0005-0000-0000-0000F1010000}"/>
    <cellStyle name="40% - Accent5 10 2" xfId="583" xr:uid="{00000000-0005-0000-0000-0000F2010000}"/>
    <cellStyle name="40% - Accent5 10 2 2" xfId="1177" xr:uid="{00000000-0005-0000-0000-0000F3010000}"/>
    <cellStyle name="40% - Accent5 10 3" xfId="885" xr:uid="{00000000-0005-0000-0000-0000F4010000}"/>
    <cellStyle name="40% - Accent5 11" xfId="287" xr:uid="{00000000-0005-0000-0000-0000F5010000}"/>
    <cellStyle name="40% - Accent5 11 2" xfId="584" xr:uid="{00000000-0005-0000-0000-0000F6010000}"/>
    <cellStyle name="40% - Accent5 11 2 2" xfId="1178" xr:uid="{00000000-0005-0000-0000-0000F7010000}"/>
    <cellStyle name="40% - Accent5 11 3" xfId="886" xr:uid="{00000000-0005-0000-0000-0000F8010000}"/>
    <cellStyle name="40% - Accent5 12" xfId="288" xr:uid="{00000000-0005-0000-0000-0000F9010000}"/>
    <cellStyle name="40% - Accent5 12 2" xfId="585" xr:uid="{00000000-0005-0000-0000-0000FA010000}"/>
    <cellStyle name="40% - Accent5 12 2 2" xfId="1179" xr:uid="{00000000-0005-0000-0000-0000FB010000}"/>
    <cellStyle name="40% - Accent5 12 3" xfId="887" xr:uid="{00000000-0005-0000-0000-0000FC010000}"/>
    <cellStyle name="40% - Accent5 13" xfId="289" xr:uid="{00000000-0005-0000-0000-0000FD010000}"/>
    <cellStyle name="40% - Accent5 13 2" xfId="586" xr:uid="{00000000-0005-0000-0000-0000FE010000}"/>
    <cellStyle name="40% - Accent5 13 2 2" xfId="1180" xr:uid="{00000000-0005-0000-0000-0000FF010000}"/>
    <cellStyle name="40% - Accent5 13 3" xfId="888" xr:uid="{00000000-0005-0000-0000-000000020000}"/>
    <cellStyle name="40% - Accent5 2" xfId="290" xr:uid="{00000000-0005-0000-0000-000001020000}"/>
    <cellStyle name="40% - Accent5 2 2" xfId="587" xr:uid="{00000000-0005-0000-0000-000002020000}"/>
    <cellStyle name="40% - Accent5 2 2 2" xfId="1181" xr:uid="{00000000-0005-0000-0000-000003020000}"/>
    <cellStyle name="40% - Accent5 2 3" xfId="889" xr:uid="{00000000-0005-0000-0000-000004020000}"/>
    <cellStyle name="40% - Accent5 3" xfId="291" xr:uid="{00000000-0005-0000-0000-000005020000}"/>
    <cellStyle name="40% - Accent5 3 2" xfId="588" xr:uid="{00000000-0005-0000-0000-000006020000}"/>
    <cellStyle name="40% - Accent5 3 2 2" xfId="1182" xr:uid="{00000000-0005-0000-0000-000007020000}"/>
    <cellStyle name="40% - Accent5 3 3" xfId="890" xr:uid="{00000000-0005-0000-0000-000008020000}"/>
    <cellStyle name="40% - Accent5 4" xfId="292" xr:uid="{00000000-0005-0000-0000-000009020000}"/>
    <cellStyle name="40% - Accent5 4 2" xfId="589" xr:uid="{00000000-0005-0000-0000-00000A020000}"/>
    <cellStyle name="40% - Accent5 4 2 2" xfId="1183" xr:uid="{00000000-0005-0000-0000-00000B020000}"/>
    <cellStyle name="40% - Accent5 4 3" xfId="891" xr:uid="{00000000-0005-0000-0000-00000C020000}"/>
    <cellStyle name="40% - Accent5 5" xfId="293" xr:uid="{00000000-0005-0000-0000-00000D020000}"/>
    <cellStyle name="40% - Accent5 5 2" xfId="590" xr:uid="{00000000-0005-0000-0000-00000E020000}"/>
    <cellStyle name="40% - Accent5 5 2 2" xfId="1184" xr:uid="{00000000-0005-0000-0000-00000F020000}"/>
    <cellStyle name="40% - Accent5 5 3" xfId="892" xr:uid="{00000000-0005-0000-0000-000010020000}"/>
    <cellStyle name="40% - Accent5 6" xfId="294" xr:uid="{00000000-0005-0000-0000-000011020000}"/>
    <cellStyle name="40% - Accent5 6 2" xfId="591" xr:uid="{00000000-0005-0000-0000-000012020000}"/>
    <cellStyle name="40% - Accent5 6 2 2" xfId="1185" xr:uid="{00000000-0005-0000-0000-000013020000}"/>
    <cellStyle name="40% - Accent5 6 3" xfId="893" xr:uid="{00000000-0005-0000-0000-000014020000}"/>
    <cellStyle name="40% - Accent5 7" xfId="295" xr:uid="{00000000-0005-0000-0000-000015020000}"/>
    <cellStyle name="40% - Accent5 7 2" xfId="592" xr:uid="{00000000-0005-0000-0000-000016020000}"/>
    <cellStyle name="40% - Accent5 7 2 2" xfId="1186" xr:uid="{00000000-0005-0000-0000-000017020000}"/>
    <cellStyle name="40% - Accent5 7 3" xfId="894" xr:uid="{00000000-0005-0000-0000-000018020000}"/>
    <cellStyle name="40% - Accent5 8" xfId="296" xr:uid="{00000000-0005-0000-0000-000019020000}"/>
    <cellStyle name="40% - Accent5 8 2" xfId="593" xr:uid="{00000000-0005-0000-0000-00001A020000}"/>
    <cellStyle name="40% - Accent5 8 2 2" xfId="1187" xr:uid="{00000000-0005-0000-0000-00001B020000}"/>
    <cellStyle name="40% - Accent5 8 3" xfId="895" xr:uid="{00000000-0005-0000-0000-00001C020000}"/>
    <cellStyle name="40% - Accent5 9" xfId="297" xr:uid="{00000000-0005-0000-0000-00001D020000}"/>
    <cellStyle name="40% - Accent5 9 2" xfId="594" xr:uid="{00000000-0005-0000-0000-00001E020000}"/>
    <cellStyle name="40% - Accent5 9 2 2" xfId="1188" xr:uid="{00000000-0005-0000-0000-00001F020000}"/>
    <cellStyle name="40% - Accent5 9 3" xfId="896" xr:uid="{00000000-0005-0000-0000-000020020000}"/>
    <cellStyle name="40% - Accent6" xfId="25" xr:uid="{00000000-0005-0000-0000-000021020000}"/>
    <cellStyle name="40% - Accent6 10" xfId="298" xr:uid="{00000000-0005-0000-0000-000022020000}"/>
    <cellStyle name="40% - Accent6 10 2" xfId="595" xr:uid="{00000000-0005-0000-0000-000023020000}"/>
    <cellStyle name="40% - Accent6 10 2 2" xfId="1189" xr:uid="{00000000-0005-0000-0000-000024020000}"/>
    <cellStyle name="40% - Accent6 10 3" xfId="897" xr:uid="{00000000-0005-0000-0000-000025020000}"/>
    <cellStyle name="40% - Accent6 11" xfId="299" xr:uid="{00000000-0005-0000-0000-000026020000}"/>
    <cellStyle name="40% - Accent6 11 2" xfId="596" xr:uid="{00000000-0005-0000-0000-000027020000}"/>
    <cellStyle name="40% - Accent6 11 2 2" xfId="1190" xr:uid="{00000000-0005-0000-0000-000028020000}"/>
    <cellStyle name="40% - Accent6 11 3" xfId="898" xr:uid="{00000000-0005-0000-0000-000029020000}"/>
    <cellStyle name="40% - Accent6 12" xfId="300" xr:uid="{00000000-0005-0000-0000-00002A020000}"/>
    <cellStyle name="40% - Accent6 12 2" xfId="597" xr:uid="{00000000-0005-0000-0000-00002B020000}"/>
    <cellStyle name="40% - Accent6 12 2 2" xfId="1191" xr:uid="{00000000-0005-0000-0000-00002C020000}"/>
    <cellStyle name="40% - Accent6 12 3" xfId="899" xr:uid="{00000000-0005-0000-0000-00002D020000}"/>
    <cellStyle name="40% - Accent6 13" xfId="301" xr:uid="{00000000-0005-0000-0000-00002E020000}"/>
    <cellStyle name="40% - Accent6 13 2" xfId="598" xr:uid="{00000000-0005-0000-0000-00002F020000}"/>
    <cellStyle name="40% - Accent6 13 2 2" xfId="1192" xr:uid="{00000000-0005-0000-0000-000030020000}"/>
    <cellStyle name="40% - Accent6 13 3" xfId="900" xr:uid="{00000000-0005-0000-0000-000031020000}"/>
    <cellStyle name="40% - Accent6 2" xfId="302" xr:uid="{00000000-0005-0000-0000-000032020000}"/>
    <cellStyle name="40% - Accent6 2 2" xfId="599" xr:uid="{00000000-0005-0000-0000-000033020000}"/>
    <cellStyle name="40% - Accent6 2 2 2" xfId="1193" xr:uid="{00000000-0005-0000-0000-000034020000}"/>
    <cellStyle name="40% - Accent6 2 3" xfId="901" xr:uid="{00000000-0005-0000-0000-000035020000}"/>
    <cellStyle name="40% - Accent6 3" xfId="303" xr:uid="{00000000-0005-0000-0000-000036020000}"/>
    <cellStyle name="40% - Accent6 3 2" xfId="600" xr:uid="{00000000-0005-0000-0000-000037020000}"/>
    <cellStyle name="40% - Accent6 3 2 2" xfId="1194" xr:uid="{00000000-0005-0000-0000-000038020000}"/>
    <cellStyle name="40% - Accent6 3 3" xfId="902" xr:uid="{00000000-0005-0000-0000-000039020000}"/>
    <cellStyle name="40% - Accent6 4" xfId="304" xr:uid="{00000000-0005-0000-0000-00003A020000}"/>
    <cellStyle name="40% - Accent6 4 2" xfId="601" xr:uid="{00000000-0005-0000-0000-00003B020000}"/>
    <cellStyle name="40% - Accent6 4 2 2" xfId="1195" xr:uid="{00000000-0005-0000-0000-00003C020000}"/>
    <cellStyle name="40% - Accent6 4 3" xfId="903" xr:uid="{00000000-0005-0000-0000-00003D020000}"/>
    <cellStyle name="40% - Accent6 5" xfId="305" xr:uid="{00000000-0005-0000-0000-00003E020000}"/>
    <cellStyle name="40% - Accent6 5 2" xfId="602" xr:uid="{00000000-0005-0000-0000-00003F020000}"/>
    <cellStyle name="40% - Accent6 5 2 2" xfId="1196" xr:uid="{00000000-0005-0000-0000-000040020000}"/>
    <cellStyle name="40% - Accent6 5 3" xfId="904" xr:uid="{00000000-0005-0000-0000-000041020000}"/>
    <cellStyle name="40% - Accent6 6" xfId="306" xr:uid="{00000000-0005-0000-0000-000042020000}"/>
    <cellStyle name="40% - Accent6 6 2" xfId="603" xr:uid="{00000000-0005-0000-0000-000043020000}"/>
    <cellStyle name="40% - Accent6 6 2 2" xfId="1197" xr:uid="{00000000-0005-0000-0000-000044020000}"/>
    <cellStyle name="40% - Accent6 6 3" xfId="905" xr:uid="{00000000-0005-0000-0000-000045020000}"/>
    <cellStyle name="40% - Accent6 7" xfId="307" xr:uid="{00000000-0005-0000-0000-000046020000}"/>
    <cellStyle name="40% - Accent6 7 2" xfId="604" xr:uid="{00000000-0005-0000-0000-000047020000}"/>
    <cellStyle name="40% - Accent6 7 2 2" xfId="1198" xr:uid="{00000000-0005-0000-0000-000048020000}"/>
    <cellStyle name="40% - Accent6 7 3" xfId="906" xr:uid="{00000000-0005-0000-0000-000049020000}"/>
    <cellStyle name="40% - Accent6 8" xfId="308" xr:uid="{00000000-0005-0000-0000-00004A020000}"/>
    <cellStyle name="40% - Accent6 8 2" xfId="605" xr:uid="{00000000-0005-0000-0000-00004B020000}"/>
    <cellStyle name="40% - Accent6 8 2 2" xfId="1199" xr:uid="{00000000-0005-0000-0000-00004C020000}"/>
    <cellStyle name="40% - Accent6 8 3" xfId="907" xr:uid="{00000000-0005-0000-0000-00004D020000}"/>
    <cellStyle name="40% - Accent6 9" xfId="309" xr:uid="{00000000-0005-0000-0000-00004E020000}"/>
    <cellStyle name="40% - Accent6 9 2" xfId="606" xr:uid="{00000000-0005-0000-0000-00004F020000}"/>
    <cellStyle name="40% - Accent6 9 2 2" xfId="1200" xr:uid="{00000000-0005-0000-0000-000050020000}"/>
    <cellStyle name="40% - Accent6 9 3" xfId="908" xr:uid="{00000000-0005-0000-0000-000051020000}"/>
    <cellStyle name="40% - Акцент1 2" xfId="26" xr:uid="{00000000-0005-0000-0000-000052020000}"/>
    <cellStyle name="40% - Акцент2 2" xfId="27" xr:uid="{00000000-0005-0000-0000-000053020000}"/>
    <cellStyle name="40% - Акцент3 2" xfId="28" xr:uid="{00000000-0005-0000-0000-000054020000}"/>
    <cellStyle name="40% - Акцент4 2" xfId="29" xr:uid="{00000000-0005-0000-0000-000055020000}"/>
    <cellStyle name="40% - Акцент5 2" xfId="30" xr:uid="{00000000-0005-0000-0000-000056020000}"/>
    <cellStyle name="40% - Акцент6 2" xfId="31" xr:uid="{00000000-0005-0000-0000-000057020000}"/>
    <cellStyle name="60% - Accent1" xfId="32" xr:uid="{00000000-0005-0000-0000-000058020000}"/>
    <cellStyle name="60% - Accent2" xfId="33" xr:uid="{00000000-0005-0000-0000-000059020000}"/>
    <cellStyle name="60% - Accent3" xfId="34" xr:uid="{00000000-0005-0000-0000-00005A020000}"/>
    <cellStyle name="60% - Accent4" xfId="35" xr:uid="{00000000-0005-0000-0000-00005B020000}"/>
    <cellStyle name="60% - Accent5" xfId="36" xr:uid="{00000000-0005-0000-0000-00005C020000}"/>
    <cellStyle name="60% - Accent6" xfId="37" xr:uid="{00000000-0005-0000-0000-00005D020000}"/>
    <cellStyle name="60% - Акцент1 2" xfId="38" xr:uid="{00000000-0005-0000-0000-00005E020000}"/>
    <cellStyle name="60% - Акцент2 2" xfId="39" xr:uid="{00000000-0005-0000-0000-00005F020000}"/>
    <cellStyle name="60% - Акцент3 2" xfId="40" xr:uid="{00000000-0005-0000-0000-000060020000}"/>
    <cellStyle name="60% - Акцент4 2" xfId="41" xr:uid="{00000000-0005-0000-0000-000061020000}"/>
    <cellStyle name="60% - Акцент5 2" xfId="42" xr:uid="{00000000-0005-0000-0000-000062020000}"/>
    <cellStyle name="60% - Акцент6 2" xfId="43" xr:uid="{00000000-0005-0000-0000-000063020000}"/>
    <cellStyle name="Accent1" xfId="44" xr:uid="{00000000-0005-0000-0000-000064020000}"/>
    <cellStyle name="Accent2" xfId="45" xr:uid="{00000000-0005-0000-0000-000065020000}"/>
    <cellStyle name="Accent3" xfId="46" xr:uid="{00000000-0005-0000-0000-000066020000}"/>
    <cellStyle name="Accent4" xfId="47" xr:uid="{00000000-0005-0000-0000-000067020000}"/>
    <cellStyle name="Accent5" xfId="48" xr:uid="{00000000-0005-0000-0000-000068020000}"/>
    <cellStyle name="Accent6" xfId="49" xr:uid="{00000000-0005-0000-0000-000069020000}"/>
    <cellStyle name="Bad" xfId="50" xr:uid="{00000000-0005-0000-0000-00006A020000}"/>
    <cellStyle name="Calculation" xfId="51" xr:uid="{00000000-0005-0000-0000-00006B020000}"/>
    <cellStyle name="Check Cell" xfId="52" xr:uid="{00000000-0005-0000-0000-00006C020000}"/>
    <cellStyle name="Comma [#]" xfId="53" xr:uid="{00000000-0005-0000-0000-00006D020000}"/>
    <cellStyle name="Data" xfId="54" xr:uid="{00000000-0005-0000-0000-00006E020000}"/>
    <cellStyle name="Date" xfId="55" xr:uid="{00000000-0005-0000-0000-00006F020000}"/>
    <cellStyle name="Default" xfId="310" xr:uid="{00000000-0005-0000-0000-000070020000}"/>
    <cellStyle name="Dezimal [0]_commissions" xfId="56" xr:uid="{00000000-0005-0000-0000-000071020000}"/>
    <cellStyle name="Dezimal_GCF engl" xfId="57" xr:uid="{00000000-0005-0000-0000-000072020000}"/>
    <cellStyle name="Dziesi?tny [0]_Unicredito-2001-2002-ost-Zbyszek" xfId="58" xr:uid="{00000000-0005-0000-0000-000073020000}"/>
    <cellStyle name="Dziesi?tny_Arkusz1" xfId="59" xr:uid="{00000000-0005-0000-0000-000074020000}"/>
    <cellStyle name="Dziesietny [0]_Unicredito-2001-2002-ost-Zbyszek" xfId="60" xr:uid="{00000000-0005-0000-0000-000075020000}"/>
    <cellStyle name="Dziesiętny [0]_Unicredito-2001-2002-ost-Zbyszek" xfId="61" xr:uid="{00000000-0005-0000-0000-000076020000}"/>
    <cellStyle name="Dziesiętny_Arkusz1" xfId="62" xr:uid="{00000000-0005-0000-0000-000077020000}"/>
    <cellStyle name="Dziesietny_Unicredito-2001-2002-ost-Zbyszek" xfId="63" xr:uid="{00000000-0005-0000-0000-000078020000}"/>
    <cellStyle name="Dziesiętny_Unicredito-2001-2002-ost-Zbyszek" xfId="64" xr:uid="{00000000-0005-0000-0000-000079020000}"/>
    <cellStyle name="Euro" xfId="65" xr:uid="{00000000-0005-0000-0000-00007A020000}"/>
    <cellStyle name="Explanatory Text" xfId="66" xr:uid="{00000000-0005-0000-0000-00007B020000}"/>
    <cellStyle name="Good" xfId="67" xr:uid="{00000000-0005-0000-0000-00007C020000}"/>
    <cellStyle name="Header 2" xfId="68" xr:uid="{00000000-0005-0000-0000-00007D020000}"/>
    <cellStyle name="Heading 1" xfId="69" xr:uid="{00000000-0005-0000-0000-00007E020000}"/>
    <cellStyle name="Heading 2" xfId="70" xr:uid="{00000000-0005-0000-0000-00007F020000}"/>
    <cellStyle name="Heading 3" xfId="71" xr:uid="{00000000-0005-0000-0000-000080020000}"/>
    <cellStyle name="Heading 4" xfId="72" xr:uid="{00000000-0005-0000-0000-000081020000}"/>
    <cellStyle name="Input" xfId="1343" xr:uid="{00000000-0005-0000-0000-000082020000}"/>
    <cellStyle name="Intest" xfId="73" xr:uid="{00000000-0005-0000-0000-000083020000}"/>
    <cellStyle name="Linked Cell" xfId="74" xr:uid="{00000000-0005-0000-0000-000084020000}"/>
    <cellStyle name="m?ny_Comparison of branches 04 without Corp.FX gains" xfId="75" xr:uid="{00000000-0005-0000-0000-000085020000}"/>
    <cellStyle name="meny_Comparison of branches 04 without Corp.FX gains" xfId="76" xr:uid="{00000000-0005-0000-0000-000086020000}"/>
    <cellStyle name="měny_Comparison of branches 04 without Corp.FX gains" xfId="77" xr:uid="{00000000-0005-0000-0000-000087020000}"/>
    <cellStyle name="meny_Comparison of branches 04 without Corp.FX gains_Tav trim Gruppo" xfId="78" xr:uid="{00000000-0005-0000-0000-000088020000}"/>
    <cellStyle name="měny_Comparison of branches 04 without Corp.FX gains_Tav trim Gruppo" xfId="79" xr:uid="{00000000-0005-0000-0000-000089020000}"/>
    <cellStyle name="meny_Comparison of branches 06 without Corp.FX gains" xfId="80" xr:uid="{00000000-0005-0000-0000-00008A020000}"/>
    <cellStyle name="měny_credit risk" xfId="81" xr:uid="{00000000-0005-0000-0000-00008B020000}"/>
    <cellStyle name="meny_credit risk_Tav trim Gruppo" xfId="82" xr:uid="{00000000-0005-0000-0000-00008C020000}"/>
    <cellStyle name="měny_credit risk_Tav trim Gruppo" xfId="83" xr:uid="{00000000-0005-0000-0000-00008D020000}"/>
    <cellStyle name="meny_Targets" xfId="84" xr:uid="{00000000-0005-0000-0000-00008E020000}"/>
    <cellStyle name="Migliaia (0)" xfId="85" xr:uid="{00000000-0005-0000-0000-00008F020000}"/>
    <cellStyle name="Migliaia [0]_Chiusura CG apr03" xfId="86" xr:uid="{00000000-0005-0000-0000-000090020000}"/>
    <cellStyle name="Million" xfId="87" xr:uid="{00000000-0005-0000-0000-000091020000}"/>
    <cellStyle name="Mio" xfId="88" xr:uid="{00000000-0005-0000-0000-000092020000}"/>
    <cellStyle name="Neutral" xfId="89" xr:uid="{00000000-0005-0000-0000-000093020000}"/>
    <cellStyle name="Non_definito" xfId="90" xr:uid="{00000000-0005-0000-0000-000094020000}"/>
    <cellStyle name="norm?ln?_Loans &amp; Prov" xfId="91" xr:uid="{00000000-0005-0000-0000-000095020000}"/>
    <cellStyle name="norm?lne_Targets" xfId="92" xr:uid="{00000000-0005-0000-0000-000096020000}"/>
    <cellStyle name="Normal 10" xfId="311" xr:uid="{00000000-0005-0000-0000-000097020000}"/>
    <cellStyle name="Normal 10 2" xfId="607" xr:uid="{00000000-0005-0000-0000-000098020000}"/>
    <cellStyle name="Normal 10 2 2" xfId="1201" xr:uid="{00000000-0005-0000-0000-000099020000}"/>
    <cellStyle name="Normal 10 3" xfId="909" xr:uid="{00000000-0005-0000-0000-00009A020000}"/>
    <cellStyle name="Normal 11" xfId="312" xr:uid="{00000000-0005-0000-0000-00009B020000}"/>
    <cellStyle name="Normal 11 2" xfId="608" xr:uid="{00000000-0005-0000-0000-00009C020000}"/>
    <cellStyle name="Normal 11 2 2" xfId="1202" xr:uid="{00000000-0005-0000-0000-00009D020000}"/>
    <cellStyle name="Normal 11 3" xfId="910" xr:uid="{00000000-0005-0000-0000-00009E020000}"/>
    <cellStyle name="Normal 12" xfId="313" xr:uid="{00000000-0005-0000-0000-00009F020000}"/>
    <cellStyle name="Normal 12 2" xfId="609" xr:uid="{00000000-0005-0000-0000-0000A0020000}"/>
    <cellStyle name="Normal 12 2 2" xfId="1203" xr:uid="{00000000-0005-0000-0000-0000A1020000}"/>
    <cellStyle name="Normal 12 3" xfId="911" xr:uid="{00000000-0005-0000-0000-0000A2020000}"/>
    <cellStyle name="Normal 13" xfId="314" xr:uid="{00000000-0005-0000-0000-0000A3020000}"/>
    <cellStyle name="Normal 13 2" xfId="610" xr:uid="{00000000-0005-0000-0000-0000A4020000}"/>
    <cellStyle name="Normal 13 2 2" xfId="1204" xr:uid="{00000000-0005-0000-0000-0000A5020000}"/>
    <cellStyle name="Normal 13 3" xfId="912" xr:uid="{00000000-0005-0000-0000-0000A6020000}"/>
    <cellStyle name="Normal 14" xfId="315" xr:uid="{00000000-0005-0000-0000-0000A7020000}"/>
    <cellStyle name="Normal 14 2" xfId="611" xr:uid="{00000000-0005-0000-0000-0000A8020000}"/>
    <cellStyle name="Normal 14 2 2" xfId="1205" xr:uid="{00000000-0005-0000-0000-0000A9020000}"/>
    <cellStyle name="Normal 14 3" xfId="913" xr:uid="{00000000-0005-0000-0000-0000AA020000}"/>
    <cellStyle name="Normal 2" xfId="316" xr:uid="{00000000-0005-0000-0000-0000AB020000}"/>
    <cellStyle name="Normal 3" xfId="317" xr:uid="{00000000-0005-0000-0000-0000AC020000}"/>
    <cellStyle name="Normal 3 2" xfId="612" xr:uid="{00000000-0005-0000-0000-0000AD020000}"/>
    <cellStyle name="Normal 3 2 2" xfId="1206" xr:uid="{00000000-0005-0000-0000-0000AE020000}"/>
    <cellStyle name="Normal 3 3" xfId="914" xr:uid="{00000000-0005-0000-0000-0000AF020000}"/>
    <cellStyle name="Normal 4" xfId="318" xr:uid="{00000000-0005-0000-0000-0000B0020000}"/>
    <cellStyle name="Normal 4 2" xfId="613" xr:uid="{00000000-0005-0000-0000-0000B1020000}"/>
    <cellStyle name="Normal 4 2 2" xfId="1207" xr:uid="{00000000-0005-0000-0000-0000B2020000}"/>
    <cellStyle name="Normal 4 3" xfId="915" xr:uid="{00000000-0005-0000-0000-0000B3020000}"/>
    <cellStyle name="Normal 5" xfId="319" xr:uid="{00000000-0005-0000-0000-0000B4020000}"/>
    <cellStyle name="Normal 5 2" xfId="614" xr:uid="{00000000-0005-0000-0000-0000B5020000}"/>
    <cellStyle name="Normal 5 2 2" xfId="1208" xr:uid="{00000000-0005-0000-0000-0000B6020000}"/>
    <cellStyle name="Normal 5 3" xfId="916" xr:uid="{00000000-0005-0000-0000-0000B7020000}"/>
    <cellStyle name="Normal 6" xfId="320" xr:uid="{00000000-0005-0000-0000-0000B8020000}"/>
    <cellStyle name="Normal 6 2" xfId="615" xr:uid="{00000000-0005-0000-0000-0000B9020000}"/>
    <cellStyle name="Normal 6 2 2" xfId="1209" xr:uid="{00000000-0005-0000-0000-0000BA020000}"/>
    <cellStyle name="Normal 6 3" xfId="917" xr:uid="{00000000-0005-0000-0000-0000BB020000}"/>
    <cellStyle name="Normal 7" xfId="321" xr:uid="{00000000-0005-0000-0000-0000BC020000}"/>
    <cellStyle name="Normal 7 2" xfId="616" xr:uid="{00000000-0005-0000-0000-0000BD020000}"/>
    <cellStyle name="Normal 7 2 2" xfId="1210" xr:uid="{00000000-0005-0000-0000-0000BE020000}"/>
    <cellStyle name="Normal 7 3" xfId="918" xr:uid="{00000000-0005-0000-0000-0000BF020000}"/>
    <cellStyle name="Normal 8" xfId="322" xr:uid="{00000000-0005-0000-0000-0000C0020000}"/>
    <cellStyle name="Normal 8 2" xfId="617" xr:uid="{00000000-0005-0000-0000-0000C1020000}"/>
    <cellStyle name="Normal 8 2 2" xfId="1211" xr:uid="{00000000-0005-0000-0000-0000C2020000}"/>
    <cellStyle name="Normal 8 3" xfId="919" xr:uid="{00000000-0005-0000-0000-0000C3020000}"/>
    <cellStyle name="Normal 9" xfId="323" xr:uid="{00000000-0005-0000-0000-0000C4020000}"/>
    <cellStyle name="Normal 9 2" xfId="618" xr:uid="{00000000-0005-0000-0000-0000C5020000}"/>
    <cellStyle name="Normal 9 2 2" xfId="1212" xr:uid="{00000000-0005-0000-0000-0000C6020000}"/>
    <cellStyle name="Normal 9 3" xfId="920" xr:uid="{00000000-0005-0000-0000-0000C7020000}"/>
    <cellStyle name="Normale_AGOSTO" xfId="93" xr:uid="{00000000-0005-0000-0000-0000C8020000}"/>
    <cellStyle name="normálne_Targets" xfId="94" xr:uid="{00000000-0005-0000-0000-0000C9020000}"/>
    <cellStyle name="normální_Loans &amp; Prov" xfId="95" xr:uid="{00000000-0005-0000-0000-0000CA020000}"/>
    <cellStyle name="normalni_TDB-Polno" xfId="96" xr:uid="{00000000-0005-0000-0000-0000CB020000}"/>
    <cellStyle name="normální_TDB-Polno" xfId="97" xr:uid="{00000000-0005-0000-0000-0000CC020000}"/>
    <cellStyle name="Normalny_Arkusz1" xfId="98" xr:uid="{00000000-0005-0000-0000-0000CD020000}"/>
    <cellStyle name="Note" xfId="99" xr:uid="{00000000-0005-0000-0000-0000CE020000}"/>
    <cellStyle name="Note 10" xfId="324" xr:uid="{00000000-0005-0000-0000-0000CF020000}"/>
    <cellStyle name="Note 10 2" xfId="619" xr:uid="{00000000-0005-0000-0000-0000D0020000}"/>
    <cellStyle name="Note 10 2 2" xfId="1213" xr:uid="{00000000-0005-0000-0000-0000D1020000}"/>
    <cellStyle name="Note 10 3" xfId="921" xr:uid="{00000000-0005-0000-0000-0000D2020000}"/>
    <cellStyle name="Note 11" xfId="325" xr:uid="{00000000-0005-0000-0000-0000D3020000}"/>
    <cellStyle name="Note 11 2" xfId="620" xr:uid="{00000000-0005-0000-0000-0000D4020000}"/>
    <cellStyle name="Note 11 2 2" xfId="1214" xr:uid="{00000000-0005-0000-0000-0000D5020000}"/>
    <cellStyle name="Note 11 3" xfId="922" xr:uid="{00000000-0005-0000-0000-0000D6020000}"/>
    <cellStyle name="Note 12" xfId="326" xr:uid="{00000000-0005-0000-0000-0000D7020000}"/>
    <cellStyle name="Note 12 2" xfId="621" xr:uid="{00000000-0005-0000-0000-0000D8020000}"/>
    <cellStyle name="Note 12 2 2" xfId="1215" xr:uid="{00000000-0005-0000-0000-0000D9020000}"/>
    <cellStyle name="Note 12 3" xfId="923" xr:uid="{00000000-0005-0000-0000-0000DA020000}"/>
    <cellStyle name="Note 13" xfId="327" xr:uid="{00000000-0005-0000-0000-0000DB020000}"/>
    <cellStyle name="Note 13 2" xfId="622" xr:uid="{00000000-0005-0000-0000-0000DC020000}"/>
    <cellStyle name="Note 13 2 2" xfId="1216" xr:uid="{00000000-0005-0000-0000-0000DD020000}"/>
    <cellStyle name="Note 13 3" xfId="924" xr:uid="{00000000-0005-0000-0000-0000DE020000}"/>
    <cellStyle name="Note 2" xfId="328" xr:uid="{00000000-0005-0000-0000-0000DF020000}"/>
    <cellStyle name="Note 2 2" xfId="623" xr:uid="{00000000-0005-0000-0000-0000E0020000}"/>
    <cellStyle name="Note 2 2 2" xfId="1217" xr:uid="{00000000-0005-0000-0000-0000E1020000}"/>
    <cellStyle name="Note 2 3" xfId="925" xr:uid="{00000000-0005-0000-0000-0000E2020000}"/>
    <cellStyle name="Note 3" xfId="329" xr:uid="{00000000-0005-0000-0000-0000E3020000}"/>
    <cellStyle name="Note 3 2" xfId="624" xr:uid="{00000000-0005-0000-0000-0000E4020000}"/>
    <cellStyle name="Note 3 2 2" xfId="1218" xr:uid="{00000000-0005-0000-0000-0000E5020000}"/>
    <cellStyle name="Note 3 3" xfId="926" xr:uid="{00000000-0005-0000-0000-0000E6020000}"/>
    <cellStyle name="Note 4" xfId="330" xr:uid="{00000000-0005-0000-0000-0000E7020000}"/>
    <cellStyle name="Note 4 2" xfId="625" xr:uid="{00000000-0005-0000-0000-0000E8020000}"/>
    <cellStyle name="Note 4 2 2" xfId="1219" xr:uid="{00000000-0005-0000-0000-0000E9020000}"/>
    <cellStyle name="Note 4 3" xfId="927" xr:uid="{00000000-0005-0000-0000-0000EA020000}"/>
    <cellStyle name="Note 5" xfId="331" xr:uid="{00000000-0005-0000-0000-0000EB020000}"/>
    <cellStyle name="Note 5 2" xfId="626" xr:uid="{00000000-0005-0000-0000-0000EC020000}"/>
    <cellStyle name="Note 5 2 2" xfId="1220" xr:uid="{00000000-0005-0000-0000-0000ED020000}"/>
    <cellStyle name="Note 5 3" xfId="928" xr:uid="{00000000-0005-0000-0000-0000EE020000}"/>
    <cellStyle name="Note 6" xfId="332" xr:uid="{00000000-0005-0000-0000-0000EF020000}"/>
    <cellStyle name="Note 6 2" xfId="627" xr:uid="{00000000-0005-0000-0000-0000F0020000}"/>
    <cellStyle name="Note 6 2 2" xfId="1221" xr:uid="{00000000-0005-0000-0000-0000F1020000}"/>
    <cellStyle name="Note 6 3" xfId="929" xr:uid="{00000000-0005-0000-0000-0000F2020000}"/>
    <cellStyle name="Note 7" xfId="333" xr:uid="{00000000-0005-0000-0000-0000F3020000}"/>
    <cellStyle name="Note 7 2" xfId="628" xr:uid="{00000000-0005-0000-0000-0000F4020000}"/>
    <cellStyle name="Note 7 2 2" xfId="1222" xr:uid="{00000000-0005-0000-0000-0000F5020000}"/>
    <cellStyle name="Note 7 3" xfId="930" xr:uid="{00000000-0005-0000-0000-0000F6020000}"/>
    <cellStyle name="Note 8" xfId="334" xr:uid="{00000000-0005-0000-0000-0000F7020000}"/>
    <cellStyle name="Note 8 2" xfId="629" xr:uid="{00000000-0005-0000-0000-0000F8020000}"/>
    <cellStyle name="Note 8 2 2" xfId="1223" xr:uid="{00000000-0005-0000-0000-0000F9020000}"/>
    <cellStyle name="Note 8 3" xfId="931" xr:uid="{00000000-0005-0000-0000-0000FA020000}"/>
    <cellStyle name="Note 9" xfId="335" xr:uid="{00000000-0005-0000-0000-0000FB020000}"/>
    <cellStyle name="Note 9 2" xfId="630" xr:uid="{00000000-0005-0000-0000-0000FC020000}"/>
    <cellStyle name="Note 9 2 2" xfId="1224" xr:uid="{00000000-0005-0000-0000-0000FD020000}"/>
    <cellStyle name="Note 9 3" xfId="932" xr:uid="{00000000-0005-0000-0000-0000FE020000}"/>
    <cellStyle name="Output" xfId="1344" xr:uid="{00000000-0005-0000-0000-0000FF020000}"/>
    <cellStyle name="Percent 10" xfId="336" xr:uid="{00000000-0005-0000-0000-000000030000}"/>
    <cellStyle name="Percent 10 2" xfId="631" xr:uid="{00000000-0005-0000-0000-000001030000}"/>
    <cellStyle name="Percent 10 2 2" xfId="1225" xr:uid="{00000000-0005-0000-0000-000002030000}"/>
    <cellStyle name="Percent 10 3" xfId="933" xr:uid="{00000000-0005-0000-0000-000003030000}"/>
    <cellStyle name="Percent 11" xfId="337" xr:uid="{00000000-0005-0000-0000-000004030000}"/>
    <cellStyle name="Percent 11 2" xfId="632" xr:uid="{00000000-0005-0000-0000-000005030000}"/>
    <cellStyle name="Percent 11 2 2" xfId="1226" xr:uid="{00000000-0005-0000-0000-000006030000}"/>
    <cellStyle name="Percent 11 3" xfId="934" xr:uid="{00000000-0005-0000-0000-000007030000}"/>
    <cellStyle name="Percent 12" xfId="338" xr:uid="{00000000-0005-0000-0000-000008030000}"/>
    <cellStyle name="Percent 12 2" xfId="633" xr:uid="{00000000-0005-0000-0000-000009030000}"/>
    <cellStyle name="Percent 12 2 2" xfId="1227" xr:uid="{00000000-0005-0000-0000-00000A030000}"/>
    <cellStyle name="Percent 12 3" xfId="935" xr:uid="{00000000-0005-0000-0000-00000B030000}"/>
    <cellStyle name="Percent 13" xfId="339" xr:uid="{00000000-0005-0000-0000-00000C030000}"/>
    <cellStyle name="Percent 13 2" xfId="634" xr:uid="{00000000-0005-0000-0000-00000D030000}"/>
    <cellStyle name="Percent 13 2 2" xfId="1228" xr:uid="{00000000-0005-0000-0000-00000E030000}"/>
    <cellStyle name="Percent 13 3" xfId="936" xr:uid="{00000000-0005-0000-0000-00000F030000}"/>
    <cellStyle name="Percent 2" xfId="340" xr:uid="{00000000-0005-0000-0000-000010030000}"/>
    <cellStyle name="Percent 2 2" xfId="635" xr:uid="{00000000-0005-0000-0000-000011030000}"/>
    <cellStyle name="Percent 2 2 2" xfId="1229" xr:uid="{00000000-0005-0000-0000-000012030000}"/>
    <cellStyle name="Percent 2 3" xfId="937" xr:uid="{00000000-0005-0000-0000-000013030000}"/>
    <cellStyle name="Percent 3" xfId="341" xr:uid="{00000000-0005-0000-0000-000014030000}"/>
    <cellStyle name="Percent 3 2" xfId="636" xr:uid="{00000000-0005-0000-0000-000015030000}"/>
    <cellStyle name="Percent 3 2 2" xfId="1230" xr:uid="{00000000-0005-0000-0000-000016030000}"/>
    <cellStyle name="Percent 3 3" xfId="938" xr:uid="{00000000-0005-0000-0000-000017030000}"/>
    <cellStyle name="Percent 4" xfId="342" xr:uid="{00000000-0005-0000-0000-000018030000}"/>
    <cellStyle name="Percent 4 2" xfId="637" xr:uid="{00000000-0005-0000-0000-000019030000}"/>
    <cellStyle name="Percent 4 2 2" xfId="1231" xr:uid="{00000000-0005-0000-0000-00001A030000}"/>
    <cellStyle name="Percent 4 3" xfId="939" xr:uid="{00000000-0005-0000-0000-00001B030000}"/>
    <cellStyle name="Percent 5" xfId="343" xr:uid="{00000000-0005-0000-0000-00001C030000}"/>
    <cellStyle name="Percent 5 2" xfId="638" xr:uid="{00000000-0005-0000-0000-00001D030000}"/>
    <cellStyle name="Percent 5 2 2" xfId="1232" xr:uid="{00000000-0005-0000-0000-00001E030000}"/>
    <cellStyle name="Percent 5 3" xfId="940" xr:uid="{00000000-0005-0000-0000-00001F030000}"/>
    <cellStyle name="Percent 6" xfId="344" xr:uid="{00000000-0005-0000-0000-000020030000}"/>
    <cellStyle name="Percent 6 2" xfId="639" xr:uid="{00000000-0005-0000-0000-000021030000}"/>
    <cellStyle name="Percent 6 2 2" xfId="1233" xr:uid="{00000000-0005-0000-0000-000022030000}"/>
    <cellStyle name="Percent 6 3" xfId="941" xr:uid="{00000000-0005-0000-0000-000023030000}"/>
    <cellStyle name="Percent 7" xfId="345" xr:uid="{00000000-0005-0000-0000-000024030000}"/>
    <cellStyle name="Percent 7 2" xfId="640" xr:uid="{00000000-0005-0000-0000-000025030000}"/>
    <cellStyle name="Percent 7 2 2" xfId="1234" xr:uid="{00000000-0005-0000-0000-000026030000}"/>
    <cellStyle name="Percent 7 3" xfId="942" xr:uid="{00000000-0005-0000-0000-000027030000}"/>
    <cellStyle name="Percent 8" xfId="346" xr:uid="{00000000-0005-0000-0000-000028030000}"/>
    <cellStyle name="Percent 8 2" xfId="641" xr:uid="{00000000-0005-0000-0000-000029030000}"/>
    <cellStyle name="Percent 8 2 2" xfId="1235" xr:uid="{00000000-0005-0000-0000-00002A030000}"/>
    <cellStyle name="Percent 8 3" xfId="943" xr:uid="{00000000-0005-0000-0000-00002B030000}"/>
    <cellStyle name="Percent 9" xfId="347" xr:uid="{00000000-0005-0000-0000-00002C030000}"/>
    <cellStyle name="Percent 9 2" xfId="642" xr:uid="{00000000-0005-0000-0000-00002D030000}"/>
    <cellStyle name="Percent 9 2 2" xfId="1236" xr:uid="{00000000-0005-0000-0000-00002E030000}"/>
    <cellStyle name="Percent 9 3" xfId="944" xr:uid="{00000000-0005-0000-0000-00002F030000}"/>
    <cellStyle name="PSChar" xfId="100" xr:uid="{00000000-0005-0000-0000-000030030000}"/>
    <cellStyle name="PSDate" xfId="101" xr:uid="{00000000-0005-0000-0000-000031030000}"/>
    <cellStyle name="PSDec" xfId="102" xr:uid="{00000000-0005-0000-0000-000032030000}"/>
    <cellStyle name="PSHeading" xfId="103" xr:uid="{00000000-0005-0000-0000-000033030000}"/>
    <cellStyle name="PSInt" xfId="104" xr:uid="{00000000-0005-0000-0000-000034030000}"/>
    <cellStyle name="PSSpacer" xfId="105" xr:uid="{00000000-0005-0000-0000-000035030000}"/>
    <cellStyle name="Standard_GC Forms English" xfId="106" xr:uid="{00000000-0005-0000-0000-000036030000}"/>
    <cellStyle name="Table" xfId="107" xr:uid="{00000000-0005-0000-0000-000037030000}"/>
    <cellStyle name="thousand" xfId="108" xr:uid="{00000000-0005-0000-0000-000038030000}"/>
    <cellStyle name="Title" xfId="109" xr:uid="{00000000-0005-0000-0000-000039030000}"/>
    <cellStyle name="Total" xfId="110" xr:uid="{00000000-0005-0000-0000-00003A030000}"/>
    <cellStyle name="Valuta (0)" xfId="111" xr:uid="{00000000-0005-0000-0000-00003B030000}"/>
    <cellStyle name="Walutowy [0]_Arkusz1" xfId="112" xr:uid="{00000000-0005-0000-0000-00003C030000}"/>
    <cellStyle name="Walutowy_Arkusz1" xfId="113" xr:uid="{00000000-0005-0000-0000-00003D030000}"/>
    <cellStyle name="Warning Text" xfId="114" xr:uid="{00000000-0005-0000-0000-00003E030000}"/>
    <cellStyle name="Акцент1 2" xfId="115" xr:uid="{00000000-0005-0000-0000-00003F030000}"/>
    <cellStyle name="Акцент2 2" xfId="116" xr:uid="{00000000-0005-0000-0000-000040030000}"/>
    <cellStyle name="Акцент3 2" xfId="117" xr:uid="{00000000-0005-0000-0000-000041030000}"/>
    <cellStyle name="Акцент4 2" xfId="118" xr:uid="{00000000-0005-0000-0000-000042030000}"/>
    <cellStyle name="Акцент5 2" xfId="119" xr:uid="{00000000-0005-0000-0000-000043030000}"/>
    <cellStyle name="Акцент6 2" xfId="120" xr:uid="{00000000-0005-0000-0000-000044030000}"/>
    <cellStyle name="Ввод  2" xfId="121" xr:uid="{00000000-0005-0000-0000-000045030000}"/>
    <cellStyle name="Вывод 2" xfId="122" xr:uid="{00000000-0005-0000-0000-000046030000}"/>
    <cellStyle name="Вычисление 2" xfId="123" xr:uid="{00000000-0005-0000-0000-000047030000}"/>
    <cellStyle name="Гиперссылка" xfId="4" builtinId="8"/>
    <cellStyle name="Денежный 2" xfId="124" xr:uid="{00000000-0005-0000-0000-000049030000}"/>
    <cellStyle name="Заголовок 1 2" xfId="125" xr:uid="{00000000-0005-0000-0000-00004A030000}"/>
    <cellStyle name="Заголовок 2 2" xfId="126" xr:uid="{00000000-0005-0000-0000-00004B030000}"/>
    <cellStyle name="Заголовок 3 2" xfId="127" xr:uid="{00000000-0005-0000-0000-00004C030000}"/>
    <cellStyle name="Заголовок 4 2" xfId="128" xr:uid="{00000000-0005-0000-0000-00004D030000}"/>
    <cellStyle name="Итог 2" xfId="129" xr:uid="{00000000-0005-0000-0000-00004E030000}"/>
    <cellStyle name="Контрольная ячейка 2" xfId="130" xr:uid="{00000000-0005-0000-0000-00004F030000}"/>
    <cellStyle name="Название 2" xfId="131" xr:uid="{00000000-0005-0000-0000-000050030000}"/>
    <cellStyle name="Нейтральный 2" xfId="132" xr:uid="{00000000-0005-0000-0000-000051030000}"/>
    <cellStyle name="Обычный" xfId="0" builtinId="0"/>
    <cellStyle name="Обычный 10" xfId="740" xr:uid="{00000000-0005-0000-0000-000053030000}"/>
    <cellStyle name="Обычный 10 2" xfId="1334" xr:uid="{00000000-0005-0000-0000-000054030000}"/>
    <cellStyle name="Обычный 11" xfId="741" xr:uid="{00000000-0005-0000-0000-000055030000}"/>
    <cellStyle name="Обычный 11 2" xfId="1335" xr:uid="{00000000-0005-0000-0000-000056030000}"/>
    <cellStyle name="Обычный 12" xfId="744" xr:uid="{00000000-0005-0000-0000-000057030000}"/>
    <cellStyle name="Обычный 13" xfId="1338" xr:uid="{00000000-0005-0000-0000-000058030000}"/>
    <cellStyle name="Обычный 14" xfId="1341" xr:uid="{00000000-0005-0000-0000-000059030000}"/>
    <cellStyle name="Обычный 15" xfId="1345" xr:uid="{00000000-0005-0000-0000-00005A030000}"/>
    <cellStyle name="Обычный 16 2" xfId="348" xr:uid="{00000000-0005-0000-0000-00005B030000}"/>
    <cellStyle name="Обычный 2" xfId="2" xr:uid="{00000000-0005-0000-0000-00005C030000}"/>
    <cellStyle name="Обычный 2 10" xfId="745" xr:uid="{00000000-0005-0000-0000-00005D030000}"/>
    <cellStyle name="Обычный 2 11" xfId="1337" xr:uid="{00000000-0005-0000-0000-00005E030000}"/>
    <cellStyle name="Обычный 2 2" xfId="134" xr:uid="{00000000-0005-0000-0000-00005F030000}"/>
    <cellStyle name="Обычный 2 3" xfId="6" xr:uid="{00000000-0005-0000-0000-000060030000}"/>
    <cellStyle name="Обычный 2 3 10" xfId="407" xr:uid="{00000000-0005-0000-0000-000061030000}"/>
    <cellStyle name="Обычный 2 3 10 2" xfId="411" xr:uid="{00000000-0005-0000-0000-000062030000}"/>
    <cellStyle name="Обычный 2 3 10 2 10" xfId="1006" xr:uid="{00000000-0005-0000-0000-000063030000}"/>
    <cellStyle name="Обычный 2 3 10 2 2" xfId="413" xr:uid="{00000000-0005-0000-0000-000064030000}"/>
    <cellStyle name="Обычный 2 3 10 2 2 2" xfId="418" xr:uid="{00000000-0005-0000-0000-000065030000}"/>
    <cellStyle name="Обычный 2 3 10 2 2 2 2" xfId="427" xr:uid="{00000000-0005-0000-0000-000066030000}"/>
    <cellStyle name="Обычный 2 3 10 2 2 2 2 2" xfId="719" xr:uid="{00000000-0005-0000-0000-000067030000}"/>
    <cellStyle name="Обычный 2 3 10 2 2 2 2 2 2" xfId="1313" xr:uid="{00000000-0005-0000-0000-000068030000}"/>
    <cellStyle name="Обычный 2 3 10 2 2 2 2 3" xfId="1021" xr:uid="{00000000-0005-0000-0000-000069030000}"/>
    <cellStyle name="Обычный 2 3 10 2 2 2 3" xfId="710" xr:uid="{00000000-0005-0000-0000-00006A030000}"/>
    <cellStyle name="Обычный 2 3 10 2 2 2 3 2" xfId="1304" xr:uid="{00000000-0005-0000-0000-00006B030000}"/>
    <cellStyle name="Обычный 2 3 10 2 2 2 4" xfId="1012" xr:uid="{00000000-0005-0000-0000-00006C030000}"/>
    <cellStyle name="Обычный 2 3 10 2 2 3" xfId="706" xr:uid="{00000000-0005-0000-0000-00006D030000}"/>
    <cellStyle name="Обычный 2 3 10 2 2 3 2" xfId="1300" xr:uid="{00000000-0005-0000-0000-00006E030000}"/>
    <cellStyle name="Обычный 2 3 10 2 2 4" xfId="1008" xr:uid="{00000000-0005-0000-0000-00006F030000}"/>
    <cellStyle name="Обычный 2 3 10 2 3" xfId="416" xr:uid="{00000000-0005-0000-0000-000070030000}"/>
    <cellStyle name="Обычный 2 3 10 2 3 2" xfId="426" xr:uid="{00000000-0005-0000-0000-000071030000}"/>
    <cellStyle name="Обычный 2 3 10 2 3 2 2" xfId="718" xr:uid="{00000000-0005-0000-0000-000072030000}"/>
    <cellStyle name="Обычный 2 3 10 2 3 2 2 2" xfId="1312" xr:uid="{00000000-0005-0000-0000-000073030000}"/>
    <cellStyle name="Обычный 2 3 10 2 3 2 3" xfId="1020" xr:uid="{00000000-0005-0000-0000-000074030000}"/>
    <cellStyle name="Обычный 2 3 10 2 3 3" xfId="708" xr:uid="{00000000-0005-0000-0000-000075030000}"/>
    <cellStyle name="Обычный 2 3 10 2 3 3 2" xfId="1302" xr:uid="{00000000-0005-0000-0000-000076030000}"/>
    <cellStyle name="Обычный 2 3 10 2 3 4" xfId="1010" xr:uid="{00000000-0005-0000-0000-000077030000}"/>
    <cellStyle name="Обычный 2 3 10 2 4" xfId="420" xr:uid="{00000000-0005-0000-0000-000078030000}"/>
    <cellStyle name="Обычный 2 3 10 2 4 2" xfId="712" xr:uid="{00000000-0005-0000-0000-000079030000}"/>
    <cellStyle name="Обычный 2 3 10 2 4 2 2" xfId="1306" xr:uid="{00000000-0005-0000-0000-00007A030000}"/>
    <cellStyle name="Обычный 2 3 10 2 4 3" xfId="1014" xr:uid="{00000000-0005-0000-0000-00007B030000}"/>
    <cellStyle name="Обычный 2 3 10 2 5" xfId="421" xr:uid="{00000000-0005-0000-0000-00007C030000}"/>
    <cellStyle name="Обычный 2 3 10 2 5 2" xfId="713" xr:uid="{00000000-0005-0000-0000-00007D030000}"/>
    <cellStyle name="Обычный 2 3 10 2 5 2 2" xfId="1307" xr:uid="{00000000-0005-0000-0000-00007E030000}"/>
    <cellStyle name="Обычный 2 3 10 2 5 3" xfId="1015" xr:uid="{00000000-0005-0000-0000-00007F030000}"/>
    <cellStyle name="Обычный 2 3 10 2 6" xfId="424" xr:uid="{00000000-0005-0000-0000-000080030000}"/>
    <cellStyle name="Обычный 2 3 10 2 6 2" xfId="716" xr:uid="{00000000-0005-0000-0000-000081030000}"/>
    <cellStyle name="Обычный 2 3 10 2 6 2 2" xfId="1310" xr:uid="{00000000-0005-0000-0000-000082030000}"/>
    <cellStyle name="Обычный 2 3 10 2 6 3" xfId="1018" xr:uid="{00000000-0005-0000-0000-000083030000}"/>
    <cellStyle name="Обычный 2 3 10 2 7" xfId="430" xr:uid="{00000000-0005-0000-0000-000084030000}"/>
    <cellStyle name="Обычный 2 3 10 2 7 2" xfId="434" xr:uid="{00000000-0005-0000-0000-000085030000}"/>
    <cellStyle name="Обычный 2 3 10 2 7 2 2" xfId="438" xr:uid="{00000000-0005-0000-0000-000086030000}"/>
    <cellStyle name="Обычный 2 3 10 2 7 2 2 2" xfId="730" xr:uid="{00000000-0005-0000-0000-000087030000}"/>
    <cellStyle name="Обычный 2 3 10 2 7 2 2 2 2" xfId="1324" xr:uid="{00000000-0005-0000-0000-000088030000}"/>
    <cellStyle name="Обычный 2 3 10 2 7 2 2 3" xfId="738" xr:uid="{00000000-0005-0000-0000-000089030000}"/>
    <cellStyle name="Обычный 2 3 10 2 7 2 2 3 2" xfId="1332" xr:uid="{00000000-0005-0000-0000-00008A030000}"/>
    <cellStyle name="Обычный 2 3 10 2 7 2 2 4" xfId="1032" xr:uid="{00000000-0005-0000-0000-00008B030000}"/>
    <cellStyle name="Обычный 2 3 10 2 7 2 3" xfId="726" xr:uid="{00000000-0005-0000-0000-00008C030000}"/>
    <cellStyle name="Обычный 2 3 10 2 7 2 3 2" xfId="1320" xr:uid="{00000000-0005-0000-0000-00008D030000}"/>
    <cellStyle name="Обычный 2 3 10 2 7 2 4" xfId="1028" xr:uid="{00000000-0005-0000-0000-00008E030000}"/>
    <cellStyle name="Обычный 2 3 10 2 7 3" xfId="722" xr:uid="{00000000-0005-0000-0000-00008F030000}"/>
    <cellStyle name="Обычный 2 3 10 2 7 3 2" xfId="1316" xr:uid="{00000000-0005-0000-0000-000090030000}"/>
    <cellStyle name="Обычный 2 3 10 2 7 4" xfId="1024" xr:uid="{00000000-0005-0000-0000-000091030000}"/>
    <cellStyle name="Обычный 2 3 10 2 8" xfId="442" xr:uid="{00000000-0005-0000-0000-000092030000}"/>
    <cellStyle name="Обычный 2 3 10 2 8 2" xfId="734" xr:uid="{00000000-0005-0000-0000-000093030000}"/>
    <cellStyle name="Обычный 2 3 10 2 8 2 2" xfId="1328" xr:uid="{00000000-0005-0000-0000-000094030000}"/>
    <cellStyle name="Обычный 2 3 10 2 8 3" xfId="1036" xr:uid="{00000000-0005-0000-0000-000095030000}"/>
    <cellStyle name="Обычный 2 3 10 2 9" xfId="704" xr:uid="{00000000-0005-0000-0000-000096030000}"/>
    <cellStyle name="Обычный 2 3 10 2 9 2" xfId="1298" xr:uid="{00000000-0005-0000-0000-000097030000}"/>
    <cellStyle name="Обычный 2 3 10 3" xfId="700" xr:uid="{00000000-0005-0000-0000-000098030000}"/>
    <cellStyle name="Обычный 2 3 10 3 2" xfId="1294" xr:uid="{00000000-0005-0000-0000-000099030000}"/>
    <cellStyle name="Обычный 2 3 10 4" xfId="1002" xr:uid="{00000000-0005-0000-0000-00009A030000}"/>
    <cellStyle name="Обычный 2 3 11" xfId="445" xr:uid="{00000000-0005-0000-0000-00009B030000}"/>
    <cellStyle name="Обычный 2 3 11 2" xfId="1039" xr:uid="{00000000-0005-0000-0000-00009C030000}"/>
    <cellStyle name="Обычный 2 3 12" xfId="747" xr:uid="{00000000-0005-0000-0000-00009D030000}"/>
    <cellStyle name="Обычный 2 3 2" xfId="135" xr:uid="{00000000-0005-0000-0000-00009E030000}"/>
    <cellStyle name="Обычный 2 3 2 2" xfId="136" xr:uid="{00000000-0005-0000-0000-00009F030000}"/>
    <cellStyle name="Обычный 2 3 2 2 2" xfId="393" xr:uid="{00000000-0005-0000-0000-0000A0030000}"/>
    <cellStyle name="Обычный 2 3 2 2 2 2" xfId="402" xr:uid="{00000000-0005-0000-0000-0000A1030000}"/>
    <cellStyle name="Обычный 2 3 2 2 2 2 2" xfId="422" xr:uid="{00000000-0005-0000-0000-0000A2030000}"/>
    <cellStyle name="Обычный 2 3 2 2 2 2 2 2" xfId="714" xr:uid="{00000000-0005-0000-0000-0000A3030000}"/>
    <cellStyle name="Обычный 2 3 2 2 2 2 2 2 2" xfId="1308" xr:uid="{00000000-0005-0000-0000-0000A4030000}"/>
    <cellStyle name="Обычный 2 3 2 2 2 2 2 3" xfId="1016" xr:uid="{00000000-0005-0000-0000-0000A5030000}"/>
    <cellStyle name="Обычный 2 3 2 2 2 2 3" xfId="695" xr:uid="{00000000-0005-0000-0000-0000A6030000}"/>
    <cellStyle name="Обычный 2 3 2 2 2 2 3 2" xfId="1289" xr:uid="{00000000-0005-0000-0000-0000A7030000}"/>
    <cellStyle name="Обычный 2 3 2 2 2 2 4" xfId="997" xr:uid="{00000000-0005-0000-0000-0000A8030000}"/>
    <cellStyle name="Обычный 2 3 2 2 2 3" xfId="409" xr:uid="{00000000-0005-0000-0000-0000A9030000}"/>
    <cellStyle name="Обычный 2 3 2 2 2 3 2" xfId="702" xr:uid="{00000000-0005-0000-0000-0000AA030000}"/>
    <cellStyle name="Обычный 2 3 2 2 2 3 2 2" xfId="1296" xr:uid="{00000000-0005-0000-0000-0000AB030000}"/>
    <cellStyle name="Обычный 2 3 2 2 2 3 3" xfId="1004" xr:uid="{00000000-0005-0000-0000-0000AC030000}"/>
    <cellStyle name="Обычный 2 3 2 2 2 4" xfId="686" xr:uid="{00000000-0005-0000-0000-0000AD030000}"/>
    <cellStyle name="Обычный 2 3 2 2 2 4 2" xfId="1280" xr:uid="{00000000-0005-0000-0000-0000AE030000}"/>
    <cellStyle name="Обычный 2 3 2 2 2 5" xfId="988" xr:uid="{00000000-0005-0000-0000-0000AF030000}"/>
    <cellStyle name="Обычный 2 3 2 2 3" xfId="449" xr:uid="{00000000-0005-0000-0000-0000B0030000}"/>
    <cellStyle name="Обычный 2 3 2 2 3 2" xfId="1043" xr:uid="{00000000-0005-0000-0000-0000B1030000}"/>
    <cellStyle name="Обычный 2 3 2 2 4" xfId="751" xr:uid="{00000000-0005-0000-0000-0000B2030000}"/>
    <cellStyle name="Обычный 2 3 2 3" xfId="349" xr:uid="{00000000-0005-0000-0000-0000B3030000}"/>
    <cellStyle name="Обычный 2 3 2 3 2" xfId="643" xr:uid="{00000000-0005-0000-0000-0000B4030000}"/>
    <cellStyle name="Обычный 2 3 2 3 2 2" xfId="1237" xr:uid="{00000000-0005-0000-0000-0000B5030000}"/>
    <cellStyle name="Обычный 2 3 2 3 3" xfId="945" xr:uid="{00000000-0005-0000-0000-0000B6030000}"/>
    <cellStyle name="Обычный 2 3 2 4" xfId="391" xr:uid="{00000000-0005-0000-0000-0000B7030000}"/>
    <cellStyle name="Обычный 2 3 2 4 2" xfId="684" xr:uid="{00000000-0005-0000-0000-0000B8030000}"/>
    <cellStyle name="Обычный 2 3 2 4 2 2" xfId="1278" xr:uid="{00000000-0005-0000-0000-0000B9030000}"/>
    <cellStyle name="Обычный 2 3 2 4 3" xfId="986" xr:uid="{00000000-0005-0000-0000-0000BA030000}"/>
    <cellStyle name="Обычный 2 3 2 5" xfId="397" xr:uid="{00000000-0005-0000-0000-0000BB030000}"/>
    <cellStyle name="Обычный 2 3 2 5 2" xfId="690" xr:uid="{00000000-0005-0000-0000-0000BC030000}"/>
    <cellStyle name="Обычный 2 3 2 5 2 2" xfId="1284" xr:uid="{00000000-0005-0000-0000-0000BD030000}"/>
    <cellStyle name="Обычный 2 3 2 5 3" xfId="992" xr:uid="{00000000-0005-0000-0000-0000BE030000}"/>
    <cellStyle name="Обычный 2 3 2 6" xfId="448" xr:uid="{00000000-0005-0000-0000-0000BF030000}"/>
    <cellStyle name="Обычный 2 3 2 6 2" xfId="1042" xr:uid="{00000000-0005-0000-0000-0000C0030000}"/>
    <cellStyle name="Обычный 2 3 2 7" xfId="750" xr:uid="{00000000-0005-0000-0000-0000C1030000}"/>
    <cellStyle name="Обычный 2 3 3" xfId="137" xr:uid="{00000000-0005-0000-0000-0000C2030000}"/>
    <cellStyle name="Обычный 2 3 3 2" xfId="400" xr:uid="{00000000-0005-0000-0000-0000C3030000}"/>
    <cellStyle name="Обычный 2 3 3 2 2" xfId="693" xr:uid="{00000000-0005-0000-0000-0000C4030000}"/>
    <cellStyle name="Обычный 2 3 3 2 2 2" xfId="1287" xr:uid="{00000000-0005-0000-0000-0000C5030000}"/>
    <cellStyle name="Обычный 2 3 3 2 3" xfId="995" xr:uid="{00000000-0005-0000-0000-0000C6030000}"/>
    <cellStyle name="Обычный 2 3 3 3" xfId="450" xr:uid="{00000000-0005-0000-0000-0000C7030000}"/>
    <cellStyle name="Обычный 2 3 3 3 2" xfId="1044" xr:uid="{00000000-0005-0000-0000-0000C8030000}"/>
    <cellStyle name="Обычный 2 3 3 4" xfId="752" xr:uid="{00000000-0005-0000-0000-0000C9030000}"/>
    <cellStyle name="Обычный 2 3 4" xfId="164" xr:uid="{00000000-0005-0000-0000-0000CA030000}"/>
    <cellStyle name="Обычный 2 3 4 2" xfId="350" xr:uid="{00000000-0005-0000-0000-0000CB030000}"/>
    <cellStyle name="Обычный 2 3 4 2 2" xfId="644" xr:uid="{00000000-0005-0000-0000-0000CC030000}"/>
    <cellStyle name="Обычный 2 3 4 2 2 2" xfId="1238" xr:uid="{00000000-0005-0000-0000-0000CD030000}"/>
    <cellStyle name="Обычный 2 3 4 2 3" xfId="946" xr:uid="{00000000-0005-0000-0000-0000CE030000}"/>
    <cellStyle name="Обычный 2 3 4 3" xfId="351" xr:uid="{00000000-0005-0000-0000-0000CF030000}"/>
    <cellStyle name="Обычный 2 3 4 3 2" xfId="645" xr:uid="{00000000-0005-0000-0000-0000D0030000}"/>
    <cellStyle name="Обычный 2 3 4 3 2 2" xfId="1239" xr:uid="{00000000-0005-0000-0000-0000D1030000}"/>
    <cellStyle name="Обычный 2 3 4 3 3" xfId="947" xr:uid="{00000000-0005-0000-0000-0000D2030000}"/>
    <cellStyle name="Обычный 2 3 4 4" xfId="389" xr:uid="{00000000-0005-0000-0000-0000D3030000}"/>
    <cellStyle name="Обычный 2 3 4 4 2" xfId="682" xr:uid="{00000000-0005-0000-0000-0000D4030000}"/>
    <cellStyle name="Обычный 2 3 4 4 2 2" xfId="1276" xr:uid="{00000000-0005-0000-0000-0000D5030000}"/>
    <cellStyle name="Обычный 2 3 4 4 3" xfId="984" xr:uid="{00000000-0005-0000-0000-0000D6030000}"/>
    <cellStyle name="Обычный 2 3 4 5" xfId="395" xr:uid="{00000000-0005-0000-0000-0000D7030000}"/>
    <cellStyle name="Обычный 2 3 4 5 2" xfId="429" xr:uid="{00000000-0005-0000-0000-0000D8030000}"/>
    <cellStyle name="Обычный 2 3 4 5 2 2" xfId="433" xr:uid="{00000000-0005-0000-0000-0000D9030000}"/>
    <cellStyle name="Обычный 2 3 4 5 2 2 2" xfId="437" xr:uid="{00000000-0005-0000-0000-0000DA030000}"/>
    <cellStyle name="Обычный 2 3 4 5 2 2 2 2" xfId="729" xr:uid="{00000000-0005-0000-0000-0000DB030000}"/>
    <cellStyle name="Обычный 2 3 4 5 2 2 2 2 2" xfId="1323" xr:uid="{00000000-0005-0000-0000-0000DC030000}"/>
    <cellStyle name="Обычный 2 3 4 5 2 2 2 3" xfId="737" xr:uid="{00000000-0005-0000-0000-0000DD030000}"/>
    <cellStyle name="Обычный 2 3 4 5 2 2 2 3 2" xfId="1331" xr:uid="{00000000-0005-0000-0000-0000DE030000}"/>
    <cellStyle name="Обычный 2 3 4 5 2 2 2 4" xfId="1031" xr:uid="{00000000-0005-0000-0000-0000DF030000}"/>
    <cellStyle name="Обычный 2 3 4 5 2 2 3" xfId="443" xr:uid="{00000000-0005-0000-0000-0000E0030000}"/>
    <cellStyle name="Обычный 2 3 4 5 2 2 3 2" xfId="735" xr:uid="{00000000-0005-0000-0000-0000E1030000}"/>
    <cellStyle name="Обычный 2 3 4 5 2 2 3 2 2" xfId="1329" xr:uid="{00000000-0005-0000-0000-0000E2030000}"/>
    <cellStyle name="Обычный 2 3 4 5 2 2 3 3" xfId="1037" xr:uid="{00000000-0005-0000-0000-0000E3030000}"/>
    <cellStyle name="Обычный 2 3 4 5 2 2 4" xfId="725" xr:uid="{00000000-0005-0000-0000-0000E4030000}"/>
    <cellStyle name="Обычный 2 3 4 5 2 2 4 2" xfId="1319" xr:uid="{00000000-0005-0000-0000-0000E5030000}"/>
    <cellStyle name="Обычный 2 3 4 5 2 2 5" xfId="1027" xr:uid="{00000000-0005-0000-0000-0000E6030000}"/>
    <cellStyle name="Обычный 2 3 4 5 2 3" xfId="721" xr:uid="{00000000-0005-0000-0000-0000E7030000}"/>
    <cellStyle name="Обычный 2 3 4 5 2 3 2" xfId="1315" xr:uid="{00000000-0005-0000-0000-0000E8030000}"/>
    <cellStyle name="Обычный 2 3 4 5 2 4" xfId="1023" xr:uid="{00000000-0005-0000-0000-0000E9030000}"/>
    <cellStyle name="Обычный 2 3 4 5 3" xfId="688" xr:uid="{00000000-0005-0000-0000-0000EA030000}"/>
    <cellStyle name="Обычный 2 3 4 5 3 2" xfId="1282" xr:uid="{00000000-0005-0000-0000-0000EB030000}"/>
    <cellStyle name="Обычный 2 3 4 5 4" xfId="990" xr:uid="{00000000-0005-0000-0000-0000EC030000}"/>
    <cellStyle name="Обычный 2 3 4 6" xfId="461" xr:uid="{00000000-0005-0000-0000-0000ED030000}"/>
    <cellStyle name="Обычный 2 3 4 6 2" xfId="1055" xr:uid="{00000000-0005-0000-0000-0000EE030000}"/>
    <cellStyle name="Обычный 2 3 4 7" xfId="763" xr:uid="{00000000-0005-0000-0000-0000EF030000}"/>
    <cellStyle name="Обычный 2 3 5" xfId="352" xr:uid="{00000000-0005-0000-0000-0000F0030000}"/>
    <cellStyle name="Обычный 2 3 5 2" xfId="646" xr:uid="{00000000-0005-0000-0000-0000F1030000}"/>
    <cellStyle name="Обычный 2 3 5 2 2" xfId="1240" xr:uid="{00000000-0005-0000-0000-0000F2030000}"/>
    <cellStyle name="Обычный 2 3 5 3" xfId="948" xr:uid="{00000000-0005-0000-0000-0000F3030000}"/>
    <cellStyle name="Обычный 2 3 6" xfId="353" xr:uid="{00000000-0005-0000-0000-0000F4030000}"/>
    <cellStyle name="Обычный 2 3 6 2" xfId="354" xr:uid="{00000000-0005-0000-0000-0000F5030000}"/>
    <cellStyle name="Обычный 2 3 6 2 2" xfId="648" xr:uid="{00000000-0005-0000-0000-0000F6030000}"/>
    <cellStyle name="Обычный 2 3 6 2 2 2" xfId="1242" xr:uid="{00000000-0005-0000-0000-0000F7030000}"/>
    <cellStyle name="Обычный 2 3 6 2 3" xfId="950" xr:uid="{00000000-0005-0000-0000-0000F8030000}"/>
    <cellStyle name="Обычный 2 3 6 3" xfId="647" xr:uid="{00000000-0005-0000-0000-0000F9030000}"/>
    <cellStyle name="Обычный 2 3 6 3 2" xfId="1241" xr:uid="{00000000-0005-0000-0000-0000FA030000}"/>
    <cellStyle name="Обычный 2 3 6 4" xfId="949" xr:uid="{00000000-0005-0000-0000-0000FB030000}"/>
    <cellStyle name="Обычный 2 3 7" xfId="355" xr:uid="{00000000-0005-0000-0000-0000FC030000}"/>
    <cellStyle name="Обычный 2 3 7 2" xfId="649" xr:uid="{00000000-0005-0000-0000-0000FD030000}"/>
    <cellStyle name="Обычный 2 3 7 2 2" xfId="1243" xr:uid="{00000000-0005-0000-0000-0000FE030000}"/>
    <cellStyle name="Обычный 2 3 7 3" xfId="951" xr:uid="{00000000-0005-0000-0000-0000FF030000}"/>
    <cellStyle name="Обычный 2 3 8" xfId="356" xr:uid="{00000000-0005-0000-0000-000000040000}"/>
    <cellStyle name="Обычный 2 3 8 2" xfId="650" xr:uid="{00000000-0005-0000-0000-000001040000}"/>
    <cellStyle name="Обычный 2 3 8 2 2" xfId="1244" xr:uid="{00000000-0005-0000-0000-000002040000}"/>
    <cellStyle name="Обычный 2 3 8 3" xfId="952" xr:uid="{00000000-0005-0000-0000-000003040000}"/>
    <cellStyle name="Обычный 2 3 9" xfId="404" xr:uid="{00000000-0005-0000-0000-000004040000}"/>
    <cellStyle name="Обычный 2 3 9 2" xfId="423" xr:uid="{00000000-0005-0000-0000-000005040000}"/>
    <cellStyle name="Обычный 2 3 9 2 2" xfId="715" xr:uid="{00000000-0005-0000-0000-000006040000}"/>
    <cellStyle name="Обычный 2 3 9 2 2 2" xfId="1309" xr:uid="{00000000-0005-0000-0000-000007040000}"/>
    <cellStyle name="Обычный 2 3 9 2 3" xfId="1017" xr:uid="{00000000-0005-0000-0000-000008040000}"/>
    <cellStyle name="Обычный 2 3 9 3" xfId="697" xr:uid="{00000000-0005-0000-0000-000009040000}"/>
    <cellStyle name="Обычный 2 3 9 3 2" xfId="1291" xr:uid="{00000000-0005-0000-0000-00000A040000}"/>
    <cellStyle name="Обычный 2 3 9 4" xfId="999" xr:uid="{00000000-0005-0000-0000-00000B040000}"/>
    <cellStyle name="Обычный 2 4" xfId="138" xr:uid="{00000000-0005-0000-0000-00000C040000}"/>
    <cellStyle name="Обычный 2 4 2" xfId="399" xr:uid="{00000000-0005-0000-0000-00000D040000}"/>
    <cellStyle name="Обычный 2 4 2 2" xfId="692" xr:uid="{00000000-0005-0000-0000-00000E040000}"/>
    <cellStyle name="Обычный 2 4 2 2 2" xfId="1286" xr:uid="{00000000-0005-0000-0000-00000F040000}"/>
    <cellStyle name="Обычный 2 4 2 3" xfId="994" xr:uid="{00000000-0005-0000-0000-000010040000}"/>
    <cellStyle name="Обычный 2 4 3" xfId="451" xr:uid="{00000000-0005-0000-0000-000011040000}"/>
    <cellStyle name="Обычный 2 4 3 2" xfId="1045" xr:uid="{00000000-0005-0000-0000-000012040000}"/>
    <cellStyle name="Обычный 2 4 4" xfId="753" xr:uid="{00000000-0005-0000-0000-000013040000}"/>
    <cellStyle name="Обычный 2 5" xfId="357" xr:uid="{00000000-0005-0000-0000-000014040000}"/>
    <cellStyle name="Обычный 2 5 2" xfId="651" xr:uid="{00000000-0005-0000-0000-000015040000}"/>
    <cellStyle name="Обычный 2 5 2 2" xfId="1245" xr:uid="{00000000-0005-0000-0000-000016040000}"/>
    <cellStyle name="Обычный 2 5 3" xfId="953" xr:uid="{00000000-0005-0000-0000-000017040000}"/>
    <cellStyle name="Обычный 2 6" xfId="358" xr:uid="{00000000-0005-0000-0000-000018040000}"/>
    <cellStyle name="Обычный 2 6 2" xfId="359" xr:uid="{00000000-0005-0000-0000-000019040000}"/>
    <cellStyle name="Обычный 2 6 2 2" xfId="653" xr:uid="{00000000-0005-0000-0000-00001A040000}"/>
    <cellStyle name="Обычный 2 6 2 2 2" xfId="1247" xr:uid="{00000000-0005-0000-0000-00001B040000}"/>
    <cellStyle name="Обычный 2 6 2 3" xfId="955" xr:uid="{00000000-0005-0000-0000-00001C040000}"/>
    <cellStyle name="Обычный 2 6 3" xfId="652" xr:uid="{00000000-0005-0000-0000-00001D040000}"/>
    <cellStyle name="Обычный 2 6 3 2" xfId="1246" xr:uid="{00000000-0005-0000-0000-00001E040000}"/>
    <cellStyle name="Обычный 2 6 4" xfId="954" xr:uid="{00000000-0005-0000-0000-00001F040000}"/>
    <cellStyle name="Обычный 2 7" xfId="360" xr:uid="{00000000-0005-0000-0000-000020040000}"/>
    <cellStyle name="Обычный 2 7 2" xfId="654" xr:uid="{00000000-0005-0000-0000-000021040000}"/>
    <cellStyle name="Обычный 2 7 2 2" xfId="1248" xr:uid="{00000000-0005-0000-0000-000022040000}"/>
    <cellStyle name="Обычный 2 7 3" xfId="956" xr:uid="{00000000-0005-0000-0000-000023040000}"/>
    <cellStyle name="Обычный 2 8" xfId="447" xr:uid="{00000000-0005-0000-0000-000024040000}"/>
    <cellStyle name="Обычный 2 8 2" xfId="1041" xr:uid="{00000000-0005-0000-0000-000025040000}"/>
    <cellStyle name="Обычный 2 9" xfId="133" xr:uid="{00000000-0005-0000-0000-000026040000}"/>
    <cellStyle name="Обычный 2 9 2" xfId="749" xr:uid="{00000000-0005-0000-0000-000027040000}"/>
    <cellStyle name="Обычный 2_062011" xfId="139" xr:uid="{00000000-0005-0000-0000-000028040000}"/>
    <cellStyle name="Обычный 21 2 2" xfId="361" xr:uid="{00000000-0005-0000-0000-000029040000}"/>
    <cellStyle name="Обычный 21 2 2 2" xfId="655" xr:uid="{00000000-0005-0000-0000-00002A040000}"/>
    <cellStyle name="Обычный 21 2 2 2 2" xfId="1249" xr:uid="{00000000-0005-0000-0000-00002B040000}"/>
    <cellStyle name="Обычный 21 2 2 3" xfId="957" xr:uid="{00000000-0005-0000-0000-00002C040000}"/>
    <cellStyle name="Обычный 3" xfId="140" xr:uid="{00000000-0005-0000-0000-00002D040000}"/>
    <cellStyle name="Обычный 4" xfId="141" xr:uid="{00000000-0005-0000-0000-00002E040000}"/>
    <cellStyle name="Обычный 4 2" xfId="142" xr:uid="{00000000-0005-0000-0000-00002F040000}"/>
    <cellStyle name="Обычный 5" xfId="143" xr:uid="{00000000-0005-0000-0000-000030040000}"/>
    <cellStyle name="Обычный 5 2" xfId="144" xr:uid="{00000000-0005-0000-0000-000031040000}"/>
    <cellStyle name="Обычный 5 2 2" xfId="362" xr:uid="{00000000-0005-0000-0000-000032040000}"/>
    <cellStyle name="Обычный 5 2 2 2" xfId="656" xr:uid="{00000000-0005-0000-0000-000033040000}"/>
    <cellStyle name="Обычный 5 2 2 2 2" xfId="1250" xr:uid="{00000000-0005-0000-0000-000034040000}"/>
    <cellStyle name="Обычный 5 2 2 3" xfId="958" xr:uid="{00000000-0005-0000-0000-000035040000}"/>
    <cellStyle name="Обычный 5 2 3" xfId="452" xr:uid="{00000000-0005-0000-0000-000036040000}"/>
    <cellStyle name="Обычный 5 2 3 2" xfId="1046" xr:uid="{00000000-0005-0000-0000-000037040000}"/>
    <cellStyle name="Обычный 5 2 4" xfId="754" xr:uid="{00000000-0005-0000-0000-000038040000}"/>
    <cellStyle name="Обычный 5_Лист1" xfId="145" xr:uid="{00000000-0005-0000-0000-000039040000}"/>
    <cellStyle name="Обычный 6" xfId="146" xr:uid="{00000000-0005-0000-0000-00003A040000}"/>
    <cellStyle name="Обычный 6 2" xfId="363" xr:uid="{00000000-0005-0000-0000-00003B040000}"/>
    <cellStyle name="Обычный 6 2 2" xfId="657" xr:uid="{00000000-0005-0000-0000-00003C040000}"/>
    <cellStyle name="Обычный 6 2 2 2" xfId="1251" xr:uid="{00000000-0005-0000-0000-00003D040000}"/>
    <cellStyle name="Обычный 6 2 3" xfId="959" xr:uid="{00000000-0005-0000-0000-00003E040000}"/>
    <cellStyle name="Обычный 6 3" xfId="364" xr:uid="{00000000-0005-0000-0000-00003F040000}"/>
    <cellStyle name="Обычный 6 3 2" xfId="365" xr:uid="{00000000-0005-0000-0000-000040040000}"/>
    <cellStyle name="Обычный 6 3 2 2" xfId="366" xr:uid="{00000000-0005-0000-0000-000041040000}"/>
    <cellStyle name="Обычный 6 3 2 2 2" xfId="367" xr:uid="{00000000-0005-0000-0000-000042040000}"/>
    <cellStyle name="Обычный 6 3 2 2 2 2" xfId="661" xr:uid="{00000000-0005-0000-0000-000043040000}"/>
    <cellStyle name="Обычный 6 3 2 2 2 2 2" xfId="1255" xr:uid="{00000000-0005-0000-0000-000044040000}"/>
    <cellStyle name="Обычный 6 3 2 2 2 3" xfId="963" xr:uid="{00000000-0005-0000-0000-000045040000}"/>
    <cellStyle name="Обычный 6 3 2 2 3" xfId="368" xr:uid="{00000000-0005-0000-0000-000046040000}"/>
    <cellStyle name="Обычный 6 3 2 2 3 2" xfId="662" xr:uid="{00000000-0005-0000-0000-000047040000}"/>
    <cellStyle name="Обычный 6 3 2 2 3 2 2" xfId="1256" xr:uid="{00000000-0005-0000-0000-000048040000}"/>
    <cellStyle name="Обычный 6 3 2 2 3 3" xfId="964" xr:uid="{00000000-0005-0000-0000-000049040000}"/>
    <cellStyle name="Обычный 6 3 2 2 4" xfId="660" xr:uid="{00000000-0005-0000-0000-00004A040000}"/>
    <cellStyle name="Обычный 6 3 2 2 4 2" xfId="1254" xr:uid="{00000000-0005-0000-0000-00004B040000}"/>
    <cellStyle name="Обычный 6 3 2 2 5" xfId="962" xr:uid="{00000000-0005-0000-0000-00004C040000}"/>
    <cellStyle name="Обычный 6 3 2 3" xfId="659" xr:uid="{00000000-0005-0000-0000-00004D040000}"/>
    <cellStyle name="Обычный 6 3 2 3 2" xfId="1253" xr:uid="{00000000-0005-0000-0000-00004E040000}"/>
    <cellStyle name="Обычный 6 3 2 4" xfId="961" xr:uid="{00000000-0005-0000-0000-00004F040000}"/>
    <cellStyle name="Обычный 6 3 3" xfId="658" xr:uid="{00000000-0005-0000-0000-000050040000}"/>
    <cellStyle name="Обычный 6 3 3 2" xfId="1252" xr:uid="{00000000-0005-0000-0000-000051040000}"/>
    <cellStyle name="Обычный 6 3 4" xfId="960" xr:uid="{00000000-0005-0000-0000-000052040000}"/>
    <cellStyle name="Обычный 6 4" xfId="369" xr:uid="{00000000-0005-0000-0000-000053040000}"/>
    <cellStyle name="Обычный 6 4 2" xfId="663" xr:uid="{00000000-0005-0000-0000-000054040000}"/>
    <cellStyle name="Обычный 6 4 2 2" xfId="1257" xr:uid="{00000000-0005-0000-0000-000055040000}"/>
    <cellStyle name="Обычный 6 4 3" xfId="965" xr:uid="{00000000-0005-0000-0000-000056040000}"/>
    <cellStyle name="Обычный 6 5" xfId="453" xr:uid="{00000000-0005-0000-0000-000057040000}"/>
    <cellStyle name="Обычный 6 5 2" xfId="1047" xr:uid="{00000000-0005-0000-0000-000058040000}"/>
    <cellStyle name="Обычный 6 6" xfId="755" xr:uid="{00000000-0005-0000-0000-000059040000}"/>
    <cellStyle name="Обычный 7" xfId="147" xr:uid="{00000000-0005-0000-0000-00005A040000}"/>
    <cellStyle name="Обычный 7 2" xfId="370" xr:uid="{00000000-0005-0000-0000-00005B040000}"/>
    <cellStyle name="Обычный 7 2 2" xfId="664" xr:uid="{00000000-0005-0000-0000-00005C040000}"/>
    <cellStyle name="Обычный 7 2 2 2" xfId="1258" xr:uid="{00000000-0005-0000-0000-00005D040000}"/>
    <cellStyle name="Обычный 7 2 3" xfId="966" xr:uid="{00000000-0005-0000-0000-00005E040000}"/>
    <cellStyle name="Обычный 7 3" xfId="406" xr:uid="{00000000-0005-0000-0000-00005F040000}"/>
    <cellStyle name="Обычный 7 3 2" xfId="419" xr:uid="{00000000-0005-0000-0000-000060040000}"/>
    <cellStyle name="Обычный 7 3 2 2" xfId="441" xr:uid="{00000000-0005-0000-0000-000061040000}"/>
    <cellStyle name="Обычный 7 3 2 2 2" xfId="733" xr:uid="{00000000-0005-0000-0000-000062040000}"/>
    <cellStyle name="Обычный 7 3 2 2 2 2" xfId="1327" xr:uid="{00000000-0005-0000-0000-000063040000}"/>
    <cellStyle name="Обычный 7 3 2 2 3" xfId="1035" xr:uid="{00000000-0005-0000-0000-000064040000}"/>
    <cellStyle name="Обычный 7 3 2 3" xfId="711" xr:uid="{00000000-0005-0000-0000-000065040000}"/>
    <cellStyle name="Обычный 7 3 2 3 2" xfId="1305" xr:uid="{00000000-0005-0000-0000-000066040000}"/>
    <cellStyle name="Обычный 7 3 2 4" xfId="1013" xr:uid="{00000000-0005-0000-0000-000067040000}"/>
    <cellStyle name="Обычный 7 3 3" xfId="699" xr:uid="{00000000-0005-0000-0000-000068040000}"/>
    <cellStyle name="Обычный 7 3 3 2" xfId="1293" xr:uid="{00000000-0005-0000-0000-000069040000}"/>
    <cellStyle name="Обычный 7 3 4" xfId="1001" xr:uid="{00000000-0005-0000-0000-00006A040000}"/>
    <cellStyle name="Обычный 7 4" xfId="454" xr:uid="{00000000-0005-0000-0000-00006B040000}"/>
    <cellStyle name="Обычный 7 4 2" xfId="1048" xr:uid="{00000000-0005-0000-0000-00006C040000}"/>
    <cellStyle name="Обычный 7 5" xfId="756" xr:uid="{00000000-0005-0000-0000-00006D040000}"/>
    <cellStyle name="Обычный 8" xfId="371" xr:uid="{00000000-0005-0000-0000-00006E040000}"/>
    <cellStyle name="Обычный 8 2" xfId="665" xr:uid="{00000000-0005-0000-0000-00006F040000}"/>
    <cellStyle name="Обычный 8 2 2" xfId="1259" xr:uid="{00000000-0005-0000-0000-000070040000}"/>
    <cellStyle name="Обычный 8 3" xfId="967" xr:uid="{00000000-0005-0000-0000-000071040000}"/>
    <cellStyle name="Обычный 9" xfId="5" xr:uid="{00000000-0005-0000-0000-000072040000}"/>
    <cellStyle name="Обычный 92" xfId="148" xr:uid="{00000000-0005-0000-0000-000073040000}"/>
    <cellStyle name="Плохой 2" xfId="149" xr:uid="{00000000-0005-0000-0000-000074040000}"/>
    <cellStyle name="Пояснение 2" xfId="150" xr:uid="{00000000-0005-0000-0000-000075040000}"/>
    <cellStyle name="Примечание 2" xfId="151" xr:uid="{00000000-0005-0000-0000-000076040000}"/>
    <cellStyle name="Процентный" xfId="1" builtinId="5"/>
    <cellStyle name="Процентный 10" xfId="1346" xr:uid="{00000000-0005-0000-0000-000078040000}"/>
    <cellStyle name="Процентный 2" xfId="152" xr:uid="{00000000-0005-0000-0000-000079040000}"/>
    <cellStyle name="Процентный 2 2" xfId="7" xr:uid="{00000000-0005-0000-0000-00007A040000}"/>
    <cellStyle name="Процентный 2 2 10" xfId="405" xr:uid="{00000000-0005-0000-0000-00007B040000}"/>
    <cellStyle name="Процентный 2 2 10 2" xfId="425" xr:uid="{00000000-0005-0000-0000-00007C040000}"/>
    <cellStyle name="Процентный 2 2 10 2 2" xfId="717" xr:uid="{00000000-0005-0000-0000-00007D040000}"/>
    <cellStyle name="Процентный 2 2 10 2 2 2" xfId="1311" xr:uid="{00000000-0005-0000-0000-00007E040000}"/>
    <cellStyle name="Процентный 2 2 10 2 3" xfId="1019" xr:uid="{00000000-0005-0000-0000-00007F040000}"/>
    <cellStyle name="Процентный 2 2 10 3" xfId="698" xr:uid="{00000000-0005-0000-0000-000080040000}"/>
    <cellStyle name="Процентный 2 2 10 3 2" xfId="1292" xr:uid="{00000000-0005-0000-0000-000081040000}"/>
    <cellStyle name="Процентный 2 2 10 4" xfId="1000" xr:uid="{00000000-0005-0000-0000-000082040000}"/>
    <cellStyle name="Процентный 2 2 11" xfId="408" xr:uid="{00000000-0005-0000-0000-000083040000}"/>
    <cellStyle name="Процентный 2 2 11 2" xfId="412" xr:uid="{00000000-0005-0000-0000-000084040000}"/>
    <cellStyle name="Процентный 2 2 11 2 2" xfId="414" xr:uid="{00000000-0005-0000-0000-000085040000}"/>
    <cellStyle name="Процентный 2 2 11 2 2 2" xfId="707" xr:uid="{00000000-0005-0000-0000-000086040000}"/>
    <cellStyle name="Процентный 2 2 11 2 2 2 2" xfId="1301" xr:uid="{00000000-0005-0000-0000-000087040000}"/>
    <cellStyle name="Процентный 2 2 11 2 2 3" xfId="1009" xr:uid="{00000000-0005-0000-0000-000088040000}"/>
    <cellStyle name="Процентный 2 2 11 2 3" xfId="417" xr:uid="{00000000-0005-0000-0000-000089040000}"/>
    <cellStyle name="Процентный 2 2 11 2 3 2" xfId="428" xr:uid="{00000000-0005-0000-0000-00008A040000}"/>
    <cellStyle name="Процентный 2 2 11 2 3 2 2" xfId="720" xr:uid="{00000000-0005-0000-0000-00008B040000}"/>
    <cellStyle name="Процентный 2 2 11 2 3 2 2 2" xfId="1314" xr:uid="{00000000-0005-0000-0000-00008C040000}"/>
    <cellStyle name="Процентный 2 2 11 2 3 2 3" xfId="1022" xr:uid="{00000000-0005-0000-0000-00008D040000}"/>
    <cellStyle name="Процентный 2 2 11 2 3 3" xfId="709" xr:uid="{00000000-0005-0000-0000-00008E040000}"/>
    <cellStyle name="Процентный 2 2 11 2 3 3 2" xfId="1303" xr:uid="{00000000-0005-0000-0000-00008F040000}"/>
    <cellStyle name="Процентный 2 2 11 2 3 4" xfId="1011" xr:uid="{00000000-0005-0000-0000-000090040000}"/>
    <cellStyle name="Процентный 2 2 11 2 4" xfId="705" xr:uid="{00000000-0005-0000-0000-000091040000}"/>
    <cellStyle name="Процентный 2 2 11 2 4 2" xfId="1299" xr:uid="{00000000-0005-0000-0000-000092040000}"/>
    <cellStyle name="Процентный 2 2 11 2 5" xfId="1007" xr:uid="{00000000-0005-0000-0000-000093040000}"/>
    <cellStyle name="Процентный 2 2 11 3" xfId="701" xr:uid="{00000000-0005-0000-0000-000094040000}"/>
    <cellStyle name="Процентный 2 2 11 3 2" xfId="1295" xr:uid="{00000000-0005-0000-0000-000095040000}"/>
    <cellStyle name="Процентный 2 2 11 4" xfId="1003" xr:uid="{00000000-0005-0000-0000-000096040000}"/>
    <cellStyle name="Процентный 2 2 12" xfId="446" xr:uid="{00000000-0005-0000-0000-000097040000}"/>
    <cellStyle name="Процентный 2 2 12 2" xfId="1040" xr:uid="{00000000-0005-0000-0000-000098040000}"/>
    <cellStyle name="Процентный 2 2 13" xfId="748" xr:uid="{00000000-0005-0000-0000-000099040000}"/>
    <cellStyle name="Процентный 2 2 2" xfId="153" xr:uid="{00000000-0005-0000-0000-00009A040000}"/>
    <cellStyle name="Процентный 2 2 2 2" xfId="154" xr:uid="{00000000-0005-0000-0000-00009B040000}"/>
    <cellStyle name="Процентный 2 2 2 2 2" xfId="394" xr:uid="{00000000-0005-0000-0000-00009C040000}"/>
    <cellStyle name="Процентный 2 2 2 2 2 2" xfId="410" xr:uid="{00000000-0005-0000-0000-00009D040000}"/>
    <cellStyle name="Процентный 2 2 2 2 2 2 2" xfId="703" xr:uid="{00000000-0005-0000-0000-00009E040000}"/>
    <cellStyle name="Процентный 2 2 2 2 2 2 2 2" xfId="1297" xr:uid="{00000000-0005-0000-0000-00009F040000}"/>
    <cellStyle name="Процентный 2 2 2 2 2 2 3" xfId="1005" xr:uid="{00000000-0005-0000-0000-0000A0040000}"/>
    <cellStyle name="Процентный 2 2 2 2 2 3" xfId="687" xr:uid="{00000000-0005-0000-0000-0000A1040000}"/>
    <cellStyle name="Процентный 2 2 2 2 2 3 2" xfId="1281" xr:uid="{00000000-0005-0000-0000-0000A2040000}"/>
    <cellStyle name="Процентный 2 2 2 2 2 4" xfId="989" xr:uid="{00000000-0005-0000-0000-0000A3040000}"/>
    <cellStyle name="Процентный 2 2 2 2 3" xfId="457" xr:uid="{00000000-0005-0000-0000-0000A4040000}"/>
    <cellStyle name="Процентный 2 2 2 2 3 2" xfId="1051" xr:uid="{00000000-0005-0000-0000-0000A5040000}"/>
    <cellStyle name="Процентный 2 2 2 2 4" xfId="759" xr:uid="{00000000-0005-0000-0000-0000A6040000}"/>
    <cellStyle name="Процентный 2 2 2 3" xfId="372" xr:uid="{00000000-0005-0000-0000-0000A7040000}"/>
    <cellStyle name="Процентный 2 2 2 3 2" xfId="666" xr:uid="{00000000-0005-0000-0000-0000A8040000}"/>
    <cellStyle name="Процентный 2 2 2 3 2 2" xfId="1260" xr:uid="{00000000-0005-0000-0000-0000A9040000}"/>
    <cellStyle name="Процентный 2 2 2 3 3" xfId="968" xr:uid="{00000000-0005-0000-0000-0000AA040000}"/>
    <cellStyle name="Процентный 2 2 2 4" xfId="392" xr:uid="{00000000-0005-0000-0000-0000AB040000}"/>
    <cellStyle name="Процентный 2 2 2 4 2" xfId="685" xr:uid="{00000000-0005-0000-0000-0000AC040000}"/>
    <cellStyle name="Процентный 2 2 2 4 2 2" xfId="1279" xr:uid="{00000000-0005-0000-0000-0000AD040000}"/>
    <cellStyle name="Процентный 2 2 2 4 3" xfId="987" xr:uid="{00000000-0005-0000-0000-0000AE040000}"/>
    <cellStyle name="Процентный 2 2 2 5" xfId="398" xr:uid="{00000000-0005-0000-0000-0000AF040000}"/>
    <cellStyle name="Процентный 2 2 2 5 2" xfId="691" xr:uid="{00000000-0005-0000-0000-0000B0040000}"/>
    <cellStyle name="Процентный 2 2 2 5 2 2" xfId="1285" xr:uid="{00000000-0005-0000-0000-0000B1040000}"/>
    <cellStyle name="Процентный 2 2 2 5 3" xfId="993" xr:uid="{00000000-0005-0000-0000-0000B2040000}"/>
    <cellStyle name="Процентный 2 2 2 6" xfId="456" xr:uid="{00000000-0005-0000-0000-0000B3040000}"/>
    <cellStyle name="Процентный 2 2 2 6 2" xfId="1050" xr:uid="{00000000-0005-0000-0000-0000B4040000}"/>
    <cellStyle name="Процентный 2 2 2 7" xfId="758" xr:uid="{00000000-0005-0000-0000-0000B5040000}"/>
    <cellStyle name="Процентный 2 2 3" xfId="155" xr:uid="{00000000-0005-0000-0000-0000B6040000}"/>
    <cellStyle name="Процентный 2 2 3 2" xfId="403" xr:uid="{00000000-0005-0000-0000-0000B7040000}"/>
    <cellStyle name="Процентный 2 2 3 2 2" xfId="696" xr:uid="{00000000-0005-0000-0000-0000B8040000}"/>
    <cellStyle name="Процентный 2 2 3 2 2 2" xfId="1290" xr:uid="{00000000-0005-0000-0000-0000B9040000}"/>
    <cellStyle name="Процентный 2 2 3 2 3" xfId="998" xr:uid="{00000000-0005-0000-0000-0000BA040000}"/>
    <cellStyle name="Процентный 2 2 3 3" xfId="458" xr:uid="{00000000-0005-0000-0000-0000BB040000}"/>
    <cellStyle name="Процентный 2 2 3 3 2" xfId="1052" xr:uid="{00000000-0005-0000-0000-0000BC040000}"/>
    <cellStyle name="Процентный 2 2 3 4" xfId="760" xr:uid="{00000000-0005-0000-0000-0000BD040000}"/>
    <cellStyle name="Процентный 2 2 4" xfId="165" xr:uid="{00000000-0005-0000-0000-0000BE040000}"/>
    <cellStyle name="Процентный 2 2 4 2" xfId="373" xr:uid="{00000000-0005-0000-0000-0000BF040000}"/>
    <cellStyle name="Процентный 2 2 4 2 2" xfId="432" xr:uid="{00000000-0005-0000-0000-0000C0040000}"/>
    <cellStyle name="Процентный 2 2 4 2 2 2" xfId="436" xr:uid="{00000000-0005-0000-0000-0000C1040000}"/>
    <cellStyle name="Процентный 2 2 4 2 2 2 2" xfId="440" xr:uid="{00000000-0005-0000-0000-0000C2040000}"/>
    <cellStyle name="Процентный 2 2 4 2 2 2 2 2" xfId="732" xr:uid="{00000000-0005-0000-0000-0000C3040000}"/>
    <cellStyle name="Процентный 2 2 4 2 2 2 2 2 2" xfId="1326" xr:uid="{00000000-0005-0000-0000-0000C4040000}"/>
    <cellStyle name="Процентный 2 2 4 2 2 2 2 3" xfId="1034" xr:uid="{00000000-0005-0000-0000-0000C5040000}"/>
    <cellStyle name="Процентный 2 2 4 2 2 2 3" xfId="728" xr:uid="{00000000-0005-0000-0000-0000C6040000}"/>
    <cellStyle name="Процентный 2 2 4 2 2 2 3 2" xfId="1322" xr:uid="{00000000-0005-0000-0000-0000C7040000}"/>
    <cellStyle name="Процентный 2 2 4 2 2 2 4" xfId="1030" xr:uid="{00000000-0005-0000-0000-0000C8040000}"/>
    <cellStyle name="Процентный 2 2 4 2 2 3" xfId="724" xr:uid="{00000000-0005-0000-0000-0000C9040000}"/>
    <cellStyle name="Процентный 2 2 4 2 2 3 2" xfId="1318" xr:uid="{00000000-0005-0000-0000-0000CA040000}"/>
    <cellStyle name="Процентный 2 2 4 2 2 4" xfId="1026" xr:uid="{00000000-0005-0000-0000-0000CB040000}"/>
    <cellStyle name="Процентный 2 2 4 2 3" xfId="667" xr:uid="{00000000-0005-0000-0000-0000CC040000}"/>
    <cellStyle name="Процентный 2 2 4 2 3 2" xfId="1261" xr:uid="{00000000-0005-0000-0000-0000CD040000}"/>
    <cellStyle name="Процентный 2 2 4 2 4" xfId="969" xr:uid="{00000000-0005-0000-0000-0000CE040000}"/>
    <cellStyle name="Процентный 2 2 4 3" xfId="390" xr:uid="{00000000-0005-0000-0000-0000CF040000}"/>
    <cellStyle name="Процентный 2 2 4 3 2" xfId="683" xr:uid="{00000000-0005-0000-0000-0000D0040000}"/>
    <cellStyle name="Процентный 2 2 4 3 2 2" xfId="1277" xr:uid="{00000000-0005-0000-0000-0000D1040000}"/>
    <cellStyle name="Процентный 2 2 4 3 3" xfId="985" xr:uid="{00000000-0005-0000-0000-0000D2040000}"/>
    <cellStyle name="Процентный 2 2 4 4" xfId="396" xr:uid="{00000000-0005-0000-0000-0000D3040000}"/>
    <cellStyle name="Процентный 2 2 4 4 2" xfId="689" xr:uid="{00000000-0005-0000-0000-0000D4040000}"/>
    <cellStyle name="Процентный 2 2 4 4 2 2" xfId="1283" xr:uid="{00000000-0005-0000-0000-0000D5040000}"/>
    <cellStyle name="Процентный 2 2 4 4 3" xfId="991" xr:uid="{00000000-0005-0000-0000-0000D6040000}"/>
    <cellStyle name="Процентный 2 2 4 5" xfId="431" xr:uid="{00000000-0005-0000-0000-0000D7040000}"/>
    <cellStyle name="Процентный 2 2 4 5 2" xfId="435" xr:uid="{00000000-0005-0000-0000-0000D8040000}"/>
    <cellStyle name="Процентный 2 2 4 5 2 2" xfId="727" xr:uid="{00000000-0005-0000-0000-0000D9040000}"/>
    <cellStyle name="Процентный 2 2 4 5 2 2 2" xfId="1321" xr:uid="{00000000-0005-0000-0000-0000DA040000}"/>
    <cellStyle name="Процентный 2 2 4 5 2 3" xfId="1029" xr:uid="{00000000-0005-0000-0000-0000DB040000}"/>
    <cellStyle name="Процентный 2 2 4 5 3" xfId="439" xr:uid="{00000000-0005-0000-0000-0000DC040000}"/>
    <cellStyle name="Процентный 2 2 4 5 3 2" xfId="731" xr:uid="{00000000-0005-0000-0000-0000DD040000}"/>
    <cellStyle name="Процентный 2 2 4 5 3 2 2" xfId="1325" xr:uid="{00000000-0005-0000-0000-0000DE040000}"/>
    <cellStyle name="Процентный 2 2 4 5 3 3" xfId="739" xr:uid="{00000000-0005-0000-0000-0000DF040000}"/>
    <cellStyle name="Процентный 2 2 4 5 3 3 2" xfId="1333" xr:uid="{00000000-0005-0000-0000-0000E0040000}"/>
    <cellStyle name="Процентный 2 2 4 5 3 4" xfId="1033" xr:uid="{00000000-0005-0000-0000-0000E1040000}"/>
    <cellStyle name="Процентный 2 2 4 5 4" xfId="444" xr:uid="{00000000-0005-0000-0000-0000E2040000}"/>
    <cellStyle name="Процентный 2 2 4 5 4 2" xfId="736" xr:uid="{00000000-0005-0000-0000-0000E3040000}"/>
    <cellStyle name="Процентный 2 2 4 5 4 2 2" xfId="1330" xr:uid="{00000000-0005-0000-0000-0000E4040000}"/>
    <cellStyle name="Процентный 2 2 4 5 4 3" xfId="1038" xr:uid="{00000000-0005-0000-0000-0000E5040000}"/>
    <cellStyle name="Процентный 2 2 4 5 5" xfId="723" xr:uid="{00000000-0005-0000-0000-0000E6040000}"/>
    <cellStyle name="Процентный 2 2 4 5 5 2" xfId="1317" xr:uid="{00000000-0005-0000-0000-0000E7040000}"/>
    <cellStyle name="Процентный 2 2 4 5 6" xfId="1025" xr:uid="{00000000-0005-0000-0000-0000E8040000}"/>
    <cellStyle name="Процентный 2 2 4 6" xfId="462" xr:uid="{00000000-0005-0000-0000-0000E9040000}"/>
    <cellStyle name="Процентный 2 2 4 6 2" xfId="1056" xr:uid="{00000000-0005-0000-0000-0000EA040000}"/>
    <cellStyle name="Процентный 2 2 4 7" xfId="764" xr:uid="{00000000-0005-0000-0000-0000EB040000}"/>
    <cellStyle name="Процентный 2 2 5" xfId="374" xr:uid="{00000000-0005-0000-0000-0000EC040000}"/>
    <cellStyle name="Процентный 2 2 5 2" xfId="668" xr:uid="{00000000-0005-0000-0000-0000ED040000}"/>
    <cellStyle name="Процентный 2 2 5 2 2" xfId="1262" xr:uid="{00000000-0005-0000-0000-0000EE040000}"/>
    <cellStyle name="Процентный 2 2 5 3" xfId="970" xr:uid="{00000000-0005-0000-0000-0000EF040000}"/>
    <cellStyle name="Процентный 2 2 6" xfId="375" xr:uid="{00000000-0005-0000-0000-0000F0040000}"/>
    <cellStyle name="Процентный 2 2 6 2" xfId="376" xr:uid="{00000000-0005-0000-0000-0000F1040000}"/>
    <cellStyle name="Процентный 2 2 6 2 2" xfId="670" xr:uid="{00000000-0005-0000-0000-0000F2040000}"/>
    <cellStyle name="Процентный 2 2 6 2 2 2" xfId="1264" xr:uid="{00000000-0005-0000-0000-0000F3040000}"/>
    <cellStyle name="Процентный 2 2 6 2 3" xfId="972" xr:uid="{00000000-0005-0000-0000-0000F4040000}"/>
    <cellStyle name="Процентный 2 2 6 3" xfId="669" xr:uid="{00000000-0005-0000-0000-0000F5040000}"/>
    <cellStyle name="Процентный 2 2 6 3 2" xfId="1263" xr:uid="{00000000-0005-0000-0000-0000F6040000}"/>
    <cellStyle name="Процентный 2 2 6 4" xfId="971" xr:uid="{00000000-0005-0000-0000-0000F7040000}"/>
    <cellStyle name="Процентный 2 2 7" xfId="377" xr:uid="{00000000-0005-0000-0000-0000F8040000}"/>
    <cellStyle name="Процентный 2 2 7 2" xfId="671" xr:uid="{00000000-0005-0000-0000-0000F9040000}"/>
    <cellStyle name="Процентный 2 2 7 2 2" xfId="1265" xr:uid="{00000000-0005-0000-0000-0000FA040000}"/>
    <cellStyle name="Процентный 2 2 7 3" xfId="973" xr:uid="{00000000-0005-0000-0000-0000FB040000}"/>
    <cellStyle name="Процентный 2 2 8" xfId="378" xr:uid="{00000000-0005-0000-0000-0000FC040000}"/>
    <cellStyle name="Процентный 2 2 8 2" xfId="672" xr:uid="{00000000-0005-0000-0000-0000FD040000}"/>
    <cellStyle name="Процентный 2 2 8 2 2" xfId="1266" xr:uid="{00000000-0005-0000-0000-0000FE040000}"/>
    <cellStyle name="Процентный 2 2 8 3" xfId="974" xr:uid="{00000000-0005-0000-0000-0000FF040000}"/>
    <cellStyle name="Процентный 2 2 9" xfId="401" xr:uid="{00000000-0005-0000-0000-000000050000}"/>
    <cellStyle name="Процентный 2 2 9 2" xfId="694" xr:uid="{00000000-0005-0000-0000-000001050000}"/>
    <cellStyle name="Процентный 2 2 9 2 2" xfId="1288" xr:uid="{00000000-0005-0000-0000-000002050000}"/>
    <cellStyle name="Процентный 2 2 9 3" xfId="996" xr:uid="{00000000-0005-0000-0000-000003050000}"/>
    <cellStyle name="Процентный 2 3" xfId="379" xr:uid="{00000000-0005-0000-0000-000004050000}"/>
    <cellStyle name="Процентный 2 3 2" xfId="673" xr:uid="{00000000-0005-0000-0000-000005050000}"/>
    <cellStyle name="Процентный 2 3 2 2" xfId="1267" xr:uid="{00000000-0005-0000-0000-000006050000}"/>
    <cellStyle name="Процентный 2 3 3" xfId="975" xr:uid="{00000000-0005-0000-0000-000007050000}"/>
    <cellStyle name="Процентный 2 4" xfId="455" xr:uid="{00000000-0005-0000-0000-000008050000}"/>
    <cellStyle name="Процентный 2 4 2" xfId="1049" xr:uid="{00000000-0005-0000-0000-000009050000}"/>
    <cellStyle name="Процентный 2 5" xfId="757" xr:uid="{00000000-0005-0000-0000-00000A050000}"/>
    <cellStyle name="Процентный 3" xfId="156" xr:uid="{00000000-0005-0000-0000-00000B050000}"/>
    <cellStyle name="Процентный 4" xfId="157" xr:uid="{00000000-0005-0000-0000-00000C050000}"/>
    <cellStyle name="Процентный 4 2" xfId="380" xr:uid="{00000000-0005-0000-0000-00000D050000}"/>
    <cellStyle name="Процентный 4 2 2" xfId="674" xr:uid="{00000000-0005-0000-0000-00000E050000}"/>
    <cellStyle name="Процентный 4 2 2 2" xfId="1268" xr:uid="{00000000-0005-0000-0000-00000F050000}"/>
    <cellStyle name="Процентный 4 2 3" xfId="976" xr:uid="{00000000-0005-0000-0000-000010050000}"/>
    <cellStyle name="Процентный 4 3" xfId="381" xr:uid="{00000000-0005-0000-0000-000011050000}"/>
    <cellStyle name="Процентный 4 3 2" xfId="382" xr:uid="{00000000-0005-0000-0000-000012050000}"/>
    <cellStyle name="Процентный 4 3 2 2" xfId="383" xr:uid="{00000000-0005-0000-0000-000013050000}"/>
    <cellStyle name="Процентный 4 3 2 2 2" xfId="384" xr:uid="{00000000-0005-0000-0000-000014050000}"/>
    <cellStyle name="Процентный 4 3 2 2 2 2" xfId="678" xr:uid="{00000000-0005-0000-0000-000015050000}"/>
    <cellStyle name="Процентный 4 3 2 2 2 2 2" xfId="1272" xr:uid="{00000000-0005-0000-0000-000016050000}"/>
    <cellStyle name="Процентный 4 3 2 2 2 3" xfId="980" xr:uid="{00000000-0005-0000-0000-000017050000}"/>
    <cellStyle name="Процентный 4 3 2 2 3" xfId="385" xr:uid="{00000000-0005-0000-0000-000018050000}"/>
    <cellStyle name="Процентный 4 3 2 2 3 2" xfId="679" xr:uid="{00000000-0005-0000-0000-000019050000}"/>
    <cellStyle name="Процентный 4 3 2 2 3 2 2" xfId="1273" xr:uid="{00000000-0005-0000-0000-00001A050000}"/>
    <cellStyle name="Процентный 4 3 2 2 3 3" xfId="981" xr:uid="{00000000-0005-0000-0000-00001B050000}"/>
    <cellStyle name="Процентный 4 3 2 2 4" xfId="677" xr:uid="{00000000-0005-0000-0000-00001C050000}"/>
    <cellStyle name="Процентный 4 3 2 2 4 2" xfId="1271" xr:uid="{00000000-0005-0000-0000-00001D050000}"/>
    <cellStyle name="Процентный 4 3 2 2 5" xfId="979" xr:uid="{00000000-0005-0000-0000-00001E050000}"/>
    <cellStyle name="Процентный 4 3 2 3" xfId="676" xr:uid="{00000000-0005-0000-0000-00001F050000}"/>
    <cellStyle name="Процентный 4 3 2 3 2" xfId="1270" xr:uid="{00000000-0005-0000-0000-000020050000}"/>
    <cellStyle name="Процентный 4 3 2 4" xfId="978" xr:uid="{00000000-0005-0000-0000-000021050000}"/>
    <cellStyle name="Процентный 4 3 3" xfId="675" xr:uid="{00000000-0005-0000-0000-000022050000}"/>
    <cellStyle name="Процентный 4 3 3 2" xfId="1269" xr:uid="{00000000-0005-0000-0000-000023050000}"/>
    <cellStyle name="Процентный 4 3 4" xfId="977" xr:uid="{00000000-0005-0000-0000-000024050000}"/>
    <cellStyle name="Процентный 4 4" xfId="459" xr:uid="{00000000-0005-0000-0000-000025050000}"/>
    <cellStyle name="Процентный 4 4 2" xfId="1053" xr:uid="{00000000-0005-0000-0000-000026050000}"/>
    <cellStyle name="Процентный 4 5" xfId="761" xr:uid="{00000000-0005-0000-0000-000027050000}"/>
    <cellStyle name="Процентный 5" xfId="386" xr:uid="{00000000-0005-0000-0000-000028050000}"/>
    <cellStyle name="Процентный 6" xfId="387" xr:uid="{00000000-0005-0000-0000-000029050000}"/>
    <cellStyle name="Процентный 6 2" xfId="680" xr:uid="{00000000-0005-0000-0000-00002A050000}"/>
    <cellStyle name="Процентный 6 2 2" xfId="1274" xr:uid="{00000000-0005-0000-0000-00002B050000}"/>
    <cellStyle name="Процентный 6 3" xfId="982" xr:uid="{00000000-0005-0000-0000-00002C050000}"/>
    <cellStyle name="Процентный 7" xfId="415" xr:uid="{00000000-0005-0000-0000-00002D050000}"/>
    <cellStyle name="Процентный 8" xfId="1339" xr:uid="{00000000-0005-0000-0000-00002E050000}"/>
    <cellStyle name="Процентный 9" xfId="1342" xr:uid="{00000000-0005-0000-0000-00002F050000}"/>
    <cellStyle name="Связанная ячейка 2" xfId="158" xr:uid="{00000000-0005-0000-0000-000030050000}"/>
    <cellStyle name="Текст предупреждения 2" xfId="159" xr:uid="{00000000-0005-0000-0000-000031050000}"/>
    <cellStyle name="Финансовый" xfId="742" builtinId="3"/>
    <cellStyle name="Финансовый 2" xfId="3" xr:uid="{00000000-0005-0000-0000-000033050000}"/>
    <cellStyle name="Финансовый 2 2" xfId="161" xr:uid="{00000000-0005-0000-0000-000034050000}"/>
    <cellStyle name="Финансовый 2 3" xfId="388" xr:uid="{00000000-0005-0000-0000-000035050000}"/>
    <cellStyle name="Финансовый 2 3 2" xfId="681" xr:uid="{00000000-0005-0000-0000-000036050000}"/>
    <cellStyle name="Финансовый 2 3 2 2" xfId="1275" xr:uid="{00000000-0005-0000-0000-000037050000}"/>
    <cellStyle name="Финансовый 2 3 3" xfId="983" xr:uid="{00000000-0005-0000-0000-000038050000}"/>
    <cellStyle name="Финансовый 2 4" xfId="460" xr:uid="{00000000-0005-0000-0000-000039050000}"/>
    <cellStyle name="Финансовый 2 4 2" xfId="1054" xr:uid="{00000000-0005-0000-0000-00003A050000}"/>
    <cellStyle name="Финансовый 2 5" xfId="160" xr:uid="{00000000-0005-0000-0000-00003B050000}"/>
    <cellStyle name="Финансовый 2 5 2" xfId="762" xr:uid="{00000000-0005-0000-0000-00003C050000}"/>
    <cellStyle name="Финансовый 2 6" xfId="746" xr:uid="{00000000-0005-0000-0000-00003D050000}"/>
    <cellStyle name="Финансовый 2 7" xfId="1340" xr:uid="{00000000-0005-0000-0000-00003E050000}"/>
    <cellStyle name="Финансовый 3" xfId="162" xr:uid="{00000000-0005-0000-0000-00003F050000}"/>
    <cellStyle name="Финансовый 4" xfId="743" xr:uid="{00000000-0005-0000-0000-000040050000}"/>
    <cellStyle name="Финансовый 5" xfId="1336" xr:uid="{00000000-0005-0000-0000-000041050000}"/>
    <cellStyle name="Финансовый 6" xfId="1347" xr:uid="{2A77E75C-81BC-4208-84DE-73009CE190FC}"/>
    <cellStyle name="Хороший 2" xfId="163" xr:uid="{00000000-0005-0000-0000-000042050000}"/>
  </cellStyles>
  <dxfs count="53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41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41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41"/>
          <bgColor theme="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99"/>
      <color rgb="FF0B05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5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112395</xdr:rowOff>
    </xdr:from>
    <xdr:to>
      <xdr:col>5</xdr:col>
      <xdr:colOff>342211</xdr:colOff>
      <xdr:row>50</xdr:row>
      <xdr:rowOff>25893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79170"/>
          <a:ext cx="5457136" cy="6771498"/>
        </a:xfrm>
        <a:prstGeom prst="rect">
          <a:avLst/>
        </a:prstGeom>
      </xdr:spPr>
    </xdr:pic>
    <xdr:clientData/>
  </xdr:twoCellAnchor>
  <xdr:twoCellAnchor editAs="oneCell">
    <xdr:from>
      <xdr:col>7</xdr:col>
      <xdr:colOff>203835</xdr:colOff>
      <xdr:row>7</xdr:row>
      <xdr:rowOff>57150</xdr:rowOff>
    </xdr:from>
    <xdr:to>
      <xdr:col>13</xdr:col>
      <xdr:colOff>174466</xdr:colOff>
      <xdr:row>29</xdr:row>
      <xdr:rowOff>129147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8935" y="781050"/>
          <a:ext cx="6447631" cy="3257157"/>
        </a:xfrm>
        <a:prstGeom prst="rect">
          <a:avLst/>
        </a:prstGeom>
      </xdr:spPr>
    </xdr:pic>
    <xdr:clientData/>
  </xdr:twoCellAnchor>
  <xdr:twoCellAnchor>
    <xdr:from>
      <xdr:col>0</xdr:col>
      <xdr:colOff>952500</xdr:colOff>
      <xdr:row>4</xdr:row>
      <xdr:rowOff>47625</xdr:rowOff>
    </xdr:from>
    <xdr:to>
      <xdr:col>0</xdr:col>
      <xdr:colOff>962025</xdr:colOff>
      <xdr:row>5</xdr:row>
      <xdr:rowOff>123825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952500" y="466725"/>
          <a:ext cx="9525" cy="2381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1743075</xdr:colOff>
      <xdr:row>4</xdr:row>
      <xdr:rowOff>47625</xdr:rowOff>
    </xdr:from>
    <xdr:to>
      <xdr:col>8</xdr:col>
      <xdr:colOff>1743075</xdr:colOff>
      <xdr:row>5</xdr:row>
      <xdr:rowOff>133350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8772525" y="466725"/>
          <a:ext cx="0" cy="2476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114300</xdr:rowOff>
    </xdr:from>
    <xdr:to>
      <xdr:col>1</xdr:col>
      <xdr:colOff>2775585</xdr:colOff>
      <xdr:row>34</xdr:row>
      <xdr:rowOff>123460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10940"/>
          <a:ext cx="6311265" cy="21808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121920</xdr:rowOff>
    </xdr:from>
    <xdr:to>
      <xdr:col>1</xdr:col>
      <xdr:colOff>2249805</xdr:colOff>
      <xdr:row>52</xdr:row>
      <xdr:rowOff>94191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45580"/>
          <a:ext cx="5785485" cy="25783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2196465</xdr:colOff>
      <xdr:row>66</xdr:row>
      <xdr:rowOff>18077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306175"/>
          <a:ext cx="5604510" cy="19764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0</xdr:row>
      <xdr:rowOff>7620</xdr:rowOff>
    </xdr:from>
    <xdr:to>
      <xdr:col>1</xdr:col>
      <xdr:colOff>1341120</xdr:colOff>
      <xdr:row>3</xdr:row>
      <xdr:rowOff>137160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7620"/>
          <a:ext cx="131064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289561</xdr:colOff>
      <xdr:row>6</xdr:row>
      <xdr:rowOff>30481</xdr:rowOff>
    </xdr:from>
    <xdr:to>
      <xdr:col>12</xdr:col>
      <xdr:colOff>525781</xdr:colOff>
      <xdr:row>17</xdr:row>
      <xdr:rowOff>30480</xdr:rowOff>
    </xdr:to>
    <xdr:sp macro="" textlink="">
      <xdr:nvSpPr>
        <xdr:cNvPr id="4" name="TextBox 38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5989321" y="1181101"/>
          <a:ext cx="4572000" cy="3047999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endParaRPr lang="ru-RU" sz="1200">
            <a:solidFill>
              <a:srgbClr val="385F7D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r>
            <a:rPr lang="ru-RU" sz="1200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Первоначальный взнос: от </a:t>
          </a:r>
          <a:r>
            <a:rPr lang="ru-RU" sz="1200" b="1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10% </a:t>
          </a:r>
          <a:endParaRPr lang="ru-RU" sz="1200">
            <a:solidFill>
              <a:srgbClr val="385F7D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Clr>
              <a:srgbClr val="FF0000"/>
            </a:buClr>
          </a:pPr>
          <a:r>
            <a:rPr lang="ru-RU" sz="1200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от </a:t>
          </a:r>
          <a:r>
            <a:rPr lang="ru-RU" sz="1200" b="1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30%</a:t>
          </a:r>
          <a:r>
            <a:rPr lang="ru-RU" sz="1200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(Без подтверждения доходы)</a:t>
          </a:r>
        </a:p>
        <a:p>
          <a:pPr>
            <a:buClr>
              <a:srgbClr val="FF0000"/>
            </a:buClr>
          </a:pPr>
          <a:r>
            <a:rPr lang="ru-RU" sz="1200" b="1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Автомобиль </a:t>
          </a:r>
          <a:r>
            <a:rPr lang="ru-RU" sz="1200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(70%)</a:t>
          </a:r>
        </a:p>
        <a:p>
          <a:pPr>
            <a:buClr>
              <a:srgbClr val="FF0000"/>
            </a:buClr>
          </a:pPr>
          <a:endParaRPr lang="ru-RU" sz="1200">
            <a:solidFill>
              <a:srgbClr val="385F7D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r>
            <a:rPr lang="ru-RU" sz="1200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Максимальная сумма займа до 70 млн. тенге</a:t>
          </a:r>
        </a:p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endParaRPr lang="ru-RU" sz="1200">
            <a:solidFill>
              <a:srgbClr val="385F7D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r>
            <a:rPr lang="ru-RU" sz="1200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Ставка от 0,1% до 12,99% </a:t>
          </a:r>
        </a:p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endParaRPr lang="ru-RU" sz="1200">
            <a:solidFill>
              <a:srgbClr val="385F7D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r>
            <a:rPr lang="ru-RU" sz="1200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Срок кредита от 12 мес. - 180 мес.</a:t>
          </a:r>
        </a:p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endParaRPr lang="ru-RU" sz="1200">
            <a:solidFill>
              <a:srgbClr val="385F7D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r>
            <a:rPr lang="ru-RU" sz="1200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Без комиссии</a:t>
          </a:r>
        </a:p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endParaRPr lang="ru-RU" sz="1200">
            <a:solidFill>
              <a:srgbClr val="385F7D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r>
            <a:rPr lang="ru-RU" sz="1200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Без дополнительного залога (недвижимого имущества)	</a:t>
          </a:r>
        </a:p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endParaRPr lang="ru-RU" sz="1100">
            <a:solidFill>
              <a:srgbClr val="385F7D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indent="-285750">
            <a:buClr>
              <a:srgbClr val="FF0000"/>
            </a:buClr>
            <a:buFont typeface="Wingdings" pitchFamily="2" charset="2"/>
            <a:buChar char="ü"/>
          </a:pPr>
          <a:r>
            <a:rPr lang="ru-RU" sz="1200">
              <a:solidFill>
                <a:srgbClr val="385F7D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Покупка жилья на стадии строительств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0</xdr:row>
      <xdr:rowOff>7620</xdr:rowOff>
    </xdr:from>
    <xdr:to>
      <xdr:col>1</xdr:col>
      <xdr:colOff>1341120</xdr:colOff>
      <xdr:row>3</xdr:row>
      <xdr:rowOff>137160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7620"/>
          <a:ext cx="131064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53340</xdr:colOff>
      <xdr:row>0</xdr:row>
      <xdr:rowOff>121920</xdr:rowOff>
    </xdr:from>
    <xdr:to>
      <xdr:col>6</xdr:col>
      <xdr:colOff>144780</xdr:colOff>
      <xdr:row>4</xdr:row>
      <xdr:rowOff>76200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4060" y="121920"/>
          <a:ext cx="131064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0</xdr:row>
      <xdr:rowOff>7620</xdr:rowOff>
    </xdr:from>
    <xdr:to>
      <xdr:col>1</xdr:col>
      <xdr:colOff>1341120</xdr:colOff>
      <xdr:row>3</xdr:row>
      <xdr:rowOff>137160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7620"/>
          <a:ext cx="131064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45720</xdr:colOff>
      <xdr:row>0</xdr:row>
      <xdr:rowOff>0</xdr:rowOff>
    </xdr:from>
    <xdr:to>
      <xdr:col>4</xdr:col>
      <xdr:colOff>1356360</xdr:colOff>
      <xdr:row>3</xdr:row>
      <xdr:rowOff>129540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440" y="0"/>
          <a:ext cx="131064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15240</xdr:colOff>
      <xdr:row>0</xdr:row>
      <xdr:rowOff>0</xdr:rowOff>
    </xdr:from>
    <xdr:to>
      <xdr:col>6</xdr:col>
      <xdr:colOff>1325880</xdr:colOff>
      <xdr:row>3</xdr:row>
      <xdr:rowOff>129540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0"/>
          <a:ext cx="131064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342900</xdr:colOff>
      <xdr:row>19</xdr:row>
      <xdr:rowOff>109895</xdr:rowOff>
    </xdr:to>
    <xdr:pic>
      <xdr:nvPicPr>
        <xdr:cNvPr id="2" name="Рисунок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59780" cy="3295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236221</xdr:colOff>
      <xdr:row>10</xdr:row>
      <xdr:rowOff>135759</xdr:rowOff>
    </xdr:from>
    <xdr:to>
      <xdr:col>1</xdr:col>
      <xdr:colOff>678181</xdr:colOff>
      <xdr:row>13</xdr:row>
      <xdr:rowOff>55187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21" y="1812159"/>
          <a:ext cx="1051560" cy="4223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1</xdr:col>
      <xdr:colOff>3459480</xdr:colOff>
      <xdr:row>35</xdr:row>
      <xdr:rowOff>1540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3640" cy="2178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1</xdr:col>
      <xdr:colOff>2933700</xdr:colOff>
      <xdr:row>50</xdr:row>
      <xdr:rowOff>48471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1" y="2164080"/>
          <a:ext cx="5737860" cy="25783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2880360</xdr:colOff>
      <xdr:row>64</xdr:row>
      <xdr:rowOff>33317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029200"/>
          <a:ext cx="5684520" cy="20449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91440</xdr:rowOff>
    </xdr:from>
    <xdr:to>
      <xdr:col>1</xdr:col>
      <xdr:colOff>2901034</xdr:colOff>
      <xdr:row>106</xdr:row>
      <xdr:rowOff>157383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9646920"/>
          <a:ext cx="5705194" cy="44245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lock%20Id%20&#1090;&#1077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irova_ga/AppData/Local/Microsoft/Windows/INetCache/Content.Outlook/ETZCULD4/&#1089;&#1090;&#1072;&#1074;&#1082;&#1072;%20&#1074;&#1086;&#1079;&#1085;%20&#1072;&#1074;&#1090;&#1086;&#1084;&#1072;&#1090;%20&#1050;&#1072;&#1083;&#1100;&#1082;&#1091;&#1083;&#1103;&#1090;&#1086;&#1088;%2016.06.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6;&#1089;&#1090;&#1072;&#1090;&#1082;&#1080;%2010.11.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6;&#1089;&#1090;&#1072;&#1090;&#1082;&#1080;%20&#1087;&#1072;&#1088;&#1082;&#1080;&#1085;&#1075;%2010.11.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6;&#1089;&#1090;&#1072;&#1090;&#1082;&#1080;%20&#1086;&#1092;&#1080;&#1089;%2010.11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 refreshError="1">
        <row r="1">
          <cell r="A1" t="str">
            <v>Наименование</v>
          </cell>
          <cell r="B1" t="str">
            <v>Ссылка</v>
          </cell>
        </row>
        <row r="2">
          <cell r="A2" t="str">
            <v>&lt;Строка&gt;</v>
          </cell>
          <cell r="B2" t="str">
            <v>5a3a07d0-1449-11e9-80d9-00155d101f25</v>
          </cell>
        </row>
        <row r="3">
          <cell r="A3" t="str">
            <v>&lt;Строка&gt;</v>
          </cell>
          <cell r="B3" t="str">
            <v>83e89981-2c5d-11e5-835b-42f2e9d23557</v>
          </cell>
        </row>
        <row r="4">
          <cell r="A4" t="str">
            <v>&lt;Строка&gt;</v>
          </cell>
          <cell r="B4" t="str">
            <v>83e89983-2c5d-11e5-835b-42f2e9d23557</v>
          </cell>
        </row>
        <row r="5">
          <cell r="A5" t="str">
            <v>&lt;Строка&gt;</v>
          </cell>
          <cell r="B5" t="str">
            <v>83e89984-2c5d-11e5-835b-42f2e9d23557</v>
          </cell>
        </row>
        <row r="6">
          <cell r="A6" t="str">
            <v>&lt;Строка&gt;</v>
          </cell>
          <cell r="B6" t="str">
            <v>6842684e-2e9f-11e5-835b-42f2e9d23557</v>
          </cell>
        </row>
        <row r="7">
          <cell r="A7" t="str">
            <v>&lt;Строка&gt;</v>
          </cell>
          <cell r="B7" t="str">
            <v>68426850-2e9f-11e5-835b-42f2e9d23557</v>
          </cell>
        </row>
        <row r="8">
          <cell r="A8" t="str">
            <v>&lt;Строка&gt;</v>
          </cell>
          <cell r="B8" t="str">
            <v>87e6bdf2-301d-11e5-835b-42f2e9d23557</v>
          </cell>
        </row>
        <row r="9">
          <cell r="A9" t="str">
            <v>&lt;Строка&gt;</v>
          </cell>
          <cell r="B9" t="str">
            <v>32b0c638-4b9e-11e5-8669-42f2e9d23557</v>
          </cell>
        </row>
        <row r="10">
          <cell r="A10" t="str">
            <v>&lt;Строка&gt;</v>
          </cell>
          <cell r="B10" t="str">
            <v>74d3d10e-37e4-11e4-8890-2c41387d88d9</v>
          </cell>
        </row>
        <row r="11">
          <cell r="A11" t="str">
            <v>&lt;Строка&gt;</v>
          </cell>
          <cell r="B11" t="str">
            <v>f419b76e-3813-11e4-8890-2c41387d88d9</v>
          </cell>
        </row>
        <row r="12">
          <cell r="A12" t="str">
            <v>&lt;Строка&gt;</v>
          </cell>
          <cell r="B12" t="str">
            <v>f419b76f-3813-11e4-8890-2c41387d88d9</v>
          </cell>
        </row>
        <row r="13">
          <cell r="A13" t="str">
            <v>&lt;Строка&gt;</v>
          </cell>
          <cell r="B13" t="str">
            <v>fa781227-d9e8-11e5-8a95-40f2e9cd30ba</v>
          </cell>
        </row>
        <row r="14">
          <cell r="A14" t="str">
            <v>&lt;Строка&gt;</v>
          </cell>
          <cell r="B14" t="str">
            <v>765bdedb-3a81-11e1-9236-505054503030</v>
          </cell>
        </row>
        <row r="15">
          <cell r="A15" t="str">
            <v>&lt;Строка&gt;</v>
          </cell>
          <cell r="B15" t="str">
            <v>b05bbc75-e6ac-11e6-97ac-b4b52f5405e7</v>
          </cell>
        </row>
        <row r="16">
          <cell r="A16" t="str">
            <v>&lt;Строка&gt;</v>
          </cell>
          <cell r="B16" t="str">
            <v>3d251401-e6b2-11e6-97ac-b4b52f5405e7</v>
          </cell>
        </row>
        <row r="17">
          <cell r="A17" t="str">
            <v>&lt;Строка&gt;</v>
          </cell>
          <cell r="B17" t="str">
            <v>be223975-85ba-11e9-a82b-00155d101622</v>
          </cell>
        </row>
        <row r="18">
          <cell r="A18" t="str">
            <v>&lt;Строка&gt;</v>
          </cell>
          <cell r="B18" t="str">
            <v>b6c8f90e-a862-11e9-a831-00155d10652c</v>
          </cell>
        </row>
        <row r="19">
          <cell r="A19" t="str">
            <v>&lt;Строка&gt;</v>
          </cell>
          <cell r="B19" t="str">
            <v>7e796dd0-048f-11eb-aa99-001dd8b721b9</v>
          </cell>
        </row>
        <row r="20">
          <cell r="A20" t="str">
            <v>&lt;Строка&gt;</v>
          </cell>
          <cell r="B20" t="str">
            <v>4a5d9e33-81ff-11ea-aa9e-001dd8b71ef2</v>
          </cell>
        </row>
        <row r="21">
          <cell r="A21" t="str">
            <v>&lt;Строка&gt;</v>
          </cell>
          <cell r="B21" t="str">
            <v>89a65ef9-cf4f-11eb-aaa3-001dd8b71ef2</v>
          </cell>
        </row>
        <row r="22">
          <cell r="A22" t="str">
            <v>&lt;Строка&gt;</v>
          </cell>
          <cell r="B22" t="str">
            <v>43504cb9-e303-11eb-aaa3-001dd8b71ef2</v>
          </cell>
        </row>
        <row r="23">
          <cell r="A23" t="str">
            <v>&lt;Строка&gt;</v>
          </cell>
          <cell r="B23" t="str">
            <v>7e45a68a-e304-11eb-aaa3-001dd8b71ef2</v>
          </cell>
        </row>
        <row r="24">
          <cell r="A24" t="str">
            <v>&lt;Строка&gt;</v>
          </cell>
          <cell r="B24" t="str">
            <v>1b768cc1-e305-11eb-aaa3-001dd8b71ef2</v>
          </cell>
        </row>
        <row r="25">
          <cell r="A25" t="str">
            <v>&lt;Строка&gt;</v>
          </cell>
          <cell r="B25" t="str">
            <v>a9daa74e-e305-11eb-aaa3-001dd8b71ef2</v>
          </cell>
        </row>
        <row r="26">
          <cell r="A26" t="str">
            <v>&lt;Строка&gt;</v>
          </cell>
          <cell r="B26" t="str">
            <v>370d9869-e306-11eb-aaa3-001dd8b71ef2</v>
          </cell>
        </row>
        <row r="27">
          <cell r="A27" t="str">
            <v>&lt;Строка&gt;</v>
          </cell>
          <cell r="B27" t="str">
            <v>edca19ef-e306-11eb-aaa3-001dd8b71ef2</v>
          </cell>
        </row>
        <row r="28">
          <cell r="A28" t="str">
            <v>&lt;Строка&gt;</v>
          </cell>
          <cell r="B28" t="str">
            <v>3ebdb618-e307-11eb-aaa3-001dd8b71ef2</v>
          </cell>
        </row>
        <row r="29">
          <cell r="A29" t="str">
            <v>&lt;Строка&gt;</v>
          </cell>
          <cell r="B29" t="str">
            <v>dc08a517-e307-11eb-aaa3-001dd8b71ef2</v>
          </cell>
        </row>
        <row r="30">
          <cell r="A30" t="str">
            <v>&lt;Строка&gt;</v>
          </cell>
          <cell r="B30" t="str">
            <v>64bbf293-e308-11eb-aaa3-001dd8b71ef2</v>
          </cell>
        </row>
        <row r="31">
          <cell r="A31" t="str">
            <v>&lt;Строка&gt;</v>
          </cell>
          <cell r="B31" t="str">
            <v>45c736d0-e38b-11eb-aaa3-001dd8b71ef2</v>
          </cell>
        </row>
        <row r="32">
          <cell r="A32" t="str">
            <v>&lt;Строка&gt;</v>
          </cell>
          <cell r="B32" t="str">
            <v>ecf69f8b-e38b-11eb-aaa3-001dd8b71ef2</v>
          </cell>
        </row>
        <row r="33">
          <cell r="A33" t="str">
            <v>&lt;Строка&gt;</v>
          </cell>
          <cell r="B33" t="str">
            <v>9339e9af-e38e-11eb-aaa3-001dd8b71ef2</v>
          </cell>
        </row>
        <row r="34">
          <cell r="A34" t="str">
            <v>&lt;Строка&gt;</v>
          </cell>
          <cell r="B34" t="str">
            <v>19729f87-e38f-11eb-aaa3-001dd8b71ef2</v>
          </cell>
        </row>
        <row r="35">
          <cell r="A35" t="str">
            <v>&lt;Строка&gt;</v>
          </cell>
          <cell r="B35" t="str">
            <v>0a159d76-e390-11eb-aaa3-001dd8b71ef2</v>
          </cell>
        </row>
        <row r="36">
          <cell r="A36" t="str">
            <v>&lt;Строка&gt;</v>
          </cell>
          <cell r="B36" t="str">
            <v>68b970fe-e390-11eb-aaa3-001dd8b71ef2</v>
          </cell>
        </row>
        <row r="37">
          <cell r="A37" t="str">
            <v>&lt;Строка&gt;</v>
          </cell>
          <cell r="B37" t="str">
            <v>6e54c1e0-e391-11eb-aaa3-001dd8b71ef2</v>
          </cell>
        </row>
        <row r="38">
          <cell r="A38" t="str">
            <v>&lt;Строка&gt;</v>
          </cell>
          <cell r="B38" t="str">
            <v>c187cc77-e391-11eb-aaa3-001dd8b71ef2</v>
          </cell>
        </row>
        <row r="39">
          <cell r="A39" t="str">
            <v>&lt;Строка&gt;</v>
          </cell>
          <cell r="B39" t="str">
            <v>99154c9c-e39b-11eb-aaa3-001dd8b71ef2</v>
          </cell>
        </row>
        <row r="40">
          <cell r="A40" t="str">
            <v>&lt;Строка&gt;</v>
          </cell>
          <cell r="B40" t="str">
            <v>a911b8e0-e39c-11eb-aaa3-001dd8b71ef2</v>
          </cell>
        </row>
        <row r="41">
          <cell r="A41" t="str">
            <v>&lt;Строка&gt;</v>
          </cell>
          <cell r="B41" t="str">
            <v>e7ee3a36-601c-11e5-af40-40f2e9cd30ba</v>
          </cell>
        </row>
        <row r="42">
          <cell r="A42" t="str">
            <v>&lt;Строка&gt;</v>
          </cell>
          <cell r="B42" t="str">
            <v>9204bab8-601f-11e5-af40-40f2e9cd30ba</v>
          </cell>
        </row>
        <row r="43">
          <cell r="A43" t="str">
            <v>&lt;Строка&gt;</v>
          </cell>
          <cell r="B43" t="str">
            <v>e84d2c5f-fb08-11e5-b34f-b4b52f5405e7</v>
          </cell>
        </row>
        <row r="44">
          <cell r="A44" t="str">
            <v>&lt;Строка&gt;</v>
          </cell>
          <cell r="B44" t="str">
            <v>26d34e96-9aa8-11e3-b4b4-2c41387d88d8</v>
          </cell>
        </row>
        <row r="45">
          <cell r="A45" t="str">
            <v>&lt;Строка&gt;</v>
          </cell>
          <cell r="B45" t="str">
            <v>978ecd3f-3366-11e4-b515-ac162d8cdf6a</v>
          </cell>
        </row>
        <row r="46">
          <cell r="A46" t="str">
            <v>&lt;Строка&gt;</v>
          </cell>
          <cell r="B46" t="str">
            <v>23b00371-d0be-11e5-b9a5-b4b52f5405e7</v>
          </cell>
        </row>
        <row r="47">
          <cell r="A47" t="str">
            <v>&lt;Строка&gt;</v>
          </cell>
          <cell r="B47" t="str">
            <v>fedd1879-d703-11e2-ba6f-2c41387d88d8</v>
          </cell>
        </row>
        <row r="48">
          <cell r="A48">
            <v>-1</v>
          </cell>
          <cell r="B48" t="str">
            <v>d039fb2a-9bcc-11e8-80d7-00155da7893d</v>
          </cell>
        </row>
        <row r="49">
          <cell r="A49" t="str">
            <v xml:space="preserve"> Bi-City</v>
          </cell>
          <cell r="B49" t="str">
            <v>05432b08-a2c8-11e3-a6a0-0025906b4dd5</v>
          </cell>
        </row>
        <row r="50">
          <cell r="A50" t="str">
            <v xml:space="preserve"> Bi-City</v>
          </cell>
          <cell r="B50" t="str">
            <v>e0d31dbf-a2d9-11e3-a6a0-0025906b4dd5</v>
          </cell>
        </row>
        <row r="51">
          <cell r="A51" t="str">
            <v xml:space="preserve"> Bi-City 1 дом</v>
          </cell>
          <cell r="B51" t="str">
            <v>05432b07-a2c8-11e3-a6a0-0025906b4dd5</v>
          </cell>
        </row>
        <row r="52">
          <cell r="A52" t="str">
            <v xml:space="preserve"> Bi-CIty (9-очередь) блок H - Паркинг</v>
          </cell>
          <cell r="B52" t="str">
            <v>d2acffdd-c61a-11e8-80d7-00155da7893d</v>
          </cell>
        </row>
        <row r="53">
          <cell r="A53" t="str">
            <v xml:space="preserve"> Capital Park 3E - 2</v>
          </cell>
          <cell r="B53" t="str">
            <v>88445072-ef0f-11e8-80d7-00155da7893d</v>
          </cell>
        </row>
        <row r="54">
          <cell r="A54" t="str">
            <v xml:space="preserve"> Nexpo City - Паркинг</v>
          </cell>
          <cell r="B54" t="str">
            <v>72e92f93-8d4e-11eb-a824-001dd8b726aa</v>
          </cell>
        </row>
        <row r="55">
          <cell r="A55" t="str">
            <v xml:space="preserve"> ONER - Паркинг оч.1-2</v>
          </cell>
          <cell r="B55" t="str">
            <v>cb28955d-2349-11eb-a830-00155d101559</v>
          </cell>
        </row>
        <row r="56">
          <cell r="A56" t="str">
            <v>Bi-City</v>
          </cell>
          <cell r="B56" t="str">
            <v>05432b09-a2c8-11e3-a6a0-0025906b4dd5</v>
          </cell>
        </row>
        <row r="57">
          <cell r="A57" t="str">
            <v>Bi-City 1 дом</v>
          </cell>
          <cell r="B57" t="str">
            <v>e0d31dc0-a2d9-11e3-a6a0-0025906b4dd5</v>
          </cell>
        </row>
        <row r="58">
          <cell r="A58" t="str">
            <v>Bi-City 1 дом- автопаркинг</v>
          </cell>
          <cell r="B58" t="str">
            <v>e0d31dc6-a2d9-11e3-a6a0-0025906b4dd5</v>
          </cell>
        </row>
        <row r="59">
          <cell r="A59" t="str">
            <v>Bi-City 2 дом</v>
          </cell>
          <cell r="B59" t="str">
            <v>e0d31dc3-a2d9-11e3-a6a0-0025906b4dd5</v>
          </cell>
        </row>
        <row r="60">
          <cell r="A60" t="str">
            <v>Bi-City 2 дом- автопаркинг</v>
          </cell>
          <cell r="B60" t="str">
            <v>5934b611-a36d-11e3-a6a0-0025906b4dd5</v>
          </cell>
        </row>
        <row r="61">
          <cell r="A61" t="str">
            <v>Bi-City 3 дом</v>
          </cell>
          <cell r="B61" t="str">
            <v>e0d31dc4-a2d9-11e3-a6a0-0025906b4dd5</v>
          </cell>
        </row>
        <row r="62">
          <cell r="A62" t="str">
            <v>Bi-City 3 дом- автопаркинг</v>
          </cell>
          <cell r="B62" t="str">
            <v>5934b612-a36d-11e3-a6a0-0025906b4dd5</v>
          </cell>
        </row>
        <row r="63">
          <cell r="A63" t="str">
            <v>Bi-City 4 дом</v>
          </cell>
          <cell r="B63" t="str">
            <v>e0d31dc5-a2d9-11e3-a6a0-0025906b4dd5</v>
          </cell>
        </row>
        <row r="64">
          <cell r="A64" t="str">
            <v>Bi-City 4 дом- автопаркинг</v>
          </cell>
          <cell r="B64" t="str">
            <v>5934b613-a36d-11e3-a6a0-0025906b4dd5</v>
          </cell>
        </row>
        <row r="65">
          <cell r="A65" t="str">
            <v>Esil Towers паркинг</v>
          </cell>
          <cell r="B65" t="str">
            <v>ffc2d08a-a422-11e3-a6a0-0025906b4dd5</v>
          </cell>
        </row>
        <row r="66">
          <cell r="A66" t="str">
            <v>Esil Towers пятно 1</v>
          </cell>
          <cell r="B66" t="str">
            <v>b71dcb72-a366-11e3-a6a0-0025906b4dd5</v>
          </cell>
        </row>
        <row r="67">
          <cell r="A67" t="str">
            <v xml:space="preserve">Esil Towers пятно 2 </v>
          </cell>
          <cell r="B67" t="str">
            <v>f67c9228-a37e-11e3-a6a0-0025906b4dd5</v>
          </cell>
        </row>
        <row r="68">
          <cell r="A68" t="str">
            <v>Esil Towers пятно 3</v>
          </cell>
          <cell r="B68" t="str">
            <v>b71dcba2-a366-11e3-a6a0-0025906b4dd5</v>
          </cell>
        </row>
        <row r="69">
          <cell r="A69" t="str">
            <v>Акбулак Набережная, паркинг</v>
          </cell>
          <cell r="B69" t="str">
            <v>aa5ecc59-a2de-11e3-a6a0-0025906b4dd5</v>
          </cell>
        </row>
        <row r="70">
          <cell r="A70" t="str">
            <v xml:space="preserve">Миланский квартал 2-2 (5 эт) </v>
          </cell>
          <cell r="B70" t="str">
            <v>d31dd67b-f0ee-11e1-905f-1cc1debf0969</v>
          </cell>
        </row>
        <row r="71">
          <cell r="A71" t="str">
            <v>Нуржол 0,5 га</v>
          </cell>
          <cell r="B71" t="str">
            <v>d71eff8c-a34e-11e3-a6a0-0025906b4dd5</v>
          </cell>
        </row>
        <row r="72">
          <cell r="A72" t="str">
            <v>Нуржол 0,5 га паркинг</v>
          </cell>
          <cell r="B72" t="str">
            <v>d71eff8e-a34e-11e3-a6a0-0025906b4dd5</v>
          </cell>
        </row>
        <row r="73">
          <cell r="A73" t="str">
            <v>Парижский Квартал дом 1-3</v>
          </cell>
          <cell r="B73" t="str">
            <v>5ac005bb-9398-11e3-94f6-0025906b4dd5</v>
          </cell>
        </row>
        <row r="74">
          <cell r="A74" t="str">
            <v>Парижский квартал дом 1-3</v>
          </cell>
          <cell r="B74" t="str">
            <v>8b11b140-a2c0-11e3-a6a0-0025906b4dd5</v>
          </cell>
        </row>
        <row r="75">
          <cell r="A75" t="str">
            <v>Парижский квартал дом 1-3 (автопаркинг)</v>
          </cell>
          <cell r="B75" t="str">
            <v>87dc3ac1-93e3-11e3-94f6-0025906b4dd5</v>
          </cell>
        </row>
        <row r="76">
          <cell r="A76" t="str">
            <v>Парижский квартал дом 1-3(автопаркинг)</v>
          </cell>
          <cell r="B76" t="str">
            <v>5ac005bc-9398-11e3-94f6-0025906b4dd5</v>
          </cell>
        </row>
        <row r="77">
          <cell r="A77" t="str">
            <v>Парижский квартал дом 2-3</v>
          </cell>
          <cell r="B77" t="str">
            <v>87dc3ac0-93e3-11e3-94f6-0025906b4dd5</v>
          </cell>
        </row>
        <row r="78">
          <cell r="A78" t="str">
            <v>Парижский квартал дом 2-3</v>
          </cell>
          <cell r="B78" t="str">
            <v>8b11b141-a2c0-11e3-a6a0-0025906b4dd5</v>
          </cell>
        </row>
        <row r="79">
          <cell r="A79" t="str">
            <v>Парижский квартал дом 2-3 (автопаркинг)</v>
          </cell>
          <cell r="B79" t="str">
            <v>8b11b142-a2c0-11e3-a6a0-0025906b4dd5</v>
          </cell>
        </row>
        <row r="80">
          <cell r="A80" t="str">
            <v>Премьера - 3  дом</v>
          </cell>
          <cell r="B80" t="str">
            <v>32490275-a2cb-11e3-a6a0-0025906b4dd5</v>
          </cell>
        </row>
        <row r="81">
          <cell r="A81" t="str">
            <v>Премьера - 3 очередь</v>
          </cell>
          <cell r="B81" t="str">
            <v>32490274-a2cb-11e3-a6a0-0025906b4dd5</v>
          </cell>
        </row>
        <row r="82">
          <cell r="A82" t="str">
            <v>Премьера 3 дом, паркинг</v>
          </cell>
          <cell r="B82" t="str">
            <v>32490276-a2cb-11e3-a6a0-0025906b4dd5</v>
          </cell>
        </row>
        <row r="83">
          <cell r="A83" t="str">
            <v>Премьера 5 дом</v>
          </cell>
          <cell r="B83" t="str">
            <v>4b900eae-a2d8-11e3-a6a0-0025906b4dd5</v>
          </cell>
        </row>
        <row r="84">
          <cell r="A84" t="str">
            <v>Премьера 5 дом. паркинг</v>
          </cell>
          <cell r="B84" t="str">
            <v>4b900eaf-a2d8-11e3-a6a0-0025906b4dd5</v>
          </cell>
        </row>
        <row r="85">
          <cell r="A85" t="str">
            <v>Премьера 6 дом</v>
          </cell>
          <cell r="B85" t="str">
            <v>4b900eb0-a2d8-11e3-a6a0-0025906b4dd5</v>
          </cell>
        </row>
        <row r="86">
          <cell r="A86" t="str">
            <v>Премьера 6 дом. паркинг</v>
          </cell>
          <cell r="B86" t="str">
            <v>4b900eb1-a2d8-11e3-a6a0-0025906b4dd5</v>
          </cell>
        </row>
        <row r="87">
          <cell r="A87" t="str">
            <v>Триумфальная Арка 2 оч (перспектива)</v>
          </cell>
          <cell r="B87" t="str">
            <v>a8116558-a2d4-11e3-a6a0-0025906b4dd5</v>
          </cell>
        </row>
        <row r="88">
          <cell r="A88" t="str">
            <v>Триумфальная Арка 2 оч паркинг (перспектива)</v>
          </cell>
          <cell r="B88" t="str">
            <v>a8116559-a2d4-11e3-a6a0-0025906b4dd5</v>
          </cell>
        </row>
        <row r="89">
          <cell r="A89" t="str">
            <v xml:space="preserve">Хайвилл </v>
          </cell>
          <cell r="B89" t="str">
            <v>a811655a-a2d4-11e3-a6a0-0025906b4dd5</v>
          </cell>
        </row>
        <row r="90">
          <cell r="A90" t="str">
            <v xml:space="preserve">Хайвилл паркинг </v>
          </cell>
          <cell r="B90" t="str">
            <v>a811655b-a2d4-11e3-a6a0-0025906b4dd5</v>
          </cell>
        </row>
        <row r="91">
          <cell r="A91" t="str">
            <v>0.28 га - возле ДС Карлыгаш (апартаменты)</v>
          </cell>
          <cell r="B91" t="str">
            <v>2cc9505d-d7db-11e6-97ac-b4b52f5405e7</v>
          </cell>
        </row>
        <row r="92">
          <cell r="A92">
            <v>13022017</v>
          </cell>
          <cell r="B92" t="str">
            <v>c02ee3c6-45f3-11e7-826f-b4b52f5405e7</v>
          </cell>
        </row>
        <row r="93">
          <cell r="A93" t="str">
            <v>31 street</v>
          </cell>
          <cell r="B93" t="str">
            <v>f5f3c083-ae34-11eb-a824-001dd8b726aa</v>
          </cell>
        </row>
        <row r="94">
          <cell r="A94" t="str">
            <v>4YOU Business - 1</v>
          </cell>
          <cell r="B94" t="str">
            <v>d8141798-9c95-11e9-a831-00155d10652c</v>
          </cell>
        </row>
        <row r="95">
          <cell r="A95" t="str">
            <v>4YOU Business - 1 Кладовки</v>
          </cell>
          <cell r="B95" t="str">
            <v>f67261fa-6748-11ea-a830-00155d101559</v>
          </cell>
        </row>
        <row r="96">
          <cell r="A96" t="str">
            <v>4YOU Business - 1 Паркинг</v>
          </cell>
          <cell r="B96" t="str">
            <v>8c0b331f-4ed3-11e8-80cf-bb580b2abfef</v>
          </cell>
        </row>
        <row r="97">
          <cell r="A97" t="str">
            <v>4YOU Business - 2</v>
          </cell>
          <cell r="B97" t="str">
            <v>9363aeb0-f160-11e8-80d7-00155da7893d</v>
          </cell>
        </row>
        <row r="98">
          <cell r="A98" t="str">
            <v>4YOU Business - 2 - Паркинг</v>
          </cell>
          <cell r="B98" t="str">
            <v>bf16f4dc-011d-11ea-a831-00155d10652c</v>
          </cell>
        </row>
        <row r="99">
          <cell r="A99" t="str">
            <v>4you Business - 2. Кладовые помещения</v>
          </cell>
          <cell r="B99" t="str">
            <v>54175078-17ac-11eb-a837-00155d101d74</v>
          </cell>
        </row>
        <row r="100">
          <cell r="A100" t="str">
            <v>4you Business - 3</v>
          </cell>
          <cell r="B100" t="str">
            <v>bc1ab731-b4fe-11e8-80d7-00155da7893d</v>
          </cell>
        </row>
        <row r="101">
          <cell r="A101" t="str">
            <v>4you Business - 3. Кладовые помещения</v>
          </cell>
          <cell r="B101" t="str">
            <v>a2d9cc27-7592-11eb-a824-001dd8b726aa</v>
          </cell>
        </row>
        <row r="102">
          <cell r="A102" t="str">
            <v>4you Business - 4</v>
          </cell>
          <cell r="B102" t="str">
            <v>3cecfa99-999f-11e9-a831-00155d10652c</v>
          </cell>
        </row>
        <row r="103">
          <cell r="A103" t="str">
            <v>4YOU Comfort - 1 - Кладовки</v>
          </cell>
          <cell r="B103" t="str">
            <v>949953d7-a0c3-11ea-a832-00155d10652c</v>
          </cell>
        </row>
        <row r="104">
          <cell r="A104" t="str">
            <v>4YOU Comfort - 1  очередь</v>
          </cell>
          <cell r="B104" t="str">
            <v>8c0b331e-4ed3-11e8-80cf-bb580b2abfef</v>
          </cell>
        </row>
        <row r="105">
          <cell r="A105" t="str">
            <v>4YOU Comfort - 1 Паркинг</v>
          </cell>
          <cell r="B105" t="str">
            <v>85356d9f-9c95-11e9-a831-00155d10652c</v>
          </cell>
        </row>
        <row r="106">
          <cell r="A106" t="str">
            <v>4YOU Comfort - 2</v>
          </cell>
          <cell r="B106" t="str">
            <v>9363aeaf-f160-11e8-80d7-00155da7893d</v>
          </cell>
        </row>
        <row r="107">
          <cell r="A107" t="str">
            <v>4YOU Comfort - 2 - Паркинг</v>
          </cell>
          <cell r="B107" t="str">
            <v>ee703be2-011d-11ea-a831-00155d10652c</v>
          </cell>
        </row>
        <row r="108">
          <cell r="A108" t="str">
            <v>4you Comfort - 2. Кладовые помещения</v>
          </cell>
          <cell r="B108" t="str">
            <v>ec3fc45c-17ac-11eb-a837-00155d101d74</v>
          </cell>
        </row>
        <row r="109">
          <cell r="A109" t="str">
            <v>4you Comfort - 3</v>
          </cell>
          <cell r="B109" t="str">
            <v>bc1ab732-b4fe-11e8-80d7-00155da7893d</v>
          </cell>
        </row>
        <row r="110">
          <cell r="A110" t="str">
            <v>4you Comfort - 3 - Паркинг</v>
          </cell>
          <cell r="B110" t="str">
            <v>7acd9c4e-b31b-11eb-a828-001dd8b726aa</v>
          </cell>
        </row>
        <row r="111">
          <cell r="A111" t="str">
            <v>4you Comfort - 3. Кладовые помещения</v>
          </cell>
          <cell r="B111" t="str">
            <v>df4b4162-7592-11eb-a824-001dd8b726aa</v>
          </cell>
        </row>
        <row r="112">
          <cell r="A112" t="str">
            <v>4you Comfort - 4</v>
          </cell>
          <cell r="B112" t="str">
            <v>53091349-999f-11e9-a831-00155d10652c</v>
          </cell>
        </row>
        <row r="113">
          <cell r="A113" t="str">
            <v xml:space="preserve">4you Comfort - 4. кладовые помещения </v>
          </cell>
          <cell r="B113" t="str">
            <v>f409ef19-a8af-11eb-a824-001dd8b726aa</v>
          </cell>
        </row>
        <row r="114">
          <cell r="A114" t="str">
            <v xml:space="preserve">4you Comfort - 4. паркинг </v>
          </cell>
          <cell r="B114" t="str">
            <v>f0fa1489-ac88-11eb-a824-001dd8b726aa</v>
          </cell>
        </row>
        <row r="115">
          <cell r="A115" t="str">
            <v xml:space="preserve">7Я - 3 - Паркинг(ModeX) </v>
          </cell>
          <cell r="B115" t="str">
            <v>2702ff5d-5f4e-11e9-80db-00155d10652f</v>
          </cell>
        </row>
        <row r="116">
          <cell r="A116" t="str">
            <v>7Я - 3 (ModeX)</v>
          </cell>
          <cell r="B116" t="str">
            <v>35903a9f-bda7-11e4-8539-0025906b4dd4</v>
          </cell>
        </row>
        <row r="117">
          <cell r="A117" t="str">
            <v>7Я (1 очередь)</v>
          </cell>
          <cell r="B117" t="str">
            <v>219860a6-3824-11e4-a1b0-0025906b4dd5</v>
          </cell>
        </row>
        <row r="118">
          <cell r="A118" t="str">
            <v>7Я (1 очередь) паркинг</v>
          </cell>
          <cell r="B118" t="str">
            <v>315b45a0-ac21-11e4-a061-0025906b4dd4</v>
          </cell>
        </row>
        <row r="119">
          <cell r="A119" t="str">
            <v>7Я (2 очередь)</v>
          </cell>
          <cell r="B119" t="str">
            <v>35903a9e-bda7-11e4-8539-0025906b4dd4</v>
          </cell>
        </row>
        <row r="120">
          <cell r="A120" t="str">
            <v>7Я (2 очередь) паркинг</v>
          </cell>
          <cell r="B120" t="str">
            <v>45ed42e1-1fb0-11e5-b0be-b4b52f5405e7</v>
          </cell>
        </row>
        <row r="121">
          <cell r="A121" t="str">
            <v>7я (3 очередь) офисы</v>
          </cell>
          <cell r="B121" t="str">
            <v>1f35a98f-d400-11e8-80d7-00155da7893d</v>
          </cell>
        </row>
        <row r="122">
          <cell r="A122" t="str">
            <v>7я (3 очередь) паркинг</v>
          </cell>
          <cell r="B122" t="str">
            <v>ed9b7096-062c-11e6-98fe-b4b52f5405e7</v>
          </cell>
        </row>
        <row r="123">
          <cell r="A123" t="str">
            <v>7я (3 очередь) цоколь</v>
          </cell>
          <cell r="B123" t="str">
            <v>1f35a990-d400-11e8-80d7-00155da7893d</v>
          </cell>
        </row>
        <row r="124">
          <cell r="A124" t="str">
            <v>7Я (4 очередь) паркинг</v>
          </cell>
          <cell r="B124" t="str">
            <v>ed9b7097-062c-11e6-98fe-b4b52f5405e7</v>
          </cell>
        </row>
        <row r="125">
          <cell r="A125" t="str">
            <v>7Я (4-1 очередь) - 21 этаж</v>
          </cell>
          <cell r="B125" t="str">
            <v>35903a9d-bda7-11e4-8539-0025906b4dd4</v>
          </cell>
        </row>
        <row r="126">
          <cell r="A126" t="str">
            <v>7я (4-1очередь 21 этажей)</v>
          </cell>
          <cell r="B126" t="str">
            <v>bff924c3-414f-11e7-826f-b4b52f5405e7</v>
          </cell>
        </row>
        <row r="127">
          <cell r="A127" t="str">
            <v>7Я (4-2 очередь) - 24 этажа</v>
          </cell>
          <cell r="B127" t="str">
            <v>009197d6-3bb8-11e7-826f-b4b52f5405e7</v>
          </cell>
        </row>
        <row r="128">
          <cell r="A128" t="str">
            <v>7Я (5 очередь)</v>
          </cell>
          <cell r="B128" t="str">
            <v>ed9b7095-062c-11e6-98fe-b4b52f5405e7</v>
          </cell>
        </row>
        <row r="129">
          <cell r="A129" t="str">
            <v>7Я (5 очередь) паркинг</v>
          </cell>
          <cell r="B129" t="str">
            <v>ed9b7098-062c-11e6-98fe-b4b52f5405e7</v>
          </cell>
        </row>
        <row r="130">
          <cell r="A130" t="str">
            <v xml:space="preserve">ADAL - 1 </v>
          </cell>
          <cell r="B130" t="str">
            <v>1adff436-19fb-11e7-97ac-b4b52f5405e7</v>
          </cell>
        </row>
        <row r="131">
          <cell r="A131" t="str">
            <v>ADAL - 1  - Паркинг</v>
          </cell>
          <cell r="B131" t="str">
            <v>d2ccbfec-154f-11e9-80d9-00155d101f25</v>
          </cell>
        </row>
        <row r="132">
          <cell r="A132" t="str">
            <v>ADAL - 2</v>
          </cell>
          <cell r="B132" t="str">
            <v>1adff437-19fb-11e7-97ac-b4b52f5405e7</v>
          </cell>
        </row>
        <row r="133">
          <cell r="A133" t="str">
            <v>ADAL - 2 - Паркинг</v>
          </cell>
          <cell r="B133" t="str">
            <v>ae095616-5c18-11e9-80db-00155d10652f</v>
          </cell>
        </row>
        <row r="134">
          <cell r="A134" t="str">
            <v>ADAL - 3</v>
          </cell>
          <cell r="B134" t="str">
            <v>9fe034fb-4957-11e8-80cf-bb580b2abfef</v>
          </cell>
        </row>
        <row r="135">
          <cell r="A135" t="str">
            <v>ADAL - 3 - Паркинг</v>
          </cell>
          <cell r="B135" t="str">
            <v>0405fbc6-e65c-11e9-a82e-00155d101a20</v>
          </cell>
        </row>
        <row r="136">
          <cell r="A136" t="str">
            <v>Aitys (Сауран 0.59)</v>
          </cell>
          <cell r="B136" t="str">
            <v>b2a3c0c3-e381-11e6-97ac-b4b52f5405e7</v>
          </cell>
        </row>
        <row r="137">
          <cell r="A137" t="str">
            <v>Aitys (Сауран 0.59) паркинг</v>
          </cell>
          <cell r="B137" t="str">
            <v>43b8c120-47ab-11e8-80cf-bb580b2abfef</v>
          </cell>
        </row>
        <row r="138">
          <cell r="A138" t="str">
            <v>Akbulak 2.2</v>
          </cell>
          <cell r="B138" t="str">
            <v>f79a7b88-9b88-11eb-a83f-00155d106fa9</v>
          </cell>
        </row>
        <row r="139">
          <cell r="A139" t="str">
            <v>Akbulak Life</v>
          </cell>
          <cell r="B139" t="str">
            <v>36f8a44f-e879-11e6-97ac-b4b52f5405e7</v>
          </cell>
        </row>
        <row r="140">
          <cell r="A140" t="str">
            <v>Akbulak Life (паркинг)</v>
          </cell>
          <cell r="B140" t="str">
            <v>9e4a2796-b3c4-11e7-80ca-001dd8b71c2c</v>
          </cell>
        </row>
        <row r="141">
          <cell r="A141" t="str">
            <v>Akbulak Riviera - Town - house</v>
          </cell>
          <cell r="B141" t="str">
            <v>8116fb65-2ae1-11e9-80d9-00155d101f25</v>
          </cell>
        </row>
        <row r="142">
          <cell r="A142" t="str">
            <v>Akbulak Riviera - Urban - house</v>
          </cell>
          <cell r="B142" t="str">
            <v>8116fb66-2ae1-11e9-80d9-00155d101f25</v>
          </cell>
        </row>
        <row r="143">
          <cell r="A143" t="str">
            <v>Akbulak Riviera - Urban - house - Паркинг</v>
          </cell>
          <cell r="B143" t="str">
            <v>f51a5144-3ad3-11eb-a837-00155d101d74</v>
          </cell>
        </row>
        <row r="144">
          <cell r="A144" t="str">
            <v>Akbulak Riviera - Villa  - Коттедж</v>
          </cell>
          <cell r="B144" t="str">
            <v>07c7f1c5-120c-11eb-a837-00155d101d74</v>
          </cell>
        </row>
        <row r="145">
          <cell r="A145" t="str">
            <v>Akbulak Riviera - Wall - house</v>
          </cell>
          <cell r="B145" t="str">
            <v>0d9efdfd-c8cf-11e3-882b-0025906b4dd5</v>
          </cell>
        </row>
        <row r="146">
          <cell r="A146" t="str">
            <v>Akbulak Riviera - Wall - house - Паркинг</v>
          </cell>
          <cell r="B146" t="str">
            <v>0575d0f4-3ad3-11eb-a837-00155d101d74</v>
          </cell>
        </row>
        <row r="147">
          <cell r="A147" t="str">
            <v>Akbulak Набережная Юг-1 оч. - Коттедж</v>
          </cell>
          <cell r="B147" t="str">
            <v>c5eb751d-b9e2-11eb-a828-001dd8b726aa</v>
          </cell>
        </row>
        <row r="148">
          <cell r="A148" t="str">
            <v>Akbulak Набережная ЮГ-2.</v>
          </cell>
          <cell r="B148" t="str">
            <v>08ede480-b9e3-11eb-a828-001dd8b726aa</v>
          </cell>
        </row>
        <row r="149">
          <cell r="A149" t="str">
            <v>Akbulak набережная ЮГ-3.</v>
          </cell>
          <cell r="B149" t="str">
            <v>1f95edc2-b9e4-11eb-a828-001dd8b726aa</v>
          </cell>
        </row>
        <row r="150">
          <cell r="A150" t="str">
            <v xml:space="preserve">Aktau Riviera - Апартаменты - 1 - 1 </v>
          </cell>
          <cell r="B150" t="str">
            <v>7f06ecf8-56ee-11eb-a824-001dd8b726aa</v>
          </cell>
        </row>
        <row r="151">
          <cell r="A151" t="str">
            <v>Aktau Riviera - Апартаменты - 2</v>
          </cell>
          <cell r="B151" t="str">
            <v>41cd2257-6b9e-11eb-a83f-00155d106fa9</v>
          </cell>
        </row>
        <row r="152">
          <cell r="A152" t="str">
            <v>Aktau Riviera - Апартаменты - 3</v>
          </cell>
          <cell r="B152" t="str">
            <v>eefaecf5-c449-11eb-a81e-001dd8b72708</v>
          </cell>
        </row>
        <row r="153">
          <cell r="A153" t="str">
            <v>Aktau Riviera - Апартаменты - 5</v>
          </cell>
          <cell r="B153" t="str">
            <v>7db86d10-c443-11eb-a81e-001dd8b72708</v>
          </cell>
        </row>
        <row r="154">
          <cell r="A154" t="str">
            <v>Aktau Riviera - Виллы - 1 - 1</v>
          </cell>
          <cell r="B154" t="str">
            <v>82df980a-f9c1-11ea-a837-00155d101d74</v>
          </cell>
        </row>
        <row r="155">
          <cell r="A155" t="str">
            <v>Aktau Riviera - Виллы - 2</v>
          </cell>
          <cell r="B155" t="str">
            <v>9785c25c-e52a-11eb-a81e-001dd8b72708</v>
          </cell>
        </row>
        <row r="156">
          <cell r="A156" t="str">
            <v>ALA Park - 1.1  кладовые</v>
          </cell>
          <cell r="B156" t="str">
            <v>5560fcc8-3c09-11ea-a82f-00155d101a20</v>
          </cell>
        </row>
        <row r="157">
          <cell r="A157" t="str">
            <v>ALA Park - 1.1 очередь</v>
          </cell>
          <cell r="B157" t="str">
            <v>8c0b331d-4ed3-11e8-80cf-bb580b2abfef</v>
          </cell>
        </row>
        <row r="158">
          <cell r="A158" t="str">
            <v>ALA Park - 1.1 Паркинг</v>
          </cell>
          <cell r="B158" t="str">
            <v>855b9332-3c06-11ea-a82f-00155d101a20</v>
          </cell>
        </row>
        <row r="159">
          <cell r="A159" t="str">
            <v xml:space="preserve">ALA Park - 1.2 </v>
          </cell>
          <cell r="B159" t="str">
            <v>34c522a8-9a65-11ea-a830-00155d101559</v>
          </cell>
        </row>
        <row r="160">
          <cell r="A160" t="str">
            <v>ALA Park - 1.2  Паркинг</v>
          </cell>
          <cell r="B160" t="str">
            <v>31bdf450-9a79-11ea-a830-00155d101559</v>
          </cell>
        </row>
        <row r="161">
          <cell r="A161" t="str">
            <v xml:space="preserve">ALA Park - 1.2 кладовые </v>
          </cell>
          <cell r="B161" t="str">
            <v>1324db04-9a73-11ea-a830-00155d101559</v>
          </cell>
        </row>
        <row r="162">
          <cell r="A162" t="str">
            <v>ALA Park - 2</v>
          </cell>
          <cell r="B162" t="str">
            <v>8c0b3320-4ed3-11e8-80cf-bb580b2abfef</v>
          </cell>
        </row>
        <row r="163">
          <cell r="A163" t="str">
            <v>ALA Park - 2.2</v>
          </cell>
          <cell r="B163" t="str">
            <v>9b4c0b9c-bb63-11ea-a830-00155d101559</v>
          </cell>
        </row>
        <row r="164">
          <cell r="A164" t="str">
            <v>ALA Park - 3-1</v>
          </cell>
          <cell r="B164" t="str">
            <v>ee8a84fc-999a-11e9-a831-00155d10652c</v>
          </cell>
        </row>
        <row r="165">
          <cell r="A165" t="str">
            <v>ALA Park - 3-2</v>
          </cell>
          <cell r="B165" t="str">
            <v>e7bfed2d-1cdb-11eb-a837-00155d101d74</v>
          </cell>
        </row>
        <row r="166">
          <cell r="A166" t="str">
            <v>ALA Park - 4</v>
          </cell>
          <cell r="B166" t="str">
            <v>1086fa45-999c-11e9-a831-00155d10652c</v>
          </cell>
        </row>
        <row r="167">
          <cell r="A167" t="str">
            <v xml:space="preserve">ALA Park 2 - Кладовые </v>
          </cell>
          <cell r="B167" t="str">
            <v>73807c00-eba4-11eb-a81e-001dd8b72708</v>
          </cell>
        </row>
        <row r="168">
          <cell r="A168" t="str">
            <v xml:space="preserve">ALA Park 2 - Паркинг </v>
          </cell>
          <cell r="B168" t="str">
            <v>1af095fc-711f-11eb-a824-001dd8b726aa</v>
          </cell>
        </row>
        <row r="169">
          <cell r="A169" t="str">
            <v>ALAN</v>
          </cell>
          <cell r="B169" t="str">
            <v>83e24e90-cf7d-11e7-80cd-001dd8b71c2c</v>
          </cell>
        </row>
        <row r="170">
          <cell r="A170" t="str">
            <v>ALAN паркинг</v>
          </cell>
          <cell r="B170" t="str">
            <v>8d9a7174-30a4-11e8-80cf-bb580b2abfef</v>
          </cell>
        </row>
        <row r="171">
          <cell r="A171" t="str">
            <v>Al-Farabi</v>
          </cell>
          <cell r="B171" t="str">
            <v>c8e113b0-92a3-11e9-a831-00155d10652c</v>
          </cell>
        </row>
        <row r="172">
          <cell r="A172" t="str">
            <v>Al-Farabi - 2</v>
          </cell>
          <cell r="B172" t="str">
            <v>0b82e4f3-a954-11ea-a830-00155d101559</v>
          </cell>
        </row>
        <row r="173">
          <cell r="A173" t="str">
            <v>Al-Farabi - кладовые</v>
          </cell>
          <cell r="B173" t="str">
            <v>1da11725-2368-11eb-a837-00155d101d74</v>
          </cell>
        </row>
        <row r="174">
          <cell r="A174" t="str">
            <v>Al-Farabi - Паркинг</v>
          </cell>
          <cell r="B174" t="str">
            <v>14194a2b-f8a7-11ea-a837-00155d101d74</v>
          </cell>
        </row>
        <row r="175">
          <cell r="A175" t="str">
            <v>Altair - 1</v>
          </cell>
          <cell r="B175" t="str">
            <v>2e3bdfd5-c38a-11eb-a81e-001dd8b72708</v>
          </cell>
        </row>
        <row r="176">
          <cell r="A176" t="str">
            <v>Altair - 2</v>
          </cell>
          <cell r="B176" t="str">
            <v>9adaf159-c38a-11eb-a81e-001dd8b72708</v>
          </cell>
        </row>
        <row r="177">
          <cell r="A177" t="str">
            <v>Al-Tair 1,4 Га</v>
          </cell>
          <cell r="B177" t="str">
            <v>0d83ab84-beb9-11eb-a828-001dd8b726aa</v>
          </cell>
        </row>
        <row r="178">
          <cell r="A178" t="str">
            <v>AMIR - 1</v>
          </cell>
          <cell r="B178" t="str">
            <v>b35f7dad-01d9-11ea-a82e-00155d101a20</v>
          </cell>
        </row>
        <row r="179">
          <cell r="A179" t="str">
            <v>AMIR - 2</v>
          </cell>
          <cell r="B179" t="str">
            <v>30ca17a5-01da-11ea-a82e-00155d101a20</v>
          </cell>
        </row>
        <row r="180">
          <cell r="A180" t="str">
            <v>AMIR - 3</v>
          </cell>
          <cell r="B180" t="str">
            <v>4f7cf017-01da-11ea-a82e-00155d101a20</v>
          </cell>
        </row>
        <row r="181">
          <cell r="A181" t="str">
            <v>AMIR - 4</v>
          </cell>
          <cell r="B181" t="str">
            <v>d75aa0d8-1af3-11ec-a829-001dd8b726aa</v>
          </cell>
        </row>
        <row r="182">
          <cell r="A182" t="str">
            <v xml:space="preserve">AMIR 1 - кладовки </v>
          </cell>
          <cell r="B182" t="str">
            <v>c977f180-eb7a-11eb-a829-001dd8b726aa</v>
          </cell>
        </row>
        <row r="183">
          <cell r="A183" t="str">
            <v>AMIR 1 - паркинг</v>
          </cell>
          <cell r="B183" t="str">
            <v>33165d9f-53e2-11eb-a83d-00155d106579</v>
          </cell>
        </row>
        <row r="184">
          <cell r="A184" t="str">
            <v>Amir 2 - Кладовые</v>
          </cell>
          <cell r="B184" t="str">
            <v>be8232a9-2cf4-11ec-a829-001dd8b726aa</v>
          </cell>
        </row>
        <row r="185">
          <cell r="A185" t="str">
            <v>Amir 2 - Паркинг</v>
          </cell>
          <cell r="B185" t="str">
            <v>9443b1cb-2d69-11ec-a81f-001dd8b72708</v>
          </cell>
        </row>
        <row r="186">
          <cell r="A186" t="str">
            <v>Art House</v>
          </cell>
          <cell r="B186" t="str">
            <v>8bd8eb69-08fa-11e4-882b-0025906b4dd5</v>
          </cell>
        </row>
        <row r="187">
          <cell r="A187" t="str">
            <v>Art House паркинг</v>
          </cell>
          <cell r="B187" t="str">
            <v>be6356ac-8131-11e4-bd2b-0025906b4dd5</v>
          </cell>
        </row>
        <row r="188">
          <cell r="A188" t="str">
            <v>Art Residence 1 оч.</v>
          </cell>
          <cell r="B188" t="str">
            <v>43d4a8c5-8c7b-11e6-89ba-b4b52f5405e7</v>
          </cell>
        </row>
        <row r="189">
          <cell r="A189" t="str">
            <v>Art Residence 1 оч. (паркинг)</v>
          </cell>
          <cell r="B189" t="str">
            <v>8801b9f2-45fa-11e7-826f-b4b52f5405e7</v>
          </cell>
        </row>
        <row r="190">
          <cell r="A190" t="str">
            <v>Art Residence 1 оч. кладовки</v>
          </cell>
          <cell r="B190" t="str">
            <v>8b1cb26c-46a8-11e7-826f-b4b52f5405e7</v>
          </cell>
        </row>
        <row r="191">
          <cell r="A191" t="str">
            <v>Art Residence 1 оч. офисы</v>
          </cell>
          <cell r="B191" t="str">
            <v>0531cb9a-45e5-11e7-826f-b4b52f5405e7</v>
          </cell>
        </row>
        <row r="192">
          <cell r="A192" t="str">
            <v>Art Residence 1 оч. офисы</v>
          </cell>
          <cell r="B192" t="str">
            <v>2f3c48a4-45fa-11e7-826f-b4b52f5405e7</v>
          </cell>
        </row>
        <row r="193">
          <cell r="A193" t="str">
            <v>Art Residence 1 оч. паркинг</v>
          </cell>
          <cell r="B193" t="str">
            <v>2897644d-45e4-11e7-826f-b4b52f5405e7</v>
          </cell>
        </row>
        <row r="194">
          <cell r="A194" t="str">
            <v>Art Residence 1 оч.4</v>
          </cell>
          <cell r="B194" t="str">
            <v>f1b376dc-45dd-11e7-826f-b4b52f5405e7</v>
          </cell>
        </row>
        <row r="195">
          <cell r="A195" t="str">
            <v>Art Residence 2 оч.</v>
          </cell>
          <cell r="B195" t="str">
            <v>27f51e20-4f48-11e7-826f-b4b52f5405e7</v>
          </cell>
        </row>
        <row r="196">
          <cell r="A196" t="str">
            <v>Art Residence 2 оч.</v>
          </cell>
          <cell r="B196" t="str">
            <v>759d94ff-d7ad-11e6-97ac-b4b52f5405e7</v>
          </cell>
        </row>
        <row r="197">
          <cell r="A197" t="str">
            <v>Art Residence 2 оч. (кладовки)</v>
          </cell>
          <cell r="B197" t="str">
            <v>4df2b1b7-6aa4-11e7-826f-b4b52f5405e7</v>
          </cell>
        </row>
        <row r="198">
          <cell r="A198" t="str">
            <v>Art Residence 2 оч. (офис)</v>
          </cell>
          <cell r="B198" t="str">
            <v>b3d50a47-6927-11e7-826f-b4b52f5405e7</v>
          </cell>
        </row>
        <row r="199">
          <cell r="A199" t="str">
            <v>Art Residence 2 оч. (паркинг)</v>
          </cell>
          <cell r="B199" t="str">
            <v>e6848b33-6aaf-11e7-826f-b4b52f5405e7</v>
          </cell>
        </row>
        <row r="200">
          <cell r="A200" t="str">
            <v>Aruana 1-4 (10 Га)</v>
          </cell>
          <cell r="B200" t="str">
            <v>0d9efddd-c8cf-11e3-882b-0025906b4dd5</v>
          </cell>
        </row>
        <row r="201">
          <cell r="A201" t="str">
            <v>Aruana 4-6</v>
          </cell>
          <cell r="B201" t="str">
            <v>0d9efe01-c8cf-11e3-882b-0025906b4dd5</v>
          </cell>
        </row>
        <row r="202">
          <cell r="A202" t="str">
            <v xml:space="preserve">Asul Mura (Batagay 306) - 2 - 2 (F блок) </v>
          </cell>
          <cell r="B202" t="str">
            <v>0d7bafcb-aa18-11ea-a830-00155d101559</v>
          </cell>
        </row>
        <row r="203">
          <cell r="A203" t="str">
            <v>Asyl Mura (Batagay 306) - 2 (F блок)  - Паркинг (241 машиноместо)</v>
          </cell>
          <cell r="B203" t="str">
            <v>f4954e9d-9397-11eb-a824-001dd8b726aa</v>
          </cell>
        </row>
        <row r="204">
          <cell r="A204" t="str">
            <v>Atameken</v>
          </cell>
          <cell r="B204" t="str">
            <v>8c7f2e4e-9227-11e7-80c6-001dd8b71c2c</v>
          </cell>
        </row>
        <row r="205">
          <cell r="A205" t="str">
            <v>Atameken (паркинг)</v>
          </cell>
          <cell r="B205" t="str">
            <v>f8690757-4ed3-11e8-80cf-bb580b2abfef</v>
          </cell>
        </row>
        <row r="206">
          <cell r="A206" t="str">
            <v>Atameken кладовые</v>
          </cell>
          <cell r="B206" t="str">
            <v>48af4a43-f791-11e8-80d7-00155da7893d</v>
          </cell>
        </row>
        <row r="207">
          <cell r="A207" t="str">
            <v>ATAMURA (business) - 1</v>
          </cell>
          <cell r="B207" t="str">
            <v>4ffe2d34-f81a-11ea-a837-00155d101d74</v>
          </cell>
        </row>
        <row r="208">
          <cell r="A208" t="str">
            <v>ATAMURA (business) - 2</v>
          </cell>
          <cell r="B208" t="str">
            <v>ea1668b4-f81a-11ea-a837-00155d101d74</v>
          </cell>
        </row>
        <row r="209">
          <cell r="A209" t="str">
            <v>ATAMURA (business) - 3</v>
          </cell>
          <cell r="B209" t="str">
            <v>fc3ed6e6-beb2-11eb-a828-001dd8b726aa</v>
          </cell>
        </row>
        <row r="210">
          <cell r="A210" t="str">
            <v>ATAMURA (business) - 4</v>
          </cell>
          <cell r="B210" t="str">
            <v>f61ef452-beb3-11eb-a828-001dd8b726aa</v>
          </cell>
        </row>
        <row r="211">
          <cell r="A211" t="str">
            <v>ATAMURA (comfort) - 1</v>
          </cell>
          <cell r="B211" t="str">
            <v>b779750a-beb4-11eb-a828-001dd8b726aa</v>
          </cell>
        </row>
        <row r="212">
          <cell r="A212" t="str">
            <v>ATAMURA (comfort) - 2</v>
          </cell>
          <cell r="B212" t="str">
            <v>1d5cc9e9-beb5-11eb-a828-001dd8b726aa</v>
          </cell>
        </row>
        <row r="213">
          <cell r="A213" t="str">
            <v>ATAMURA (comfort) - 3</v>
          </cell>
          <cell r="B213" t="str">
            <v>a2b39d83-beb5-11eb-a828-001dd8b726aa</v>
          </cell>
        </row>
        <row r="214">
          <cell r="A214" t="str">
            <v>ATAMURA (comfort) - 4</v>
          </cell>
          <cell r="B214" t="str">
            <v>0727e904-beb6-11eb-a828-001dd8b726aa</v>
          </cell>
        </row>
        <row r="215">
          <cell r="A215" t="str">
            <v>ATAMURA (comfort) - 5</v>
          </cell>
          <cell r="B215" t="str">
            <v>8bd5436e-beb6-11eb-a828-001dd8b726aa</v>
          </cell>
        </row>
        <row r="216">
          <cell r="A216" t="str">
            <v>Atlant  - 3-1 - Паркинг</v>
          </cell>
          <cell r="B216" t="str">
            <v>015b5d47-1cc9-11eb-a830-00155d101559</v>
          </cell>
        </row>
        <row r="217">
          <cell r="A217" t="str">
            <v>Atlant - 1</v>
          </cell>
          <cell r="B217" t="str">
            <v>e9ff05e6-cc3a-11e7-80cd-001dd8b71c2c</v>
          </cell>
        </row>
        <row r="218">
          <cell r="A218" t="str">
            <v>Atlant - 1 и 2</v>
          </cell>
          <cell r="B218" t="str">
            <v>11a1c7ec-01d7-11e8-80cf-bb580b2abfef</v>
          </cell>
        </row>
        <row r="219">
          <cell r="A219" t="str">
            <v>Atlant - 1-2 - кладовые</v>
          </cell>
          <cell r="B219" t="str">
            <v>10f7f92d-b118-11ea-a832-00155d10652c</v>
          </cell>
        </row>
        <row r="220">
          <cell r="A220" t="str">
            <v>Atlant - 3 - 1</v>
          </cell>
          <cell r="B220" t="str">
            <v>ddaa628d-0242-11e8-80cf-bb580b2abfef</v>
          </cell>
        </row>
        <row r="221">
          <cell r="A221" t="str">
            <v>Atlant - 3 - 2</v>
          </cell>
          <cell r="B221" t="str">
            <v>d937fff0-f19c-11ea-a830-00155d101559</v>
          </cell>
        </row>
        <row r="222">
          <cell r="A222" t="str">
            <v>Atlant - 4</v>
          </cell>
          <cell r="B222" t="str">
            <v>ddaa628e-0242-11e8-80cf-bb580b2abfef</v>
          </cell>
        </row>
        <row r="223">
          <cell r="A223" t="str">
            <v>Atlant - 5 - 1</v>
          </cell>
          <cell r="B223" t="str">
            <v>ddaa628f-0242-11e8-80cf-bb580b2abfef</v>
          </cell>
        </row>
        <row r="224">
          <cell r="A224" t="str">
            <v>Atlant - 5 - 2</v>
          </cell>
          <cell r="B224" t="str">
            <v>aca04ae4-ac31-11eb-a824-001dd8b726aa</v>
          </cell>
        </row>
        <row r="225">
          <cell r="A225" t="str">
            <v>Atlant - 6 - 1</v>
          </cell>
          <cell r="B225" t="str">
            <v>3d5d7751-a127-11e8-80d7-00155da7893d</v>
          </cell>
        </row>
        <row r="226">
          <cell r="A226" t="str">
            <v>Atlant - 6 - 2</v>
          </cell>
          <cell r="B226" t="str">
            <v>014d9ae2-ac33-11eb-a824-001dd8b726aa</v>
          </cell>
        </row>
        <row r="227">
          <cell r="A227" t="str">
            <v>Atlant БЦ - 7</v>
          </cell>
          <cell r="B227" t="str">
            <v>ddaa6290-0242-11e8-80cf-bb580b2abfef</v>
          </cell>
        </row>
        <row r="228">
          <cell r="A228" t="str">
            <v>Atlant паркинг - 1-2</v>
          </cell>
          <cell r="B228" t="str">
            <v>ddaa6295-0242-11e8-80cf-bb580b2abfef</v>
          </cell>
        </row>
        <row r="229">
          <cell r="A229" t="str">
            <v>Atlant паркинг - 2</v>
          </cell>
          <cell r="B229" t="str">
            <v>ddaa6294-0242-11e8-80cf-bb580b2abfef</v>
          </cell>
        </row>
        <row r="230">
          <cell r="A230" t="str">
            <v>Atlant паркинг - 3</v>
          </cell>
          <cell r="B230" t="str">
            <v>ddaa6293-0242-11e8-80cf-bb580b2abfef</v>
          </cell>
        </row>
        <row r="231">
          <cell r="A231" t="str">
            <v>Atlant паркинг - 4</v>
          </cell>
          <cell r="B231" t="str">
            <v>ddaa6292-0242-11e8-80cf-bb580b2abfef</v>
          </cell>
        </row>
        <row r="232">
          <cell r="A232" t="str">
            <v>Atlant паркинг - 5</v>
          </cell>
          <cell r="B232" t="str">
            <v>ddaa6291-0242-11e8-80cf-bb580b2abfef</v>
          </cell>
        </row>
        <row r="233">
          <cell r="A233" t="str">
            <v>Atlant паркинг - 6</v>
          </cell>
          <cell r="B233" t="str">
            <v>3d5d7752-a127-11e8-80d7-00155da7893d</v>
          </cell>
        </row>
        <row r="234">
          <cell r="A234" t="str">
            <v>AULET</v>
          </cell>
          <cell r="B234" t="str">
            <v>64ad1603-5732-11eb-a824-001dd8b726aa</v>
          </cell>
        </row>
        <row r="235">
          <cell r="A235" t="str">
            <v>Aura - (Estate Platinum ниже 28 улицы) 1 очередь паркинг</v>
          </cell>
          <cell r="B235" t="str">
            <v>baf254e8-ab79-11e4-a061-0025906b4dd4</v>
          </cell>
        </row>
        <row r="236">
          <cell r="A236" t="str">
            <v>Aura - (Estate Platinum ниже 28 улицы) 2 очередь паркинг</v>
          </cell>
          <cell r="B236" t="str">
            <v>baf254e7-ab79-11e4-a061-0025906b4dd4</v>
          </cell>
        </row>
        <row r="237">
          <cell r="A237" t="str">
            <v>Aura - (Estate Platinum ниже 28 улицы) БЦ Байтерек</v>
          </cell>
          <cell r="B237" t="str">
            <v>b14bdbd2-cc65-11e3-882b-0025906b4dd5</v>
          </cell>
        </row>
        <row r="238">
          <cell r="A238" t="str">
            <v>Aura - (Estate Platinum ниже 28 улицы) БЦ Байтерек</v>
          </cell>
          <cell r="B238" t="str">
            <v>baf254e9-ab79-11e4-a061-0025906b4dd4</v>
          </cell>
        </row>
        <row r="239">
          <cell r="A239" t="str">
            <v>Aura - 5 очередь</v>
          </cell>
          <cell r="B239" t="str">
            <v>7e5d857c-c3c6-11e4-b3af-0025906b4dd4</v>
          </cell>
        </row>
        <row r="240">
          <cell r="A240" t="str">
            <v>Aura 0,9 га</v>
          </cell>
          <cell r="B240" t="str">
            <v>d4b141f0-1334-11e9-80d9-00155d101f25</v>
          </cell>
        </row>
        <row r="241">
          <cell r="A241" t="str">
            <v>Avenue 5</v>
          </cell>
          <cell r="B241" t="str">
            <v>6f4cd66f-115c-11e4-882b-0025906b4dd5</v>
          </cell>
        </row>
        <row r="242">
          <cell r="A242" t="str">
            <v>Avenue 5 - паркинг</v>
          </cell>
          <cell r="B242" t="str">
            <v>2a7de612-2191-11e6-98fe-b4b52f5405e7</v>
          </cell>
        </row>
        <row r="243">
          <cell r="A243" t="str">
            <v>BATAGAY BUSINESS PLUS 6</v>
          </cell>
          <cell r="B243" t="str">
            <v>e0c21c28-69fe-11eb-a824-001dd8b726aa</v>
          </cell>
        </row>
        <row r="244">
          <cell r="A244" t="str">
            <v>Ben Laden town 1</v>
          </cell>
          <cell r="B244" t="str">
            <v>0d9efdf4-c8cf-11e3-882b-0025906b4dd5</v>
          </cell>
        </row>
        <row r="245">
          <cell r="A245" t="str">
            <v>Ben Laden town 2</v>
          </cell>
          <cell r="B245" t="str">
            <v>0d9efe0d-c8cf-11e3-882b-0025906b4dd5</v>
          </cell>
        </row>
        <row r="246">
          <cell r="A246" t="str">
            <v>Ben Laden town 3</v>
          </cell>
          <cell r="B246" t="str">
            <v>0d9efe0e-c8cf-11e3-882b-0025906b4dd5</v>
          </cell>
        </row>
        <row r="247">
          <cell r="A247" t="str">
            <v>Ben Laden town 4</v>
          </cell>
          <cell r="B247" t="str">
            <v>0d9efe0f-c8cf-11e3-882b-0025906b4dd5</v>
          </cell>
        </row>
        <row r="248">
          <cell r="A248" t="str">
            <v>Ben Laden town 5-7</v>
          </cell>
          <cell r="B248" t="str">
            <v>0d9efe1e-c8cf-11e3-882b-0025906b4dd5</v>
          </cell>
        </row>
        <row r="249">
          <cell r="A249" t="str">
            <v>Ben Laden Village 1</v>
          </cell>
          <cell r="B249" t="str">
            <v>0d9efdc1-c8cf-11e3-882b-0025906b4dd5</v>
          </cell>
        </row>
        <row r="250">
          <cell r="A250" t="str">
            <v>Ben Laden Village 2</v>
          </cell>
          <cell r="B250" t="str">
            <v>0d9efdc6-c8cf-11e3-882b-0025906b4dd5</v>
          </cell>
        </row>
        <row r="251">
          <cell r="A251" t="str">
            <v>Ben Laden Village 3</v>
          </cell>
          <cell r="B251" t="str">
            <v>0d9efdc7-c8cf-11e3-882b-0025906b4dd5</v>
          </cell>
        </row>
        <row r="252">
          <cell r="A252" t="str">
            <v>Ben Laden Village 4</v>
          </cell>
          <cell r="B252" t="str">
            <v>0d9efdc8-c8cf-11e3-882b-0025906b4dd5</v>
          </cell>
        </row>
        <row r="253">
          <cell r="A253" t="str">
            <v>Ben Laden Village 5</v>
          </cell>
          <cell r="B253" t="str">
            <v>0d9efe1d-c8cf-11e3-882b-0025906b4dd5</v>
          </cell>
        </row>
        <row r="254">
          <cell r="A254" t="str">
            <v>Bereket</v>
          </cell>
          <cell r="B254" t="str">
            <v>343c42b4-832a-11e7-826f-b4b52f5405e7</v>
          </cell>
        </row>
        <row r="255">
          <cell r="A255" t="str">
            <v>Bereket - Коттедж</v>
          </cell>
          <cell r="B255" t="str">
            <v>6f8f63cc-1018-11ea-a831-00155d10652c</v>
          </cell>
        </row>
        <row r="256">
          <cell r="A256" t="str">
            <v>Bereket (кладовки)</v>
          </cell>
          <cell r="B256" t="str">
            <v>49f23f1f-c314-11e8-80d7-00155da7893d</v>
          </cell>
        </row>
        <row r="257">
          <cell r="A257" t="str">
            <v>Bereket (паркинг)</v>
          </cell>
          <cell r="B257" t="str">
            <v>f8690758-4ed3-11e8-80cf-bb580b2abfef</v>
          </cell>
        </row>
        <row r="258">
          <cell r="A258" t="str">
            <v>Bereket кладовые</v>
          </cell>
          <cell r="B258" t="str">
            <v>49f23f1e-c314-11e8-80d7-00155da7893d</v>
          </cell>
        </row>
        <row r="259">
          <cell r="A259" t="str">
            <v>BESTEREK - 1 - Паркинг</v>
          </cell>
          <cell r="B259" t="str">
            <v>ec3feb4c-5f4a-11e9-80db-00155d10652f</v>
          </cell>
        </row>
        <row r="260">
          <cell r="A260" t="str">
            <v xml:space="preserve">BESTEREK - 2 </v>
          </cell>
          <cell r="B260" t="str">
            <v>489d22fd-8626-11e6-89ba-b4b52f5405e7</v>
          </cell>
        </row>
        <row r="261">
          <cell r="A261" t="str">
            <v xml:space="preserve">BESTEREK - 2 - 2 </v>
          </cell>
          <cell r="B261" t="str">
            <v>be6d46b2-f752-11ea-a837-00155d101d74</v>
          </cell>
        </row>
        <row r="262">
          <cell r="A262" t="str">
            <v>BESTEREK - 2 - Паркинг</v>
          </cell>
          <cell r="B262" t="str">
            <v>ff8c7cb0-6aa0-11eb-a824-001dd8b726aa</v>
          </cell>
        </row>
        <row r="263">
          <cell r="A263" t="str">
            <v>BESTEREK - 3</v>
          </cell>
          <cell r="B263" t="str">
            <v>fa0c9127-94ee-11e6-97ac-b4b52f5405e7</v>
          </cell>
        </row>
        <row r="264">
          <cell r="A264" t="str">
            <v>BESTEREK - 3 - Паркинг</v>
          </cell>
          <cell r="B264" t="str">
            <v>d645546a-5eef-11eb-a824-001dd8b726aa</v>
          </cell>
        </row>
        <row r="265">
          <cell r="A265" t="str">
            <v xml:space="preserve">BESTEREK - 4 </v>
          </cell>
          <cell r="B265" t="str">
            <v>fa0c912a-94ee-11e6-97ac-b4b52f5405e7</v>
          </cell>
        </row>
        <row r="266">
          <cell r="A266" t="str">
            <v>BESTEREK - 4 - Паркинг</v>
          </cell>
          <cell r="B266" t="str">
            <v>029975ac-f754-11ea-a837-00155d101d74</v>
          </cell>
        </row>
        <row r="267">
          <cell r="A267" t="str">
            <v>BESTEREK - 5</v>
          </cell>
          <cell r="B267" t="str">
            <v>fa0c9129-94ee-11e6-97ac-b4b52f5405e7</v>
          </cell>
        </row>
        <row r="268">
          <cell r="A268" t="str">
            <v>BESTEREK - 6</v>
          </cell>
          <cell r="B268" t="str">
            <v>fa0c9128-94ee-11e6-97ac-b4b52f5405e7</v>
          </cell>
        </row>
        <row r="269">
          <cell r="A269" t="str">
            <v>BESTEREK - 6 - Паркинг</v>
          </cell>
          <cell r="B269" t="str">
            <v>38db3d21-cd9b-11eb-a829-001dd8b726aa</v>
          </cell>
        </row>
        <row r="270">
          <cell r="A270" t="str">
            <v>BESTEREK 1-1</v>
          </cell>
          <cell r="B270" t="str">
            <v>794fccec-e8ea-11e9-a831-00155d10652c</v>
          </cell>
        </row>
        <row r="271">
          <cell r="A271" t="str">
            <v>BESTEREK 1-2</v>
          </cell>
          <cell r="B271" t="str">
            <v>c8288654-cafc-11e5-b9a5-b4b52f5405e7</v>
          </cell>
        </row>
        <row r="272">
          <cell r="A272" t="str">
            <v>BI Towers - 1</v>
          </cell>
          <cell r="B272" t="str">
            <v>63d538f1-9bfd-11e9-a82b-00155d101622</v>
          </cell>
        </row>
        <row r="273">
          <cell r="A273" t="str">
            <v>BI Towers (БЦ Цирк)</v>
          </cell>
          <cell r="B273" t="str">
            <v>6f4cd66e-115c-11e4-882b-0025906b4dd5</v>
          </cell>
        </row>
        <row r="274">
          <cell r="A274" t="str">
            <v>BI Village Almaly 2</v>
          </cell>
          <cell r="B274" t="str">
            <v>8ad985a5-c5f5-11e7-80cd-001dd8b71c2c</v>
          </cell>
        </row>
        <row r="275">
          <cell r="A275" t="str">
            <v>Bi Village Comfort - 1 очередь (3 квартал)</v>
          </cell>
          <cell r="B275" t="str">
            <v>b4d28c79-7864-11e0-ab93-1cc1debf0968</v>
          </cell>
        </row>
        <row r="276">
          <cell r="A276" t="str">
            <v>Bi Village Comfort 2 очередь (4 квартал)</v>
          </cell>
          <cell r="B276" t="str">
            <v>6258ebb4-725e-11e1-85c8-1cc1debf0968</v>
          </cell>
        </row>
        <row r="277">
          <cell r="A277" t="str">
            <v>BI Village Comfort 3 очередь (1 сектор)</v>
          </cell>
          <cell r="B277" t="str">
            <v>080a1952-5945-11e2-b1ff-0025906b4dd5</v>
          </cell>
        </row>
        <row r="278">
          <cell r="A278" t="str">
            <v>BI Village Comfort 3 очередь (2 сектор)</v>
          </cell>
          <cell r="B278" t="str">
            <v>59a72e03-bb29-11e3-882b-0025906b4dd5</v>
          </cell>
        </row>
        <row r="279">
          <cell r="A279" t="str">
            <v>BI Village Comfort 3 очередь (3 сектор)</v>
          </cell>
          <cell r="B279" t="str">
            <v>06030d0b-3f64-11e5-be07-b4b52f5405e7</v>
          </cell>
        </row>
        <row r="280">
          <cell r="A280" t="str">
            <v>BI Village Deluxe - 4</v>
          </cell>
          <cell r="B280" t="str">
            <v>e3f6365e-8ecf-11ea-a830-00155d101559</v>
          </cell>
        </row>
        <row r="281">
          <cell r="A281" t="str">
            <v>BI Village Deluxe 1 очередь  (5 квартал)</v>
          </cell>
          <cell r="B281" t="str">
            <v>0b1bf597-70be-11e0-ab93-1cc1debf0968</v>
          </cell>
        </row>
        <row r="282">
          <cell r="A282" t="str">
            <v>BI Village Deluxe 2 очередь  (6 квартал)</v>
          </cell>
          <cell r="B282" t="str">
            <v>107fd96b-e023-11e0-aba7-1cc1debf0968</v>
          </cell>
        </row>
        <row r="283">
          <cell r="A283" t="str">
            <v>BI Village Deluxe 3 очередь</v>
          </cell>
          <cell r="B283" t="str">
            <v>0d9efdc0-c8cf-11e3-882b-0025906b4dd5</v>
          </cell>
        </row>
        <row r="284">
          <cell r="A284" t="str">
            <v>BI Village Deluxe 3 очередь (10/1 квартал)</v>
          </cell>
          <cell r="B284" t="str">
            <v>379b6d03-a426-11e3-a6a0-0025906b4dd5</v>
          </cell>
        </row>
        <row r="285">
          <cell r="A285" t="str">
            <v>BI Village Deluxe 3 Сектор 2</v>
          </cell>
          <cell r="B285" t="str">
            <v>920ae94d-0f15-11e4-882b-0025906b4dd5</v>
          </cell>
        </row>
        <row r="286">
          <cell r="A286" t="str">
            <v>Bi Village Алмалы - Земля</v>
          </cell>
          <cell r="B286" t="str">
            <v>ab74398e-0373-11e1-b78a-1cc1debf0968</v>
          </cell>
        </row>
        <row r="287">
          <cell r="A287" t="str">
            <v>BI Villlage Алмалы - Коттедж</v>
          </cell>
          <cell r="B287" t="str">
            <v>e3690c22-84f5-11e0-ab44-1cc1debf0968</v>
          </cell>
        </row>
        <row r="288">
          <cell r="A288" t="str">
            <v>Bi-City (10 Очередь) дуга</v>
          </cell>
          <cell r="B288" t="str">
            <v>0d9efe15-c8cf-11e3-882b-0025906b4dd5</v>
          </cell>
        </row>
        <row r="289">
          <cell r="A289" t="str">
            <v>Bi-City (1-очередь) блок F</v>
          </cell>
          <cell r="B289" t="str">
            <v>0d9efdec-c8cf-11e3-882b-0025906b4dd5</v>
          </cell>
        </row>
        <row r="290">
          <cell r="A290" t="str">
            <v>Bi-City (1-очередь) блок F паркинг</v>
          </cell>
          <cell r="B290" t="str">
            <v>eda688af-60d4-11e4-9871-0025906b4dd5</v>
          </cell>
        </row>
        <row r="291">
          <cell r="A291" t="str">
            <v>Bi-City (2-очередь) блок G</v>
          </cell>
          <cell r="B291" t="str">
            <v>0d9efe13-c8cf-11e3-882b-0025906b4dd5</v>
          </cell>
        </row>
        <row r="292">
          <cell r="A292" t="str">
            <v>Bi-City (2-очередь) блок G паркинг</v>
          </cell>
          <cell r="B292" t="str">
            <v>a61fef67-73ca-11e4-bd2b-0025906b4dd5</v>
          </cell>
        </row>
        <row r="293">
          <cell r="A293" t="str">
            <v>Bi-City (2-очередь) блок G паркинг 2</v>
          </cell>
          <cell r="B293" t="str">
            <v>14609267-9f30-11e6-97ac-b4b52f5405e7</v>
          </cell>
        </row>
        <row r="294">
          <cell r="A294" t="str">
            <v>Bi-CIty (4-очередь) блок A</v>
          </cell>
          <cell r="B294" t="str">
            <v>6f4cd682-115c-11e4-882b-0025906b4dd5</v>
          </cell>
        </row>
        <row r="295">
          <cell r="A295" t="str">
            <v>Bi-CIty (4-очередь) блок A (Паркинг)</v>
          </cell>
          <cell r="B295" t="str">
            <v>777c3d4c-4589-11e5-be07-b4b52f5405e7</v>
          </cell>
        </row>
        <row r="296">
          <cell r="A296" t="str">
            <v>Bi-City (5-очередь)</v>
          </cell>
          <cell r="B296" t="str">
            <v>92b98908-a3a2-11e3-a6a0-0025906b4dd5</v>
          </cell>
        </row>
        <row r="297">
          <cell r="A297" t="str">
            <v>Bi-CIty (5-очередь) блок B</v>
          </cell>
          <cell r="B297" t="str">
            <v>6f4cd681-115c-11e4-882b-0025906b4dd5</v>
          </cell>
        </row>
        <row r="298">
          <cell r="A298" t="str">
            <v>Bi-CIty (5-очередь) блок B (Паркинг)</v>
          </cell>
          <cell r="B298" t="str">
            <v>22eed545-db6e-11e5-b9a5-b4b52f5405e7</v>
          </cell>
        </row>
        <row r="299">
          <cell r="A299" t="str">
            <v>Bi-City (6-очередь)</v>
          </cell>
          <cell r="B299" t="str">
            <v>0d9efe16-c8cf-11e3-882b-0025906b4dd5</v>
          </cell>
        </row>
        <row r="300">
          <cell r="A300" t="str">
            <v>Bi-city (6-очередь)</v>
          </cell>
          <cell r="B300" t="str">
            <v>92b98909-a3a2-11e3-a6a0-0025906b4dd5</v>
          </cell>
        </row>
        <row r="301">
          <cell r="A301" t="str">
            <v>Bi-City (6-очередь) блок С</v>
          </cell>
          <cell r="B301" t="str">
            <v>6f4cd680-115c-11e4-882b-0025906b4dd5</v>
          </cell>
        </row>
        <row r="302">
          <cell r="A302" t="str">
            <v>Bi-City (6-очередь) блок С (Паркинг)</v>
          </cell>
          <cell r="B302" t="str">
            <v>22eed546-db6e-11e5-b9a5-b4b52f5405e7</v>
          </cell>
        </row>
        <row r="303">
          <cell r="A303" t="str">
            <v>Bi-City (6-очередь) блок С паркинг</v>
          </cell>
          <cell r="B303" t="str">
            <v>b59bde8f-2093-11e6-98fe-b4b52f5405e7</v>
          </cell>
        </row>
        <row r="304">
          <cell r="A304" t="str">
            <v>Bi-City (7-очередь)</v>
          </cell>
          <cell r="B304" t="str">
            <v>0d9efe17-c8cf-11e3-882b-0025906b4dd5</v>
          </cell>
        </row>
        <row r="305">
          <cell r="A305" t="str">
            <v>Bi-City (7-очередь)</v>
          </cell>
          <cell r="B305" t="str">
            <v>e02f2f33-a44f-11e3-a6a0-0025906b4dd5</v>
          </cell>
        </row>
        <row r="306">
          <cell r="A306" t="str">
            <v xml:space="preserve">Bi-CIty (7-очередь) блок D </v>
          </cell>
          <cell r="B306" t="str">
            <v>0d9efe14-c8cf-11e3-882b-0025906b4dd5</v>
          </cell>
        </row>
        <row r="307">
          <cell r="A307" t="str">
            <v>Bi-CIty (7-очередь) блок D (паркинг)</v>
          </cell>
          <cell r="B307" t="str">
            <v>5963079b-7dc0-11e7-826f-b4b52f5405e7</v>
          </cell>
        </row>
        <row r="308">
          <cell r="A308" t="str">
            <v>Bi-city (8-20 очередь)</v>
          </cell>
          <cell r="B308" t="str">
            <v>92b98907-a3a2-11e3-a6a0-0025906b4dd5</v>
          </cell>
        </row>
        <row r="309">
          <cell r="A309" t="str">
            <v>Bi-CIty (8-очередь) блок D 2 оч.</v>
          </cell>
          <cell r="B309" t="str">
            <v>851180bf-157f-11e4-882b-0025906b4dd5</v>
          </cell>
        </row>
        <row r="310">
          <cell r="A310" t="str">
            <v>Bi-CIty (9-очередь) блок- H</v>
          </cell>
          <cell r="B310" t="str">
            <v>6f4cd683-115c-11e4-882b-0025906b4dd5</v>
          </cell>
        </row>
        <row r="311">
          <cell r="A311" t="str">
            <v xml:space="preserve">Bi-CIty (9-очередь) блок H  - Паркинг </v>
          </cell>
          <cell r="B311" t="str">
            <v>50093ec6-96d1-11e8-80d7-00155da7893d</v>
          </cell>
        </row>
        <row r="312">
          <cell r="A312" t="str">
            <v>Bi-City TOKYO - 3  (H блок) - Кладовки</v>
          </cell>
          <cell r="B312" t="str">
            <v>87dd617d-15cc-11ea-a82f-00155d101a20</v>
          </cell>
        </row>
        <row r="313">
          <cell r="A313" t="str">
            <v>Bi-City TOKYO - 4 (G блок)</v>
          </cell>
          <cell r="B313" t="str">
            <v>22c74f9f-9126-11e6-97ac-b4b52f5405e7</v>
          </cell>
        </row>
        <row r="314">
          <cell r="A314" t="str">
            <v>Bi-City TOKYO - 5 (F блок)</v>
          </cell>
          <cell r="B314" t="str">
            <v>22c74fa0-9126-11e6-97ac-b4b52f5405e7</v>
          </cell>
        </row>
        <row r="315">
          <cell r="A315" t="str">
            <v>Bi-City TOKYO - 6 (Е блок)</v>
          </cell>
          <cell r="B315" t="str">
            <v>22c74fa1-9126-11e6-97ac-b4b52f5405e7</v>
          </cell>
        </row>
        <row r="316">
          <cell r="A316" t="str">
            <v>Bi-City блок (3-очередь) E</v>
          </cell>
          <cell r="B316" t="str">
            <v>0d9efdeb-c8cf-11e3-882b-0025906b4dd5</v>
          </cell>
        </row>
        <row r="317">
          <cell r="A317" t="str">
            <v xml:space="preserve">Bi-City блок (3-очередь) E Паркинг </v>
          </cell>
          <cell r="B317" t="str">
            <v>4c68bc12-86f2-11e6-89ba-b4b52f5405e7</v>
          </cell>
        </row>
        <row r="318">
          <cell r="A318" t="str">
            <v>BI-Town 1 очередь</v>
          </cell>
          <cell r="B318" t="str">
            <v>6d0f3e44-c435-11e2-a87a-0025906b4dd5</v>
          </cell>
        </row>
        <row r="319">
          <cell r="A319" t="str">
            <v>BI-Town 1 очередь - паркинг</v>
          </cell>
          <cell r="B319" t="str">
            <v>8d6de374-2f07-11e3-b3f8-0025906b4dd5</v>
          </cell>
        </row>
        <row r="320">
          <cell r="A320" t="str">
            <v>BI-Town 2-1</v>
          </cell>
          <cell r="B320" t="str">
            <v>9ee66083-a460-11e3-a6a0-0025906b4dd5</v>
          </cell>
        </row>
        <row r="321">
          <cell r="A321" t="str">
            <v>BI-Town 2-2</v>
          </cell>
          <cell r="B321" t="str">
            <v>9ee66085-a460-11e3-a6a0-0025906b4dd5</v>
          </cell>
        </row>
        <row r="322">
          <cell r="A322" t="str">
            <v>BI-Town 3 0,6 га</v>
          </cell>
          <cell r="B322" t="str">
            <v>9ee66081-a460-11e3-a6a0-0025906b4dd5</v>
          </cell>
        </row>
        <row r="323">
          <cell r="A323" t="str">
            <v>BI-Town Виллы гаражи</v>
          </cell>
          <cell r="B323" t="str">
            <v>c6b2cc7b-da6a-11e2-a87b-0025906b4dd5</v>
          </cell>
        </row>
        <row r="324">
          <cell r="A324" t="str">
            <v>BI-Town Виллы Кладовые</v>
          </cell>
          <cell r="B324" t="str">
            <v>67310d5b-a9a6-11e3-a6a0-0025906b4dd5</v>
          </cell>
        </row>
        <row r="325">
          <cell r="A325" t="str">
            <v>BI-Town Лайнхаус</v>
          </cell>
          <cell r="B325" t="str">
            <v>bfe83d58-c455-11e2-a87a-0025906b4dd5</v>
          </cell>
        </row>
        <row r="326">
          <cell r="A326" t="str">
            <v xml:space="preserve">BI-Town Лайнхаус гаражи </v>
          </cell>
          <cell r="B326" t="str">
            <v>c6b2cc72-da6a-11e2-a87b-0025906b4dd5</v>
          </cell>
        </row>
        <row r="327">
          <cell r="A327" t="str">
            <v>BI-Town Лайнхаус Кладовые</v>
          </cell>
          <cell r="B327" t="str">
            <v>67310d5c-a9a6-11e3-a6a0-0025906b4dd5</v>
          </cell>
        </row>
        <row r="328">
          <cell r="A328" t="str">
            <v>Bi-Town Сазонов</v>
          </cell>
          <cell r="B328" t="str">
            <v>9ee66091-a460-11e3-a6a0-0025906b4dd5</v>
          </cell>
        </row>
        <row r="329">
          <cell r="A329" t="str">
            <v>BI-Village 1очередь (development)</v>
          </cell>
          <cell r="B329" t="str">
            <v>139475c9-9d89-11e9-a82b-00155d101622</v>
          </cell>
        </row>
        <row r="330">
          <cell r="A330" t="str">
            <v>Bi-Сity (10- очередь) Западная часть Элипса</v>
          </cell>
          <cell r="B330" t="str">
            <v>8e8b9f8c-118a-11e4-882b-0025906b4dd5</v>
          </cell>
        </row>
        <row r="331">
          <cell r="A331" t="str">
            <v>Bi-Сity (11- очередь) Восточная часть Элипса</v>
          </cell>
          <cell r="B331" t="str">
            <v>8e8b9f8b-118a-11e4-882b-0025906b4dd5</v>
          </cell>
        </row>
        <row r="332">
          <cell r="A332" t="str">
            <v>Bi-Сity (12- очередь) Северная часть Элипса</v>
          </cell>
          <cell r="B332" t="str">
            <v>0d9efdf2-c8cf-11e3-882b-0025906b4dd5</v>
          </cell>
        </row>
        <row r="333">
          <cell r="A333" t="str">
            <v>Borovoe Country Club 1 очередь Comfort (на удаление)</v>
          </cell>
          <cell r="B333" t="str">
            <v>3c0c7ce9-0d9f-11e4-882b-0025906b4dd5</v>
          </cell>
        </row>
        <row r="334">
          <cell r="A334" t="str">
            <v>Borovoe Country Club 1 сектор Premium</v>
          </cell>
          <cell r="B334" t="str">
            <v>3c0c7ce8-0d9f-11e4-882b-0025906b4dd5</v>
          </cell>
        </row>
        <row r="335">
          <cell r="A335" t="str">
            <v>Borovoe Country Club 2 сектор Premium</v>
          </cell>
          <cell r="B335" t="str">
            <v>5f98cbc7-029d-11e5-b0be-b4b52f5405e7</v>
          </cell>
        </row>
        <row r="336">
          <cell r="A336" t="str">
            <v>Borovoe Country Club Comfort</v>
          </cell>
          <cell r="B336" t="str">
            <v>297336d5-1188-11e4-882b-0025906b4dd5</v>
          </cell>
        </row>
        <row r="337">
          <cell r="A337" t="str">
            <v>Borovoe Country Club Premium</v>
          </cell>
          <cell r="B337" t="str">
            <v>297336d4-1188-11e4-882b-0025906b4dd5</v>
          </cell>
        </row>
        <row r="338">
          <cell r="A338" t="str">
            <v>Botanical</v>
          </cell>
          <cell r="B338" t="str">
            <v>44f36202-8251-11eb-a83f-00155d106fa9</v>
          </cell>
        </row>
        <row r="339">
          <cell r="A339" t="str">
            <v>Boulevard Residence</v>
          </cell>
          <cell r="B339" t="str">
            <v>f897411d-bc19-11ea-a835-00155d106577</v>
          </cell>
        </row>
        <row r="340">
          <cell r="A340" t="str">
            <v>Boulevard Residence - 2</v>
          </cell>
          <cell r="B340" t="str">
            <v>28da9541-bc1b-11ea-a835-00155d106577</v>
          </cell>
        </row>
        <row r="341">
          <cell r="A341" t="str">
            <v xml:space="preserve">Boulevard Residence - Кладовые </v>
          </cell>
          <cell r="B341" t="str">
            <v>0fa6c104-1af0-11ec-a829-001dd8b726aa</v>
          </cell>
        </row>
        <row r="342">
          <cell r="A342" t="str">
            <v>Boulevard Residence - Отдельностоящие ВП</v>
          </cell>
          <cell r="B342" t="str">
            <v>51d5616a-1b5a-11ec-a829-001dd8b726aa</v>
          </cell>
        </row>
        <row r="343">
          <cell r="A343" t="str">
            <v xml:space="preserve">Boulevard Residence - Паркинг </v>
          </cell>
          <cell r="B343" t="str">
            <v>be8c2f26-1af1-11ec-a829-001dd8b726aa</v>
          </cell>
        </row>
        <row r="344">
          <cell r="A344" t="str">
            <v>Capital ark 3B</v>
          </cell>
          <cell r="B344" t="str">
            <v>e40d4cb8-f517-11eb-a81e-001dd8b72708</v>
          </cell>
        </row>
        <row r="345">
          <cell r="A345" t="str">
            <v>Capital Park 3A - 1</v>
          </cell>
          <cell r="B345" t="str">
            <v>44fbadd6-4e7f-11e8-80cf-bb580b2abfef</v>
          </cell>
        </row>
        <row r="346">
          <cell r="A346" t="str">
            <v>Capital Park 3A - 1 - Кладовые</v>
          </cell>
          <cell r="B346" t="str">
            <v>74adf944-434b-11ea-a832-00155d10652c</v>
          </cell>
        </row>
        <row r="347">
          <cell r="A347" t="str">
            <v>Capital Park 3A - 1 - Паркинг</v>
          </cell>
          <cell r="B347" t="str">
            <v>464dba2a-c018-11e9-a82d-00155d101824</v>
          </cell>
        </row>
        <row r="348">
          <cell r="A348" t="str">
            <v>Capital Park 3A - 2</v>
          </cell>
          <cell r="B348" t="str">
            <v>db3e14f7-0331-11e8-80cf-bb580b2abfef</v>
          </cell>
        </row>
        <row r="349">
          <cell r="A349" t="str">
            <v>Capital Park 3A - 2 - Паркинг</v>
          </cell>
          <cell r="B349" t="str">
            <v>c0341141-1c08-11ea-a831-00155d10652c</v>
          </cell>
        </row>
        <row r="350">
          <cell r="A350" t="str">
            <v>Capital Park 3B</v>
          </cell>
          <cell r="B350" t="str">
            <v>db3e14f8-0331-11e8-80cf-bb580b2abfef</v>
          </cell>
        </row>
        <row r="351">
          <cell r="A351" t="str">
            <v>Capital Park 3B - 2</v>
          </cell>
          <cell r="B351" t="str">
            <v>d1abf3e4-46e3-11e9-80d9-00155d101f25</v>
          </cell>
        </row>
        <row r="352">
          <cell r="A352" t="str">
            <v>Capital Park 3B - кладовые</v>
          </cell>
          <cell r="B352" t="str">
            <v>bafb1b9d-f8f3-11eb-a81e-001dd8b72708</v>
          </cell>
        </row>
        <row r="353">
          <cell r="A353" t="str">
            <v>Capital Park 3B - Паркинг</v>
          </cell>
          <cell r="B353" t="str">
            <v>2f5594e2-f516-11eb-a81e-001dd8b72708</v>
          </cell>
        </row>
        <row r="354">
          <cell r="A354" t="str">
            <v>Capital Park 3C</v>
          </cell>
          <cell r="B354" t="str">
            <v>1adff439-19fb-11e7-97ac-b4b52f5405e7</v>
          </cell>
        </row>
        <row r="355">
          <cell r="A355" t="str">
            <v>Capital Park 3D - 1</v>
          </cell>
          <cell r="B355" t="str">
            <v>6ab893e1-46e7-11e9-80d9-00155d101f25</v>
          </cell>
        </row>
        <row r="356">
          <cell r="A356" t="str">
            <v>Capital Park 3D - 2</v>
          </cell>
          <cell r="B356" t="str">
            <v>6ab893e0-46e7-11e9-80d9-00155d101f25</v>
          </cell>
        </row>
        <row r="357">
          <cell r="A357" t="str">
            <v>Capital Park 3D - 3</v>
          </cell>
          <cell r="B357" t="str">
            <v>84a5796e-a56e-11e6-97ac-b4b52f5405e7</v>
          </cell>
        </row>
        <row r="358">
          <cell r="A358" t="str">
            <v>Capital Park 3E</v>
          </cell>
          <cell r="B358" t="str">
            <v>1adff438-19fb-11e7-97ac-b4b52f5405e7</v>
          </cell>
        </row>
        <row r="359">
          <cell r="A359" t="str">
            <v>Capital Park 3E - 2</v>
          </cell>
          <cell r="B359" t="str">
            <v>57964c0a-2af6-11e9-80d9-00155d101f25</v>
          </cell>
        </row>
        <row r="360">
          <cell r="A360" t="str">
            <v>Capital Park 3E - 2</v>
          </cell>
          <cell r="B360" t="str">
            <v>238fa2dd-ee72-11ea-a830-00155d101559</v>
          </cell>
        </row>
        <row r="361">
          <cell r="A361" t="str">
            <v>Capital Park 3E - Кладовые</v>
          </cell>
          <cell r="B361" t="str">
            <v>deef9dd3-1773-11ec-a829-001dd8b726aa</v>
          </cell>
        </row>
        <row r="362">
          <cell r="A362" t="str">
            <v>Capital Park 3E - Паркинг</v>
          </cell>
          <cell r="B362" t="str">
            <v>27830f81-324c-11eb-a830-00155d101559</v>
          </cell>
        </row>
        <row r="363">
          <cell r="A363" t="str">
            <v>Capital Park 5A</v>
          </cell>
          <cell r="B363" t="str">
            <v>57964c0b-2af6-11e9-80d9-00155d101f25</v>
          </cell>
        </row>
        <row r="364">
          <cell r="A364" t="str">
            <v>Capital Park 5A - 2</v>
          </cell>
          <cell r="B364" t="str">
            <v>c31ea41f-2e80-11e9-80d9-00155d101f25</v>
          </cell>
        </row>
        <row r="365">
          <cell r="A365" t="str">
            <v>Capital Park 5A - 2</v>
          </cell>
          <cell r="B365" t="str">
            <v>90ee0a06-f72d-11ea-a830-00155d101559</v>
          </cell>
        </row>
        <row r="366">
          <cell r="A366" t="str">
            <v>Capital Park 5A - Паркинг</v>
          </cell>
          <cell r="B366" t="str">
            <v>4a391e0d-1f4b-11ec-a81f-001dd8b72708</v>
          </cell>
        </row>
        <row r="367">
          <cell r="A367" t="str">
            <v>Capital Park 5B - 1-1</v>
          </cell>
          <cell r="B367" t="str">
            <v>1adff43a-19fb-11e7-97ac-b4b52f5405e7</v>
          </cell>
        </row>
        <row r="368">
          <cell r="A368" t="str">
            <v>Capital Park 5B - 1-1 - кладовые в подвале</v>
          </cell>
          <cell r="B368" t="str">
            <v>6888cf53-8de5-11eb-a83f-00155d106fa9</v>
          </cell>
        </row>
        <row r="369">
          <cell r="A369" t="str">
            <v>Capital Park 5B - 1-1 - Паркинг</v>
          </cell>
          <cell r="B369" t="str">
            <v>105fde7a-3dff-11ea-a82f-00155d101a20</v>
          </cell>
        </row>
        <row r="370">
          <cell r="A370" t="str">
            <v>Capital Park 5B - 1-2</v>
          </cell>
          <cell r="B370" t="str">
            <v>25ec1d09-9f15-11ea-a830-00155d101559</v>
          </cell>
        </row>
        <row r="371">
          <cell r="A371" t="str">
            <v>Capital Park 5B - 1-2 - Паркинг</v>
          </cell>
          <cell r="B371" t="str">
            <v>0ae7e795-a62b-11ea-a832-00155d10652c</v>
          </cell>
        </row>
        <row r="372">
          <cell r="A372" t="str">
            <v>Capital Park 5B - 1-2 кладовые в подвале</v>
          </cell>
          <cell r="B372" t="str">
            <v>2acbcb9d-a0f8-11eb-a83f-00155d106fa9</v>
          </cell>
        </row>
        <row r="373">
          <cell r="A373" t="str">
            <v>Capital Park 5B - 2 - 1</v>
          </cell>
          <cell r="B373" t="str">
            <v>57964c09-2af6-11e9-80d9-00155d101f25</v>
          </cell>
        </row>
        <row r="374">
          <cell r="A374" t="str">
            <v>Capital Park 5B - 2 - 1 - кладовые</v>
          </cell>
          <cell r="B374" t="str">
            <v>92d628e3-1f49-11ec-a81f-001dd8b72708</v>
          </cell>
        </row>
        <row r="375">
          <cell r="A375" t="str">
            <v>Capital Park 5B - 2 - 2</v>
          </cell>
          <cell r="B375" t="str">
            <v>f1dd4c35-48c0-11eb-a83d-00155d106579</v>
          </cell>
        </row>
        <row r="376">
          <cell r="A376" t="str">
            <v>Capital Park 5B - 2 - 2 - кладовые</v>
          </cell>
          <cell r="B376" t="str">
            <v>715aaff1-1f4a-11ec-a81f-001dd8b72708</v>
          </cell>
        </row>
        <row r="377">
          <cell r="A377" t="str">
            <v>Capital Park 5B - 2 - Паркинг</v>
          </cell>
          <cell r="B377" t="str">
            <v>411eab65-6b52-11eb-a824-001dd8b726aa</v>
          </cell>
        </row>
        <row r="378">
          <cell r="A378" t="str">
            <v>Capital Park 5B - 2-2</v>
          </cell>
          <cell r="B378" t="str">
            <v>2238da4c-ba84-11ea-a832-00155d10652c</v>
          </cell>
        </row>
        <row r="379">
          <cell r="A379" t="str">
            <v>Capital Park 5B - 3</v>
          </cell>
          <cell r="B379" t="str">
            <v>c31ea41e-2e80-11e9-80d9-00155d101f25</v>
          </cell>
        </row>
        <row r="380">
          <cell r="A380" t="str">
            <v>Capital Park 5С - 1</v>
          </cell>
          <cell r="B380" t="str">
            <v>6ab893e2-46e7-11e9-80d9-00155d101f25</v>
          </cell>
        </row>
        <row r="381">
          <cell r="A381" t="str">
            <v>Capital Park 5С - 2</v>
          </cell>
          <cell r="B381" t="str">
            <v>6ab893e3-46e7-11e9-80d9-00155d101f25</v>
          </cell>
        </row>
        <row r="382">
          <cell r="A382" t="str">
            <v>Capital Park 6A - 3</v>
          </cell>
          <cell r="B382" t="str">
            <v>4b24ecc6-6aa4-11eb-a824-001dd8b726aa</v>
          </cell>
        </row>
        <row r="383">
          <cell r="A383" t="str">
            <v>Capital Park 6B - 1</v>
          </cell>
          <cell r="B383" t="str">
            <v>3925e01e-46eb-11e9-80d9-00155d101f25</v>
          </cell>
        </row>
        <row r="384">
          <cell r="A384" t="str">
            <v>Capital Park 6B - 2</v>
          </cell>
          <cell r="B384" t="str">
            <v>37dfc194-6a48-11eb-a83f-00155d106fa9</v>
          </cell>
        </row>
        <row r="385">
          <cell r="A385" t="str">
            <v>Capital Park 6B - 3</v>
          </cell>
          <cell r="B385" t="str">
            <v>230462f2-ac39-11eb-a824-001dd8b726aa</v>
          </cell>
        </row>
        <row r="386">
          <cell r="A386" t="str">
            <v>Capital Park 6А - 1</v>
          </cell>
          <cell r="B386" t="str">
            <v>1adff43b-19fb-11e7-97ac-b4b52f5405e7</v>
          </cell>
        </row>
        <row r="387">
          <cell r="A387" t="str">
            <v>Capital Park 6А - 2</v>
          </cell>
          <cell r="B387" t="str">
            <v>3925e01d-46eb-11e9-80d9-00155d101f25</v>
          </cell>
        </row>
        <row r="388">
          <cell r="A388" t="str">
            <v>Capital Park 7</v>
          </cell>
          <cell r="B388" t="str">
            <v>1adff43c-19fb-11e7-97ac-b4b52f5405e7</v>
          </cell>
        </row>
        <row r="389">
          <cell r="A389" t="str">
            <v>Capital Park 7A</v>
          </cell>
          <cell r="B389" t="str">
            <v>d9def6b9-2f09-11eb-a830-00155d101559</v>
          </cell>
        </row>
        <row r="390">
          <cell r="A390" t="str">
            <v>Capital Park 7B - 1</v>
          </cell>
          <cell r="B390" t="str">
            <v>145760f8-6a47-11eb-a83f-00155d106fa9</v>
          </cell>
        </row>
        <row r="391">
          <cell r="A391" t="str">
            <v>Capital Park 7B - 2</v>
          </cell>
          <cell r="B391" t="str">
            <v>bd6784e8-6a47-11eb-a83f-00155d106fa9</v>
          </cell>
        </row>
        <row r="392">
          <cell r="A392" t="str">
            <v>Capital Park 8</v>
          </cell>
          <cell r="B392" t="str">
            <v>1adff43d-19fb-11e7-97ac-b4b52f5405e7</v>
          </cell>
        </row>
        <row r="393">
          <cell r="A393" t="str">
            <v>Capital Park 8A - 1</v>
          </cell>
          <cell r="B393" t="str">
            <v>f4d49d7b-6a43-11eb-a83f-00155d106fa9</v>
          </cell>
        </row>
        <row r="394">
          <cell r="A394" t="str">
            <v>Capital Park 8А - 2</v>
          </cell>
          <cell r="B394" t="str">
            <v>13e4be9b-6a46-11eb-a83f-00155d106fa9</v>
          </cell>
        </row>
        <row r="395">
          <cell r="A395" t="str">
            <v>Central Avenue  - 2.1 Кладовки</v>
          </cell>
          <cell r="B395" t="str">
            <v>e2aa0d7e-6816-11ea-a830-00155d101559</v>
          </cell>
        </row>
        <row r="396">
          <cell r="A396" t="str">
            <v>Central Avenue - 1</v>
          </cell>
          <cell r="B396" t="str">
            <v>759d94fc-d7ad-11e6-97ac-b4b52f5405e7</v>
          </cell>
        </row>
        <row r="397">
          <cell r="A397" t="str">
            <v>Central Avenue - 1 (кладовки)</v>
          </cell>
          <cell r="B397" t="str">
            <v>0d29e70a-d294-11e8-80d7-00155da7893d</v>
          </cell>
        </row>
        <row r="398">
          <cell r="A398" t="str">
            <v>Central Avenue - 1 (паркинг)</v>
          </cell>
          <cell r="B398" t="str">
            <v>db795ce8-d0db-11e7-80cd-001dd8b71c2c</v>
          </cell>
        </row>
        <row r="399">
          <cell r="A399" t="str">
            <v>Central Avenue - 1.2  (паркинг)</v>
          </cell>
          <cell r="B399" t="str">
            <v>73d0cd3a-4629-11e9-80d9-00155d101f25</v>
          </cell>
        </row>
        <row r="400">
          <cell r="A400" t="str">
            <v>Central Avenue - 2.1</v>
          </cell>
          <cell r="B400" t="str">
            <v>f16f2230-d718-11e6-97ac-b4b52f5405e7</v>
          </cell>
        </row>
        <row r="401">
          <cell r="A401" t="str">
            <v>Central Avenue - 2.2</v>
          </cell>
          <cell r="B401" t="str">
            <v>6dcaa340-22f9-11e9-80d9-00155d101f25</v>
          </cell>
        </row>
        <row r="402">
          <cell r="A402" t="str">
            <v>Central Avenue - 2.2 (паркинг)</v>
          </cell>
          <cell r="B402" t="str">
            <v>d0683599-b01e-11e8-80d7-00155da7893d</v>
          </cell>
        </row>
        <row r="403">
          <cell r="A403" t="str">
            <v>Central Avenue - 2.2. Кладовые помещения</v>
          </cell>
          <cell r="B403" t="str">
            <v>c13ecb21-6817-11ea-a830-00155d101559</v>
          </cell>
        </row>
        <row r="404">
          <cell r="A404" t="str">
            <v>Central Avenue - 3.1</v>
          </cell>
          <cell r="B404" t="str">
            <v>759d94fd-d7ad-11e6-97ac-b4b52f5405e7</v>
          </cell>
        </row>
        <row r="405">
          <cell r="A405" t="str">
            <v>Central Avenue - 3.2</v>
          </cell>
          <cell r="B405" t="str">
            <v>183394ff-4768-11ea-a832-00155d10652c</v>
          </cell>
        </row>
        <row r="406">
          <cell r="A406" t="str">
            <v>Central Avenue - 3-1. Кладовые помещения</v>
          </cell>
          <cell r="B406" t="str">
            <v>2e73ae0a-7594-11eb-a824-001dd8b726aa</v>
          </cell>
        </row>
        <row r="407">
          <cell r="A407" t="str">
            <v>Central Avenue - 3-2. Кладовые помещения</v>
          </cell>
          <cell r="B407" t="str">
            <v>9082ef94-7594-11eb-a824-001dd8b726aa</v>
          </cell>
        </row>
        <row r="408">
          <cell r="A408" t="str">
            <v>Central Avenue - 4</v>
          </cell>
          <cell r="B408" t="str">
            <v>35f290b0-fc85-11ea-a837-00155d101d74</v>
          </cell>
        </row>
        <row r="409">
          <cell r="A409" t="str">
            <v xml:space="preserve">Central Avenue - коммерческое помещение </v>
          </cell>
          <cell r="B409" t="str">
            <v>7734645c-0b06-11ec-a829-001dd8b726aa</v>
          </cell>
        </row>
        <row r="410">
          <cell r="A410" t="str">
            <v>Chocolate</v>
          </cell>
          <cell r="B410" t="str">
            <v>0005afc7-2445-11e9-80d9-00155d101f25</v>
          </cell>
        </row>
        <row r="411">
          <cell r="A411" t="str">
            <v>Chocolate - Кладовые</v>
          </cell>
          <cell r="B411" t="str">
            <v>e514647e-2304-11ea-a832-00155d10652c</v>
          </cell>
        </row>
        <row r="412">
          <cell r="A412" t="str">
            <v>Chocolate - Паркинг</v>
          </cell>
          <cell r="B412" t="str">
            <v>9185e958-9c8e-11e9-a831-00155d10652c</v>
          </cell>
        </row>
        <row r="413">
          <cell r="A413" t="str">
            <v>Comfort Town - 1 (ТОП и К)</v>
          </cell>
          <cell r="B413" t="str">
            <v>425166d1-cecb-11e3-882b-0025906b4dd5</v>
          </cell>
        </row>
        <row r="414">
          <cell r="A414" t="str">
            <v>Comfort Town (BI-Village Треугольник)</v>
          </cell>
          <cell r="B414" t="str">
            <v>9ee66087-a460-11e3-a6a0-0025906b4dd5</v>
          </cell>
        </row>
        <row r="415">
          <cell r="A415" t="str">
            <v>Comfort Town 1 очередь (3 пятно)</v>
          </cell>
          <cell r="B415" t="str">
            <v>be1022ca-21da-11e3-b2f8-0025906b4dd5</v>
          </cell>
        </row>
        <row r="416">
          <cell r="A416" t="str">
            <v>Comfort Town 1 очередь (3 пятно)  паркинг</v>
          </cell>
          <cell r="B416" t="str">
            <v>ace1e4fd-2f0d-11e3-b3f8-0025906b4dd5</v>
          </cell>
        </row>
        <row r="417">
          <cell r="A417" t="str">
            <v>Comfort Town 1 очередь гаражи</v>
          </cell>
          <cell r="B417" t="str">
            <v>01fd0154-240c-11e3-b2f8-0025906b4dd5</v>
          </cell>
        </row>
        <row r="418">
          <cell r="A418" t="str">
            <v>Comfort Town 1-1</v>
          </cell>
          <cell r="B418" t="str">
            <v>9ee66089-a460-11e3-a6a0-0025906b4dd5</v>
          </cell>
        </row>
        <row r="419">
          <cell r="A419" t="str">
            <v>Comfort Town 1-1a</v>
          </cell>
          <cell r="B419" t="str">
            <v>9ee6608b-a460-11e3-a6a0-0025906b4dd5</v>
          </cell>
        </row>
        <row r="420">
          <cell r="A420" t="str">
            <v>Comfort Town 1-1a гаражи</v>
          </cell>
          <cell r="B420" t="str">
            <v>5b17822d-3327-11e4-acc3-0025906b4dd5</v>
          </cell>
        </row>
        <row r="421">
          <cell r="A421" t="str">
            <v>Comfort Town 1-1a паркинг</v>
          </cell>
          <cell r="B421" t="str">
            <v>fac420ff-328a-11e4-acc3-0025906b4dd5</v>
          </cell>
        </row>
        <row r="422">
          <cell r="A422" t="str">
            <v>Comfort Town 2 очередь  (4 пятно)</v>
          </cell>
          <cell r="B422" t="str">
            <v>33c926b7-478b-11e3-b3f8-0025906b4dd5</v>
          </cell>
        </row>
        <row r="423">
          <cell r="A423" t="str">
            <v>Comfort Town 2 очередь (4 пятно)  паркинг</v>
          </cell>
          <cell r="B423" t="str">
            <v>1118ea3d-8b1c-11e3-a326-0025906b4dd5</v>
          </cell>
        </row>
        <row r="424">
          <cell r="A424" t="str">
            <v>Comfort Town 2 очередь (ТОП и К)</v>
          </cell>
          <cell r="B424" t="str">
            <v>bbba12c7-d436-11e3-882b-0025906b4dd5</v>
          </cell>
        </row>
        <row r="425">
          <cell r="A425" t="str">
            <v>Comfort Town 2 очередь гаражи</v>
          </cell>
          <cell r="B425" t="str">
            <v>48d87cd2-8c82-11e3-a326-0025906b4dd5</v>
          </cell>
        </row>
        <row r="426">
          <cell r="A426" t="str">
            <v>Comfort Town 2 Сазонов</v>
          </cell>
          <cell r="B426" t="str">
            <v>9ee6608d-a460-11e3-a6a0-0025906b4dd5</v>
          </cell>
        </row>
        <row r="427">
          <cell r="A427" t="str">
            <v>Comfort Town 3 (ЮГ)</v>
          </cell>
          <cell r="B427" t="str">
            <v>0d9efdde-c8cf-11e3-882b-0025906b4dd5</v>
          </cell>
        </row>
        <row r="428">
          <cell r="A428" t="str">
            <v>Comfort Town 3 очередь  (2 пятно)</v>
          </cell>
          <cell r="B428" t="str">
            <v>2b7137d2-5196-11e3-b3f8-0025906b4dd5</v>
          </cell>
        </row>
        <row r="429">
          <cell r="A429" t="str">
            <v>Comfort Town 3 очередь (2 пятно) паркинг</v>
          </cell>
          <cell r="B429" t="str">
            <v>4e659f51-51da-11e3-b3f8-0025906b4dd5</v>
          </cell>
        </row>
        <row r="430">
          <cell r="A430" t="str">
            <v>Comfort Town 3 очередь (ТОП и К)</v>
          </cell>
          <cell r="B430" t="str">
            <v>eab27207-d44e-11e3-882b-0025906b4dd5</v>
          </cell>
        </row>
        <row r="431">
          <cell r="A431" t="str">
            <v>Comfort Town 3 очередь гаражи</v>
          </cell>
          <cell r="B431" t="str">
            <v>4e659f50-51da-11e3-b3f8-0025906b4dd5</v>
          </cell>
        </row>
        <row r="432">
          <cell r="A432" t="str">
            <v xml:space="preserve">Cooper House - 1 - 3 </v>
          </cell>
          <cell r="B432" t="str">
            <v>59f8c5e9-5653-11eb-a824-001dd8b726aa</v>
          </cell>
        </row>
        <row r="433">
          <cell r="A433" t="str">
            <v xml:space="preserve">Cooper House - 2 - 2 </v>
          </cell>
          <cell r="B433" t="str">
            <v>c009ce74-27cc-11eb-a830-00155d101559</v>
          </cell>
        </row>
        <row r="434">
          <cell r="A434" t="str">
            <v>Crocus City 1-1</v>
          </cell>
          <cell r="B434" t="str">
            <v>678d1c6d-2094-11e6-98fe-b4b52f5405e7</v>
          </cell>
        </row>
        <row r="435">
          <cell r="A435" t="str">
            <v>Crocus City 1-1 офисы</v>
          </cell>
          <cell r="B435" t="str">
            <v>fa8d083f-a510-11e7-80c9-001dd8b71c2c</v>
          </cell>
        </row>
        <row r="436">
          <cell r="A436" t="str">
            <v>Crocus City 1-1 паркинг</v>
          </cell>
          <cell r="B436" t="str">
            <v>0444d695-a373-11e7-80c9-001dd8b71c2c</v>
          </cell>
        </row>
        <row r="437">
          <cell r="A437" t="str">
            <v>Crocus City 1-2</v>
          </cell>
          <cell r="B437" t="str">
            <v>0444d694-a373-11e7-80c9-001dd8b71c2c</v>
          </cell>
        </row>
        <row r="438">
          <cell r="A438" t="str">
            <v>Crocus City 1-2 офисы</v>
          </cell>
          <cell r="B438" t="str">
            <v>d26eee0c-bd53-11e7-80cd-001dd8b71c2c</v>
          </cell>
        </row>
        <row r="439">
          <cell r="A439" t="str">
            <v>Crocus City 1-2 паркинг</v>
          </cell>
          <cell r="B439" t="str">
            <v>81fcf682-160d-11e8-80cf-bb580b2abfef</v>
          </cell>
        </row>
        <row r="440">
          <cell r="A440" t="str">
            <v>Crocus City 2 офисы</v>
          </cell>
          <cell r="B440" t="str">
            <v>fa8d0840-a510-11e7-80c9-001dd8b71c2c</v>
          </cell>
        </row>
        <row r="441">
          <cell r="A441" t="str">
            <v>Crocus City 3 офис К2</v>
          </cell>
          <cell r="B441" t="str">
            <v>de58e1f2-c81e-11eb-a829-001dd8b726aa</v>
          </cell>
        </row>
        <row r="442">
          <cell r="A442" t="str">
            <v>Crocus City 3-1</v>
          </cell>
          <cell r="B442" t="str">
            <v>84d1c312-945a-11e6-97ac-b4b52f5405e7</v>
          </cell>
        </row>
        <row r="443">
          <cell r="A443" t="str">
            <v>Crocus City 3-1 паркинг</v>
          </cell>
          <cell r="B443" t="str">
            <v>fa8d083e-a510-11e7-80c9-001dd8b71c2c</v>
          </cell>
        </row>
        <row r="444">
          <cell r="A444" t="str">
            <v>Crocus City 3-2-1</v>
          </cell>
          <cell r="B444" t="str">
            <v>fa0c9126-94ee-11e6-97ac-b4b52f5405e7</v>
          </cell>
        </row>
        <row r="445">
          <cell r="A445" t="str">
            <v>Crocus City 3-2-1 паркинг</v>
          </cell>
          <cell r="B445" t="str">
            <v>77a22788-2ea7-11e9-80d9-00155d101f25</v>
          </cell>
        </row>
        <row r="446">
          <cell r="A446" t="str">
            <v>Crocus City 3-2-2</v>
          </cell>
          <cell r="B446" t="str">
            <v>0444d696-a373-11e7-80c9-001dd8b71c2c</v>
          </cell>
        </row>
        <row r="447">
          <cell r="A447" t="str">
            <v>Crocus city 3-2-2 - Паркинг</v>
          </cell>
          <cell r="B447" t="str">
            <v>f33780da-e927-11ea-a837-00155d101d74</v>
          </cell>
        </row>
        <row r="448">
          <cell r="A448" t="str">
            <v>Crocus City 3-3</v>
          </cell>
          <cell r="B448" t="str">
            <v>62027a56-4f04-11e6-9a13-b4b52f5405e7</v>
          </cell>
        </row>
        <row r="449">
          <cell r="A449" t="str">
            <v>Crocus City 3-3 паркинг</v>
          </cell>
          <cell r="B449" t="str">
            <v>77a22789-2ea7-11e9-80d9-00155d101f25</v>
          </cell>
        </row>
        <row r="450">
          <cell r="A450" t="str">
            <v>Da Vinci</v>
          </cell>
          <cell r="B450" t="str">
            <v>44fbadd7-4e7f-11e8-80cf-bb580b2abfef</v>
          </cell>
        </row>
        <row r="451">
          <cell r="A451" t="str">
            <v>Da Vinci - ВП (фиктивные)</v>
          </cell>
          <cell r="B451" t="str">
            <v>f644aff7-0eea-11ec-a81f-001dd8b72708</v>
          </cell>
        </row>
        <row r="452">
          <cell r="A452" t="str">
            <v>Da Vinci - кладовые</v>
          </cell>
          <cell r="B452" t="str">
            <v>271eb785-f8be-11eb-a829-001dd8b726aa</v>
          </cell>
        </row>
        <row r="453">
          <cell r="A453" t="str">
            <v>Da Vinci - Паркинг</v>
          </cell>
          <cell r="B453" t="str">
            <v>256f94ba-3a03-11eb-a837-00155d101d74</v>
          </cell>
        </row>
        <row r="454">
          <cell r="A454" t="str">
            <v>Da Vinci - Паркинг (фиктивные)</v>
          </cell>
          <cell r="B454" t="str">
            <v>ae63a19e-001c-11ec-a81e-001dd8b72708</v>
          </cell>
        </row>
        <row r="455">
          <cell r="A455" t="str">
            <v>Dastan - 3</v>
          </cell>
          <cell r="B455" t="str">
            <v>974488bd-aaa1-11e8-80d7-00155da7893d</v>
          </cell>
        </row>
        <row r="456">
          <cell r="A456" t="str">
            <v>Deluxe Town (bi-village треугольник)</v>
          </cell>
          <cell r="B456" t="str">
            <v>9ee6608f-a460-11e3-a6a0-0025906b4dd5</v>
          </cell>
        </row>
        <row r="457">
          <cell r="A457" t="str">
            <v>Deluxe Town 1 очередь</v>
          </cell>
          <cell r="B457" t="str">
            <v>e678cac8-0988-11e3-b2f8-0025906b4dd5</v>
          </cell>
        </row>
        <row r="458">
          <cell r="A458" t="str">
            <v>Deluxe Town 1 очередь, паркинг</v>
          </cell>
          <cell r="B458" t="str">
            <v>568ae250-2f30-11e3-b3f8-0025906b4dd5</v>
          </cell>
        </row>
        <row r="459">
          <cell r="A459" t="str">
            <v>Deluxe Town 2 (Юг)</v>
          </cell>
          <cell r="B459" t="str">
            <v>0d9efdf5-c8cf-11e3-882b-0025906b4dd5</v>
          </cell>
        </row>
        <row r="460">
          <cell r="A460" t="str">
            <v>Deluxe Town гаражи</v>
          </cell>
          <cell r="B460" t="str">
            <v>9ffb9c65-0993-11e3-b2f8-0025906b4dd5</v>
          </cell>
        </row>
        <row r="461">
          <cell r="A461" t="str">
            <v>Deluxe Town кладовые помещения</v>
          </cell>
          <cell r="B461" t="str">
            <v>218549ed-eb0d-11e3-882b-0025906b4dd5</v>
          </cell>
        </row>
        <row r="462">
          <cell r="A462" t="str">
            <v>Dendropark Business  - 1</v>
          </cell>
          <cell r="B462" t="str">
            <v>5e15ff31-76a8-11eb-a83f-00155d106fa9</v>
          </cell>
        </row>
        <row r="463">
          <cell r="A463" t="str">
            <v>Dendropark Business - 2</v>
          </cell>
          <cell r="B463" t="str">
            <v>d4294f06-76a9-11eb-a83f-00155d106fa9</v>
          </cell>
        </row>
        <row r="464">
          <cell r="A464" t="str">
            <v>Dendropark Business - 3</v>
          </cell>
          <cell r="B464" t="str">
            <v>267344e0-e497-11eb-a81e-001dd8b72708</v>
          </cell>
        </row>
        <row r="465">
          <cell r="A465" t="str">
            <v>Dendropark Comfort  - 3</v>
          </cell>
          <cell r="B465" t="str">
            <v>81aab2b1-e497-11eb-a81e-001dd8b72708</v>
          </cell>
        </row>
        <row r="466">
          <cell r="A466" t="str">
            <v>Dendropark Comfort - 1</v>
          </cell>
          <cell r="B466" t="str">
            <v>cef2f839-76ad-11eb-a83f-00155d106fa9</v>
          </cell>
        </row>
        <row r="467">
          <cell r="A467" t="str">
            <v>Dendropark Comfort - 2</v>
          </cell>
          <cell r="B467" t="str">
            <v>76614121-76ae-11eb-a83f-00155d106fa9</v>
          </cell>
        </row>
        <row r="468">
          <cell r="A468" t="str">
            <v>Dendropark Comfort - 4</v>
          </cell>
          <cell r="B468" t="str">
            <v>63b3ff85-e498-11eb-a81e-001dd8b72708</v>
          </cell>
        </row>
        <row r="469">
          <cell r="A469" t="str">
            <v>Dream City - 1</v>
          </cell>
          <cell r="B469" t="str">
            <v>0d9efde3-c8cf-11e3-882b-0025906b4dd5</v>
          </cell>
        </row>
        <row r="470">
          <cell r="A470" t="str">
            <v>Dream City - 1. Паркинг</v>
          </cell>
          <cell r="B470" t="str">
            <v>b61d5c43-9df0-11e7-80c9-001dd8b71c2c</v>
          </cell>
        </row>
        <row r="471">
          <cell r="A471" t="str">
            <v>Dream City - 2</v>
          </cell>
          <cell r="B471" t="str">
            <v>0d9efe28-c8cf-11e3-882b-0025906b4dd5</v>
          </cell>
        </row>
        <row r="472">
          <cell r="A472" t="str">
            <v>Dream City - 2. Паркинг</v>
          </cell>
          <cell r="B472" t="str">
            <v>b5e456ef-1141-11e8-80cf-bb580b2abfef</v>
          </cell>
        </row>
        <row r="473">
          <cell r="A473" t="str">
            <v>Dream City - 3</v>
          </cell>
          <cell r="B473" t="str">
            <v>0d9efe29-c8cf-11e3-882b-0025906b4dd5</v>
          </cell>
        </row>
        <row r="474">
          <cell r="A474" t="str">
            <v>Dream City - 3. Паркинг</v>
          </cell>
          <cell r="B474" t="str">
            <v>53fe45aa-b80c-11e8-80d7-00155da7893d</v>
          </cell>
        </row>
        <row r="475">
          <cell r="A475" t="str">
            <v>dsa</v>
          </cell>
          <cell r="B475" t="str">
            <v>b3ac8581-eeb2-11eb-a81e-001dd8b72708</v>
          </cell>
        </row>
        <row r="476">
          <cell r="A476" t="str">
            <v>ECO  - 3</v>
          </cell>
          <cell r="B476" t="str">
            <v>0d9efe08-c8cf-11e3-882b-0025906b4dd5</v>
          </cell>
        </row>
        <row r="477">
          <cell r="A477" t="str">
            <v>ECO  - 4</v>
          </cell>
          <cell r="B477" t="str">
            <v>0d9efe09-c8cf-11e3-882b-0025906b4dd5</v>
          </cell>
        </row>
        <row r="478">
          <cell r="A478" t="str">
            <v>ECO - 1 (ModeX)</v>
          </cell>
          <cell r="B478" t="str">
            <v>0d9efe06-c8cf-11e3-882b-0025906b4dd5</v>
          </cell>
        </row>
        <row r="479">
          <cell r="A479" t="str">
            <v>ECO - 2 (ModeX)</v>
          </cell>
          <cell r="B479" t="str">
            <v>0d9efe07-c8cf-11e3-882b-0025906b4dd5</v>
          </cell>
        </row>
        <row r="480">
          <cell r="A480" t="str">
            <v>Esil Riverside - 2</v>
          </cell>
          <cell r="B480" t="str">
            <v>cc150e40-a4e0-11e6-97ac-b4b52f5405e7</v>
          </cell>
        </row>
        <row r="481">
          <cell r="A481" t="str">
            <v>Esil Riverside - Паркинг - 2</v>
          </cell>
          <cell r="B481" t="str">
            <v>ba8ecbf2-0c8b-11eb-a830-00155d101559</v>
          </cell>
        </row>
        <row r="482">
          <cell r="A482" t="str">
            <v>Esil Riverside 1 оч, (паркинг)</v>
          </cell>
          <cell r="B482" t="str">
            <v>93a90d8d-7535-11e8-80d7-00155da7893d</v>
          </cell>
        </row>
        <row r="483">
          <cell r="A483" t="str">
            <v xml:space="preserve">Esil Riverside 1 очередь  </v>
          </cell>
          <cell r="B483" t="str">
            <v>0d9efdff-c8cf-11e3-882b-0025906b4dd5</v>
          </cell>
        </row>
        <row r="484">
          <cell r="A484" t="str">
            <v>Esil Towers 3 очередь</v>
          </cell>
          <cell r="B484" t="str">
            <v>cc150e41-a4e0-11e6-97ac-b4b52f5405e7</v>
          </cell>
        </row>
        <row r="485">
          <cell r="A485" t="str">
            <v>Estate Platinum - 1 (15 га.)</v>
          </cell>
          <cell r="B485" t="str">
            <v>2ec693da-9292-11e6-97ac-b4b52f5405e7</v>
          </cell>
        </row>
        <row r="486">
          <cell r="A486" t="str">
            <v>Estate platinum - 2 (15 га.)</v>
          </cell>
          <cell r="B486" t="str">
            <v>2ec693db-9292-11e6-97ac-b4b52f5405e7</v>
          </cell>
        </row>
        <row r="487">
          <cell r="A487" t="str">
            <v>Estate Platinum - 3 (15 га.)</v>
          </cell>
          <cell r="B487" t="str">
            <v>2ec693dc-9292-11e6-97ac-b4b52f5405e7</v>
          </cell>
        </row>
        <row r="488">
          <cell r="A488" t="str">
            <v>Estate Platinum - 4 (15 га.)</v>
          </cell>
          <cell r="B488" t="str">
            <v>2ec693dd-9292-11e6-97ac-b4b52f5405e7</v>
          </cell>
        </row>
        <row r="489">
          <cell r="A489" t="str">
            <v>Estate Platinum - 5 (15 га.)</v>
          </cell>
          <cell r="B489" t="str">
            <v>138662d4-ae6f-11e7-80c9-001dd8b71c2c</v>
          </cell>
        </row>
        <row r="490">
          <cell r="A490" t="str">
            <v>Estate Platinum - 6 (15 га.)</v>
          </cell>
          <cell r="B490" t="str">
            <v>138662d5-ae6f-11e7-80c9-001dd8b71c2c</v>
          </cell>
        </row>
        <row r="491">
          <cell r="A491" t="str">
            <v>Estate Platinum - Паркинг (15 га.)</v>
          </cell>
          <cell r="B491" t="str">
            <v>2ec693de-9292-11e6-97ac-b4b52f5405e7</v>
          </cell>
        </row>
        <row r="492">
          <cell r="A492" t="str">
            <v>Estate Platinum 15 га</v>
          </cell>
          <cell r="B492" t="str">
            <v>625a232d-a43b-11e3-a6a0-0025906b4dd5</v>
          </cell>
        </row>
        <row r="493">
          <cell r="A493" t="str">
            <v>Estate Platinum 2 га</v>
          </cell>
          <cell r="B493" t="str">
            <v>14adfa1c-a46c-11e3-a6a0-0025906b4dd5</v>
          </cell>
        </row>
        <row r="494">
          <cell r="A494" t="str">
            <v>Estate Platinum 4 га</v>
          </cell>
          <cell r="B494" t="str">
            <v>b14bdbd0-cc65-11e3-882b-0025906b4dd5</v>
          </cell>
        </row>
        <row r="495">
          <cell r="A495" t="str">
            <v>Estate Platinum 6 Га</v>
          </cell>
          <cell r="B495" t="str">
            <v>1489fcad-c8cf-11e3-882b-0025906b4dd5</v>
          </cell>
        </row>
        <row r="496">
          <cell r="A496" t="str">
            <v>Estate platinum 6 Га (1070)</v>
          </cell>
          <cell r="B496" t="str">
            <v>300a9d91-a4e2-11e3-a6a0-0025906b4dd5</v>
          </cell>
        </row>
        <row r="497">
          <cell r="A497" t="str">
            <v>Expert centre (0,84)</v>
          </cell>
          <cell r="B497" t="str">
            <v>6f4cd679-115c-11e4-882b-0025906b4dd5</v>
          </cell>
        </row>
        <row r="498">
          <cell r="A498" t="str">
            <v>Expert centre (1,15)</v>
          </cell>
          <cell r="B498" t="str">
            <v>6f4cd67a-115c-11e4-882b-0025906b4dd5</v>
          </cell>
        </row>
        <row r="499">
          <cell r="A499" t="str">
            <v>EXPO 2,4  - 2</v>
          </cell>
          <cell r="B499" t="str">
            <v>64e3d9e0-ab6d-11e8-80d7-00155da7893d</v>
          </cell>
        </row>
        <row r="500">
          <cell r="A500" t="str">
            <v>Expo Boulevard-1 очередь. (Квартал J)</v>
          </cell>
          <cell r="B500" t="str">
            <v>fcf7f8a2-9a0c-11e4-bd2b-0025906b4dd5</v>
          </cell>
        </row>
        <row r="501">
          <cell r="A501" t="str">
            <v>Expo Boulevard-1 очередь. Паркинг (Квартал J)</v>
          </cell>
          <cell r="B501" t="str">
            <v>c37d9727-d767-11e4-bd64-b4b52f5405e7</v>
          </cell>
        </row>
        <row r="502">
          <cell r="A502" t="str">
            <v>Expo Boulevard-2 очередь (Квартал K)</v>
          </cell>
          <cell r="B502" t="str">
            <v>5ba2b3fc-c241-11e4-8539-0025906b4dd4</v>
          </cell>
        </row>
        <row r="503">
          <cell r="A503" t="str">
            <v>Expo Boulevard-2 очередь. Паркинг (Квартал K)</v>
          </cell>
          <cell r="B503" t="str">
            <v>278395d0-d9ec-11e4-bd64-b4b52f5405e7</v>
          </cell>
        </row>
        <row r="504">
          <cell r="A504" t="str">
            <v>Expo Boulevard-3 очередь (Квартал E)</v>
          </cell>
          <cell r="B504" t="str">
            <v>5ba2b3fb-c241-11e4-8539-0025906b4dd4</v>
          </cell>
        </row>
        <row r="505">
          <cell r="A505" t="str">
            <v>Expo Boulevard-3 очередь. Паркинг (Квартал E)</v>
          </cell>
          <cell r="B505" t="str">
            <v>278395d1-d9ec-11e4-bd64-b4b52f5405e7</v>
          </cell>
        </row>
        <row r="506">
          <cell r="A506" t="str">
            <v>Expo Boulevard-4 очередь (Квартал F)</v>
          </cell>
          <cell r="B506" t="str">
            <v>5ba2b3fd-c241-11e4-8539-0025906b4dd4</v>
          </cell>
        </row>
        <row r="507">
          <cell r="A507" t="str">
            <v>Expo Boulevard-4 очередь. Паркинг (Квартал F)</v>
          </cell>
          <cell r="B507" t="str">
            <v>278395d2-d9ec-11e4-bd64-b4b52f5405e7</v>
          </cell>
        </row>
        <row r="508">
          <cell r="A508" t="str">
            <v>Expo Boulevard-5 очередь (Квартал H)</v>
          </cell>
          <cell r="B508" t="str">
            <v>5ba2b3fe-c241-11e4-8539-0025906b4dd4</v>
          </cell>
        </row>
        <row r="509">
          <cell r="A509" t="str">
            <v>Expo Boulevard-5 очередь. Паркинг (Квартал H)</v>
          </cell>
          <cell r="B509" t="str">
            <v>278395d3-d9ec-11e4-bd64-b4b52f5405e7</v>
          </cell>
        </row>
        <row r="510">
          <cell r="A510" t="str">
            <v>Expo Boulevard-6 очередь</v>
          </cell>
          <cell r="B510" t="str">
            <v>e33897dd-085a-11e5-b0be-b4b52f5405e7</v>
          </cell>
        </row>
        <row r="511">
          <cell r="A511" t="str">
            <v>Expo Boulevard-6 очередь (Квартал L)</v>
          </cell>
          <cell r="B511" t="str">
            <v>39393c70-35dc-11e5-be07-b4b52f5405e7</v>
          </cell>
        </row>
        <row r="512">
          <cell r="A512" t="str">
            <v>Expo Boulevard-6 очередь. Паркинг (Квартал L)</v>
          </cell>
          <cell r="B512" t="str">
            <v>39393c71-35dc-11e5-be07-b4b52f5405e7</v>
          </cell>
        </row>
        <row r="513">
          <cell r="A513" t="str">
            <v>Expo Residence (квартал D)</v>
          </cell>
          <cell r="B513" t="str">
            <v>0ebad01a-0db7-11e4-882b-0025906b4dd5</v>
          </cell>
        </row>
        <row r="514">
          <cell r="A514" t="str">
            <v>Expo Residence (квартал D) - паркинг</v>
          </cell>
          <cell r="B514" t="str">
            <v>6b68e9dc-83ac-11e5-b9a5-b4b52f5405e7</v>
          </cell>
        </row>
        <row r="515">
          <cell r="A515" t="str">
            <v>Expo Residence (квартал E)</v>
          </cell>
          <cell r="B515" t="str">
            <v>a172289f-58f4-11e4-9871-0025906b4dd5</v>
          </cell>
        </row>
        <row r="516">
          <cell r="A516" t="str">
            <v>Expo Residence (квартал E) - паркинг</v>
          </cell>
          <cell r="B516" t="str">
            <v>6b68e9dd-83ac-11e5-b9a5-b4b52f5405e7</v>
          </cell>
        </row>
        <row r="517">
          <cell r="A517" t="str">
            <v>Expo Residence (квартал F)</v>
          </cell>
          <cell r="B517" t="str">
            <v>6b68e9de-83ac-11e5-b9a5-b4b52f5405e7</v>
          </cell>
        </row>
        <row r="518">
          <cell r="A518" t="str">
            <v>Expo Residence (квартал F) - паркинг</v>
          </cell>
          <cell r="B518" t="str">
            <v>6b68e9db-83ac-11e5-b9a5-b4b52f5405e7</v>
          </cell>
        </row>
        <row r="519">
          <cell r="A519" t="str">
            <v>Expo Residence Офисы и Кладовые</v>
          </cell>
          <cell r="B519" t="str">
            <v>efe1c0d6-2080-11e5-b0be-b4b52f5405e7</v>
          </cell>
        </row>
        <row r="520">
          <cell r="A520" t="str">
            <v>EXPO-MEGA 5 оч. (квартиры)</v>
          </cell>
          <cell r="B520" t="str">
            <v>c8c2f680-90bf-11e8-80d7-00155da7893d</v>
          </cell>
        </row>
        <row r="521">
          <cell r="A521" t="str">
            <v>EXPO-MEGA 6 оч. (квартиры)</v>
          </cell>
          <cell r="B521" t="str">
            <v>c8c2f681-90bf-11e8-80d7-00155da7893d</v>
          </cell>
        </row>
        <row r="522">
          <cell r="A522" t="str">
            <v>Ezpo Towers 3</v>
          </cell>
          <cell r="B522" t="str">
            <v>f9a3bda0-27d1-11eb-a830-00155d101559</v>
          </cell>
        </row>
        <row r="523">
          <cell r="A523" t="str">
            <v>Family 32 га - 1</v>
          </cell>
          <cell r="B523" t="str">
            <v>bef68b9e-ff87-11e9-a831-00155d10652c</v>
          </cell>
        </row>
        <row r="524">
          <cell r="A524" t="str">
            <v>Family 32 га - 2</v>
          </cell>
          <cell r="B524" t="str">
            <v>ffc48151-69f6-11eb-a824-001dd8b726aa</v>
          </cell>
        </row>
        <row r="525">
          <cell r="A525" t="str">
            <v>Family 32 га - 3</v>
          </cell>
          <cell r="B525" t="str">
            <v>f5798bfc-69f8-11eb-a824-001dd8b726aa</v>
          </cell>
        </row>
        <row r="526">
          <cell r="A526" t="str">
            <v>Family 32 га - 4</v>
          </cell>
          <cell r="B526" t="str">
            <v>5207f6dc-86d0-11eb-a824-001dd8b726aa</v>
          </cell>
        </row>
        <row r="527">
          <cell r="A527" t="str">
            <v>Family New (113 ga) - 1</v>
          </cell>
          <cell r="B527" t="str">
            <v>51450e54-5094-11e6-9a13-b4b52f5405e7</v>
          </cell>
        </row>
        <row r="528">
          <cell r="A528" t="str">
            <v>Family New (113 ga) - 2</v>
          </cell>
          <cell r="B528" t="str">
            <v>3d633860-32e4-11ea-a82f-00155d101a20</v>
          </cell>
        </row>
        <row r="529">
          <cell r="A529" t="str">
            <v>Family New 7,8 га - 1</v>
          </cell>
          <cell r="B529" t="str">
            <v>c641a57d-91fd-11eb-a83f-00155d106fa9</v>
          </cell>
        </row>
        <row r="530">
          <cell r="A530" t="str">
            <v>Family New 7,8 га - 2</v>
          </cell>
          <cell r="B530" t="str">
            <v>c116c3f7-91fe-11eb-a83f-00155d106fa9</v>
          </cell>
        </row>
        <row r="531">
          <cell r="A531" t="str">
            <v>Family New 7,8 га - 3</v>
          </cell>
          <cell r="B531" t="str">
            <v>21d324a4-91ff-11eb-a83f-00155d106fa9</v>
          </cell>
        </row>
        <row r="532">
          <cell r="A532" t="str">
            <v>Family New 7,8 га - 4</v>
          </cell>
          <cell r="B532" t="str">
            <v>81b91657-91ff-11eb-a83f-00155d106fa9</v>
          </cell>
        </row>
        <row r="533">
          <cell r="A533" t="str">
            <v>Family Park - 1</v>
          </cell>
          <cell r="B533" t="str">
            <v>08000206-3a11-11eb-a830-00155d101559</v>
          </cell>
        </row>
        <row r="534">
          <cell r="A534" t="str">
            <v>Family Park - 2</v>
          </cell>
          <cell r="B534" t="str">
            <v>0cb18a70-9785-11eb-a824-001dd8b726aa</v>
          </cell>
        </row>
        <row r="535">
          <cell r="A535" t="str">
            <v>Family Park 18 га</v>
          </cell>
          <cell r="B535" t="str">
            <v>5d71994b-b3cf-11eb-a828-001dd8b726aa</v>
          </cell>
        </row>
        <row r="536">
          <cell r="A536" t="str">
            <v>Family Town - Вилла 1</v>
          </cell>
          <cell r="B536" t="str">
            <v>7397aea9-3b1e-11e3-b3f8-0025906b4dd5</v>
          </cell>
        </row>
        <row r="537">
          <cell r="A537" t="str">
            <v>Family Town - Вилла 1 гаражи</v>
          </cell>
          <cell r="B537" t="str">
            <v>20b1e406-4163-11e3-b3f8-0025906b4dd5</v>
          </cell>
        </row>
        <row r="538">
          <cell r="A538" t="str">
            <v>Family Town - Вилла 2</v>
          </cell>
          <cell r="B538" t="str">
            <v>7397aeaa-3b1e-11e3-b3f8-0025906b4dd5</v>
          </cell>
        </row>
        <row r="539">
          <cell r="A539" t="str">
            <v>Family Town - Вилла 2 гаражи</v>
          </cell>
          <cell r="B539" t="str">
            <v>b448b9da-8973-11e3-a326-0025906b4dd5</v>
          </cell>
        </row>
        <row r="540">
          <cell r="A540" t="str">
            <v>Family Town - Вилла 3</v>
          </cell>
          <cell r="B540" t="str">
            <v>7397aeab-3b1e-11e3-b3f8-0025906b4dd5</v>
          </cell>
        </row>
        <row r="541">
          <cell r="A541" t="str">
            <v>Family Town - Вилла 3 гаражи</v>
          </cell>
          <cell r="B541" t="str">
            <v>c7317569-c4ac-11e3-882b-0025906b4dd5</v>
          </cell>
        </row>
        <row r="542">
          <cell r="A542" t="str">
            <v>Family Town - Вилла 4</v>
          </cell>
          <cell r="B542" t="str">
            <v>5a5bce7a-f949-11e4-b0be-b4b52f5405e7</v>
          </cell>
        </row>
        <row r="543">
          <cell r="A543" t="str">
            <v>Family Town - Вилла 4 гаражи</v>
          </cell>
          <cell r="B543" t="str">
            <v>4ed19544-133d-11e5-b0be-b4b52f5405e7</v>
          </cell>
        </row>
        <row r="544">
          <cell r="A544" t="str">
            <v>Family Town - Вилла 5</v>
          </cell>
          <cell r="B544" t="str">
            <v>5a5bce7b-f949-11e4-b0be-b4b52f5405e7</v>
          </cell>
        </row>
        <row r="545">
          <cell r="A545" t="str">
            <v>Family Town - Вилла 5 гаражи</v>
          </cell>
          <cell r="B545" t="str">
            <v>ea1b8836-baa9-11e5-b9a5-b4b52f5405e7</v>
          </cell>
        </row>
        <row r="546">
          <cell r="A546" t="str">
            <v>Family Town - Вилла 6</v>
          </cell>
          <cell r="B546" t="str">
            <v>0d9efdca-c8cf-11e3-882b-0025906b4dd5</v>
          </cell>
        </row>
        <row r="547">
          <cell r="A547" t="str">
            <v>Family Town - Вилла 7</v>
          </cell>
          <cell r="B547" t="str">
            <v>5a5bce7e-f949-11e4-b0be-b4b52f5405e7</v>
          </cell>
        </row>
        <row r="548">
          <cell r="A548" t="str">
            <v>Family Town - Вилла 8</v>
          </cell>
          <cell r="B548" t="str">
            <v>5a5bce7f-f949-11e4-b0be-b4b52f5405e7</v>
          </cell>
        </row>
        <row r="549">
          <cell r="A549" t="str">
            <v>Family Town - Орынбор-2</v>
          </cell>
          <cell r="B549" t="str">
            <v>20daecfd-2194-11e6-98fe-b4b52f5405e7</v>
          </cell>
        </row>
        <row r="550">
          <cell r="A550" t="str">
            <v>Family town Кабанбай  4  (120)</v>
          </cell>
          <cell r="B550" t="str">
            <v>1076d7ec-a465-11e3-a6a0-0025906b4dd5</v>
          </cell>
        </row>
        <row r="551">
          <cell r="A551" t="str">
            <v>Family town Кабанбай  4  Вилла 2</v>
          </cell>
          <cell r="B551" t="str">
            <v>1076d7ee-a465-11e3-a6a0-0025906b4dd5</v>
          </cell>
        </row>
        <row r="552">
          <cell r="A552" t="str">
            <v>Family town Кабанбай  4 Вилла 1</v>
          </cell>
          <cell r="B552" t="str">
            <v>1076d7ed-a465-11e3-a6a0-0025906b4dd5</v>
          </cell>
        </row>
        <row r="553">
          <cell r="A553" t="str">
            <v>Family Town Кабанбай (участок 3) оч. 2</v>
          </cell>
          <cell r="B553" t="str">
            <v>5a5bce7c-f949-11e4-b0be-b4b52f5405e7</v>
          </cell>
        </row>
        <row r="554">
          <cell r="A554" t="str">
            <v>Family Town Кабанбай (участок 3) оч. 3</v>
          </cell>
          <cell r="B554" t="str">
            <v>5a5bce7d-f949-11e4-b0be-b4b52f5405e7</v>
          </cell>
        </row>
        <row r="555">
          <cell r="A555" t="str">
            <v>Family town Кабанбай 3 (120)</v>
          </cell>
          <cell r="B555" t="str">
            <v>1076d7eb-a465-11e3-a6a0-0025906b4dd5</v>
          </cell>
        </row>
        <row r="556">
          <cell r="A556" t="str">
            <v>Family Town Кабанбая - 2 (Вилла Продолжение)</v>
          </cell>
          <cell r="B556" t="str">
            <v>0d9efe19-c8cf-11e3-882b-0025906b4dd5</v>
          </cell>
        </row>
        <row r="557">
          <cell r="A557" t="str">
            <v>Family Town Кабанбая - 2 Гараж (Вилла Продолжение)</v>
          </cell>
          <cell r="B557" t="str">
            <v>4d34f53b-1876-11e4-882b-0025906b4dd5</v>
          </cell>
        </row>
        <row r="558">
          <cell r="A558" t="str">
            <v>Family Town Кабанбая (участок 3) оч. 1</v>
          </cell>
          <cell r="B558" t="str">
            <v>0d9efdc9-c8cf-11e3-882b-0025906b4dd5</v>
          </cell>
        </row>
        <row r="559">
          <cell r="A559" t="str">
            <v xml:space="preserve">Family Town Кабанбая 1 </v>
          </cell>
          <cell r="B559" t="str">
            <v>ac27dfae-2ff7-11e3-b3f8-0025906b4dd5</v>
          </cell>
        </row>
        <row r="560">
          <cell r="A560" t="str">
            <v>Family Town Кабанбая 1 - Кладовые</v>
          </cell>
          <cell r="B560" t="str">
            <v>4e24c9df-956f-11e3-94f6-0025906b4dd5</v>
          </cell>
        </row>
        <row r="561">
          <cell r="A561" t="str">
            <v>Family Town Кабанбая 1 - Офисы</v>
          </cell>
          <cell r="B561" t="str">
            <v>4e24c9de-956f-11e3-94f6-0025906b4dd5</v>
          </cell>
        </row>
        <row r="562">
          <cell r="A562" t="str">
            <v>Family Town Кабанбая 1 - Паркинг</v>
          </cell>
          <cell r="B562" t="str">
            <v>fdee3494-37fb-11e3-b3f8-0025906b4dd5</v>
          </cell>
        </row>
        <row r="563">
          <cell r="A563" t="str">
            <v>Family Town Кабанбая 2</v>
          </cell>
          <cell r="B563" t="str">
            <v>7397aea8-3b1e-11e3-b3f8-0025906b4dd5</v>
          </cell>
        </row>
        <row r="564">
          <cell r="A564" t="str">
            <v xml:space="preserve">Family Town Кабанбая 2 - Кладовые </v>
          </cell>
          <cell r="B564" t="str">
            <v>090cd356-a2d5-11e3-a6a0-0025906b4dd5</v>
          </cell>
        </row>
        <row r="565">
          <cell r="A565" t="str">
            <v>Family Town Кабанбая 2 - Офисы</v>
          </cell>
          <cell r="B565" t="str">
            <v>44ed8a81-9f8b-11e3-a6a0-0025906b4dd5</v>
          </cell>
        </row>
        <row r="566">
          <cell r="A566" t="str">
            <v>Family Town Кабанбая 2 - Паркинг</v>
          </cell>
          <cell r="B566" t="str">
            <v>7397aeac-3b1e-11e3-b3f8-0025906b4dd5</v>
          </cell>
        </row>
        <row r="567">
          <cell r="A567" t="str">
            <v>Family town Кабанбая 2 (112)</v>
          </cell>
          <cell r="B567" t="str">
            <v>1076d7e5-a465-11e3-a6a0-0025906b4dd5</v>
          </cell>
        </row>
        <row r="568">
          <cell r="A568" t="str">
            <v>Family town Кабанбая 2 Вилла 1</v>
          </cell>
          <cell r="B568" t="str">
            <v>1076d7e6-a465-11e3-a6a0-0025906b4dd5</v>
          </cell>
        </row>
        <row r="569">
          <cell r="A569" t="str">
            <v>Family Town Кабанбая 3</v>
          </cell>
          <cell r="B569" t="str">
            <v>aadaa370-cc66-11e3-882b-0025906b4dd5</v>
          </cell>
        </row>
        <row r="570">
          <cell r="A570" t="str">
            <v>Family Town Кабанбая 3 - Паркинг</v>
          </cell>
          <cell r="B570" t="str">
            <v>803666f0-cec8-11e3-882b-0025906b4dd5</v>
          </cell>
        </row>
        <row r="571">
          <cell r="A571" t="str">
            <v>Family town Кабанбая 3 (112)</v>
          </cell>
          <cell r="B571" t="str">
            <v>1076d7e8-a465-11e3-a6a0-0025906b4dd5</v>
          </cell>
        </row>
        <row r="572">
          <cell r="A572" t="str">
            <v>Family town Кабанбая 3 Вилла 1</v>
          </cell>
          <cell r="B572" t="str">
            <v>1076d7e9-a465-11e3-a6a0-0025906b4dd5</v>
          </cell>
        </row>
        <row r="573">
          <cell r="A573" t="str">
            <v>Family town Кабанбая 4 Вилла 3</v>
          </cell>
          <cell r="B573" t="str">
            <v>1076d7ef-a465-11e3-a6a0-0025906b4dd5</v>
          </cell>
        </row>
        <row r="574">
          <cell r="A574" t="str">
            <v>Family town кольцо 1 очередь (201)</v>
          </cell>
          <cell r="B574" t="str">
            <v>1076d7e7-a465-11e3-a6a0-0025906b4dd5</v>
          </cell>
        </row>
        <row r="575">
          <cell r="A575" t="str">
            <v>Family town кольцо 2 очередь (221)</v>
          </cell>
          <cell r="B575" t="str">
            <v>1076d7ea-a465-11e3-a6a0-0025906b4dd5</v>
          </cell>
        </row>
        <row r="576">
          <cell r="A576" t="str">
            <v>Family Town Орынбор (участок 11)</v>
          </cell>
          <cell r="B576" t="str">
            <v>0d9efdd5-c8cf-11e3-882b-0025906b4dd5</v>
          </cell>
        </row>
        <row r="577">
          <cell r="A577" t="str">
            <v>Family Town Орынбор 1</v>
          </cell>
          <cell r="B577" t="str">
            <v>8e102eb6-4c46-11e3-b3f8-0025906b4dd5</v>
          </cell>
        </row>
        <row r="578">
          <cell r="A578" t="str">
            <v>Family Town Орынбор 1 - Кладовые</v>
          </cell>
          <cell r="B578" t="str">
            <v>ec58397f-93d6-11e3-94f6-0025906b4dd5</v>
          </cell>
        </row>
        <row r="579">
          <cell r="A579" t="str">
            <v>Family Town Орынбор 1 - Офисы</v>
          </cell>
          <cell r="B579" t="str">
            <v>4924f17c-939f-11e3-94f6-0025906b4dd5</v>
          </cell>
        </row>
        <row r="580">
          <cell r="A580" t="str">
            <v>Family Town Орынбор 1 - Паркинг</v>
          </cell>
          <cell r="B580" t="str">
            <v>eb04fb44-55b8-11e3-b3f8-0025906b4dd5</v>
          </cell>
        </row>
        <row r="581">
          <cell r="A581" t="str">
            <v>Family Town Орынбор 11  (сектор 12/1 ; 12/2)</v>
          </cell>
          <cell r="B581" t="str">
            <v>c51472d9-1f62-11e7-97ac-b4b52f5405e7</v>
          </cell>
        </row>
        <row r="582">
          <cell r="A582" t="str">
            <v>Family Town Орынбор 12  (сектор 12/1 ; 12/2)</v>
          </cell>
          <cell r="B582" t="str">
            <v>c51472da-1f62-11e7-97ac-b4b52f5405e7</v>
          </cell>
        </row>
        <row r="583">
          <cell r="A583" t="str">
            <v>Family Town Орынбор 13  (сектор 12/1 ; 12/2)</v>
          </cell>
          <cell r="B583" t="str">
            <v>c51472db-1f62-11e7-97ac-b4b52f5405e7</v>
          </cell>
        </row>
        <row r="584">
          <cell r="A584" t="str">
            <v>Family Town Орынбор 13  (сектор 12/1 ; 12/2)</v>
          </cell>
          <cell r="B584" t="str">
            <v>c51472dc-1f62-11e7-97ac-b4b52f5405e7</v>
          </cell>
        </row>
        <row r="585">
          <cell r="A585" t="str">
            <v>Family Town Орынбор 2</v>
          </cell>
          <cell r="B585" t="str">
            <v>0d9efdd3-c8cf-11e3-882b-0025906b4dd5</v>
          </cell>
        </row>
        <row r="586">
          <cell r="A586" t="str">
            <v>Family Town Орынбор 2 - Паркинг</v>
          </cell>
          <cell r="B586" t="str">
            <v>c87a5959-fce0-11e3-882b-0025906b4dd5</v>
          </cell>
        </row>
        <row r="587">
          <cell r="A587" t="str">
            <v>Family Town Орынбор 2-2</v>
          </cell>
          <cell r="B587" t="str">
            <v>c5410119-239b-11e4-882b-0025906b4dd5</v>
          </cell>
        </row>
        <row r="588">
          <cell r="A588" t="str">
            <v>Family Town Орынбор 3</v>
          </cell>
          <cell r="B588" t="str">
            <v>0d9efdd4-c8cf-11e3-882b-0025906b4dd5</v>
          </cell>
        </row>
        <row r="589">
          <cell r="A589" t="str">
            <v xml:space="preserve">Family Town Орынбор 3 - Паркинг </v>
          </cell>
          <cell r="B589" t="str">
            <v>3b787cbb-2d19-11e4-acc3-0025906b4dd5</v>
          </cell>
        </row>
        <row r="590">
          <cell r="A590" t="str">
            <v>Family Town Орынбор 5 (участок 11/1)</v>
          </cell>
          <cell r="B590" t="str">
            <v>0d9efdd6-c8cf-11e3-882b-0025906b4dd5</v>
          </cell>
        </row>
        <row r="591">
          <cell r="A591" t="str">
            <v>Family Town Орынбор 6 (участок 11/1)</v>
          </cell>
          <cell r="B591" t="str">
            <v>0d9efdd7-c8cf-11e3-882b-0025906b4dd5</v>
          </cell>
        </row>
        <row r="592">
          <cell r="A592" t="str">
            <v>Family Town Орынбор 7 (участок 11/1)</v>
          </cell>
          <cell r="B592" t="str">
            <v>a37f03aa-99a6-11e6-97ac-b4b52f5405e7</v>
          </cell>
        </row>
        <row r="593">
          <cell r="A593" t="str">
            <v>Family Town Орынбор 8 (сектор 12/1 ; 12/2)</v>
          </cell>
          <cell r="B593" t="str">
            <v>0d9efdd9-c8cf-11e3-882b-0025906b4dd5</v>
          </cell>
        </row>
        <row r="594">
          <cell r="A594" t="str">
            <v>Family Town Орынбор 9 (сектор 12/1 ; 12/2)</v>
          </cell>
          <cell r="B594" t="str">
            <v>a37f03ab-99a6-11e6-97ac-b4b52f5405e7</v>
          </cell>
        </row>
        <row r="595">
          <cell r="A595" t="str">
            <v>Family Town сектор (13/1)</v>
          </cell>
          <cell r="B595" t="str">
            <v>0d9efdda-c8cf-11e3-882b-0025906b4dd5</v>
          </cell>
        </row>
        <row r="596">
          <cell r="A596" t="str">
            <v>Family Town сектор (13/2)</v>
          </cell>
          <cell r="B596" t="str">
            <v>0d9efddb-c8cf-11e3-882b-0025906b4dd5</v>
          </cell>
        </row>
        <row r="597">
          <cell r="A597" t="str">
            <v>Family Town сектор (14/1)</v>
          </cell>
          <cell r="B597" t="str">
            <v>0d9efddc-c8cf-11e3-882b-0025906b4dd5</v>
          </cell>
        </row>
        <row r="598">
          <cell r="A598" t="str">
            <v>Family Village - 1 сектор</v>
          </cell>
          <cell r="B598" t="str">
            <v>ddfd1b36-943d-11e1-9fd4-1cc1debf0968</v>
          </cell>
        </row>
        <row r="599">
          <cell r="A599" t="str">
            <v>Family Village - 2 сектор</v>
          </cell>
          <cell r="B599" t="str">
            <v>a7992612-9e42-11e1-9fd4-1cc1debf0969</v>
          </cell>
        </row>
        <row r="600">
          <cell r="A600" t="str">
            <v>Family Village - 3 сектор</v>
          </cell>
          <cell r="B600" t="str">
            <v>ca81d8fc-9523-11e2-9ac7-0025906b4dd5</v>
          </cell>
        </row>
        <row r="601">
          <cell r="A601" t="str">
            <v>Family Village - 4  сектор</v>
          </cell>
          <cell r="B601" t="str">
            <v>92c6e51e-d5ae-11e8-80d7-00155da7893d</v>
          </cell>
        </row>
        <row r="602">
          <cell r="A602" t="str">
            <v>Family Village - 4 сектор</v>
          </cell>
          <cell r="B602" t="str">
            <v>0d9efe1a-c8cf-11e3-882b-0025906b4dd5</v>
          </cell>
        </row>
        <row r="603">
          <cell r="A603" t="str">
            <v>Family Village - 4 сектор 2 очередь</v>
          </cell>
          <cell r="B603" t="str">
            <v>af830fe6-faa2-11e3-882b-0025906b4dd5</v>
          </cell>
        </row>
        <row r="604">
          <cell r="A604" t="str">
            <v>Family Village - 5 сектор</v>
          </cell>
          <cell r="B604" t="str">
            <v>0d9efdb6-c8cf-11e3-882b-0025906b4dd5</v>
          </cell>
        </row>
        <row r="605">
          <cell r="A605" t="str">
            <v>Family Village - 6 сектор</v>
          </cell>
          <cell r="B605" t="str">
            <v>0d9efdb7-c8cf-11e3-882b-0025906b4dd5</v>
          </cell>
        </row>
        <row r="606">
          <cell r="A606" t="str">
            <v>Family Village ( 7 Очередь)</v>
          </cell>
          <cell r="B606" t="str">
            <v>0d9efdb8-c8cf-11e3-882b-0025906b4dd5</v>
          </cell>
        </row>
        <row r="607">
          <cell r="A607" t="str">
            <v>Family Village ( 8 Очередь)</v>
          </cell>
          <cell r="B607" t="str">
            <v>0d9efdb9-c8cf-11e3-882b-0025906b4dd5</v>
          </cell>
        </row>
        <row r="608">
          <cell r="A608" t="str">
            <v>Family Village ( 9 Очередь)</v>
          </cell>
          <cell r="B608" t="str">
            <v>0d9efdba-c8cf-11e3-882b-0025906b4dd5</v>
          </cell>
        </row>
        <row r="609">
          <cell r="A609" t="str">
            <v>Family Village (10 Очередь)</v>
          </cell>
          <cell r="B609" t="str">
            <v>0d9efdbb-c8cf-11e3-882b-0025906b4dd5</v>
          </cell>
        </row>
        <row r="610">
          <cell r="A610" t="str">
            <v>Family Village 2 (New)</v>
          </cell>
          <cell r="B610" t="str">
            <v>0d9efe00-c8cf-11e3-882b-0025906b4dd5</v>
          </cell>
        </row>
        <row r="611">
          <cell r="A611" t="str">
            <v>Family Village Comfort 2 очередь</v>
          </cell>
          <cell r="B611" t="str">
            <v>7b395c8f-f56c-11e5-b34f-b4b52f5405e7</v>
          </cell>
        </row>
        <row r="612">
          <cell r="A612" t="str">
            <v>Family Village Comfort 3 очередь</v>
          </cell>
          <cell r="B612" t="str">
            <v>7b395c90-f56c-11e5-b34f-b4b52f5405e7</v>
          </cell>
        </row>
        <row r="613">
          <cell r="A613" t="str">
            <v>Family Village Comfort 4 очередь</v>
          </cell>
          <cell r="B613" t="str">
            <v>7b395c91-f56c-11e5-b34f-b4b52f5405e7</v>
          </cell>
        </row>
        <row r="614">
          <cell r="A614" t="str">
            <v>Flagman - 1</v>
          </cell>
          <cell r="B614" t="str">
            <v>657d775d-f72d-11ea-a837-00155d101d74</v>
          </cell>
        </row>
        <row r="615">
          <cell r="A615" t="str">
            <v>Flagman - 2</v>
          </cell>
          <cell r="B615" t="str">
            <v>4dfa3e15-f419-11ea-a837-00155d101d74</v>
          </cell>
        </row>
        <row r="616">
          <cell r="A616" t="str">
            <v>Flagman - Паркинг - 1</v>
          </cell>
          <cell r="B616" t="str">
            <v>6db4c585-ea1e-11eb-a81e-001dd8b72708</v>
          </cell>
        </row>
        <row r="617">
          <cell r="A617" t="str">
            <v xml:space="preserve">Flagman - Паркинг - 2 </v>
          </cell>
          <cell r="B617" t="str">
            <v>14bb36f1-21c6-11ec-a81f-001dd8b72708</v>
          </cell>
        </row>
        <row r="618">
          <cell r="A618" t="str">
            <v>FTO уч.№12 - 1</v>
          </cell>
          <cell r="B618" t="str">
            <v>0d9efdd8-c8cf-11e3-882b-0025906b4dd5</v>
          </cell>
        </row>
        <row r="619">
          <cell r="A619" t="str">
            <v>FTO уч.№12 - 2</v>
          </cell>
          <cell r="B619" t="str">
            <v>3651608f-9732-11e9-a82b-00155d101622</v>
          </cell>
        </row>
        <row r="620">
          <cell r="A620" t="str">
            <v>FTO уч.№12 - 3</v>
          </cell>
          <cell r="B620" t="str">
            <v>59b7b87d-9732-11e9-a82b-00155d101622</v>
          </cell>
        </row>
        <row r="621">
          <cell r="A621" t="str">
            <v>FTO уч.№12 - 4</v>
          </cell>
          <cell r="B621" t="str">
            <v>de684219-dbaf-11e9-a831-00155d10652c</v>
          </cell>
        </row>
        <row r="622">
          <cell r="A622" t="str">
            <v>FTO уч.№12 - 5</v>
          </cell>
          <cell r="B622" t="str">
            <v>166626db-dbb0-11e9-a831-00155d10652c</v>
          </cell>
        </row>
        <row r="623">
          <cell r="A623" t="str">
            <v>FTO уч.№12 - 6</v>
          </cell>
          <cell r="B623" t="str">
            <v>2d114319-dbb0-11e9-a831-00155d10652c</v>
          </cell>
        </row>
        <row r="624">
          <cell r="A624" t="str">
            <v>Gagarin park (1 очередь)</v>
          </cell>
          <cell r="B624" t="str">
            <v>68b39316-6336-11e5-8a14-b4b52f5405e7</v>
          </cell>
        </row>
        <row r="625">
          <cell r="A625" t="str">
            <v>Gagarin park (1 очередь) кладовки</v>
          </cell>
          <cell r="B625" t="str">
            <v>958255a4-6463-11e6-9903-b4b52f5405e7</v>
          </cell>
        </row>
        <row r="626">
          <cell r="A626" t="str">
            <v>Gagarin park (1 очередь) паркинг</v>
          </cell>
          <cell r="B626" t="str">
            <v>65e9af1a-183d-11e6-98fe-b4b52f5405e7</v>
          </cell>
        </row>
        <row r="627">
          <cell r="A627" t="str">
            <v>Gagarin park (2 очередь)</v>
          </cell>
          <cell r="B627" t="str">
            <v>27e5d8c0-2266-11e6-98fe-b4b52f5405e7</v>
          </cell>
        </row>
        <row r="628">
          <cell r="A628" t="str">
            <v>Gagarin park (2 очередь) кладовки</v>
          </cell>
          <cell r="B628" t="str">
            <v>f3360e7a-02fa-11e7-97ac-b4b52f5405e7</v>
          </cell>
        </row>
        <row r="629">
          <cell r="A629" t="str">
            <v>Gagarin park (2 очередь) офис</v>
          </cell>
          <cell r="B629" t="str">
            <v>b7872f90-3b94-11e7-826f-b4b52f5405e7</v>
          </cell>
        </row>
        <row r="630">
          <cell r="A630" t="str">
            <v>Gagarin park (2 очередь) паркинг</v>
          </cell>
          <cell r="B630" t="str">
            <v>faedef8f-5a2a-11e6-9a13-b4b52f5405e7</v>
          </cell>
        </row>
        <row r="631">
          <cell r="A631" t="str">
            <v>Gagarin park (3 очередь) блок A</v>
          </cell>
          <cell r="B631" t="str">
            <v>27e5d8c1-2266-11e6-98fe-b4b52f5405e7</v>
          </cell>
        </row>
        <row r="632">
          <cell r="A632" t="str">
            <v>Gagarin park (3 очередь) блок A кладовки</v>
          </cell>
          <cell r="B632" t="str">
            <v>90ad0168-1e6c-11e7-97ac-b4b52f5405e7</v>
          </cell>
        </row>
        <row r="633">
          <cell r="A633" t="str">
            <v>Gagarin park (3 очередь) блок B</v>
          </cell>
          <cell r="B633" t="str">
            <v>e95a3082-7bbe-11e6-89ba-b4b52f5405e7</v>
          </cell>
        </row>
        <row r="634">
          <cell r="A634" t="str">
            <v>Gagarin park (3 очередь) блок B кладовки</v>
          </cell>
          <cell r="B634" t="str">
            <v>90ad0169-1e6c-11e7-97ac-b4b52f5405e7</v>
          </cell>
        </row>
        <row r="635">
          <cell r="A635" t="str">
            <v xml:space="preserve">Gagarin park (3 очередь) блок C </v>
          </cell>
          <cell r="B635" t="str">
            <v>e95a3083-7bbe-11e6-89ba-b4b52f5405e7</v>
          </cell>
        </row>
        <row r="636">
          <cell r="A636" t="str">
            <v>Gagarin park (3 очередь) блок C кладовки</v>
          </cell>
          <cell r="B636" t="str">
            <v>90ad016a-1e6c-11e7-97ac-b4b52f5405e7</v>
          </cell>
        </row>
        <row r="637">
          <cell r="A637" t="str">
            <v>Gagarin park (3 очередь) паркинг</v>
          </cell>
          <cell r="B637" t="str">
            <v>e95a3084-7bbe-11e6-89ba-b4b52f5405e7</v>
          </cell>
        </row>
        <row r="638">
          <cell r="A638" t="str">
            <v>Garden  - 6</v>
          </cell>
          <cell r="B638" t="str">
            <v>88662cdc-2861-11e9-80d9-00155d101f25</v>
          </cell>
        </row>
        <row r="639">
          <cell r="A639" t="str">
            <v>Garden - 1 (КПД)</v>
          </cell>
          <cell r="B639" t="str">
            <v>88662cda-2861-11e9-80d9-00155d101f25</v>
          </cell>
        </row>
        <row r="640">
          <cell r="A640" t="str">
            <v>Garden - 2 (КПД)</v>
          </cell>
          <cell r="B640" t="str">
            <v>88662cdb-2861-11e9-80d9-00155d101f25</v>
          </cell>
        </row>
        <row r="641">
          <cell r="A641" t="str">
            <v>Garden Econom 1 очередь</v>
          </cell>
          <cell r="B641" t="str">
            <v>d1718d0c-a80c-11eb-a842-00155d106fa9</v>
          </cell>
        </row>
        <row r="642">
          <cell r="A642" t="str">
            <v xml:space="preserve">Garden Econom 2 очередь  </v>
          </cell>
          <cell r="B642" t="str">
            <v>88662cdd-2861-11e9-80d9-00155d101f25</v>
          </cell>
        </row>
        <row r="643">
          <cell r="A643" t="str">
            <v xml:space="preserve">Garden Econom 3 очередь </v>
          </cell>
          <cell r="B643" t="str">
            <v>6046109c-f8d0-11eb-a829-001dd8b726aa</v>
          </cell>
        </row>
        <row r="644">
          <cell r="A644" t="str">
            <v>Garden town (614)</v>
          </cell>
          <cell r="B644" t="str">
            <v>1076d7f0-a465-11e3-a6a0-0025906b4dd5</v>
          </cell>
        </row>
        <row r="645">
          <cell r="A645" t="str">
            <v>Garden View-1 (Ранее Крокус Реконцепт 3-4)</v>
          </cell>
          <cell r="B645" t="str">
            <v>e6389f17-070d-11e8-80cf-bb580b2abfef</v>
          </cell>
        </row>
        <row r="646">
          <cell r="A646" t="str">
            <v>Garden View-1 паркинг (Ранее Крокус Реконцепт 3-4)</v>
          </cell>
          <cell r="B646" t="str">
            <v>77a2278a-2ea7-11e9-80d9-00155d101f25</v>
          </cell>
        </row>
        <row r="647">
          <cell r="A647" t="str">
            <v>Garden View-2 (Ранее Крокус Реконцепт 2-2)</v>
          </cell>
          <cell r="B647" t="str">
            <v>62027a55-4f04-11e6-9a13-b4b52f5405e7</v>
          </cell>
        </row>
        <row r="648">
          <cell r="A648" t="str">
            <v>Garden View-2 паркинг (Ранее Крокус Реконцепт 2-2)</v>
          </cell>
          <cell r="B648" t="str">
            <v>c21926db-df39-11e8-80d7-00155da7893d</v>
          </cell>
        </row>
        <row r="649">
          <cell r="A649" t="str">
            <v>Garden View-3 (Ранее Крокус Реконцепт 2-1)</v>
          </cell>
          <cell r="B649" t="str">
            <v>62027a54-4f04-11e6-9a13-b4b52f5405e7</v>
          </cell>
        </row>
        <row r="650">
          <cell r="A650" t="str">
            <v>Garden View-3 паркинг (Ранее Крокус Реконцепт 2-1)</v>
          </cell>
          <cell r="B650" t="str">
            <v>fa8d0841-a510-11e7-80c9-001dd8b71c2c</v>
          </cell>
        </row>
        <row r="651">
          <cell r="A651" t="str">
            <v>Garden Village - 2</v>
          </cell>
          <cell r="B651" t="str">
            <v>0d9efdb5-c8cf-11e3-882b-0025906b4dd5</v>
          </cell>
        </row>
        <row r="652">
          <cell r="A652" t="str">
            <v>Garden Village - 2 сектор</v>
          </cell>
          <cell r="B652" t="str">
            <v>686ed86b-a429-11e3-a6a0-0025906b4dd5</v>
          </cell>
        </row>
        <row r="653">
          <cell r="A653" t="str">
            <v>Garden Village - 3</v>
          </cell>
          <cell r="B653" t="str">
            <v>0d9efe18-c8cf-11e3-882b-0025906b4dd5</v>
          </cell>
        </row>
        <row r="654">
          <cell r="A654" t="str">
            <v>Garden Village - 4</v>
          </cell>
          <cell r="B654" t="str">
            <v>0d9efdbc-c8cf-11e3-882b-0025906b4dd5</v>
          </cell>
        </row>
        <row r="655">
          <cell r="A655" t="str">
            <v>Garden Village - 5</v>
          </cell>
          <cell r="B655" t="str">
            <v>0d9efdbd-c8cf-11e3-882b-0025906b4dd5</v>
          </cell>
        </row>
        <row r="656">
          <cell r="A656" t="str">
            <v>Garden Village - 6</v>
          </cell>
          <cell r="B656" t="str">
            <v>0d9efdbe-c8cf-11e3-882b-0025906b4dd5</v>
          </cell>
        </row>
        <row r="657">
          <cell r="A657" t="str">
            <v>Garden Village - 7</v>
          </cell>
          <cell r="B657" t="str">
            <v>0d9efdbf-c8cf-11e3-882b-0025906b4dd5</v>
          </cell>
        </row>
        <row r="658">
          <cell r="A658" t="str">
            <v>Garden Village - 8</v>
          </cell>
          <cell r="B658" t="str">
            <v>0d9efe1b-c8cf-11e3-882b-0025906b4dd5</v>
          </cell>
        </row>
        <row r="659">
          <cell r="A659" t="str">
            <v>Garden Village 1/2-сектор (Коттедж)</v>
          </cell>
          <cell r="B659" t="str">
            <v>5b94cbf2-4e76-11e6-9a13-b4b52f5405e7</v>
          </cell>
        </row>
        <row r="660">
          <cell r="A660" t="str">
            <v>Garden Village 1-сектор (Коттедж)</v>
          </cell>
          <cell r="B660" t="str">
            <v>048a625a-ed29-11e2-8e33-0025906b4dd5</v>
          </cell>
        </row>
        <row r="661">
          <cell r="A661" t="str">
            <v xml:space="preserve">Grand Opera </v>
          </cell>
          <cell r="B661" t="str">
            <v>1ef6c0e0-01bf-11e8-80cf-bb580b2abfef</v>
          </cell>
        </row>
        <row r="662">
          <cell r="A662" t="str">
            <v>Grand Opera - Кладовые</v>
          </cell>
          <cell r="B662" t="str">
            <v>c679e090-254b-11ea-a82f-00155d101a20</v>
          </cell>
        </row>
        <row r="663">
          <cell r="A663" t="str">
            <v xml:space="preserve">Grand Opera - Паркинг </v>
          </cell>
          <cell r="B663" t="str">
            <v>d8622c7d-033c-11e9-80d7-00155da7893d</v>
          </cell>
        </row>
        <row r="664">
          <cell r="A664" t="str">
            <v>GRAND PARK (business) - 1</v>
          </cell>
          <cell r="B664" t="str">
            <v>cf2e33c4-b3eb-11eb-a828-001dd8b726aa</v>
          </cell>
        </row>
        <row r="665">
          <cell r="A665" t="str">
            <v>GRAND PARK (business) - 2</v>
          </cell>
          <cell r="B665" t="str">
            <v>26700e1b-b3ec-11eb-a828-001dd8b726aa</v>
          </cell>
        </row>
        <row r="666">
          <cell r="A666" t="str">
            <v>GRAND PARK (business) - 3</v>
          </cell>
          <cell r="B666" t="str">
            <v>800a99c4-b3ec-11eb-a828-001dd8b726aa</v>
          </cell>
        </row>
        <row r="667">
          <cell r="A667" t="str">
            <v>GRAND PARK (business) - 4</v>
          </cell>
          <cell r="B667" t="str">
            <v>c736c882-b3ec-11eb-a828-001dd8b726aa</v>
          </cell>
        </row>
        <row r="668">
          <cell r="A668" t="str">
            <v>GRAND PARK (business) - 5</v>
          </cell>
          <cell r="B668" t="str">
            <v>3b801c2e-b3ed-11eb-a828-001dd8b726aa</v>
          </cell>
        </row>
        <row r="669">
          <cell r="A669" t="str">
            <v>GRAND PARK (comfort) - 1</v>
          </cell>
          <cell r="B669" t="str">
            <v>d602cd2c-f816-11ea-a837-00155d101d74</v>
          </cell>
        </row>
        <row r="670">
          <cell r="A670" t="str">
            <v>GRAND PARK (comfort) - 1-2</v>
          </cell>
          <cell r="B670" t="str">
            <v>7fb94be8-f818-11ea-a837-00155d101d74</v>
          </cell>
        </row>
        <row r="671">
          <cell r="A671" t="str">
            <v>GRAND PARK (comfort) - 2</v>
          </cell>
          <cell r="B671" t="str">
            <v>3542314d-b3eb-11eb-a828-001dd8b726aa</v>
          </cell>
        </row>
        <row r="672">
          <cell r="A672" t="str">
            <v>GRAND PARK (comfort) - 3</v>
          </cell>
          <cell r="B672" t="str">
            <v>72e9ceb9-b3eb-11eb-a828-001dd8b726aa</v>
          </cell>
        </row>
        <row r="673">
          <cell r="A673" t="str">
            <v>GRAND TURAN  (Комфорт) - 1</v>
          </cell>
          <cell r="B673" t="str">
            <v>f0ad1f3b-86a6-11e9-a82b-00155d101622</v>
          </cell>
        </row>
        <row r="674">
          <cell r="A674" t="str">
            <v>GRAND TURAN  (Комфорт) - 1 - Паркинг</v>
          </cell>
          <cell r="B674" t="str">
            <v>97bdc44d-1aa7-11eb-a830-00155d101559</v>
          </cell>
        </row>
        <row r="675">
          <cell r="A675" t="str">
            <v>GRAND TURAN  (Комфорт) - 1 - Паркинг - 2  (фиктивный)</v>
          </cell>
          <cell r="B675" t="str">
            <v>01ac2856-1d9a-11eb-a837-00155d101d74</v>
          </cell>
        </row>
        <row r="676">
          <cell r="A676" t="str">
            <v>GRAND TURAN (Бизнес плюс) - 1</v>
          </cell>
          <cell r="B676" t="str">
            <v>aa8ecdba-6ab5-11eb-a824-001dd8b726aa</v>
          </cell>
        </row>
        <row r="677">
          <cell r="A677" t="str">
            <v>GRAND TURAN (Бизнес плюс) - 2</v>
          </cell>
          <cell r="B677" t="str">
            <v>399416ee-6ab7-11eb-a824-001dd8b726aa</v>
          </cell>
        </row>
        <row r="678">
          <cell r="A678" t="str">
            <v>GRAND TURAN (Бизнес плюс) - 3</v>
          </cell>
          <cell r="B678" t="str">
            <v>99e0b9b0-6ab7-11eb-a824-001dd8b726aa</v>
          </cell>
        </row>
        <row r="679">
          <cell r="A679" t="str">
            <v>GRAND TURAN (Бизнес) - 1 - 1</v>
          </cell>
          <cell r="B679" t="str">
            <v>f0ad1f39-86a6-11e9-a82b-00155d101622</v>
          </cell>
        </row>
        <row r="680">
          <cell r="A680" t="str">
            <v>GRAND TURAN (Бизнес) - 1 - 2</v>
          </cell>
          <cell r="B680" t="str">
            <v>f0ad1f3a-86a6-11e9-a82b-00155d101622</v>
          </cell>
        </row>
        <row r="681">
          <cell r="A681" t="str">
            <v>GRAND TURAN (Бизнес) - 1 - Паркинг</v>
          </cell>
          <cell r="B681" t="str">
            <v>65af66c0-6b67-11eb-a83f-00155d106fa9</v>
          </cell>
        </row>
        <row r="682">
          <cell r="A682" t="str">
            <v>GRAND TURAN (Бизнес) - 1 - Паркинг (фиктивный)</v>
          </cell>
          <cell r="B682" t="str">
            <v>1fae3e45-9ddb-11eb-a83f-00155d106fa9</v>
          </cell>
        </row>
        <row r="683">
          <cell r="A683" t="str">
            <v>GRAND TURAN (Бизнес) - 2</v>
          </cell>
          <cell r="B683" t="str">
            <v>dd3c7c80-605e-11eb-a824-001dd8b726aa</v>
          </cell>
        </row>
        <row r="684">
          <cell r="A684" t="str">
            <v>GRAND TURAN (Бизнес) - 2 - Паркинг</v>
          </cell>
          <cell r="B684" t="str">
            <v>748be73a-b7c7-11eb-a828-001dd8b726aa</v>
          </cell>
        </row>
        <row r="685">
          <cell r="A685" t="str">
            <v xml:space="preserve">GRAND TURAN (Комфорт) - 2 </v>
          </cell>
          <cell r="B685" t="str">
            <v>f0ad1f3c-86a6-11e9-a82b-00155d101622</v>
          </cell>
        </row>
        <row r="686">
          <cell r="A686" t="str">
            <v>GRAND TURAN (Комфорт) - 2  - Паркинг</v>
          </cell>
          <cell r="B686" t="str">
            <v>bfc59c2d-f710-11ea-a837-00155d101d74</v>
          </cell>
        </row>
        <row r="687">
          <cell r="A687" t="str">
            <v>GRAND TURAN (Комфорт) - 2  - фиктивный  - Паркинг</v>
          </cell>
          <cell r="B687" t="str">
            <v>a41831d8-0bdc-11ec-a81f-001dd8b72708</v>
          </cell>
        </row>
        <row r="688">
          <cell r="A688" t="str">
            <v>GRAND TURAN (Комфорт) - 3 - 2</v>
          </cell>
          <cell r="B688" t="str">
            <v>fa8afbe0-2eea-11eb-a830-00155d101559</v>
          </cell>
        </row>
        <row r="689">
          <cell r="A689" t="str">
            <v>GRAND TURAN (Комфорт) - 3 - Паркинг</v>
          </cell>
          <cell r="B689" t="str">
            <v>7a72e5c4-b860-11eb-a828-001dd8b726aa</v>
          </cell>
        </row>
        <row r="690">
          <cell r="A690" t="str">
            <v>GRAND TURAN (Комфорт) - 3 -1</v>
          </cell>
          <cell r="B690" t="str">
            <v>f0ad1f3d-86a6-11e9-a82b-00155d101622</v>
          </cell>
        </row>
        <row r="691">
          <cell r="A691" t="str">
            <v>GRAND TURAN (Комфорт) - 4 - 1</v>
          </cell>
          <cell r="B691" t="str">
            <v>f0ad1f3e-86a6-11e9-a82b-00155d101622</v>
          </cell>
        </row>
        <row r="692">
          <cell r="A692" t="str">
            <v xml:space="preserve">GRAND TURAN (Комфорт) - 4 - 2 </v>
          </cell>
          <cell r="B692" t="str">
            <v>51b5bca0-3aeb-11eb-a837-00155d101d74</v>
          </cell>
        </row>
        <row r="693">
          <cell r="A693" t="str">
            <v>GRAND TURAN (Комфорт) - 4 - 3</v>
          </cell>
          <cell r="B693" t="str">
            <v>0de8ff11-ad99-11eb-a824-001dd8b726aa</v>
          </cell>
        </row>
        <row r="694">
          <cell r="A694" t="str">
            <v xml:space="preserve">Green Park 1 Паркинг </v>
          </cell>
          <cell r="B694" t="str">
            <v>d991ecbf-dd16-11e4-bd64-b4b52f5405e7</v>
          </cell>
        </row>
        <row r="695">
          <cell r="A695" t="str">
            <v xml:space="preserve">Green Park 1-1 </v>
          </cell>
          <cell r="B695" t="str">
            <v>ba585d0c-5ebc-11e6-9a13-b4b52f5405e7</v>
          </cell>
        </row>
        <row r="696">
          <cell r="A696" t="str">
            <v>Green Park 1-2 (Примавера 3)</v>
          </cell>
          <cell r="B696" t="str">
            <v>f1709d59-97ea-11e4-bd2b-0025906b4dd5</v>
          </cell>
        </row>
        <row r="697">
          <cell r="A697" t="str">
            <v>Green Park 3</v>
          </cell>
          <cell r="B697" t="str">
            <v>90cf9761-0dbb-11e4-882b-0025906b4dd5</v>
          </cell>
        </row>
        <row r="698">
          <cell r="A698" t="str">
            <v>Green Park 3 паркинг</v>
          </cell>
          <cell r="B698" t="str">
            <v>00f14157-016c-11e6-98fe-b4b52f5405e7</v>
          </cell>
        </row>
        <row r="699">
          <cell r="A699" t="str">
            <v>GreenLine. Aqua Business - 1</v>
          </cell>
          <cell r="B699" t="str">
            <v>ed4b8887-39d8-11eb-a830-00155d101559</v>
          </cell>
        </row>
        <row r="700">
          <cell r="A700" t="str">
            <v>GreenLine. Aqua Business - 2</v>
          </cell>
          <cell r="B700" t="str">
            <v>5f4a63d1-39d9-11eb-a830-00155d101559</v>
          </cell>
        </row>
        <row r="701">
          <cell r="A701" t="str">
            <v>Greenline. Aqua Premium - 1 (Batagay premium - 1)</v>
          </cell>
          <cell r="B701" t="str">
            <v>a9bc757d-6a0a-11eb-a824-001dd8b726aa</v>
          </cell>
        </row>
        <row r="702">
          <cell r="A702" t="str">
            <v>Greenline. Aqua Premium - 2 (Batagay premium - 2)</v>
          </cell>
          <cell r="B702" t="str">
            <v>cd1ee9d9-6a0b-11eb-a824-001dd8b726aa</v>
          </cell>
        </row>
        <row r="703">
          <cell r="A703" t="str">
            <v>Greenline. Aqua Premium - 3 (Batagay premium - 3)</v>
          </cell>
          <cell r="B703" t="str">
            <v>88a9af0c-6a0c-11eb-a824-001dd8b726aa</v>
          </cell>
        </row>
        <row r="704">
          <cell r="A704" t="str">
            <v>Greenline. Aqua Premium - 4 (Batagay premium - 4)</v>
          </cell>
          <cell r="B704" t="str">
            <v>9677bdf5-6a10-11eb-a824-001dd8b726aa</v>
          </cell>
        </row>
        <row r="705">
          <cell r="A705" t="str">
            <v>Greenline. Aqua Premium - 5 (Batagay premium - 5)</v>
          </cell>
          <cell r="B705" t="str">
            <v>16bb245e-6a11-11eb-a824-001dd8b726aa</v>
          </cell>
        </row>
        <row r="706">
          <cell r="A706" t="str">
            <v>Greenline. Aqua Premium - 6 (Batagay premium - 6)</v>
          </cell>
          <cell r="B706" t="str">
            <v>fc101f16-6a11-11eb-a824-001dd8b726aa</v>
          </cell>
        </row>
        <row r="707">
          <cell r="A707" t="str">
            <v>GreenLine. Aura - 1</v>
          </cell>
          <cell r="B707" t="str">
            <v>ffc1ff08-f730-11ea-a830-00155d101559</v>
          </cell>
        </row>
        <row r="708">
          <cell r="A708" t="str">
            <v>GreenLine. Aura - 1 - Кладовки</v>
          </cell>
          <cell r="B708" t="str">
            <v>651f5020-1b6c-11ec-a81f-001dd8b72708</v>
          </cell>
        </row>
        <row r="709">
          <cell r="A709" t="str">
            <v>Greenline. Aura - 1 - Паркинг</v>
          </cell>
          <cell r="B709" t="str">
            <v>feedce1c-609f-11eb-a824-001dd8b726aa</v>
          </cell>
        </row>
        <row r="710">
          <cell r="A710" t="str">
            <v>GreenLine. Aura - 2</v>
          </cell>
          <cell r="B710" t="str">
            <v>eb7238df-12a3-11eb-a830-00155d101559</v>
          </cell>
        </row>
        <row r="711">
          <cell r="A711" t="str">
            <v>GreenLine. Aura - 3</v>
          </cell>
          <cell r="B711" t="str">
            <v>e44d8867-39cb-11eb-a830-00155d101559</v>
          </cell>
        </row>
        <row r="712">
          <cell r="A712" t="str">
            <v xml:space="preserve">GreenLine. Aura – 4 очередь   </v>
          </cell>
          <cell r="B712" t="str">
            <v>ef0b604a-6a91-11eb-a824-001dd8b726aa</v>
          </cell>
        </row>
        <row r="713">
          <cell r="A713" t="str">
            <v xml:space="preserve">GreenLine. Aura – 5 очередь   </v>
          </cell>
          <cell r="B713" t="str">
            <v>5b5e5958-6a92-11eb-a824-001dd8b726aa</v>
          </cell>
        </row>
        <row r="714">
          <cell r="A714" t="str">
            <v>GreenLine. Aura (офисы) - 1</v>
          </cell>
          <cell r="B714" t="str">
            <v>8e88ed32-9c5e-11eb-a83f-00155d106fa9</v>
          </cell>
        </row>
        <row r="715">
          <cell r="A715" t="str">
            <v>GreenLine. Prima - 1 (BATAGAY BUSINESS PLUS - 1)</v>
          </cell>
          <cell r="B715" t="str">
            <v>af72b030-f731-11ea-a830-00155d101559</v>
          </cell>
        </row>
        <row r="716">
          <cell r="A716" t="str">
            <v>Greenline. Prima - 2 (BATAGAY BUSINESS PLUS - 2)</v>
          </cell>
          <cell r="B716" t="str">
            <v>b0f019b8-39cd-11eb-a830-00155d101559</v>
          </cell>
        </row>
        <row r="717">
          <cell r="A717" t="str">
            <v>Greenline. Prima - 3 (BATAGAY BUSINESS PLUS - 3)</v>
          </cell>
          <cell r="B717" t="str">
            <v>4af765e0-69fa-11eb-a824-001dd8b726aa</v>
          </cell>
        </row>
        <row r="718">
          <cell r="A718" t="str">
            <v xml:space="preserve">Greenline. Prima - 4 (BATAGAY BUSINESS PLUS - 4) </v>
          </cell>
          <cell r="B718" t="str">
            <v>e992c746-69fd-11eb-a824-001dd8b726aa</v>
          </cell>
        </row>
        <row r="719">
          <cell r="A719" t="str">
            <v>Greenline. Prima - 5 (BATAGAY BUSINESS PLUS - 5)</v>
          </cell>
          <cell r="B719" t="str">
            <v>f4fde5cd-6a04-11eb-a824-001dd8b726aa</v>
          </cell>
        </row>
        <row r="720">
          <cell r="A720" t="str">
            <v>Greenline. Prima - 6 (BATAGAY BUSINESS PLUS - 6)</v>
          </cell>
          <cell r="B720" t="str">
            <v>c2089a2f-6a05-11eb-a824-001dd8b726aa</v>
          </cell>
        </row>
        <row r="721">
          <cell r="A721" t="str">
            <v>Greenline. Terra Business - 1 (Batagay Green - 1)</v>
          </cell>
          <cell r="B721" t="str">
            <v>ec938063-2f0a-11eb-a830-00155d101559</v>
          </cell>
        </row>
        <row r="722">
          <cell r="A722" t="str">
            <v>Greenline. Terra Business 2-1 (Batagay Green - 2 - 1)</v>
          </cell>
          <cell r="B722" t="str">
            <v>2f351436-6a07-11eb-a824-001dd8b726aa</v>
          </cell>
        </row>
        <row r="723">
          <cell r="A723" t="str">
            <v>Greenline. Terra Business 2-2 (Batagay Green - 2 - 2)</v>
          </cell>
          <cell r="B723" t="str">
            <v>a2e17ef3-a972-11eb-a824-001dd8b726aa</v>
          </cell>
        </row>
        <row r="724">
          <cell r="A724" t="str">
            <v>GreenLine.Asyl Mura - 4 (E Блок)</v>
          </cell>
          <cell r="B724" t="str">
            <v>22b65a6c-4638-11e9-80d9-00155d101f25</v>
          </cell>
        </row>
        <row r="725">
          <cell r="A725" t="str">
            <v>GreenLine.Asyl Mura - 4 (E блок) - Паркинг</v>
          </cell>
          <cell r="B725" t="str">
            <v>e0b5da4b-6a9c-11eb-a824-001dd8b726aa</v>
          </cell>
        </row>
        <row r="726">
          <cell r="A726" t="str">
            <v xml:space="preserve">GreenLine.Asyl Mura - 4 (E блок) - Паркинг (фиктивный) </v>
          </cell>
          <cell r="B726" t="str">
            <v>be6be0f4-e497-11eb-a829-001dd8b726aa</v>
          </cell>
        </row>
        <row r="727">
          <cell r="A727" t="str">
            <v>GreenLine.Asyl Mura (Batagay 306) - 1</v>
          </cell>
          <cell r="B727" t="str">
            <v>2230d945-49fa-11e8-80cf-bb580b2abfef</v>
          </cell>
        </row>
        <row r="728">
          <cell r="A728" t="str">
            <v>GreenLine.Asyl Mura (Batagay 306) - 1 (паркинг)</v>
          </cell>
          <cell r="B728" t="str">
            <v>97b93b73-1cb1-11ea-a831-00155d10652c</v>
          </cell>
        </row>
        <row r="729">
          <cell r="A729" t="str">
            <v>GreenLine.Asyl Mura (Batagay 306) - 2 (F блок)</v>
          </cell>
          <cell r="B729" t="str">
            <v>22b65a6d-4638-11e9-80d9-00155d101f25</v>
          </cell>
        </row>
        <row r="730">
          <cell r="A730" t="str">
            <v>GreenLine.Asyl Mura (Batagay 306) - 2 (F блок)  - Паркинг</v>
          </cell>
          <cell r="B730" t="str">
            <v>fc502d5d-fd58-11ea-a837-00155d101d74</v>
          </cell>
        </row>
        <row r="731">
          <cell r="A731" t="str">
            <v>GreenLine.Asyl Mura (Batagay 306) - 3 (B блок) - Parking  Фиктивный</v>
          </cell>
          <cell r="B731" t="str">
            <v>9beb4ee4-c217-11eb-a829-001dd8b726aa</v>
          </cell>
        </row>
        <row r="732">
          <cell r="A732" t="str">
            <v>GreenLine.Asyl Mura (Batagay 306) - 3 (B блок) - Паркинг</v>
          </cell>
          <cell r="B732" t="str">
            <v>f0756a67-f7cb-11ea-a837-00155d101d74</v>
          </cell>
        </row>
        <row r="733">
          <cell r="A733" t="str">
            <v xml:space="preserve">GreenLine.Asyl Mura (Batagay 306) - 3 (В блок)  </v>
          </cell>
          <cell r="B733" t="str">
            <v>2230d946-49fa-11e8-80cf-bb580b2abfef</v>
          </cell>
        </row>
        <row r="734">
          <cell r="A734" t="str">
            <v>GreenLine.Asyl Mura (Batagay 306) - 5 (D Блок)</v>
          </cell>
          <cell r="B734" t="str">
            <v>cd4eef8e-2ac8-11e9-80d9-00155d101f25</v>
          </cell>
        </row>
        <row r="735">
          <cell r="A735" t="str">
            <v>GreenLine.Asyl Mura (Batagay 306) - 5 (D Блок) - Паркинг</v>
          </cell>
          <cell r="B735" t="str">
            <v>cdc8f7b7-f437-11eb-a81e-001dd8b72708</v>
          </cell>
        </row>
        <row r="736">
          <cell r="A736" t="str">
            <v>GreenLine.Asyl Mura (Batagay 306) - 6 (C Блок)  - Паркинг</v>
          </cell>
          <cell r="B736" t="str">
            <v>fea2577c-f437-11eb-a81e-001dd8b72708</v>
          </cell>
        </row>
        <row r="737">
          <cell r="A737" t="str">
            <v>GreenLine.Asyl Mura (Batagay 306) - 6 (С Блок)</v>
          </cell>
          <cell r="B737" t="str">
            <v>22b65a6b-4638-11e9-80d9-00155d101f25</v>
          </cell>
        </row>
        <row r="738">
          <cell r="A738" t="str">
            <v xml:space="preserve">GreenLine.BI City Tokyo - 2 (A,B блоки) </v>
          </cell>
          <cell r="B738" t="str">
            <v>22c74f9d-9126-11e6-97ac-b4b52f5405e7</v>
          </cell>
        </row>
        <row r="739">
          <cell r="A739" t="str">
            <v>GreenLine.BI City Tokyo - 2 (A,B блоки) - Паркинг</v>
          </cell>
          <cell r="B739" t="str">
            <v>aea32d70-29f4-11e9-80d9-00155d101f25</v>
          </cell>
        </row>
        <row r="740">
          <cell r="A740" t="str">
            <v>GreenLine.BI City Tokyo - 3  (H блок) - Паркинг</v>
          </cell>
          <cell r="B740" t="str">
            <v>25727dfd-df80-11e9-a831-00155d10652c</v>
          </cell>
        </row>
        <row r="741">
          <cell r="A741" t="str">
            <v>GreenLine.BI City Tokyo - 3-1 (H блок)</v>
          </cell>
          <cell r="B741" t="str">
            <v>7aa1fb4c-c7de-11ea-a837-00155d101d74</v>
          </cell>
        </row>
        <row r="742">
          <cell r="A742" t="str">
            <v>GreenLine.BI City Tokyo - 3-1 (H блок) - кладовки</v>
          </cell>
          <cell r="B742" t="str">
            <v>be482344-3b61-11eb-a830-00155d101559</v>
          </cell>
        </row>
        <row r="743">
          <cell r="A743" t="str">
            <v>GreenLine.BI City Tokyo - 3-2 (H блок)</v>
          </cell>
          <cell r="B743" t="str">
            <v>22c74f9e-9126-11e6-97ac-b4b52f5405e7</v>
          </cell>
        </row>
        <row r="744">
          <cell r="A744" t="str">
            <v>GreenLine.BI City Tokyo - 3-2 (H блок) - кладовки</v>
          </cell>
          <cell r="B744" t="str">
            <v>50bf7d77-3b67-11eb-a830-00155d101559</v>
          </cell>
        </row>
        <row r="745">
          <cell r="A745" t="str">
            <v xml:space="preserve">GreenLine.BI City Tokyo - 4  (G блок) - Паркинг - 4 </v>
          </cell>
          <cell r="B745" t="str">
            <v>5dddac14-2736-11ec-a81f-001dd8b72708</v>
          </cell>
        </row>
        <row r="746">
          <cell r="A746" t="str">
            <v xml:space="preserve">GreenLine.BI City Tokyo 1-ая очередь (D блок) </v>
          </cell>
          <cell r="B746" t="str">
            <v>d2cf9984-83cc-11e6-89ba-b4b52f5405e7</v>
          </cell>
        </row>
        <row r="747">
          <cell r="A747" t="str">
            <v>GreenLine.BI City Tokyo 1-ая очередь (D блок)  (паркинг)</v>
          </cell>
          <cell r="B747" t="str">
            <v>99440c74-281a-11e8-80cf-bb580b2abfef</v>
          </cell>
        </row>
        <row r="748">
          <cell r="A748" t="str">
            <v>GreenLine.FreeDom - 1 - 1</v>
          </cell>
          <cell r="B748" t="str">
            <v>88445073-ef0f-11e8-80d7-00155da7893d</v>
          </cell>
        </row>
        <row r="749">
          <cell r="A749" t="str">
            <v xml:space="preserve">GreenLine.FreeDom - 1 - 2 </v>
          </cell>
          <cell r="B749" t="str">
            <v>1784e6e1-aa35-11ea-a830-00155d101559</v>
          </cell>
        </row>
        <row r="750">
          <cell r="A750" t="str">
            <v>GreenLine.FreeDom - 1 - Паркинг</v>
          </cell>
          <cell r="B750" t="str">
            <v>05d1bd5e-3c1d-11ea-a82f-00155d101a20</v>
          </cell>
        </row>
        <row r="751">
          <cell r="A751" t="str">
            <v>GreenLine.FreeDom - 2</v>
          </cell>
          <cell r="B751" t="str">
            <v>44fbadd8-4e7f-11e8-80cf-bb580b2abfef</v>
          </cell>
        </row>
        <row r="752">
          <cell r="A752" t="str">
            <v>GreenLine.FreeDom - 2 - Паркинг</v>
          </cell>
          <cell r="B752" t="str">
            <v>d2a88cce-4277-11ea-a82f-00155d101a20</v>
          </cell>
        </row>
        <row r="753">
          <cell r="A753" t="str">
            <v>GreenLine.Headliner - 1</v>
          </cell>
          <cell r="B753" t="str">
            <v>3f19d98b-5800-11e8-80d6-00155da7893d</v>
          </cell>
        </row>
        <row r="754">
          <cell r="A754" t="str">
            <v>Greenline.Headliner - 2</v>
          </cell>
          <cell r="B754" t="str">
            <v>490d9ec6-ebbf-11e8-80d7-00155da7893d</v>
          </cell>
        </row>
        <row r="755">
          <cell r="A755" t="str">
            <v>GreenLine.Headliner - 3</v>
          </cell>
          <cell r="B755" t="str">
            <v>3fd54f18-0859-11e9-80d8-00155d107213</v>
          </cell>
        </row>
        <row r="756">
          <cell r="A756" t="str">
            <v>GreenLine.Headliner - 3  паркинг</v>
          </cell>
          <cell r="B756" t="str">
            <v>3fd54f19-0859-11e9-80d8-00155d107213</v>
          </cell>
        </row>
        <row r="757">
          <cell r="A757" t="str">
            <v>GreenLine.Headliner (Фаза 2) - 1</v>
          </cell>
          <cell r="B757" t="str">
            <v>e33db15d-4ee1-11ea-a832-00155d10652c</v>
          </cell>
        </row>
        <row r="758">
          <cell r="A758" t="str">
            <v>GreenLine.Headliner (Фаза 2) - 2</v>
          </cell>
          <cell r="B758" t="str">
            <v>b617f76c-4ee2-11ea-a832-00155d10652c</v>
          </cell>
        </row>
        <row r="759">
          <cell r="A759" t="str">
            <v>GreenLine.Headliner (Фаза 2) - 3</v>
          </cell>
          <cell r="B759" t="str">
            <v>b21f4185-a198-11eb-a840-00155d106fa9</v>
          </cell>
        </row>
        <row r="760">
          <cell r="A760" t="str">
            <v>GreenLine.Headliner паркинг - 1</v>
          </cell>
          <cell r="B760" t="str">
            <v>af4608a1-ef12-11e8-80d7-00155da7893d</v>
          </cell>
        </row>
        <row r="761">
          <cell r="A761" t="str">
            <v>GreenLine.Headliner паркинг - 2</v>
          </cell>
          <cell r="B761" t="str">
            <v>3f19d98c-5800-11e8-80d6-00155da7893d</v>
          </cell>
        </row>
        <row r="762">
          <cell r="A762" t="str">
            <v>Greenline.Terra - 1 - Паркинг</v>
          </cell>
          <cell r="B762" t="str">
            <v>89e1877d-ae55-11eb-a824-001dd8b726aa</v>
          </cell>
        </row>
        <row r="763">
          <cell r="A763" t="str">
            <v>Greenline.Terra (1-6 подъезды)</v>
          </cell>
          <cell r="B763" t="str">
            <v>60e29a81-9dcf-11eb-a83f-00155d106fa9</v>
          </cell>
        </row>
        <row r="764">
          <cell r="A764" t="str">
            <v>Greenline.Terra (20 этажей)</v>
          </cell>
          <cell r="B764" t="str">
            <v>fd41f3b9-4277-11ea-a82f-00155d101a20</v>
          </cell>
        </row>
        <row r="765">
          <cell r="A765" t="str">
            <v>Greenline.Terra (7, 8 и 9  подъезды)</v>
          </cell>
          <cell r="B765" t="str">
            <v>561329fa-ad23-11e9-a82c-00155d101622</v>
          </cell>
        </row>
        <row r="766">
          <cell r="A766" t="str">
            <v>GreenLine.Terra (Комфорт +)</v>
          </cell>
          <cell r="B766" t="str">
            <v>d5b46929-6a93-11eb-a824-001dd8b726aa</v>
          </cell>
        </row>
        <row r="767">
          <cell r="A767" t="str">
            <v>GreenLine.Ару Кала  - 1 - Паркинг</v>
          </cell>
          <cell r="B767" t="str">
            <v>2384b422-d56f-11ea-a830-00155d101559</v>
          </cell>
        </row>
        <row r="768">
          <cell r="A768" t="str">
            <v>GreenLine.Ару Қала  - 1 - Паркинг(фиктивный) - 1 - Паркинг</v>
          </cell>
          <cell r="B768" t="str">
            <v>220ad6b5-983f-11eb-a83f-00155d106fa9</v>
          </cell>
        </row>
        <row r="769">
          <cell r="A769" t="str">
            <v>GreenLine.Ару Кала - 1-1 (Кирпич)</v>
          </cell>
          <cell r="B769" t="str">
            <v>c7aa00a0-3358-11ea-a82f-00155d101a20</v>
          </cell>
        </row>
        <row r="770">
          <cell r="A770" t="str">
            <v>GreenLine.Ару Кала - 1-2 (Кирпич)</v>
          </cell>
          <cell r="B770" t="str">
            <v>362621f2-d0c7-11ea-a830-00155d101559</v>
          </cell>
        </row>
        <row r="771">
          <cell r="A771" t="str">
            <v>GreenLine.Ару Кала - 2</v>
          </cell>
          <cell r="B771" t="str">
            <v>88613a16-3359-11ea-a82f-00155d101a20</v>
          </cell>
        </row>
        <row r="772">
          <cell r="A772" t="str">
            <v xml:space="preserve">GreenLine.Ару Кала - 2 - Паркинг  </v>
          </cell>
          <cell r="B772" t="str">
            <v>4ac9de01-c836-11eb-a81e-001dd8b72708</v>
          </cell>
        </row>
        <row r="773">
          <cell r="A773" t="str">
            <v>GreenLine.Ару Кала - 3</v>
          </cell>
          <cell r="B773" t="str">
            <v>931e3a89-3359-11ea-a82f-00155d101a20</v>
          </cell>
        </row>
        <row r="774">
          <cell r="A774" t="str">
            <v xml:space="preserve">GreenLine.Ару Кала - 3 - Паркинг  </v>
          </cell>
          <cell r="B774" t="str">
            <v>605a7eb6-c90d-11eb-a81e-001dd8b72708</v>
          </cell>
        </row>
        <row r="775">
          <cell r="A775" t="str">
            <v>GreenLine.Ару Қала - 4</v>
          </cell>
          <cell r="B775" t="str">
            <v>a2181e20-3359-11ea-a82f-00155d101a20</v>
          </cell>
        </row>
        <row r="776">
          <cell r="A776" t="str">
            <v>GreenLine.Зеленый квартал 1 фаза (БЦ) B11</v>
          </cell>
          <cell r="B776" t="str">
            <v>6f4cd685-115c-11e4-882b-0025906b4dd5</v>
          </cell>
        </row>
        <row r="777">
          <cell r="A777" t="str">
            <v>GreenLine.Зеленый квартал 1 фаза (БЦ) T4</v>
          </cell>
          <cell r="B777" t="str">
            <v>6f4cd684-115c-11e4-882b-0025906b4dd5</v>
          </cell>
        </row>
        <row r="778">
          <cell r="A778" t="str">
            <v>GreenLine.Зеленый квартал 1 фаза (БЦ) T5</v>
          </cell>
          <cell r="B778" t="str">
            <v>c1ad03de-0e36-11e4-882b-0025906b4dd5</v>
          </cell>
        </row>
        <row r="779">
          <cell r="A779" t="str">
            <v>GreenLine.Зеленый квартал B2 (Фаза 2)</v>
          </cell>
          <cell r="B779" t="str">
            <v>2ec693d6-9292-11e6-97ac-b4b52f5405e7</v>
          </cell>
        </row>
        <row r="780">
          <cell r="A780" t="str">
            <v>GreenLine.Зеленый квартал B2;B3 (Фаза 2) - Кладовые</v>
          </cell>
          <cell r="B780" t="str">
            <v>176f0c8e-aa16-11ea-a832-00155d10652c</v>
          </cell>
        </row>
        <row r="781">
          <cell r="A781" t="str">
            <v>GreenLine.Зеленый квартал B2;B3 (Фаза 2) - Паркинг</v>
          </cell>
          <cell r="B781" t="str">
            <v>a19ce0f5-7bb5-11e9-a831-00155d10652c</v>
          </cell>
        </row>
        <row r="782">
          <cell r="A782" t="str">
            <v>GreenLine.Зеленый квартал B3 (Фаза 2)</v>
          </cell>
          <cell r="B782" t="str">
            <v>2ec693d7-9292-11e6-97ac-b4b52f5405e7</v>
          </cell>
        </row>
        <row r="783">
          <cell r="A783" t="str">
            <v>GreenLine.Зеленый квартал ВП</v>
          </cell>
          <cell r="B783" t="str">
            <v>654411c5-4c91-11e4-a297-0025906b4dd5</v>
          </cell>
        </row>
        <row r="784">
          <cell r="A784" t="str">
            <v>GreenLine.Зеленый квартал офис отдельностоящий (бывший шоурум)</v>
          </cell>
          <cell r="B784" t="str">
            <v>b8238ebe-e54e-11e7-80cd-001dd8b71c2c</v>
          </cell>
        </row>
        <row r="785">
          <cell r="A785" t="str">
            <v>GreenLine.Зеленый квартал Паркинг - 1 уровень (для ТРЦ)</v>
          </cell>
          <cell r="B785" t="str">
            <v>d2cf9983-83cc-11e6-89ba-b4b52f5405e7</v>
          </cell>
        </row>
        <row r="786">
          <cell r="A786" t="str">
            <v>GreenLine.Зеленый квартал Паркинг P1 (Фаза 2)</v>
          </cell>
          <cell r="B786" t="str">
            <v>2ec693d8-9292-11e6-97ac-b4b52f5405e7</v>
          </cell>
        </row>
        <row r="787">
          <cell r="A787" t="str">
            <v>GreenLine.Зеленый квартал Паркинг P2, P3 (Фаза 2)</v>
          </cell>
          <cell r="B787" t="str">
            <v>2ec693d9-9292-11e6-97ac-b4b52f5405e7</v>
          </cell>
        </row>
        <row r="788">
          <cell r="A788" t="str">
            <v>GreenLine.Зеленый квартал Паркинг БЦ</v>
          </cell>
          <cell r="B788" t="str">
            <v>8191ac7c-882c-11e5-b9a5-b4b52f5405e7</v>
          </cell>
        </row>
        <row r="789">
          <cell r="A789" t="str">
            <v>GreenLine.Зеленый квартал Паркинг жилье</v>
          </cell>
          <cell r="B789" t="str">
            <v>47c4ab5c-2f66-11e5-b0be-b4b52f5405e7</v>
          </cell>
        </row>
        <row r="790">
          <cell r="A790" t="str">
            <v>Greenwich - 2 - Паркинг</v>
          </cell>
          <cell r="B790" t="str">
            <v>a2c9b5c7-90fa-11e6-97ac-b4b52f5405e7</v>
          </cell>
        </row>
        <row r="791">
          <cell r="A791" t="str">
            <v>Greenwich - 3 - Паркинг</v>
          </cell>
          <cell r="B791" t="str">
            <v>020d36dc-911e-11e6-97ac-b4b52f5405e7</v>
          </cell>
        </row>
        <row r="792">
          <cell r="A792" t="str">
            <v>Greenwich_Пятно 1 - 3</v>
          </cell>
          <cell r="B792" t="str">
            <v>020d36db-911e-11e6-97ac-b4b52f5405e7</v>
          </cell>
        </row>
        <row r="793">
          <cell r="A793" t="str">
            <v>Greenwich_Пятно 2 - 3</v>
          </cell>
          <cell r="B793" t="str">
            <v>3952b4cb-01a3-11e8-80cf-bb580b2abfef</v>
          </cell>
        </row>
        <row r="794">
          <cell r="A794" t="str">
            <v>Greenwich_Пятно 3 - 2</v>
          </cell>
          <cell r="B794" t="str">
            <v>a2c9b5c6-90fa-11e6-97ac-b4b52f5405e7</v>
          </cell>
        </row>
        <row r="795">
          <cell r="A795" t="str">
            <v>Greenwich_Пятно 4 - 1</v>
          </cell>
          <cell r="B795" t="str">
            <v>e4eb81f7-776e-11e7-826f-b4b52f5405e7</v>
          </cell>
        </row>
        <row r="796">
          <cell r="A796" t="str">
            <v>Greenwich_Пятно 4 - 1 - Паркинг</v>
          </cell>
          <cell r="B796" t="str">
            <v>678d1c6b-2094-11e6-98fe-b4b52f5405e7</v>
          </cell>
        </row>
        <row r="797">
          <cell r="A797" t="str">
            <v>Greenwich_Пятно 5 - 2</v>
          </cell>
          <cell r="B797" t="str">
            <v>3952b4ca-01a3-11e8-80cf-bb580b2abfef</v>
          </cell>
        </row>
        <row r="798">
          <cell r="A798" t="str">
            <v>Greenwich_Пятно 6 - 1</v>
          </cell>
          <cell r="B798" t="str">
            <v>678d1c6c-2094-11e6-98fe-b4b52f5405e7</v>
          </cell>
        </row>
        <row r="799">
          <cell r="A799" t="str">
            <v>Greenwich_Пятно 6 - 1 - Паркинг</v>
          </cell>
          <cell r="B799" t="str">
            <v>08624279-776f-11e7-826f-b4b52f5405e7</v>
          </cell>
        </row>
        <row r="800">
          <cell r="A800" t="str">
            <v>Gulder - 1 (1-1)</v>
          </cell>
          <cell r="B800" t="str">
            <v>8c7f2e51-9227-11e7-80c6-001dd8b71c2c</v>
          </cell>
        </row>
        <row r="801">
          <cell r="A801" t="str">
            <v>Gulder - 1 (1-1) кладовые</v>
          </cell>
          <cell r="B801" t="str">
            <v>1aa63fca-d46c-11e9-a82e-00155d101a20</v>
          </cell>
        </row>
        <row r="802">
          <cell r="A802" t="str">
            <v>Gulder - 1 (1-1) кладовые</v>
          </cell>
          <cell r="B802" t="str">
            <v>3ef95926-d46c-11e9-a82e-00155d101a20</v>
          </cell>
        </row>
        <row r="803">
          <cell r="A803" t="str">
            <v>Gulder - 1 (1-2)</v>
          </cell>
          <cell r="B803" t="str">
            <v>55161bfa-3bb9-11e8-80cf-bb580b2abfef</v>
          </cell>
        </row>
        <row r="804">
          <cell r="A804" t="str">
            <v>Gulder - 1 (1-2) кладовые</v>
          </cell>
          <cell r="B804" t="str">
            <v>631eacff-3695-11ea-a82f-00155d101a20</v>
          </cell>
        </row>
        <row r="805">
          <cell r="A805" t="str">
            <v>Gulder - 1 (1-3)</v>
          </cell>
          <cell r="B805" t="str">
            <v>da098ee3-8b06-11e8-80d7-00155da7893d</v>
          </cell>
        </row>
        <row r="806">
          <cell r="A806" t="str">
            <v>Gulder - 1 (1-3) кладовые</v>
          </cell>
          <cell r="B806" t="str">
            <v>f353e0f8-3695-11ea-a82f-00155d101a20</v>
          </cell>
        </row>
        <row r="807">
          <cell r="A807" t="str">
            <v>Gulder - 1 (1-4) офис</v>
          </cell>
          <cell r="B807" t="str">
            <v>43b72692-9291-11e9-a831-00155d10652c</v>
          </cell>
        </row>
        <row r="808">
          <cell r="A808" t="str">
            <v>Gulder - 1 (1-5) офис</v>
          </cell>
          <cell r="B808" t="str">
            <v>cd3e3fe9-9293-11e9-a831-00155d10652c</v>
          </cell>
        </row>
        <row r="809">
          <cell r="A809" t="str">
            <v>Gulder - 2-1</v>
          </cell>
          <cell r="B809" t="str">
            <v>9bf138da-0b05-11e8-80cf-bb580b2abfef</v>
          </cell>
        </row>
        <row r="810">
          <cell r="A810" t="str">
            <v>Gulder - 2-1 (16 эт.)</v>
          </cell>
          <cell r="B810" t="str">
            <v>3590a567-f2fe-11e8-80d7-00155da7893d</v>
          </cell>
        </row>
        <row r="811">
          <cell r="A811" t="str">
            <v>Gulder - 2-1 кладовые</v>
          </cell>
          <cell r="B811" t="str">
            <v>3bdca90d-4296-11ea-a82f-00155d101a20</v>
          </cell>
        </row>
        <row r="812">
          <cell r="A812" t="str">
            <v>Gulder - 2-2 (12 эт.)</v>
          </cell>
          <cell r="B812" t="str">
            <v>af215599-d156-11ea-a830-00155d101559</v>
          </cell>
        </row>
        <row r="813">
          <cell r="A813" t="str">
            <v xml:space="preserve">Gulder - 2-2 кладовые </v>
          </cell>
          <cell r="B813" t="str">
            <v>fe5a50ec-eeb4-11eb-a81e-001dd8b72708</v>
          </cell>
        </row>
        <row r="814">
          <cell r="A814" t="str">
            <v>Gulder - 3-1</v>
          </cell>
          <cell r="B814" t="str">
            <v>c9bed53f-b1f8-11ea-a832-00155d10652c</v>
          </cell>
        </row>
        <row r="815">
          <cell r="A815" t="str">
            <v>Gulder - 3-1. Кладовые помещения</v>
          </cell>
          <cell r="B815" t="str">
            <v>8f3dfffb-7591-11eb-a824-001dd8b726aa</v>
          </cell>
        </row>
        <row r="816">
          <cell r="A816" t="str">
            <v>Gulder - 3-2</v>
          </cell>
          <cell r="B816" t="str">
            <v>935b6a41-0bec-11e8-80cf-bb580b2abfef</v>
          </cell>
        </row>
        <row r="817">
          <cell r="A817" t="str">
            <v>Gulder - 3-2</v>
          </cell>
          <cell r="B817" t="str">
            <v>00b80ca2-99ad-11e9-a82b-00155d101622</v>
          </cell>
        </row>
        <row r="818">
          <cell r="A818" t="str">
            <v>Gulder - 3-2. Кладовые помещения</v>
          </cell>
          <cell r="B818" t="str">
            <v>d7dfccf7-e3a3-11ea-a837-00155d101d74</v>
          </cell>
        </row>
        <row r="819">
          <cell r="A819" t="str">
            <v>Gulder - 4-1</v>
          </cell>
          <cell r="B819" t="str">
            <v>935b6a42-0bec-11e8-80cf-bb580b2abfef</v>
          </cell>
        </row>
        <row r="820">
          <cell r="A820" t="str">
            <v>Gulder - 4-2</v>
          </cell>
          <cell r="B820" t="str">
            <v>c85a1ddd-bb60-11ea-a835-00155d106577</v>
          </cell>
        </row>
        <row r="821">
          <cell r="A821" t="str">
            <v>Gulder - 5</v>
          </cell>
          <cell r="B821" t="str">
            <v>c74c1cb0-5735-11eb-a824-001dd8b726aa</v>
          </cell>
        </row>
        <row r="822">
          <cell r="A822" t="str">
            <v>Headliner - 2 - 2</v>
          </cell>
          <cell r="B822" t="str">
            <v>5e4fb612-9f15-11ea-a832-00155d10652c</v>
          </cell>
        </row>
        <row r="823">
          <cell r="A823" t="str">
            <v>Headliner (Фаза 2) - 3</v>
          </cell>
          <cell r="B823" t="str">
            <v>dc3c416e-4ee3-11ea-a832-00155d10652c</v>
          </cell>
        </row>
        <row r="824">
          <cell r="A824" t="str">
            <v>Hyde Park - 1</v>
          </cell>
          <cell r="B824" t="str">
            <v>c0ae35c2-1af2-11e8-80cf-bb580b2abfef</v>
          </cell>
        </row>
        <row r="825">
          <cell r="A825" t="str">
            <v>Hyde Park - 1 - Кладовые</v>
          </cell>
          <cell r="B825" t="str">
            <v>6dcaa33f-22f9-11e9-80d9-00155d101f25</v>
          </cell>
        </row>
        <row r="826">
          <cell r="A826" t="str">
            <v>Hyde Park - 1 - Паркинг</v>
          </cell>
          <cell r="B826" t="str">
            <v>6dcaa33e-22f9-11e9-80d9-00155d101f25</v>
          </cell>
        </row>
        <row r="827">
          <cell r="A827" t="str">
            <v>Hyde Park - 2</v>
          </cell>
          <cell r="B827" t="str">
            <v>8c0b331c-4ed3-11e8-80cf-bb580b2abfef</v>
          </cell>
        </row>
        <row r="828">
          <cell r="A828" t="str">
            <v>Hyde Park - 2 - Кладовые</v>
          </cell>
          <cell r="B828" t="str">
            <v>18e4c25f-a7b4-11e9-a82c-00155d101622</v>
          </cell>
        </row>
        <row r="829">
          <cell r="A829" t="str">
            <v>Hyde Park - 2 - Паркинг</v>
          </cell>
          <cell r="B829" t="str">
            <v>43869d8c-a7b3-11e9-a82c-00155d101622</v>
          </cell>
        </row>
        <row r="830">
          <cell r="A830" t="str">
            <v>Iconic Tower</v>
          </cell>
          <cell r="B830" t="str">
            <v>e3b06a17-a3c9-11ea-a832-00155d10652c</v>
          </cell>
        </row>
        <row r="831">
          <cell r="A831" t="str">
            <v>Iconic Tower  - 1</v>
          </cell>
          <cell r="B831" t="str">
            <v>8116fb67-2ae1-11e9-80d9-00155d101f25</v>
          </cell>
        </row>
        <row r="832">
          <cell r="A832" t="str">
            <v>Lake Town - 1</v>
          </cell>
          <cell r="B832" t="str">
            <v>94d96039-0017-11e8-80cf-bb580b2abfef</v>
          </cell>
        </row>
        <row r="833">
          <cell r="A833" t="str">
            <v>Lake Town - 1 - Кладовые</v>
          </cell>
          <cell r="B833" t="str">
            <v>7ab67dac-5948-11ea-a82f-00155d101a20</v>
          </cell>
        </row>
        <row r="834">
          <cell r="A834" t="str">
            <v>Lake Town - 1 - Паркинг</v>
          </cell>
          <cell r="B834" t="str">
            <v>f8690756-4ed3-11e8-80cf-bb580b2abfef</v>
          </cell>
        </row>
        <row r="835">
          <cell r="A835" t="str">
            <v>Lake Town - 2.1</v>
          </cell>
          <cell r="B835" t="str">
            <v>3f620b2f-30b7-11e8-80cf-bb580b2abfef</v>
          </cell>
        </row>
        <row r="836">
          <cell r="A836" t="str">
            <v>Lake Town - 2.2</v>
          </cell>
          <cell r="B836" t="str">
            <v>03c8e344-bb60-11ea-a830-00155d101559</v>
          </cell>
        </row>
        <row r="837">
          <cell r="A837" t="str">
            <v>Lake Town 2.1 Кладовые</v>
          </cell>
          <cell r="B837" t="str">
            <v>24c05e46-2d71-11eb-a830-00155d101559</v>
          </cell>
        </row>
        <row r="838">
          <cell r="A838" t="str">
            <v>Lake Town 2.1 Паркинг</v>
          </cell>
          <cell r="B838" t="str">
            <v>cbda26ec-760e-11e8-80d7-00155da7893d</v>
          </cell>
        </row>
        <row r="839">
          <cell r="A839" t="str">
            <v xml:space="preserve">Lake Town 2.2 Кладовые </v>
          </cell>
          <cell r="B839" t="str">
            <v>175bdba4-ac8b-11eb-a824-001dd8b726aa</v>
          </cell>
        </row>
        <row r="840">
          <cell r="A840" t="str">
            <v>Lake Town 2.2 Паркинг</v>
          </cell>
          <cell r="B840" t="str">
            <v>7a5f1e57-ad97-11eb-a824-001dd8b726aa</v>
          </cell>
        </row>
        <row r="841">
          <cell r="A841" t="str">
            <v>Lifetown - 1 Кладовые</v>
          </cell>
          <cell r="B841" t="str">
            <v>01804e3e-9f19-11ea-a830-00155d101559</v>
          </cell>
        </row>
        <row r="842">
          <cell r="A842" t="str">
            <v>Lifetown - 1 очередь</v>
          </cell>
          <cell r="B842" t="str">
            <v>db4d464a-b345-11e9-a82c-00155d101622</v>
          </cell>
        </row>
        <row r="843">
          <cell r="A843" t="str">
            <v>Lifetown - 1 Паркинг</v>
          </cell>
          <cell r="B843" t="str">
            <v>41134ed3-9f1b-11ea-a830-00155d101559</v>
          </cell>
        </row>
        <row r="844">
          <cell r="A844" t="str">
            <v>Lifetown - 1-1</v>
          </cell>
          <cell r="B844" t="str">
            <v>bb721afa-a933-11e9-a82c-00155d101622</v>
          </cell>
        </row>
        <row r="845">
          <cell r="A845" t="str">
            <v>Lifetown - 1-2</v>
          </cell>
          <cell r="B845" t="str">
            <v>6a72640a-7d71-11ea-a830-00155d101559</v>
          </cell>
        </row>
        <row r="846">
          <cell r="A846" t="str">
            <v xml:space="preserve">Lifetown - 1-4 </v>
          </cell>
          <cell r="B846" t="str">
            <v>165ea744-baca-11ea-a832-00155d10652c</v>
          </cell>
        </row>
        <row r="847">
          <cell r="A847" t="str">
            <v>Lifetown - 2</v>
          </cell>
          <cell r="B847" t="str">
            <v>e370b886-0167-11ea-a831-00155d10652c</v>
          </cell>
        </row>
        <row r="848">
          <cell r="A848" t="str">
            <v>Light House - 1</v>
          </cell>
          <cell r="B848" t="str">
            <v>284b3e36-3954-11e6-aa43-b4b52f5405e7</v>
          </cell>
        </row>
        <row r="849">
          <cell r="A849" t="str">
            <v>Light House - 1 Паркинг</v>
          </cell>
          <cell r="B849" t="str">
            <v>5ef931ef-da0f-11e5-b9a5-b4b52f5405e7</v>
          </cell>
        </row>
        <row r="850">
          <cell r="A850" t="str">
            <v>Light House - 2</v>
          </cell>
          <cell r="B850" t="str">
            <v>284b3e37-3954-11e6-aa43-b4b52f5405e7</v>
          </cell>
        </row>
        <row r="851">
          <cell r="A851" t="str">
            <v>Light House - 2, 3 Паркинг</v>
          </cell>
          <cell r="B851" t="str">
            <v>4dd72bc6-10bc-11e8-80cf-bb580b2abfef</v>
          </cell>
        </row>
        <row r="852">
          <cell r="A852" t="str">
            <v>Light House - 3</v>
          </cell>
          <cell r="B852" t="str">
            <v>3995281d-49d9-11e7-826f-b4b52f5405e7</v>
          </cell>
        </row>
        <row r="853">
          <cell r="A853" t="str">
            <v>Modex на Е305 - 1</v>
          </cell>
          <cell r="B853" t="str">
            <v>635f80c0-f730-11ea-a837-00155d101d74</v>
          </cell>
        </row>
        <row r="854">
          <cell r="A854" t="str">
            <v>Modex на Е305 - 2</v>
          </cell>
          <cell r="B854" t="str">
            <v>c581813e-f730-11ea-a837-00155d101d74</v>
          </cell>
        </row>
        <row r="855">
          <cell r="A855" t="str">
            <v>Modex на Е305 - 3</v>
          </cell>
          <cell r="B855" t="str">
            <v>45d6496d-f804-11ea-a830-00155d101559</v>
          </cell>
        </row>
        <row r="856">
          <cell r="A856" t="str">
            <v>Mont Blanc</v>
          </cell>
          <cell r="B856" t="str">
            <v>590f90af-f1b8-11ea-a837-00155d101d74</v>
          </cell>
        </row>
        <row r="857">
          <cell r="A857" t="str">
            <v>Mosque - 1</v>
          </cell>
          <cell r="B857" t="str">
            <v>662dfc9f-2ee3-11eb-a830-00155d101559</v>
          </cell>
        </row>
        <row r="858">
          <cell r="A858" t="str">
            <v>Mosque - 2</v>
          </cell>
          <cell r="B858" t="str">
            <v>f5452d92-2ee3-11eb-a830-00155d101559</v>
          </cell>
        </row>
        <row r="859">
          <cell r="A859" t="str">
            <v>Mosque - 3</v>
          </cell>
          <cell r="B859" t="str">
            <v>563907c7-2ee4-11eb-a830-00155d101559</v>
          </cell>
        </row>
        <row r="860">
          <cell r="A860" t="str">
            <v>Nexpo City - 1 - 1</v>
          </cell>
          <cell r="B860" t="str">
            <v>9e31617e-9007-11e8-80d7-00155da7893d</v>
          </cell>
        </row>
        <row r="861">
          <cell r="A861" t="str">
            <v xml:space="preserve">Nexpo City - 1 - 2 </v>
          </cell>
          <cell r="B861" t="str">
            <v>d6733b4c-4f76-11eb-a83d-00155d106579</v>
          </cell>
        </row>
        <row r="862">
          <cell r="A862" t="str">
            <v>Nexpo City - 1 - 3</v>
          </cell>
          <cell r="B862" t="str">
            <v>2230d948-49fa-11e8-80cf-bb580b2abfef</v>
          </cell>
        </row>
        <row r="863">
          <cell r="A863" t="str">
            <v xml:space="preserve">Nexpo City - 1 - 4 </v>
          </cell>
          <cell r="B863" t="str">
            <v>aa045ed4-4f7b-11eb-a83d-00155d106579</v>
          </cell>
        </row>
        <row r="864">
          <cell r="A864" t="str">
            <v xml:space="preserve">Nexpo City - 1 - 5 </v>
          </cell>
          <cell r="B864" t="str">
            <v>c8c2f67e-90bf-11e8-80d7-00155da7893d</v>
          </cell>
        </row>
        <row r="865">
          <cell r="A865" t="str">
            <v>Nexpo City - 1 - 6</v>
          </cell>
          <cell r="B865" t="str">
            <v>b733126b-4f72-11eb-a83d-00155d106579</v>
          </cell>
        </row>
        <row r="866">
          <cell r="A866" t="str">
            <v>Nexpo City - Паркинг</v>
          </cell>
          <cell r="B866" t="str">
            <v>df1c65f5-8d4f-11eb-a824-001dd8b726aa</v>
          </cell>
        </row>
        <row r="867">
          <cell r="A867" t="str">
            <v>Nexpo city 2 - 3</v>
          </cell>
          <cell r="B867" t="str">
            <v>056e56b1-808a-11eb-a83f-00155d106fa9</v>
          </cell>
        </row>
        <row r="868">
          <cell r="A868" t="str">
            <v xml:space="preserve">Nexpo City busines 2 - 2 </v>
          </cell>
          <cell r="B868" t="str">
            <v>c84b5fe0-65d2-11eb-a824-001dd8b726aa</v>
          </cell>
        </row>
        <row r="869">
          <cell r="A869" t="str">
            <v xml:space="preserve">Nexpo City business - 2 </v>
          </cell>
          <cell r="B869" t="str">
            <v>c8c2f67f-90bf-11e8-80d7-00155da7893d</v>
          </cell>
        </row>
        <row r="870">
          <cell r="A870" t="str">
            <v>Nexpo Classic - 1</v>
          </cell>
          <cell r="B870" t="str">
            <v>ca9fa40b-2888-11eb-a837-00155d101d74</v>
          </cell>
        </row>
        <row r="871">
          <cell r="A871" t="str">
            <v>Nexpo Classic - 2</v>
          </cell>
          <cell r="B871" t="str">
            <v>d15d8535-5659-11eb-a824-001dd8b726aa</v>
          </cell>
        </row>
        <row r="872">
          <cell r="A872" t="str">
            <v>Nexpo Classic - 3</v>
          </cell>
          <cell r="B872" t="str">
            <v>2f8de0d3-565b-11eb-a824-001dd8b726aa</v>
          </cell>
        </row>
        <row r="873">
          <cell r="A873" t="str">
            <v>Nexpo Classic - 4</v>
          </cell>
          <cell r="B873" t="str">
            <v>28b2cd0b-565d-11eb-a824-001dd8b726aa</v>
          </cell>
        </row>
        <row r="874">
          <cell r="A874" t="str">
            <v>Nexpo Classic 1, 2 очередь - Паркинг</v>
          </cell>
          <cell r="B874" t="str">
            <v>9fda2b58-24ed-11ec-a81f-001dd8b72708</v>
          </cell>
        </row>
        <row r="875">
          <cell r="A875" t="str">
            <v>Nexpo Global - 1</v>
          </cell>
          <cell r="B875" t="str">
            <v>2c2f9384-27cf-11eb-a830-00155d101559</v>
          </cell>
        </row>
        <row r="876">
          <cell r="A876" t="str">
            <v>Nexpo Global - 2</v>
          </cell>
          <cell r="B876" t="str">
            <v>5f2b2110-27d1-11eb-a830-00155d101559</v>
          </cell>
        </row>
        <row r="877">
          <cell r="A877" t="str">
            <v>Nexpo Global - 4</v>
          </cell>
          <cell r="B877" t="str">
            <v>a63c9513-27d2-11eb-a830-00155d101559</v>
          </cell>
        </row>
        <row r="878">
          <cell r="A878" t="str">
            <v xml:space="preserve">Nexpo Trend - 1 </v>
          </cell>
          <cell r="B878" t="str">
            <v>24c8d5e3-4da5-11ea-a832-00155d10652c</v>
          </cell>
        </row>
        <row r="879">
          <cell r="A879" t="str">
            <v xml:space="preserve">Nexpo Trend - 2 </v>
          </cell>
          <cell r="B879" t="str">
            <v>c6771495-5651-11eb-a824-001dd8b726aa</v>
          </cell>
        </row>
        <row r="880">
          <cell r="A880" t="str">
            <v>Nexpo Trend - 3</v>
          </cell>
          <cell r="B880" t="str">
            <v>03bb00ee-27c9-11eb-a830-00155d101559</v>
          </cell>
        </row>
        <row r="881">
          <cell r="A881" t="str">
            <v>Nexpo Union - 1</v>
          </cell>
          <cell r="B881" t="str">
            <v>2230d947-49fa-11e8-80cf-bb580b2abfef</v>
          </cell>
        </row>
        <row r="882">
          <cell r="A882" t="str">
            <v>Nexpo Union - 1 - Паркинг</v>
          </cell>
          <cell r="B882" t="str">
            <v>b9b5ad93-1134-11ec-a829-001dd8b726aa</v>
          </cell>
        </row>
        <row r="883">
          <cell r="A883" t="str">
            <v>Nexpo Union - 2</v>
          </cell>
          <cell r="B883" t="str">
            <v>99dce07d-f437-11eb-a81e-001dd8b72708</v>
          </cell>
        </row>
        <row r="884">
          <cell r="A884" t="str">
            <v>Nexpo Union - 2 - Паркинг</v>
          </cell>
          <cell r="B884" t="str">
            <v>a01478c0-1135-11ec-a829-001dd8b726aa</v>
          </cell>
        </row>
        <row r="885">
          <cell r="A885" t="str">
            <v>Nova city - 1 (1 сектор)</v>
          </cell>
          <cell r="B885" t="str">
            <v>463fe333-843b-11e5-b9a5-b4b52f5405e7</v>
          </cell>
        </row>
        <row r="886">
          <cell r="A886" t="str">
            <v>Nova city - 10 (3 сектор)</v>
          </cell>
          <cell r="B886" t="str">
            <v>9769885e-230f-11e6-98fe-b4b52f5405e7</v>
          </cell>
        </row>
        <row r="887">
          <cell r="A887" t="str">
            <v>Nova city - 11 (3 сектор)</v>
          </cell>
          <cell r="B887" t="str">
            <v>9769885f-230f-11e6-98fe-b4b52f5405e7</v>
          </cell>
        </row>
        <row r="888">
          <cell r="A888" t="str">
            <v>Nova city - 12 (2 сектор)</v>
          </cell>
          <cell r="B888" t="str">
            <v>97698860-230f-11e6-98fe-b4b52f5405e7</v>
          </cell>
        </row>
        <row r="889">
          <cell r="A889" t="str">
            <v>Nova city - 13 (2 сектор)</v>
          </cell>
          <cell r="B889" t="str">
            <v>97698861-230f-11e6-98fe-b4b52f5405e7</v>
          </cell>
        </row>
        <row r="890">
          <cell r="A890" t="str">
            <v>Nova city - 14 (3 сектор)</v>
          </cell>
          <cell r="B890" t="str">
            <v>97698862-230f-11e6-98fe-b4b52f5405e7</v>
          </cell>
        </row>
        <row r="891">
          <cell r="A891" t="str">
            <v>Nova City - 15</v>
          </cell>
          <cell r="B891" t="str">
            <v>8d48cfdc-230e-11e6-98fe-b4b52f5405e7</v>
          </cell>
        </row>
        <row r="892">
          <cell r="A892" t="str">
            <v>Nova City - 16</v>
          </cell>
          <cell r="B892" t="str">
            <v>97698863-230f-11e6-98fe-b4b52f5405e7</v>
          </cell>
        </row>
        <row r="893">
          <cell r="A893" t="str">
            <v>Nova city - 17 (4 сектор)</v>
          </cell>
          <cell r="B893" t="str">
            <v>97698864-230f-11e6-98fe-b4b52f5405e7</v>
          </cell>
        </row>
        <row r="894">
          <cell r="A894" t="str">
            <v>Nova city - 18 (1 сектор)</v>
          </cell>
          <cell r="B894" t="str">
            <v>7a601cde-2310-11e6-98fe-b4b52f5405e7</v>
          </cell>
        </row>
        <row r="895">
          <cell r="A895" t="str">
            <v>Nova City - 19</v>
          </cell>
          <cell r="B895" t="str">
            <v>7a601cdf-2310-11e6-98fe-b4b52f5405e7</v>
          </cell>
        </row>
        <row r="896">
          <cell r="A896" t="str">
            <v>Nova city - 2 (1 сектор)</v>
          </cell>
          <cell r="B896" t="str">
            <v>f707d413-1ca0-11e6-98fe-b4b52f5405e7</v>
          </cell>
        </row>
        <row r="897">
          <cell r="A897" t="str">
            <v>Nova City - 20 - Паркинг</v>
          </cell>
          <cell r="B897" t="str">
            <v>339f4b4d-b485-11ea-a832-00155d10652c</v>
          </cell>
        </row>
        <row r="898">
          <cell r="A898" t="str">
            <v>Nova City - 20 (21 очередь)</v>
          </cell>
          <cell r="B898" t="str">
            <v>7a601ce1-2310-11e6-98fe-b4b52f5405e7</v>
          </cell>
        </row>
        <row r="899">
          <cell r="A899" t="str">
            <v>Nova city - 20 (5 сектор)</v>
          </cell>
          <cell r="B899" t="str">
            <v>7a601ce0-2310-11e6-98fe-b4b52f5405e7</v>
          </cell>
        </row>
        <row r="900">
          <cell r="A900" t="str">
            <v>Nova City - 21 (22 очередь)</v>
          </cell>
          <cell r="B900" t="str">
            <v>7a601ce2-2310-11e6-98fe-b4b52f5405e7</v>
          </cell>
        </row>
        <row r="901">
          <cell r="A901" t="str">
            <v>Nova city - 25 (6 сектор)</v>
          </cell>
          <cell r="B901" t="str">
            <v>7a601ce5-2310-11e6-98fe-b4b52f5405e7</v>
          </cell>
        </row>
        <row r="902">
          <cell r="A902" t="str">
            <v>Nova city - 3 (1 сектор)</v>
          </cell>
          <cell r="B902" t="str">
            <v>f707d414-1ca0-11e6-98fe-b4b52f5405e7</v>
          </cell>
        </row>
        <row r="903">
          <cell r="A903" t="str">
            <v>Nova city - 4 (1 сектор)</v>
          </cell>
          <cell r="B903" t="str">
            <v>f707d415-1ca0-11e6-98fe-b4b52f5405e7</v>
          </cell>
        </row>
        <row r="904">
          <cell r="A904" t="str">
            <v>Nova City - 5 - Паркинг</v>
          </cell>
          <cell r="B904" t="str">
            <v>ea98a39a-a384-11e7-80c9-001dd8b71c2c</v>
          </cell>
        </row>
        <row r="905">
          <cell r="A905" t="str">
            <v>Nova city - 5 (1 сектор)</v>
          </cell>
          <cell r="B905" t="str">
            <v>f707d416-1ca0-11e6-98fe-b4b52f5405e7</v>
          </cell>
        </row>
        <row r="906">
          <cell r="A906" t="str">
            <v>Nova city - 6 (1 сектор)</v>
          </cell>
          <cell r="B906" t="str">
            <v>f707d417-1ca0-11e6-98fe-b4b52f5405e7</v>
          </cell>
        </row>
        <row r="907">
          <cell r="A907" t="str">
            <v>Nova city - 7 (1 сектор)</v>
          </cell>
          <cell r="B907" t="str">
            <v>f707d418-1ca0-11e6-98fe-b4b52f5405e7</v>
          </cell>
        </row>
        <row r="908">
          <cell r="A908" t="str">
            <v>Nova city - 8 (2 сектор)</v>
          </cell>
          <cell r="B908" t="str">
            <v>8d48cfdb-230e-11e6-98fe-b4b52f5405e7</v>
          </cell>
        </row>
        <row r="909">
          <cell r="A909" t="str">
            <v>Nova city - 9 (2 сектор)</v>
          </cell>
          <cell r="B909" t="str">
            <v>81c6b286-2593-11e6-98fe-b4b52f5405e7</v>
          </cell>
        </row>
        <row r="910">
          <cell r="A910" t="str">
            <v>Nova City на Рыскулбекова - 1-1 (Монолит)</v>
          </cell>
          <cell r="B910" t="str">
            <v>b6cb995f-9b09-11e8-80d7-00155da7893d</v>
          </cell>
        </row>
        <row r="911">
          <cell r="A911" t="str">
            <v>Nova City на Рыскулбекова - 1-2 (Монолит)</v>
          </cell>
          <cell r="B911" t="str">
            <v>c1d449ff-a3f8-11ea-a830-00155d101559</v>
          </cell>
        </row>
        <row r="912">
          <cell r="A912" t="str">
            <v>Nova City на Рыскулбекова - 2 (Монолит)</v>
          </cell>
          <cell r="B912" t="str">
            <v>974488bc-aaa1-11e8-80d7-00155da7893d</v>
          </cell>
        </row>
        <row r="913">
          <cell r="A913" t="str">
            <v>Nova City на Рыскулбекова 1 - Паркинг</v>
          </cell>
          <cell r="B913" t="str">
            <v>092553f7-3c0d-11ea-a832-00155d10652c</v>
          </cell>
        </row>
        <row r="914">
          <cell r="A914" t="str">
            <v>Nova City на Рыскулбекова 2 - Паркинг</v>
          </cell>
          <cell r="B914" t="str">
            <v>4eac31b0-a28f-11eb-a842-00155d106fa9</v>
          </cell>
        </row>
        <row r="915">
          <cell r="A915" t="str">
            <v>Nova City на Рыскулбекова 2 - Паркинг (фиктивный)  - Паркинг</v>
          </cell>
          <cell r="B915" t="str">
            <v>16aa1524-d64a-11eb-a829-001dd8b726aa</v>
          </cell>
        </row>
        <row r="916">
          <cell r="A916" t="str">
            <v>Nova City на Туране  - 2 - Гараж</v>
          </cell>
          <cell r="B916" t="str">
            <v>bf8fa197-b492-11ea-a832-00155d10652c</v>
          </cell>
        </row>
        <row r="917">
          <cell r="A917" t="str">
            <v>Nova City на Туране  - 2 - Паркинг</v>
          </cell>
          <cell r="B917" t="str">
            <v>8a3f91c1-b49b-11ea-a830-00155d101559</v>
          </cell>
        </row>
        <row r="918">
          <cell r="A918" t="str">
            <v>Nova City на Туране  - 4-1 (Монолит)</v>
          </cell>
          <cell r="B918" t="str">
            <v>3d4ab4b7-f731-11ea-a837-00155d101d74</v>
          </cell>
        </row>
        <row r="919">
          <cell r="A919" t="str">
            <v>Nova City на Туране  - 5-1 (Монолит)</v>
          </cell>
          <cell r="B919" t="str">
            <v>f5200ecd-f732-11ea-a837-00155d101d74</v>
          </cell>
        </row>
        <row r="920">
          <cell r="A920" t="str">
            <v>Nova City на Туране - 2-1 (Монолит)</v>
          </cell>
          <cell r="B920" t="str">
            <v>95a08623-6af9-11e9-a82f-00155d101f3a</v>
          </cell>
        </row>
        <row r="921">
          <cell r="A921" t="str">
            <v>Nova City на Туране - 2-2 (Монолит)</v>
          </cell>
          <cell r="B921" t="str">
            <v>c657c7e2-d0ce-11ea-a830-00155d101559</v>
          </cell>
        </row>
        <row r="922">
          <cell r="A922" t="str">
            <v>Nova City на Туране - 3 (Modex)</v>
          </cell>
          <cell r="B922" t="str">
            <v>1e030d34-ff93-11e9-a831-00155d10652c</v>
          </cell>
        </row>
        <row r="923">
          <cell r="A923" t="str">
            <v>Nova City на Туране - 3 (Modex) - паркинг</v>
          </cell>
          <cell r="B923" t="str">
            <v>fdae778e-1d1b-11ec-a81f-001dd8b72708</v>
          </cell>
        </row>
        <row r="924">
          <cell r="A924" t="str">
            <v>Nova City на Туране - 4-2 (Монолит)</v>
          </cell>
          <cell r="B924" t="str">
            <v>acf96ea9-0a34-11ec-a81f-001dd8b72708</v>
          </cell>
        </row>
        <row r="925">
          <cell r="A925" t="str">
            <v>Nova City на Туране - 5-2 (Монолит)</v>
          </cell>
          <cell r="B925" t="str">
            <v>1e1052b4-f8ed-11eb-a81e-001dd8b72708</v>
          </cell>
        </row>
        <row r="926">
          <cell r="A926" t="str">
            <v>Nova City на Туране 1 - Паркинг</v>
          </cell>
          <cell r="B926" t="str">
            <v>d5810ace-2795-11ea-a832-00155d10652c</v>
          </cell>
        </row>
        <row r="927">
          <cell r="A927" t="str">
            <v>Nova City на Туране-1</v>
          </cell>
          <cell r="B927" t="str">
            <v>d5de605f-22c4-11e9-80d9-00155d101f25</v>
          </cell>
        </row>
        <row r="928">
          <cell r="A928" t="str">
            <v>Nova City Южный  - 3 - Паркинг</v>
          </cell>
          <cell r="B928" t="str">
            <v>351bf9d2-04cb-11e8-80cf-bb580b2abfef</v>
          </cell>
        </row>
        <row r="929">
          <cell r="A929" t="str">
            <v>Nova City Южный - 1 (Кирпич)</v>
          </cell>
          <cell r="B929" t="str">
            <v>7a601ce3-2310-11e6-98fe-b4b52f5405e7</v>
          </cell>
        </row>
        <row r="930">
          <cell r="A930" t="str">
            <v>Nova City Южный - 2 (Монолит)</v>
          </cell>
          <cell r="B930" t="str">
            <v>66e78fc2-2343-11eb-a830-00155d101559</v>
          </cell>
        </row>
        <row r="931">
          <cell r="A931" t="str">
            <v>Nova City Южный - 3  - Паркинг</v>
          </cell>
          <cell r="B931" t="str">
            <v>e0265c9f-a8cc-11eb-a824-001dd8b726aa</v>
          </cell>
        </row>
        <row r="932">
          <cell r="A932" t="str">
            <v>Nova City Южный - 4 (Кирпич)</v>
          </cell>
          <cell r="B932" t="str">
            <v>40b9f5ca-a8ce-11eb-a824-001dd8b726aa</v>
          </cell>
        </row>
        <row r="933">
          <cell r="A933" t="str">
            <v>NRG Mirzo Ulugbek - 1</v>
          </cell>
          <cell r="B933" t="str">
            <v>fcb6aca0-061b-11ea-a831-00155d10652c</v>
          </cell>
        </row>
        <row r="934">
          <cell r="A934" t="str">
            <v>NRG Mirzo Ulugbek - 1,2 (кладовые)</v>
          </cell>
          <cell r="B934" t="str">
            <v>878a320c-f807-11ea-a830-00155d101559</v>
          </cell>
        </row>
        <row r="935">
          <cell r="A935" t="str">
            <v>NRG Mirzo Ulugbek - 2</v>
          </cell>
          <cell r="B935" t="str">
            <v>f715989f-061d-11ea-a831-00155d10652c</v>
          </cell>
        </row>
        <row r="936">
          <cell r="A936" t="str">
            <v>NRG Mirzo Ulugbek - 3</v>
          </cell>
          <cell r="B936" t="str">
            <v>d4530336-4843-11ea-a832-00155d10652c</v>
          </cell>
        </row>
        <row r="937">
          <cell r="A937" t="str">
            <v>NRG Mirzo Ulugbek - 4</v>
          </cell>
          <cell r="B937" t="str">
            <v>7a610659-bb57-11ea-a830-00155d101559</v>
          </cell>
        </row>
        <row r="938">
          <cell r="A938" t="str">
            <v>NRG Oybek - 1 (кладовые)</v>
          </cell>
          <cell r="B938" t="str">
            <v>b41bb0e0-de14-11eb-a81e-001dd8b72708</v>
          </cell>
        </row>
        <row r="939">
          <cell r="A939" t="str">
            <v>NRG Oybek - 2</v>
          </cell>
          <cell r="B939" t="str">
            <v>18dbcc89-053e-11ea-a831-00155d10652c</v>
          </cell>
        </row>
        <row r="940">
          <cell r="A940" t="str">
            <v>NRG Oybek - Паркинг</v>
          </cell>
          <cell r="B940" t="str">
            <v>fae233ce-6dce-11ea-a832-00155d10652c</v>
          </cell>
        </row>
        <row r="941">
          <cell r="A941" t="str">
            <v>NRG Oybek-1</v>
          </cell>
          <cell r="B941" t="str">
            <v>da15df54-ff8a-11e9-a82e-00155d101a20</v>
          </cell>
        </row>
        <row r="942">
          <cell r="A942" t="str">
            <v>NRG U-Tower</v>
          </cell>
          <cell r="B942" t="str">
            <v>42181832-4843-11ea-a832-00155d10652c</v>
          </cell>
        </row>
        <row r="943">
          <cell r="A943" t="str">
            <v>NRG Чилонзор</v>
          </cell>
          <cell r="B943" t="str">
            <v>23350f49-4845-11ea-a832-00155d10652c</v>
          </cell>
        </row>
        <row r="944">
          <cell r="A944" t="str">
            <v>Nura Esil  - 4 - Паркинг</v>
          </cell>
          <cell r="B944" t="str">
            <v>48f9732a-ced1-11e9-a831-00155d10652c</v>
          </cell>
        </row>
        <row r="945">
          <cell r="A945" t="str">
            <v>Nura Esil - 1</v>
          </cell>
          <cell r="B945" t="str">
            <v>0d9efdcb-c8cf-11e3-882b-0025906b4dd5</v>
          </cell>
        </row>
        <row r="946">
          <cell r="A946" t="str">
            <v>Nura Esil - 1 паркинг</v>
          </cell>
          <cell r="B946" t="str">
            <v>cd8c7571-e78c-11e6-97ac-b4b52f5405e7</v>
          </cell>
        </row>
        <row r="947">
          <cell r="A947" t="str">
            <v>Nura Esil - 2</v>
          </cell>
          <cell r="B947" t="str">
            <v>0d9efdcc-c8cf-11e3-882b-0025906b4dd5</v>
          </cell>
        </row>
        <row r="948">
          <cell r="A948" t="str">
            <v>Nura Esil - 2 Паркинг</v>
          </cell>
          <cell r="B948" t="str">
            <v>8ff7bd5f-0cf6-11e8-80cf-bb580b2abfef</v>
          </cell>
        </row>
        <row r="949">
          <cell r="A949" t="str">
            <v>Nura Esil - 3 оч</v>
          </cell>
          <cell r="B949" t="str">
            <v>0d9efdcd-c8cf-11e3-882b-0025906b4dd5</v>
          </cell>
        </row>
        <row r="950">
          <cell r="A950" t="str">
            <v>Nura Esil - 3 паркинг</v>
          </cell>
          <cell r="B950" t="str">
            <v>ce7af231-c64f-11e8-80d7-00155da7893d</v>
          </cell>
        </row>
        <row r="951">
          <cell r="A951" t="str">
            <v>Nura Esil - 4</v>
          </cell>
          <cell r="B951" t="str">
            <v>0d9efdce-c8cf-11e3-882b-0025906b4dd5</v>
          </cell>
        </row>
        <row r="952">
          <cell r="A952" t="str">
            <v>Nura Esil - 5</v>
          </cell>
          <cell r="B952" t="str">
            <v>0d9efdcf-c8cf-11e3-882b-0025906b4dd5</v>
          </cell>
        </row>
        <row r="953">
          <cell r="A953" t="str">
            <v>Nura Esil 1 гаражи</v>
          </cell>
          <cell r="B953" t="str">
            <v>cd8c7572-e78c-11e6-97ac-b4b52f5405e7</v>
          </cell>
        </row>
        <row r="954">
          <cell r="A954" t="str">
            <v>ONER - 1 (паркинг 1-1 и 1-2)</v>
          </cell>
          <cell r="B954" t="str">
            <v>9f269b4e-64ec-11ea-a82f-00155d101a20</v>
          </cell>
        </row>
        <row r="955">
          <cell r="A955" t="str">
            <v>ONER - 1 Паркинг (НЕ ИСПОЛЬЗОВАТЬ!!!!)</v>
          </cell>
          <cell r="B955" t="str">
            <v>96f75e66-234e-11eb-a830-00155d101559</v>
          </cell>
        </row>
        <row r="956">
          <cell r="A956" t="str">
            <v>ONER - 1-1</v>
          </cell>
          <cell r="B956" t="str">
            <v>7c2f7037-9247-11e9-a82b-00155d101622</v>
          </cell>
        </row>
        <row r="957">
          <cell r="A957" t="str">
            <v>ONER - 1-1 Кладовые</v>
          </cell>
          <cell r="B957" t="str">
            <v>2a7309d0-64eb-11ea-a82f-00155d101a20</v>
          </cell>
        </row>
        <row r="958">
          <cell r="A958" t="str">
            <v>ONER - 1-2</v>
          </cell>
          <cell r="B958" t="str">
            <v>5a40c09c-ef1f-11e9-a82e-00155d101a20</v>
          </cell>
        </row>
        <row r="959">
          <cell r="A959" t="str">
            <v>ONER - 1-2 Кладовки</v>
          </cell>
          <cell r="B959" t="str">
            <v>d95100a1-2344-11eb-a830-00155d101559</v>
          </cell>
        </row>
        <row r="960">
          <cell r="A960" t="str">
            <v>ONER - 2 (2-1, 2-2 оч.) паркинг</v>
          </cell>
          <cell r="B960" t="str">
            <v>41abcde9-c458-11eb-a81e-001dd8b72708</v>
          </cell>
        </row>
        <row r="961">
          <cell r="A961" t="str">
            <v>ONER - 2-1</v>
          </cell>
          <cell r="B961" t="str">
            <v>0f296ea0-9997-11e9-a831-00155d10652c</v>
          </cell>
        </row>
        <row r="962">
          <cell r="A962" t="str">
            <v>ONER - 2-2</v>
          </cell>
          <cell r="B962" t="str">
            <v>c832d534-1ccc-11eb-a837-00155d101d74</v>
          </cell>
        </row>
        <row r="963">
          <cell r="A963" t="str">
            <v>ONER - 2-2 кладовые</v>
          </cell>
          <cell r="B963" t="str">
            <v>8ca9e5e4-c456-11eb-a81e-001dd8b72708</v>
          </cell>
        </row>
        <row r="964">
          <cell r="A964" t="str">
            <v>ONER - 3</v>
          </cell>
          <cell r="B964" t="str">
            <v>cb6bac11-9997-11e9-a831-00155d10652c</v>
          </cell>
        </row>
        <row r="965">
          <cell r="A965" t="str">
            <v>Only</v>
          </cell>
          <cell r="B965" t="str">
            <v>f881ac81-29c3-11e9-80d9-00155d101f25</v>
          </cell>
        </row>
        <row r="966">
          <cell r="A966" t="str">
            <v>Only - паркинг</v>
          </cell>
          <cell r="B966" t="str">
            <v>37b23d7d-c2cc-11e7-80cd-001dd8b71c2c</v>
          </cell>
        </row>
        <row r="967">
          <cell r="A967" t="str">
            <v>Only Moon - 1 очередь (3)</v>
          </cell>
          <cell r="B967" t="str">
            <v>d7438fac-16db-11e8-80cf-bb580b2abfef</v>
          </cell>
        </row>
        <row r="968">
          <cell r="A968" t="str">
            <v>Only Moon - 1 очередь (3) - Паркинг</v>
          </cell>
          <cell r="B968" t="str">
            <v>4afc7ebc-e379-11ea-a837-00155d101d74</v>
          </cell>
        </row>
        <row r="969">
          <cell r="A969" t="str">
            <v>Only Moon - 2</v>
          </cell>
          <cell r="B969" t="str">
            <v>d7438fad-16db-11e8-80cf-bb580b2abfef</v>
          </cell>
        </row>
        <row r="970">
          <cell r="A970" t="str">
            <v>Only Moon - 2  - Паркинг</v>
          </cell>
          <cell r="B970" t="str">
            <v>85b10cf9-5ed4-11eb-a824-001dd8b726aa</v>
          </cell>
        </row>
        <row r="971">
          <cell r="A971" t="str">
            <v>Only Moon - 3 очередь (1)</v>
          </cell>
          <cell r="B971" t="str">
            <v>d7438fae-16db-11e8-80cf-bb580b2abfef</v>
          </cell>
        </row>
        <row r="972">
          <cell r="A972" t="str">
            <v>Only Moon - 3 очередь (1) - Паркинг</v>
          </cell>
          <cell r="B972" t="str">
            <v>bdace661-6065-11eb-a824-001dd8b726aa</v>
          </cell>
        </row>
        <row r="973">
          <cell r="A973" t="str">
            <v>Only SUN - 1</v>
          </cell>
          <cell r="B973" t="str">
            <v>e9a8ddad-72bd-11e7-826f-b4b52f5405e7</v>
          </cell>
        </row>
        <row r="974">
          <cell r="A974" t="str">
            <v>Only SUN - 1 (офис)</v>
          </cell>
          <cell r="B974" t="str">
            <v>8fdb86e1-2de1-11e9-80d9-00155d101f25</v>
          </cell>
        </row>
        <row r="975">
          <cell r="A975" t="str">
            <v xml:space="preserve">Only SUN - 1 (паркинг) </v>
          </cell>
          <cell r="B975" t="str">
            <v>a2073302-205d-11e9-80d9-00155d101f25</v>
          </cell>
        </row>
        <row r="976">
          <cell r="A976" t="str">
            <v>Only SUN - 2</v>
          </cell>
          <cell r="B976" t="str">
            <v>d7438faa-16db-11e8-80cf-bb580b2abfef</v>
          </cell>
        </row>
        <row r="977">
          <cell r="A977" t="str">
            <v>Only SUN - 2 (кладовые)</v>
          </cell>
          <cell r="B977" t="str">
            <v>8af45e03-2193-11ea-a82f-00155d101a20</v>
          </cell>
        </row>
        <row r="978">
          <cell r="A978" t="str">
            <v>Only SUN - 2 (офис)</v>
          </cell>
          <cell r="B978" t="str">
            <v>b71bfe12-40b6-11e9-80d9-00155d101f25</v>
          </cell>
        </row>
        <row r="979">
          <cell r="A979" t="str">
            <v xml:space="preserve">Only SUN - 2 (паркинг)  </v>
          </cell>
          <cell r="B979" t="str">
            <v>97283a89-bdac-11e9-a82d-00155d101824</v>
          </cell>
        </row>
        <row r="980">
          <cell r="A980" t="str">
            <v>Only SUN - 3</v>
          </cell>
          <cell r="B980" t="str">
            <v>d7438fab-16db-11e8-80cf-bb580b2abfef</v>
          </cell>
        </row>
        <row r="981">
          <cell r="A981" t="str">
            <v>Only SUN - 3 (кладовки)</v>
          </cell>
          <cell r="B981" t="str">
            <v>028dfe6a-1c91-11ea-a831-00155d10652c</v>
          </cell>
        </row>
        <row r="982">
          <cell r="A982" t="str">
            <v>Only SUN - 3 (кладовые)</v>
          </cell>
          <cell r="B982" t="str">
            <v>6b6559dd-1d86-11ea-a82f-00155d101a20</v>
          </cell>
        </row>
        <row r="983">
          <cell r="A983" t="str">
            <v>Only SUN - 3 (паркинг)</v>
          </cell>
          <cell r="B983" t="str">
            <v>3307bb1e-1d86-11ea-a82f-00155d101a20</v>
          </cell>
        </row>
        <row r="984">
          <cell r="A984" t="str">
            <v>Orynbor Towers (1-1) - 22 этажа</v>
          </cell>
          <cell r="B984" t="str">
            <v>7e5d8578-c3c6-11e4-b3af-0025906b4dd4</v>
          </cell>
        </row>
        <row r="985">
          <cell r="A985" t="str">
            <v>Orynbor Towers (1-1) офисы</v>
          </cell>
          <cell r="B985" t="str">
            <v>57abee90-3925-11e6-aa43-b4b52f5405e7</v>
          </cell>
        </row>
        <row r="986">
          <cell r="A986" t="str">
            <v>Orynbor Towers (1-1) паркинг</v>
          </cell>
          <cell r="B986" t="str">
            <v>dbac91c6-3d1b-11e6-aa43-b4b52f5405e7</v>
          </cell>
        </row>
        <row r="987">
          <cell r="A987" t="str">
            <v>Orynbor towers (1-2) - 12 этажей</v>
          </cell>
          <cell r="B987" t="str">
            <v>7e5d8579-c3c6-11e4-b3af-0025906b4dd4</v>
          </cell>
        </row>
        <row r="988">
          <cell r="A988" t="str">
            <v>Orynbor towers (1-2) паркинг</v>
          </cell>
          <cell r="B988" t="str">
            <v>5b94cbf0-4e76-11e6-9a13-b4b52f5405e7</v>
          </cell>
        </row>
        <row r="989">
          <cell r="A989" t="str">
            <v>Orynbor towers (1-3) - 22 этажа</v>
          </cell>
          <cell r="B989" t="str">
            <v>7e5d857a-c3c6-11e4-b3af-0025906b4dd4</v>
          </cell>
        </row>
        <row r="990">
          <cell r="A990" t="str">
            <v>Orynbor towers (1-3) паркинг</v>
          </cell>
          <cell r="B990" t="str">
            <v>5b94cbf1-4e76-11e6-9a13-b4b52f5405e7</v>
          </cell>
        </row>
        <row r="991">
          <cell r="A991" t="str">
            <v>Panorama Park - 1</v>
          </cell>
          <cell r="B991" t="str">
            <v>6f4cd677-115c-11e4-882b-0025906b4dd5</v>
          </cell>
        </row>
        <row r="992">
          <cell r="A992" t="str">
            <v>Panorama Park - 2</v>
          </cell>
          <cell r="B992" t="str">
            <v>a2646e77-4a39-11e6-aa43-b4b52f5405e7</v>
          </cell>
        </row>
        <row r="993">
          <cell r="A993" t="str">
            <v>Panorama park - 3</v>
          </cell>
          <cell r="B993" t="str">
            <v>a2646e76-4a39-11e6-aa43-b4b52f5405e7</v>
          </cell>
        </row>
        <row r="994">
          <cell r="A994" t="str">
            <v>Panorama Park - 4</v>
          </cell>
          <cell r="B994" t="str">
            <v>a2646e78-4a39-11e6-aa43-b4b52f5405e7</v>
          </cell>
        </row>
        <row r="995">
          <cell r="A995" t="str">
            <v>Panorama Park - 5</v>
          </cell>
          <cell r="B995" t="str">
            <v>e0641d9b-9026-11e6-97ac-b4b52f5405e7</v>
          </cell>
        </row>
        <row r="996">
          <cell r="A996" t="str">
            <v>Panorama Park 2-3</v>
          </cell>
          <cell r="B996" t="str">
            <v>e0641d9c-9026-11e6-97ac-b4b52f5405e7</v>
          </cell>
        </row>
        <row r="997">
          <cell r="A997" t="str">
            <v>Panorama park 9-2</v>
          </cell>
          <cell r="B997" t="str">
            <v>0f64acb3-1db5-11e7-97ac-b4b52f5405e7</v>
          </cell>
        </row>
        <row r="998">
          <cell r="A998" t="str">
            <v>Panorama park 9-3</v>
          </cell>
          <cell r="B998" t="str">
            <v>670d8aad-1e6f-11e7-97ac-b4b52f5405e7</v>
          </cell>
        </row>
        <row r="999">
          <cell r="A999" t="str">
            <v>Panorama park офисы - 1</v>
          </cell>
          <cell r="B999" t="str">
            <v>d55c812a-25b3-11e7-aac0-b4b52f5405e7</v>
          </cell>
        </row>
        <row r="1000">
          <cell r="A1000" t="str">
            <v>Panorama park офисы - 3</v>
          </cell>
          <cell r="B1000" t="str">
            <v>c02ee3aa-45f3-11e7-826f-b4b52f5405e7</v>
          </cell>
        </row>
        <row r="1001">
          <cell r="A1001" t="str">
            <v>Panorama Park Паркинг - 1</v>
          </cell>
          <cell r="B1001" t="str">
            <v>e0641d9a-9026-11e6-97ac-b4b52f5405e7</v>
          </cell>
        </row>
        <row r="1002">
          <cell r="A1002" t="str">
            <v>Panorama Park Паркинг - 2</v>
          </cell>
          <cell r="B1002" t="str">
            <v>5a751785-45f2-11e7-826f-b4b52f5405e7</v>
          </cell>
        </row>
        <row r="1003">
          <cell r="A1003" t="str">
            <v>Panorama Park Паркинг - 3</v>
          </cell>
          <cell r="B1003" t="str">
            <v>4363d459-22b7-11e9-80d9-00155d101f25</v>
          </cell>
        </row>
        <row r="1004">
          <cell r="A1004" t="str">
            <v>Panorama Park Паркинг - 4</v>
          </cell>
          <cell r="B1004" t="str">
            <v>42bf512c-b8cb-11e7-80cd-001dd8b71c2c</v>
          </cell>
        </row>
        <row r="1005">
          <cell r="A1005" t="str">
            <v>Panorama Park Паркинг - 5</v>
          </cell>
          <cell r="B1005" t="str">
            <v>e0641d9d-9026-11e6-97ac-b4b52f5405e7</v>
          </cell>
        </row>
        <row r="1006">
          <cell r="A1006" t="str">
            <v>Panorama Park Паркинг - 5</v>
          </cell>
          <cell r="B1006" t="str">
            <v>e33023e0-7afa-11e9-a82b-00155d101622</v>
          </cell>
        </row>
        <row r="1007">
          <cell r="A1007" t="str">
            <v>Paramount (Фаза 2) - 1</v>
          </cell>
          <cell r="B1007" t="str">
            <v>8718d840-7d95-11eb-a824-001dd8b726aa</v>
          </cell>
        </row>
        <row r="1008">
          <cell r="A1008" t="str">
            <v>Paramount (Фаза 2) - 2</v>
          </cell>
          <cell r="B1008" t="str">
            <v>d44418f0-7d9a-11eb-a824-001dd8b726aa</v>
          </cell>
        </row>
        <row r="1009">
          <cell r="A1009" t="str">
            <v>Paramount (Фаза 2) - 3</v>
          </cell>
          <cell r="B1009" t="str">
            <v>677de4cc-7d9b-11eb-a824-001dd8b726aa</v>
          </cell>
        </row>
        <row r="1010">
          <cell r="A1010" t="str">
            <v>Paramount (Фаза 3) - 1</v>
          </cell>
          <cell r="B1010" t="str">
            <v>ec548451-c43c-11eb-a81e-001dd8b72708</v>
          </cell>
        </row>
        <row r="1011">
          <cell r="A1011" t="str">
            <v>Paramount city - 1 - 1</v>
          </cell>
          <cell r="B1011" t="str">
            <v>add430b7-48eb-11e6-aa43-b4b52f5405e7</v>
          </cell>
        </row>
        <row r="1012">
          <cell r="A1012" t="str">
            <v>Paramount city - 1 - 2</v>
          </cell>
          <cell r="B1012" t="str">
            <v>a4fee29b-1e65-11eb-a837-00155d101d74</v>
          </cell>
        </row>
        <row r="1013">
          <cell r="A1013" t="str">
            <v>Paramount City - 1-2 (кирпич)</v>
          </cell>
          <cell r="B1013" t="str">
            <v>c561f490-f9b5-11ea-a830-00155d101559</v>
          </cell>
        </row>
        <row r="1014">
          <cell r="A1014" t="str">
            <v>Paramount city - 2 - 1</v>
          </cell>
          <cell r="B1014" t="str">
            <v>3cd9c850-93d3-11e8-80d7-00155da7893d</v>
          </cell>
        </row>
        <row r="1015">
          <cell r="A1015" t="str">
            <v>Paramount city - 2 - 2</v>
          </cell>
          <cell r="B1015" t="str">
            <v>3228fe9d-5c36-11e9-80db-00155d10652f</v>
          </cell>
        </row>
        <row r="1016">
          <cell r="A1016" t="str">
            <v>Paramount city - 3 - 1</v>
          </cell>
          <cell r="B1016" t="str">
            <v>3228fe9e-5c36-11e9-80db-00155d10652f</v>
          </cell>
        </row>
        <row r="1017">
          <cell r="A1017" t="str">
            <v>Paramount city - 3 - 2</v>
          </cell>
          <cell r="B1017" t="str">
            <v>3228fe9f-5c36-11e9-80db-00155d10652f</v>
          </cell>
        </row>
        <row r="1018">
          <cell r="A1018" t="str">
            <v>Paramount city - 6</v>
          </cell>
          <cell r="B1018" t="str">
            <v>3228fea0-5c36-11e9-80db-00155d10652f</v>
          </cell>
        </row>
        <row r="1019">
          <cell r="A1019" t="str">
            <v>Park Avenue (10 очередь) (бывш. КиО Туркестан 25)</v>
          </cell>
          <cell r="B1019" t="str">
            <v>faa50e44-1183-11e4-882b-0025906b4dd5</v>
          </cell>
        </row>
        <row r="1020">
          <cell r="A1020" t="str">
            <v>Park Avenue (11 очередь) (бывш. КиО Туркестан 25)</v>
          </cell>
          <cell r="B1020" t="str">
            <v>faa50e45-1183-11e4-882b-0025906b4dd5</v>
          </cell>
        </row>
        <row r="1021">
          <cell r="A1021" t="str">
            <v>Park Avenue (8 очередь) (бывш. КиО Туркестан 25)</v>
          </cell>
          <cell r="B1021" t="str">
            <v>faa50e42-1183-11e4-882b-0025906b4dd5</v>
          </cell>
        </row>
        <row r="1022">
          <cell r="A1022" t="str">
            <v>Park Avenue (9 очередь) (бывш. КиО Туркестан 25)</v>
          </cell>
          <cell r="B1022" t="str">
            <v>faa50e43-1183-11e4-882b-0025906b4dd5</v>
          </cell>
        </row>
        <row r="1023">
          <cell r="A1023" t="str">
            <v>Park Avenue (бывш. КиО Туркестан 25)</v>
          </cell>
          <cell r="B1023" t="str">
            <v>b0a14560-109b-11e4-882b-0025906b4dd5</v>
          </cell>
        </row>
        <row r="1024">
          <cell r="A1024" t="str">
            <v>Park Avenue 2 оч. Паркинг</v>
          </cell>
          <cell r="B1024" t="str">
            <v>278395d4-d9ec-11e4-bd64-b4b52f5405e7</v>
          </cell>
        </row>
        <row r="1025">
          <cell r="A1025" t="str">
            <v>Park Avenue Exclusive  - 3 Кладовые</v>
          </cell>
          <cell r="B1025" t="str">
            <v>503f802d-07ce-11eb-a830-00155d101559</v>
          </cell>
        </row>
        <row r="1026">
          <cell r="A1026" t="str">
            <v>Park Avenue Exclusive - 1</v>
          </cell>
          <cell r="B1026" t="str">
            <v>670d8aa4-1e6f-11e7-97ac-b4b52f5405e7</v>
          </cell>
        </row>
        <row r="1027">
          <cell r="A1027" t="str">
            <v>Park Avenue Exclusive - 1 Кладовые</v>
          </cell>
          <cell r="B1027" t="str">
            <v>79cca45c-dacc-11e9-a82e-00155d101a20</v>
          </cell>
        </row>
        <row r="1028">
          <cell r="A1028" t="str">
            <v>Park Avenue Exclusive - 2</v>
          </cell>
          <cell r="B1028" t="str">
            <v>d9b47e56-0b41-11e5-b0be-b4b52f5405e7</v>
          </cell>
        </row>
        <row r="1029">
          <cell r="A1029" t="str">
            <v>Park Avenue Exclusive - 2 Кладовые</v>
          </cell>
          <cell r="B1029" t="str">
            <v>1aa51a33-230b-11ea-a82f-00155d101a20</v>
          </cell>
        </row>
        <row r="1030">
          <cell r="A1030" t="str">
            <v>Park Avenue Exclusive - 3</v>
          </cell>
          <cell r="B1030" t="str">
            <v>670d8aa5-1e6f-11e7-97ac-b4b52f5405e7</v>
          </cell>
        </row>
        <row r="1031">
          <cell r="A1031" t="str">
            <v>Park Avenue Exclusive - 3 Кладовые</v>
          </cell>
          <cell r="B1031" t="str">
            <v>1343996d-441b-11ea-a832-00155d10652c</v>
          </cell>
        </row>
        <row r="1032">
          <cell r="A1032" t="str">
            <v>Park Avenue Exclusive - 4</v>
          </cell>
          <cell r="B1032" t="str">
            <v>670d8aa6-1e6f-11e7-97ac-b4b52f5405e7</v>
          </cell>
        </row>
        <row r="1033">
          <cell r="A1033" t="str">
            <v>Park Avenue Exclusive - 4 Кладовые</v>
          </cell>
          <cell r="B1033" t="str">
            <v>438b4c81-441b-11ea-a832-00155d10652c</v>
          </cell>
        </row>
        <row r="1034">
          <cell r="A1034" t="str">
            <v>Park Avenue Exclusive 1_Паркинг</v>
          </cell>
          <cell r="B1034" t="str">
            <v>670d8aa7-1e6f-11e7-97ac-b4b52f5405e7</v>
          </cell>
        </row>
        <row r="1035">
          <cell r="A1035" t="str">
            <v>Park Avenue Exclusive Паркинг - 2</v>
          </cell>
          <cell r="B1035" t="str">
            <v>670d8aaa-1e6f-11e7-97ac-b4b52f5405e7</v>
          </cell>
        </row>
        <row r="1036">
          <cell r="A1036" t="str">
            <v>Park Avenue Exclusive Паркинг - 3</v>
          </cell>
          <cell r="B1036" t="str">
            <v>670d8aa8-1e6f-11e7-97ac-b4b52f5405e7</v>
          </cell>
        </row>
        <row r="1037">
          <cell r="A1037" t="str">
            <v>Park Avenue Exclusive Паркинг - 4</v>
          </cell>
          <cell r="B1037" t="str">
            <v>670d8aa9-1e6f-11e7-97ac-b4b52f5405e7</v>
          </cell>
        </row>
        <row r="1038">
          <cell r="A1038" t="str">
            <v>Park Avenue Остаток</v>
          </cell>
          <cell r="B1038" t="str">
            <v>105829bd-6f27-11e4-bd2b-0025906b4dd5</v>
          </cell>
        </row>
        <row r="1039">
          <cell r="A1039" t="str">
            <v>Park Avenue. 1 очередь</v>
          </cell>
          <cell r="B1039" t="str">
            <v>8091188b-0367-11e4-882b-0025906b4dd5</v>
          </cell>
        </row>
        <row r="1040">
          <cell r="A1040" t="str">
            <v>Park Avenue. 1 очередь. Паркинг</v>
          </cell>
          <cell r="B1040" t="str">
            <v>6f138c6f-17c8-11e4-882b-0025906b4dd5</v>
          </cell>
        </row>
        <row r="1041">
          <cell r="A1041" t="str">
            <v>Park Avenue. 2 очередь. Паркинг</v>
          </cell>
          <cell r="B1041" t="str">
            <v>9858281f-745b-11e4-bd2b-0025906b4dd5</v>
          </cell>
        </row>
        <row r="1042">
          <cell r="A1042" t="str">
            <v>Park Avenue. 2-1 (2-подъездный)</v>
          </cell>
          <cell r="B1042" t="str">
            <v>0d9efdf1-c8cf-11e3-882b-0025906b4dd5</v>
          </cell>
        </row>
        <row r="1043">
          <cell r="A1043" t="str">
            <v xml:space="preserve">Park Avenue. 2-2 </v>
          </cell>
          <cell r="B1043" t="str">
            <v>b0a14561-109b-11e4-882b-0025906b4dd5</v>
          </cell>
        </row>
        <row r="1044">
          <cell r="A1044" t="str">
            <v xml:space="preserve">Park Avenue. 3-1 </v>
          </cell>
          <cell r="B1044" t="str">
            <v>faa50e3e-1183-11e4-882b-0025906b4dd5</v>
          </cell>
        </row>
        <row r="1045">
          <cell r="A1045" t="str">
            <v xml:space="preserve">Park Avenue. 3-1 </v>
          </cell>
          <cell r="B1045" t="str">
            <v>6136e08f-bf3a-11e5-b9a5-b4b52f5405e7</v>
          </cell>
        </row>
        <row r="1046">
          <cell r="A1046" t="str">
            <v>Park Avenue. 3-1. Паркинг</v>
          </cell>
          <cell r="B1046" t="str">
            <v>02c0dbd1-2bbf-11e5-b0be-b4b52f5405e7</v>
          </cell>
        </row>
        <row r="1047">
          <cell r="A1047" t="str">
            <v>Park Avenue. 3-2</v>
          </cell>
          <cell r="B1047" t="str">
            <v>faa50e3f-1183-11e4-882b-0025906b4dd5</v>
          </cell>
        </row>
        <row r="1048">
          <cell r="A1048" t="str">
            <v>Park Avenue. 3-2_Паркинг</v>
          </cell>
          <cell r="B1048" t="str">
            <v>1c8f89f4-daab-11e5-b9a5-b4b52f5405e7</v>
          </cell>
        </row>
        <row r="1049">
          <cell r="A1049" t="str">
            <v>Park Avenue. 3-3</v>
          </cell>
          <cell r="B1049" t="str">
            <v>faa50e40-1183-11e4-882b-0025906b4dd5</v>
          </cell>
        </row>
        <row r="1050">
          <cell r="A1050" t="str">
            <v>Park Avenue. 3-3 кладовые</v>
          </cell>
          <cell r="B1050" t="str">
            <v>28e9185d-e0e1-11e8-80d7-00155da7893d</v>
          </cell>
        </row>
        <row r="1051">
          <cell r="A1051" t="str">
            <v>Park Avenue. 3-3_Паркинг</v>
          </cell>
          <cell r="B1051" t="str">
            <v>1c8f89f5-daab-11e5-b9a5-b4b52f5405e7</v>
          </cell>
        </row>
        <row r="1052">
          <cell r="A1052" t="str">
            <v>Park Avenue. 3-4</v>
          </cell>
          <cell r="B1052" t="str">
            <v>faa50e41-1183-11e4-882b-0025906b4dd5</v>
          </cell>
        </row>
        <row r="1053">
          <cell r="A1053" t="str">
            <v>Park Avenue. 3-4 кладовые</v>
          </cell>
          <cell r="B1053" t="str">
            <v>28e9185e-e0e1-11e8-80d7-00155da7893d</v>
          </cell>
        </row>
        <row r="1054">
          <cell r="A1054" t="str">
            <v>Park Avenue. 3-4_Паркинг</v>
          </cell>
          <cell r="B1054" t="str">
            <v>1c8f89f6-daab-11e5-b9a5-b4b52f5405e7</v>
          </cell>
        </row>
        <row r="1055">
          <cell r="A1055" t="str">
            <v>President's Park - 1</v>
          </cell>
          <cell r="B1055" t="str">
            <v>80d9d7b3-65ce-11e9-80db-00155d10652f</v>
          </cell>
        </row>
        <row r="1056">
          <cell r="A1056" t="str">
            <v>President's Park - 1 - Кладовые помещения</v>
          </cell>
          <cell r="B1056" t="str">
            <v>19215b28-9ff4-11ea-a830-00155d101559</v>
          </cell>
        </row>
        <row r="1057">
          <cell r="A1057" t="str">
            <v>President's Park - 1 - Паркинг</v>
          </cell>
          <cell r="B1057" t="str">
            <v>44b89565-9ff3-11ea-a830-00155d101559</v>
          </cell>
        </row>
        <row r="1058">
          <cell r="A1058" t="str">
            <v>President's Park - 2 - Паркинг</v>
          </cell>
          <cell r="B1058" t="str">
            <v>cb7d2a66-7595-11eb-a824-001dd8b726aa</v>
          </cell>
        </row>
        <row r="1059">
          <cell r="A1059" t="str">
            <v>President's Park - 2.1</v>
          </cell>
          <cell r="B1059" t="str">
            <v>9f15d2da-9991-11e9-a831-00155d10652c</v>
          </cell>
        </row>
        <row r="1060">
          <cell r="A1060" t="str">
            <v>President's Park - 2.2</v>
          </cell>
          <cell r="B1060" t="str">
            <v>7faa1a0d-f10b-11ea-a830-00155d101559</v>
          </cell>
        </row>
        <row r="1061">
          <cell r="A1061" t="str">
            <v>President's Park - 2-1. Кладовые помещения</v>
          </cell>
          <cell r="B1061" t="str">
            <v>00d953b9-7595-11eb-a824-001dd8b726aa</v>
          </cell>
        </row>
        <row r="1062">
          <cell r="A1062" t="str">
            <v>President's Park - 2-2. Кладовые помещения</v>
          </cell>
          <cell r="B1062" t="str">
            <v>52fb988e-7595-11eb-a824-001dd8b726aa</v>
          </cell>
        </row>
        <row r="1063">
          <cell r="A1063" t="str">
            <v>President's Park - 3</v>
          </cell>
          <cell r="B1063" t="str">
            <v>3fd873b1-9993-11e9-a831-00155d10652c</v>
          </cell>
        </row>
        <row r="1064">
          <cell r="A1064" t="str">
            <v>President's Park - 3 оч. Кладовые помещения</v>
          </cell>
          <cell r="B1064" t="str">
            <v>d1ebd2fe-9b49-11eb-a83f-00155d106fa9</v>
          </cell>
        </row>
        <row r="1065">
          <cell r="A1065" t="str">
            <v xml:space="preserve">President's Park - 3 оч. Паркинг </v>
          </cell>
          <cell r="B1065" t="str">
            <v>e6dc95cf-9903-11eb-a824-001dd8b726aa</v>
          </cell>
        </row>
        <row r="1066">
          <cell r="A1066" t="str">
            <v xml:space="preserve">Promenade (Россия, Санкт Петербург) </v>
          </cell>
          <cell r="B1066" t="str">
            <v>96928d01-2999-11e7-aac0-b4b52f5405e7</v>
          </cell>
        </row>
        <row r="1067">
          <cell r="A1067" t="str">
            <v>Promenade (Россия, Санкт Петербург) Паркинг</v>
          </cell>
          <cell r="B1067" t="str">
            <v>633b70cd-3c57-11e7-826f-b4b52f5405e7</v>
          </cell>
        </row>
        <row r="1068">
          <cell r="A1068" t="str">
            <v>Promenade Burabay 1 апартаменты</v>
          </cell>
          <cell r="B1068" t="str">
            <v>0c658aea-a1d7-11e8-80d7-00155da7893d</v>
          </cell>
        </row>
        <row r="1069">
          <cell r="A1069" t="str">
            <v>Promenade Burabay 1 таунхаусы</v>
          </cell>
          <cell r="B1069" t="str">
            <v>0d288c25-a057-11e8-80d7-00155da7893d</v>
          </cell>
        </row>
        <row r="1070">
          <cell r="A1070" t="str">
            <v xml:space="preserve">Promenade Burabay 1-2  апартаменты </v>
          </cell>
          <cell r="B1070" t="str">
            <v>1b24d76a-c55c-11e8-80d7-00155da7893d</v>
          </cell>
        </row>
        <row r="1071">
          <cell r="A1071" t="str">
            <v xml:space="preserve">Promenade Burabay 2-1 апартаменты </v>
          </cell>
          <cell r="B1071" t="str">
            <v>09b8d8d9-829e-11e9-a82b-00155d101622</v>
          </cell>
        </row>
        <row r="1072">
          <cell r="A1072" t="str">
            <v xml:space="preserve">Promenade Burabay 2-2  апартаменты </v>
          </cell>
          <cell r="B1072" t="str">
            <v>212e21fe-86bb-11e9-a82b-00155d101622</v>
          </cell>
        </row>
        <row r="1073">
          <cell r="A1073" t="str">
            <v xml:space="preserve">Promenade Burabay 2-3  апартаменты </v>
          </cell>
          <cell r="B1073" t="str">
            <v>212e21fd-86bb-11e9-a82b-00155d101622</v>
          </cell>
        </row>
        <row r="1074">
          <cell r="A1074" t="str">
            <v>Promenade EXPO - A 1</v>
          </cell>
          <cell r="B1074" t="str">
            <v>0d9efde1-c8cf-11e3-882b-0025906b4dd5</v>
          </cell>
        </row>
        <row r="1075">
          <cell r="A1075" t="str">
            <v>Promenade EXPO - A 1 (Паркинг подземный)</v>
          </cell>
          <cell r="B1075" t="str">
            <v>c7ea0e03-ed55-11e3-882b-0025906b4dd5</v>
          </cell>
        </row>
        <row r="1076">
          <cell r="A1076" t="str">
            <v>Promenade EXPO - B 1</v>
          </cell>
          <cell r="B1076" t="str">
            <v>0d9efdf0-c8cf-11e3-882b-0025906b4dd5</v>
          </cell>
        </row>
        <row r="1077">
          <cell r="A1077" t="str">
            <v>Promenade EXPO - B 1 (Паркинг подземный)</v>
          </cell>
          <cell r="B1077" t="str">
            <v>039a5c22-d95e-11e5-b9a5-b4b52f5405e7</v>
          </cell>
        </row>
        <row r="1078">
          <cell r="A1078" t="str">
            <v xml:space="preserve">Promenade EXPO - B 2 </v>
          </cell>
          <cell r="B1078" t="str">
            <v>89bb290f-2d09-11e4-acc3-0025906b4dd5</v>
          </cell>
        </row>
        <row r="1079">
          <cell r="A1079" t="str">
            <v>Promenade EXPO - B 2  (Паркинг подземный)</v>
          </cell>
          <cell r="B1079" t="str">
            <v>039a5c23-d95e-11e5-b9a5-b4b52f5405e7</v>
          </cell>
        </row>
        <row r="1080">
          <cell r="A1080" t="str">
            <v>Promenade EXPO - B 3</v>
          </cell>
          <cell r="B1080" t="str">
            <v>89bb2910-2d09-11e4-acc3-0025906b4dd5</v>
          </cell>
        </row>
        <row r="1081">
          <cell r="A1081" t="str">
            <v>Promenade EXPO - B 3 (Паркинг подземный)</v>
          </cell>
          <cell r="B1081" t="str">
            <v>039a5c21-d95e-11e5-b9a5-b4b52f5405e7</v>
          </cell>
        </row>
        <row r="1082">
          <cell r="A1082" t="str">
            <v>Promenade EXPO - C 1</v>
          </cell>
          <cell r="B1082" t="str">
            <v>b14bdbd1-cc65-11e3-882b-0025906b4dd5</v>
          </cell>
        </row>
        <row r="1083">
          <cell r="A1083" t="str">
            <v>Promenade EXPO - C 1 (Паркинг подземный)</v>
          </cell>
          <cell r="B1083" t="str">
            <v>8bca3217-2a84-11e4-acc3-0025906b4dd5</v>
          </cell>
        </row>
        <row r="1084">
          <cell r="A1084" t="str">
            <v>Promenade EXPO - C 2</v>
          </cell>
          <cell r="B1084" t="str">
            <v>89bb290d-2d09-11e4-acc3-0025906b4dd5</v>
          </cell>
        </row>
        <row r="1085">
          <cell r="A1085" t="str">
            <v>Promenade EXPO - C 2 (Паркинг подземный)</v>
          </cell>
          <cell r="B1085" t="str">
            <v>0001e38b-5f53-11e4-9871-0025906b4dd5</v>
          </cell>
        </row>
        <row r="1086">
          <cell r="A1086" t="str">
            <v>Promenade EXPO - C 3</v>
          </cell>
          <cell r="B1086" t="str">
            <v>89bb290e-2d09-11e4-acc3-0025906b4dd5</v>
          </cell>
        </row>
        <row r="1087">
          <cell r="A1087" t="str">
            <v>Promenade EXPO - C 3 (Паркинг подземный)</v>
          </cell>
          <cell r="B1087" t="str">
            <v>0001e38c-5f53-11e4-9871-0025906b4dd5</v>
          </cell>
        </row>
        <row r="1088">
          <cell r="A1088" t="str">
            <v>Promenade EXPO - D</v>
          </cell>
          <cell r="B1088" t="str">
            <v>00b06de6-d4d6-11e3-882b-0025906b4dd5</v>
          </cell>
        </row>
        <row r="1089">
          <cell r="A1089" t="str">
            <v>Promenade EXPO - D (Паркинг подземный)</v>
          </cell>
          <cell r="B1089" t="str">
            <v>990f18c6-6dad-11e5-b9a5-b4b52f5405e7</v>
          </cell>
        </row>
        <row r="1090">
          <cell r="A1090" t="str">
            <v>Promenade EXPO - E</v>
          </cell>
          <cell r="B1090" t="str">
            <v>c4c21dcc-ebda-11e3-882b-0025906b4dd5</v>
          </cell>
        </row>
        <row r="1091">
          <cell r="A1091" t="str">
            <v>Promenade EXPO - E (паркинг)</v>
          </cell>
          <cell r="B1091" t="str">
            <v>7141e91b-d88d-11e6-97ac-b4b52f5405e7</v>
          </cell>
        </row>
        <row r="1092">
          <cell r="A1092" t="str">
            <v>Ray Residence - 2 (22 этажа)</v>
          </cell>
          <cell r="B1092" t="str">
            <v>a17b857b-94c7-11e8-80d7-00155da7893d</v>
          </cell>
        </row>
        <row r="1093">
          <cell r="A1093" t="str">
            <v>Ray Residence - 2 (6 этажей)</v>
          </cell>
          <cell r="B1093" t="str">
            <v>0d853a02-4b16-11e9-80d9-00155d101f25</v>
          </cell>
        </row>
        <row r="1094">
          <cell r="A1094" t="str">
            <v>Ray Residence - офисы - 2</v>
          </cell>
          <cell r="B1094" t="str">
            <v>c8a8eb53-a445-11e8-80d7-00155da7893d</v>
          </cell>
        </row>
        <row r="1095">
          <cell r="A1095" t="str">
            <v>Ray Residence - Паркинг - 2</v>
          </cell>
          <cell r="B1095" t="str">
            <v>c8a8eb52-a445-11e8-80d7-00155da7893d</v>
          </cell>
        </row>
        <row r="1096">
          <cell r="A1096" t="str">
            <v>Ray Residence 22 этажа - 1</v>
          </cell>
          <cell r="B1096" t="str">
            <v>ca20cae7-9cdb-11e6-97ac-b4b52f5405e7</v>
          </cell>
        </row>
        <row r="1097">
          <cell r="A1097" t="str">
            <v>Ray Residence 6 этажей - 1</v>
          </cell>
          <cell r="B1097" t="str">
            <v>42bf512f-b8cb-11e7-80cd-001dd8b71c2c</v>
          </cell>
        </row>
        <row r="1098">
          <cell r="A1098" t="str">
            <v>Ray Residence паркинг - 1</v>
          </cell>
          <cell r="B1098" t="str">
            <v>42bf5130-b8cb-11e7-80cd-001dd8b71c2c</v>
          </cell>
        </row>
        <row r="1099">
          <cell r="A1099" t="str">
            <v>Ray Residence_офисы - 1</v>
          </cell>
          <cell r="B1099" t="str">
            <v>44454f3b-1306-11e8-80cf-bb580b2abfef</v>
          </cell>
        </row>
        <row r="1100">
          <cell r="A1100" t="str">
            <v>Remark</v>
          </cell>
          <cell r="B1100" t="str">
            <v>4f09f33e-7297-11e7-826f-b4b52f5405e7</v>
          </cell>
        </row>
        <row r="1101">
          <cell r="A1101" t="str">
            <v>Remark - кладовки</v>
          </cell>
          <cell r="B1101" t="str">
            <v>479310e9-e884-11e8-80d7-00155da7893d</v>
          </cell>
        </row>
        <row r="1102">
          <cell r="A1102" t="str">
            <v>Remark - Паркинг</v>
          </cell>
          <cell r="B1102" t="str">
            <v>44fbadd5-4e7f-11e8-80cf-bb580b2abfef</v>
          </cell>
        </row>
        <row r="1103">
          <cell r="A1103" t="str">
            <v>Remark 2</v>
          </cell>
          <cell r="B1103" t="str">
            <v>e366b75b-9815-11eb-a83f-00155d106fa9</v>
          </cell>
        </row>
        <row r="1104">
          <cell r="A1104" t="str">
            <v>River Park Business - 1 - 1</v>
          </cell>
          <cell r="B1104" t="str">
            <v>2128045a-f732-11ea-a830-00155d101559</v>
          </cell>
        </row>
        <row r="1105">
          <cell r="A1105" t="str">
            <v>River Park Business - 1 - 2</v>
          </cell>
          <cell r="B1105" t="str">
            <v>c8c46b71-ac28-11eb-a824-001dd8b726aa</v>
          </cell>
        </row>
        <row r="1106">
          <cell r="A1106" t="str">
            <v>River Park Business - 2</v>
          </cell>
          <cell r="B1106" t="str">
            <v>4beee662-ac2a-11eb-a824-001dd8b726aa</v>
          </cell>
        </row>
        <row r="1107">
          <cell r="A1107" t="str">
            <v>River Park Business - 3</v>
          </cell>
          <cell r="B1107" t="str">
            <v>cf2d8138-6ab7-11eb-a824-001dd8b726aa</v>
          </cell>
        </row>
        <row r="1108">
          <cell r="A1108" t="str">
            <v>River Park Business - 3</v>
          </cell>
          <cell r="B1108" t="str">
            <v>7667b027-ac2b-11eb-a824-001dd8b726aa</v>
          </cell>
        </row>
        <row r="1109">
          <cell r="A1109" t="str">
            <v>River Park Business - 32222</v>
          </cell>
          <cell r="B1109" t="str">
            <v>51bdd3f9-6ab6-11eb-a824-001dd8b726aa</v>
          </cell>
        </row>
        <row r="1110">
          <cell r="A1110" t="str">
            <v>River Park Business - 4</v>
          </cell>
          <cell r="B1110" t="str">
            <v>37671977-6ab8-11eb-a824-001dd8b726aa</v>
          </cell>
        </row>
        <row r="1111">
          <cell r="A1111" t="str">
            <v>River Park Comfort - 1</v>
          </cell>
          <cell r="B1111" t="str">
            <v>6495c9b4-2f08-11eb-a830-00155d101559</v>
          </cell>
        </row>
        <row r="1112">
          <cell r="A1112" t="str">
            <v>River Park Comfort - 1 - 2</v>
          </cell>
          <cell r="B1112" t="str">
            <v>4d12d7ec-aa4a-11eb-a824-001dd8b726aa</v>
          </cell>
        </row>
        <row r="1113">
          <cell r="A1113" t="str">
            <v>River Park Comfort - 2 - 1</v>
          </cell>
          <cell r="B1113" t="str">
            <v>e3b171a0-2f08-11eb-a830-00155d101559</v>
          </cell>
        </row>
        <row r="1114">
          <cell r="A1114" t="str">
            <v>River Park Comfort - 2 - 2</v>
          </cell>
          <cell r="B1114" t="str">
            <v>b0e0b6b4-ac23-11eb-a824-001dd8b726aa</v>
          </cell>
        </row>
        <row r="1115">
          <cell r="A1115" t="str">
            <v>River Park Comfort - 2 - 3</v>
          </cell>
          <cell r="B1115" t="str">
            <v>5d8a2fee-ac26-11eb-a824-001dd8b726aa</v>
          </cell>
        </row>
        <row r="1116">
          <cell r="A1116" t="str">
            <v>River Park Comfort - 3</v>
          </cell>
          <cell r="B1116" t="str">
            <v>7230d071-6ab4-11eb-a824-001dd8b726aa</v>
          </cell>
        </row>
        <row r="1117">
          <cell r="A1117" t="str">
            <v>River Park Comfort - 4</v>
          </cell>
          <cell r="B1117" t="str">
            <v>ede1203f-6ab4-11eb-a824-001dd8b726aa</v>
          </cell>
        </row>
        <row r="1118">
          <cell r="A1118" t="str">
            <v>River Park Comfort - 5</v>
          </cell>
          <cell r="B1118" t="str">
            <v>6be383e8-6ab5-11eb-a824-001dd8b726aa</v>
          </cell>
        </row>
        <row r="1119">
          <cell r="A1119" t="str">
            <v>Riverside - кладовки</v>
          </cell>
          <cell r="B1119" t="str">
            <v>0fbc6013-5df9-11ea-a832-00155d10652c</v>
          </cell>
        </row>
        <row r="1120">
          <cell r="A1120" t="str">
            <v>Riverside - Паркинг</v>
          </cell>
          <cell r="B1120" t="str">
            <v>ac474168-5dfa-11ea-a832-00155d10652c</v>
          </cell>
        </row>
        <row r="1121">
          <cell r="A1121" t="str">
            <v>Riverside 1-1</v>
          </cell>
          <cell r="B1121" t="str">
            <v>7ca7892a-9246-11e9-a82b-00155d101622</v>
          </cell>
        </row>
        <row r="1122">
          <cell r="A1122" t="str">
            <v>Riverside 1-2</v>
          </cell>
          <cell r="B1122" t="str">
            <v>aa30e7a5-bacd-11ea-a832-00155d10652c</v>
          </cell>
        </row>
        <row r="1123">
          <cell r="A1123" t="str">
            <v>Rixos Khan Shatyr Residences Паркинг</v>
          </cell>
          <cell r="B1123" t="str">
            <v>be80a1d7-9d88-11e9-a82b-00155d101622</v>
          </cell>
        </row>
        <row r="1124">
          <cell r="A1124" t="str">
            <v>Sales Boutique</v>
          </cell>
          <cell r="B1124" t="str">
            <v>1eee4d4c-ae35-11eb-a824-001dd8b726aa</v>
          </cell>
        </row>
        <row r="1125">
          <cell r="A1125" t="str">
            <v>Sauran Towers Блок A</v>
          </cell>
          <cell r="B1125" t="str">
            <v>8b7256dc-2ec9-11e5-b0be-b4b52f5405e7</v>
          </cell>
        </row>
        <row r="1126">
          <cell r="A1126" t="str">
            <v>Sauran Towers Блок B</v>
          </cell>
          <cell r="B1126" t="str">
            <v>af26a30a-394b-11e7-826f-b4b52f5405e7</v>
          </cell>
        </row>
        <row r="1127">
          <cell r="A1127" t="str">
            <v>Sauran Towers Блок B тест</v>
          </cell>
          <cell r="B1127" t="str">
            <v>fe6abdce-45f3-11e7-826f-b4b52f5405e7</v>
          </cell>
        </row>
        <row r="1128">
          <cell r="A1128" t="str">
            <v>Sauran Towers паркинг</v>
          </cell>
          <cell r="B1128" t="str">
            <v>95a4fcd3-d5fd-11e5-b9a5-b4b52f5405e7</v>
          </cell>
        </row>
        <row r="1129">
          <cell r="A1129" t="str">
            <v>Sezim Qala  - 7 (Башня 3)</v>
          </cell>
          <cell r="B1129" t="str">
            <v>974488ba-aaa1-11e8-80d7-00155da7893d</v>
          </cell>
        </row>
        <row r="1130">
          <cell r="A1130" t="str">
            <v>Sezim Qala  - 7 (Башня 4)</v>
          </cell>
          <cell r="B1130" t="str">
            <v>974488bb-aaa1-11e8-80d7-00155da7893d</v>
          </cell>
        </row>
        <row r="1131">
          <cell r="A1131" t="str">
            <v>Sezim Qala - 1</v>
          </cell>
          <cell r="B1131" t="str">
            <v>74b7187b-e902-11e6-97ac-b4b52f5405e7</v>
          </cell>
        </row>
        <row r="1132">
          <cell r="A1132" t="str">
            <v>Sezim Qala - 13-2 (Монолит)</v>
          </cell>
          <cell r="B1132" t="str">
            <v>e2187834-f7e3-11ea-a830-00155d101559</v>
          </cell>
        </row>
        <row r="1133">
          <cell r="A1133" t="str">
            <v>Sezim Qala - 2</v>
          </cell>
          <cell r="B1133" t="str">
            <v>74b7187c-e902-11e6-97ac-b4b52f5405e7</v>
          </cell>
        </row>
        <row r="1134">
          <cell r="A1134" t="str">
            <v>Sezim Qala - 3 - Паркинг</v>
          </cell>
          <cell r="B1134" t="str">
            <v>335cda75-e137-11e6-97ac-b4b52f5405e7</v>
          </cell>
        </row>
        <row r="1135">
          <cell r="A1135" t="str">
            <v>Sezim Qala - 4-1 (Блоки 1,2,3,4)</v>
          </cell>
          <cell r="B1135" t="str">
            <v>c0381074-19b3-11e7-97ac-b4b52f5405e7</v>
          </cell>
        </row>
        <row r="1136">
          <cell r="A1136" t="str">
            <v>Sezim Qala - 4-2 (Блок 5)</v>
          </cell>
          <cell r="B1136" t="str">
            <v>9f6f952e-768c-11eb-a824-001dd8b726aa</v>
          </cell>
        </row>
        <row r="1137">
          <cell r="A1137" t="str">
            <v>Sezim Qala - 5 - Паркинг</v>
          </cell>
          <cell r="B1137" t="str">
            <v>b8556fbf-9793-11e7-80c8-001dd8b71c2c</v>
          </cell>
        </row>
        <row r="1138">
          <cell r="A1138" t="str">
            <v>Sezim Qala - 6-1 (КПД)</v>
          </cell>
          <cell r="B1138" t="str">
            <v>710377f8-978b-11e7-80c8-001dd8b71c2c</v>
          </cell>
        </row>
        <row r="1139">
          <cell r="A1139" t="str">
            <v>Sezim Qala - 6-2 (КПД)</v>
          </cell>
          <cell r="B1139" t="str">
            <v>8863a2b4-a4bd-11ea-a832-00155d10652c</v>
          </cell>
        </row>
        <row r="1140">
          <cell r="A1140" t="str">
            <v>Sezim Qala - 7</v>
          </cell>
          <cell r="B1140" t="str">
            <v>b6cb9960-9b09-11e8-80d7-00155da7893d</v>
          </cell>
        </row>
        <row r="1141">
          <cell r="A1141" t="str">
            <v>Sezim Qala - 8 -2 (Монолит)</v>
          </cell>
          <cell r="B1141" t="str">
            <v>c3c7c855-a4c0-11ea-a832-00155d10652c</v>
          </cell>
        </row>
        <row r="1142">
          <cell r="A1142" t="str">
            <v>Sezim Qala (Детский сад)</v>
          </cell>
          <cell r="B1142" t="str">
            <v>a894458e-9b8d-11eb-a83f-00155d106fa9</v>
          </cell>
        </row>
        <row r="1143">
          <cell r="A1143" t="str">
            <v>Sezim Qala. Dostyq - 1 (Монолит)</v>
          </cell>
          <cell r="B1143" t="str">
            <v>9fef18dd-972e-11e9-a82b-00155d101622</v>
          </cell>
        </row>
        <row r="1144">
          <cell r="A1144" t="str">
            <v>Sezim Qala. Dostyq - 2 (Монолит)</v>
          </cell>
          <cell r="B1144" t="str">
            <v>d7c26d1f-9731-11e9-a82b-00155d101622</v>
          </cell>
        </row>
        <row r="1145">
          <cell r="A1145" t="str">
            <v>Sezim Qala. Dostyq - 3 (Монолит)</v>
          </cell>
          <cell r="B1145" t="str">
            <v>f2d7c74b-9731-11e9-a82b-00155d101622</v>
          </cell>
        </row>
        <row r="1146">
          <cell r="A1146" t="str">
            <v xml:space="preserve">Sezim Qala. Shattyq - 1 (Монолит) </v>
          </cell>
          <cell r="B1146" t="str">
            <v>03a30517-004d-11ea-a831-00155d10652c</v>
          </cell>
        </row>
        <row r="1147">
          <cell r="A1147" t="str">
            <v xml:space="preserve">Sezim Qala. Shattyq - 2 (КПД) </v>
          </cell>
          <cell r="B1147" t="str">
            <v>eb9bd1f2-004c-11ea-a831-00155d10652c</v>
          </cell>
        </row>
        <row r="1148">
          <cell r="A1148" t="str">
            <v xml:space="preserve">Sezim Qala. Shattyq - 3 (КПД) </v>
          </cell>
          <cell r="B1148" t="str">
            <v>d38b15ad-004c-11ea-a831-00155d10652c</v>
          </cell>
        </row>
        <row r="1149">
          <cell r="A1149" t="str">
            <v>Sezim Qala.Baqyt 10 - Паркинг</v>
          </cell>
          <cell r="B1149" t="str">
            <v>11f583c4-387d-11eb-a830-00155d101559</v>
          </cell>
        </row>
        <row r="1150">
          <cell r="A1150" t="str">
            <v>Sezim Qala.Baqyt 10 (КПД)</v>
          </cell>
          <cell r="B1150" t="str">
            <v>88662cd6-2861-11e9-80d9-00155d101f25</v>
          </cell>
        </row>
        <row r="1151">
          <cell r="A1151" t="str">
            <v>Sezim Qala.Baqyt 11</v>
          </cell>
          <cell r="B1151" t="str">
            <v>5678d074-e417-11e8-80d7-00155da7893d</v>
          </cell>
        </row>
        <row r="1152">
          <cell r="A1152" t="str">
            <v>Sezim Qala.Baqyt 11 (ModeX) Паркинг</v>
          </cell>
          <cell r="B1152" t="str">
            <v>bbd584d5-4e61-11ea-a82f-00155d101a20</v>
          </cell>
        </row>
        <row r="1153">
          <cell r="A1153" t="str">
            <v>Sezim Qala.Baqyt 12 - Паркинг</v>
          </cell>
          <cell r="B1153" t="str">
            <v>74c57fb9-853f-11eb-a83f-00155d106fa9</v>
          </cell>
        </row>
        <row r="1154">
          <cell r="A1154" t="str">
            <v>Sezim Qala.Baqyt 12 (КПД)</v>
          </cell>
          <cell r="B1154" t="str">
            <v>88662cd8-2861-11e9-80d9-00155d101f25</v>
          </cell>
        </row>
        <row r="1155">
          <cell r="A1155" t="str">
            <v>Sezim Qala.Baqyt 7</v>
          </cell>
          <cell r="B1155" t="str">
            <v>974488b8-aaa1-11e8-80d7-00155da7893d</v>
          </cell>
        </row>
        <row r="1156">
          <cell r="A1156" t="str">
            <v>Sezim Qala.Baqyt 7  Паркинг</v>
          </cell>
          <cell r="B1156" t="str">
            <v>80257e42-be88-11e9-a82d-00155d101824</v>
          </cell>
        </row>
        <row r="1157">
          <cell r="A1157" t="str">
            <v>Sezim Qala.Baqyt 8  (Монолит)</v>
          </cell>
          <cell r="B1157" t="str">
            <v>974488b9-aaa1-11e8-80d7-00155da7893d</v>
          </cell>
        </row>
        <row r="1158">
          <cell r="A1158" t="str">
            <v>Sezim Qala.Baqyt 8 Паркинг</v>
          </cell>
          <cell r="B1158" t="str">
            <v>6062cb90-431b-11ea-a832-00155d10652c</v>
          </cell>
        </row>
        <row r="1159">
          <cell r="A1159" t="str">
            <v>Sezim Qala.Baqyt 9</v>
          </cell>
          <cell r="B1159" t="str">
            <v>88662cd7-2861-11e9-80d9-00155d101f25</v>
          </cell>
        </row>
        <row r="1160">
          <cell r="A1160" t="str">
            <v>Sezim Qala.Baqyt 9 (ModeX) паркинг - 1</v>
          </cell>
          <cell r="B1160" t="str">
            <v>3803495a-4e61-11ea-a82f-00155d101a20</v>
          </cell>
        </row>
        <row r="1161">
          <cell r="A1161" t="str">
            <v>Sezim Qala.Senim - 1 - Паркинг</v>
          </cell>
          <cell r="B1161" t="str">
            <v>1af6df7a-5be9-11eb-a824-001dd8b726aa</v>
          </cell>
        </row>
        <row r="1162">
          <cell r="A1162" t="str">
            <v>Sezim Qala.Senim - 1 (Кирпич)</v>
          </cell>
          <cell r="B1162" t="str">
            <v>cf9dc9c4-a056-11e8-80d7-00155da7893d</v>
          </cell>
        </row>
        <row r="1163">
          <cell r="A1163" t="str">
            <v>Sezim Qala.Senim - 2 - Паркинг</v>
          </cell>
          <cell r="B1163" t="str">
            <v>7f11f763-8632-11eb-a83f-00155d106fa9</v>
          </cell>
        </row>
        <row r="1164">
          <cell r="A1164" t="str">
            <v>Sezim Qala.Senim - 2 (Кирпич)</v>
          </cell>
          <cell r="B1164" t="str">
            <v>cf9dc9c5-a056-11e8-80d7-00155da7893d</v>
          </cell>
        </row>
        <row r="1165">
          <cell r="A1165" t="str">
            <v>Sezim Qala.Senim - 3 - Паркинг</v>
          </cell>
          <cell r="B1165" t="str">
            <v>e5225a4d-f8ff-11eb-a81e-001dd8b72708</v>
          </cell>
        </row>
        <row r="1166">
          <cell r="A1166" t="str">
            <v>Sezim Qala.Senim - 3 (Кирпич)</v>
          </cell>
          <cell r="B1166" t="str">
            <v>cf9dc9c6-a056-11e8-80d7-00155da7893d</v>
          </cell>
        </row>
        <row r="1167">
          <cell r="A1167" t="str">
            <v>Sezim Qala.Senim - 4 (Монолит)</v>
          </cell>
          <cell r="B1167" t="str">
            <v>88662cd9-2861-11e9-80d9-00155d101f25</v>
          </cell>
        </row>
        <row r="1168">
          <cell r="A1168" t="str">
            <v>Shabyt</v>
          </cell>
          <cell r="B1168" t="str">
            <v>7b2d0b31-4da3-11ea-a832-00155d10652c</v>
          </cell>
        </row>
        <row r="1169">
          <cell r="A1169" t="str">
            <v>Shabyt - Паркинг</v>
          </cell>
          <cell r="B1169" t="str">
            <v>48049917-8e18-11eb-a824-001dd8b726aa</v>
          </cell>
        </row>
        <row r="1170">
          <cell r="A1170" t="str">
            <v>Shymkent City 11 га (comfort) - 1</v>
          </cell>
          <cell r="B1170" t="str">
            <v>fcfc7952-e49a-11eb-a81e-001dd8b72708</v>
          </cell>
        </row>
        <row r="1171">
          <cell r="A1171" t="str">
            <v>Shymkent City 42 га  - 1 очередь</v>
          </cell>
          <cell r="B1171" t="str">
            <v>29d06b1c-f8f1-11eb-a829-001dd8b726aa</v>
          </cell>
        </row>
        <row r="1172">
          <cell r="A1172" t="str">
            <v xml:space="preserve">Shymkent City 42 га - 2 очередь </v>
          </cell>
          <cell r="B1172" t="str">
            <v>135ef757-1d2b-11ec-a81f-001dd8b72708</v>
          </cell>
        </row>
        <row r="1173">
          <cell r="A1173" t="str">
            <v>Shymkent City 42 га - 3 очередь</v>
          </cell>
          <cell r="B1173" t="str">
            <v>ac9da026-1d2b-11ec-a81f-001dd8b72708</v>
          </cell>
        </row>
        <row r="1174">
          <cell r="A1174" t="str">
            <v xml:space="preserve">Shymkent City 42 га - 4 очередь </v>
          </cell>
          <cell r="B1174" t="str">
            <v>11aa8c9c-1d2c-11ec-a81f-001dd8b72708</v>
          </cell>
        </row>
        <row r="1175">
          <cell r="A1175" t="str">
            <v>Shymkent City 7.5 га Comfort  - 1</v>
          </cell>
          <cell r="B1175" t="str">
            <v>60a6cf91-2beb-11ec-a829-001dd8b726aa</v>
          </cell>
        </row>
        <row r="1176">
          <cell r="A1176" t="str">
            <v>Sunlife - 1 очередь</v>
          </cell>
          <cell r="B1176" t="str">
            <v>020d6a52-5486-11eb-a83d-00155d106579</v>
          </cell>
        </row>
        <row r="1177">
          <cell r="A1177" t="str">
            <v>Sunlife - 2 очередь</v>
          </cell>
          <cell r="B1177" t="str">
            <v>4ce9293a-5b05-11eb-a824-001dd8b726aa</v>
          </cell>
        </row>
        <row r="1178">
          <cell r="A1178" t="str">
            <v>Sunrise</v>
          </cell>
          <cell r="B1178" t="str">
            <v>63e39cd7-89cb-11e4-bd2b-0025906b4dd5</v>
          </cell>
        </row>
        <row r="1179">
          <cell r="A1179" t="str">
            <v>Sunrise паркинг</v>
          </cell>
          <cell r="B1179" t="str">
            <v>00f14156-016c-11e6-98fe-b4b52f5405e7</v>
          </cell>
        </row>
        <row r="1180">
          <cell r="A1180" t="str">
            <v>Talan - 1 - 2 - 1</v>
          </cell>
          <cell r="B1180" t="str">
            <v>cd4eef90-2ac8-11e9-80d9-00155d101f25</v>
          </cell>
        </row>
        <row r="1181">
          <cell r="A1181" t="str">
            <v>TALAN - 1 - 2 (г.Атырау)</v>
          </cell>
          <cell r="B1181" t="str">
            <v>1a9409ac-d544-11ea-a830-00155d101559</v>
          </cell>
        </row>
        <row r="1182">
          <cell r="A1182" t="str">
            <v>Talan - 1 -1</v>
          </cell>
          <cell r="B1182" t="str">
            <v>cd4eef8f-2ac8-11e9-80d9-00155d101f25</v>
          </cell>
        </row>
        <row r="1183">
          <cell r="A1183" t="str">
            <v>TALAN (Бизнес)  - 1</v>
          </cell>
          <cell r="B1183" t="str">
            <v>95817be7-3e13-11eb-a830-00155d101559</v>
          </cell>
        </row>
        <row r="1184">
          <cell r="A1184" t="str">
            <v>TALAN (Бизнес) - 2</v>
          </cell>
          <cell r="B1184" t="str">
            <v>f196a510-69fc-11eb-a824-001dd8b726aa</v>
          </cell>
        </row>
        <row r="1185">
          <cell r="A1185" t="str">
            <v>TALAN (Бизнес) - 3</v>
          </cell>
          <cell r="B1185" t="str">
            <v>8ff58ffe-324c-11ec-a81f-001dd8b72708</v>
          </cell>
        </row>
        <row r="1186">
          <cell r="A1186" t="str">
            <v>TALAN (Комфорт) - 1</v>
          </cell>
          <cell r="B1186" t="str">
            <v>3d3dd57e-69fb-11eb-a824-001dd8b726aa</v>
          </cell>
        </row>
        <row r="1187">
          <cell r="A1187" t="str">
            <v>TALAN (Комфорт) - 2</v>
          </cell>
          <cell r="B1187" t="str">
            <v>6e429085-69fe-11eb-a824-001dd8b726aa</v>
          </cell>
        </row>
        <row r="1188">
          <cell r="A1188" t="str">
            <v>TALAN (Комфорт) - 3</v>
          </cell>
          <cell r="B1188" t="str">
            <v>72fa7570-324d-11ec-a829-001dd8b726aa</v>
          </cell>
        </row>
        <row r="1189">
          <cell r="A1189" t="str">
            <v xml:space="preserve">Talan -1 -1 Паркинг </v>
          </cell>
          <cell r="B1189" t="str">
            <v>d70d6dc2-ca57-11ea-a837-00155d101d74</v>
          </cell>
        </row>
        <row r="1190">
          <cell r="A1190" t="str">
            <v>Talan -1- 2 - 1 Паркинг</v>
          </cell>
          <cell r="B1190" t="str">
            <v>122e7c5e-f676-11ea-a830-00155d101559</v>
          </cell>
        </row>
        <row r="1191">
          <cell r="A1191" t="str">
            <v>Talan Life</v>
          </cell>
          <cell r="B1191" t="str">
            <v>823d9e1c-3b9b-11eb-a830-00155d101559</v>
          </cell>
        </row>
        <row r="1192">
          <cell r="A1192" t="str">
            <v>Talan Life - Паркинг</v>
          </cell>
          <cell r="B1192" t="str">
            <v>ac50758a-ad7f-11eb-a824-001dd8b726aa</v>
          </cell>
        </row>
        <row r="1193">
          <cell r="A1193" t="str">
            <v>Tamerlan Residence - 1</v>
          </cell>
          <cell r="B1193" t="str">
            <v>3cd9c84f-93d3-11e8-80d7-00155da7893d</v>
          </cell>
        </row>
        <row r="1194">
          <cell r="A1194" t="str">
            <v>Tamerlan Residence - 1 Кладовые</v>
          </cell>
          <cell r="B1194" t="str">
            <v>861f6bb4-38f1-11ea-a82f-00155d101a20</v>
          </cell>
        </row>
        <row r="1195">
          <cell r="A1195" t="str">
            <v>Tamerlan Residence - 1 Паркинг</v>
          </cell>
          <cell r="B1195" t="str">
            <v>a5a75c06-6676-11e9-80db-00155d10652f</v>
          </cell>
        </row>
        <row r="1196">
          <cell r="A1196" t="str">
            <v>Tamerlan Residence - 2</v>
          </cell>
          <cell r="B1196" t="str">
            <v>9363aeae-f160-11e8-80d7-00155da7893d</v>
          </cell>
        </row>
        <row r="1197">
          <cell r="A1197" t="str">
            <v>Tamerlan Residence - 2 кладовые</v>
          </cell>
          <cell r="B1197" t="str">
            <v>ae2d24b0-425b-11ea-a832-00155d10652c</v>
          </cell>
        </row>
        <row r="1198">
          <cell r="A1198" t="str">
            <v>Tamerlan Residence - 2 Паркинг</v>
          </cell>
          <cell r="B1198" t="str">
            <v>efce2315-1675-11ea-a82f-00155d101a20</v>
          </cell>
        </row>
        <row r="1199">
          <cell r="A1199" t="str">
            <v>TauGul 1 (1-3 подъезд)</v>
          </cell>
          <cell r="B1199" t="str">
            <v>06a077da-f9d8-11e8-80d7-00155da7893d</v>
          </cell>
        </row>
        <row r="1200">
          <cell r="A1200" t="str">
            <v>Taugul 16 эт. - 1</v>
          </cell>
          <cell r="B1200" t="str">
            <v>de95f65f-b926-11eb-a828-001dd8b726aa</v>
          </cell>
        </row>
        <row r="1201">
          <cell r="A1201" t="str">
            <v>Taugul, кладовки - 1 (1-3 подъезды)</v>
          </cell>
          <cell r="B1201" t="str">
            <v>65072c2f-2823-11ec-a81f-001dd8b72708</v>
          </cell>
        </row>
        <row r="1202">
          <cell r="A1202" t="str">
            <v>Taugul, кладовки, 16 эт. - 1</v>
          </cell>
          <cell r="B1202" t="str">
            <v>dd25f0eb-2bf6-11ec-a81f-001dd8b72708</v>
          </cell>
        </row>
        <row r="1203">
          <cell r="A1203" t="str">
            <v>The One Паркинг</v>
          </cell>
          <cell r="B1203" t="str">
            <v>104a4474-eba6-11e7-80cf-bb580b2abfef</v>
          </cell>
        </row>
        <row r="1204">
          <cell r="A1204" t="str">
            <v>Tumar Apartments  - Паркинг</v>
          </cell>
          <cell r="B1204" t="str">
            <v>5e5744b5-b217-11eb-a828-001dd8b726aa</v>
          </cell>
        </row>
        <row r="1205">
          <cell r="A1205" t="str">
            <v>Tumar Apartments - 1-1</v>
          </cell>
          <cell r="B1205" t="str">
            <v>439ae066-3b75-11eb-a830-00155d101559</v>
          </cell>
        </row>
        <row r="1206">
          <cell r="A1206" t="str">
            <v>Tumar Apartments - 1-2</v>
          </cell>
          <cell r="B1206" t="str">
            <v>a279e4d5-6f86-11eb-a83f-00155d106fa9</v>
          </cell>
        </row>
        <row r="1207">
          <cell r="A1207" t="str">
            <v>Tumar Apartments - 2-1</v>
          </cell>
          <cell r="B1207" t="str">
            <v>e44c1106-3b75-11eb-a830-00155d101559</v>
          </cell>
        </row>
        <row r="1208">
          <cell r="A1208" t="str">
            <v>Tumar Apartments - 2-2</v>
          </cell>
          <cell r="B1208" t="str">
            <v>7d6b2c1d-a9bc-11eb-a824-001dd8b726aa</v>
          </cell>
        </row>
        <row r="1209">
          <cell r="A1209" t="str">
            <v>Tumar Apartments - 3</v>
          </cell>
          <cell r="B1209" t="str">
            <v>2d7dd77f-4ea3-11eb-a83d-00155d106579</v>
          </cell>
        </row>
        <row r="1210">
          <cell r="A1210" t="str">
            <v>Turan 10 ga (Комфорт) - 5</v>
          </cell>
          <cell r="B1210" t="str">
            <v>f0ad1f3f-86a6-11e9-a82b-00155d101622</v>
          </cell>
        </row>
        <row r="1211">
          <cell r="A1211" t="str">
            <v>Turan 10 ga (Комфорт) - 6</v>
          </cell>
          <cell r="B1211" t="str">
            <v>f0ad1f40-86a6-11e9-a82b-00155d101622</v>
          </cell>
        </row>
        <row r="1212">
          <cell r="A1212" t="str">
            <v xml:space="preserve">Urban Park </v>
          </cell>
          <cell r="B1212" t="str">
            <v>140ec602-306f-11eb-a830-00155d101559</v>
          </cell>
        </row>
        <row r="1213">
          <cell r="A1213" t="str">
            <v>Urban Park - Кладовые</v>
          </cell>
          <cell r="B1213" t="str">
            <v>8014ee60-2cf2-11ec-a829-001dd8b726aa</v>
          </cell>
        </row>
        <row r="1214">
          <cell r="A1214" t="str">
            <v>Urban Park - Паркинг</v>
          </cell>
          <cell r="B1214" t="str">
            <v>bb46925a-2d6a-11ec-a81f-001dd8b72708</v>
          </cell>
        </row>
        <row r="1215">
          <cell r="A1215" t="str">
            <v>Vela Town</v>
          </cell>
          <cell r="B1215" t="str">
            <v>3d55cfc9-5ed6-11eb-a824-001dd8b726aa</v>
          </cell>
        </row>
        <row r="1216">
          <cell r="A1216" t="str">
            <v>Vela Village - 1 сектор</v>
          </cell>
          <cell r="B1216" t="str">
            <v>686ed869-a429-11e3-a6a0-0025906b4dd5</v>
          </cell>
        </row>
        <row r="1217">
          <cell r="A1217" t="str">
            <v>Vela Village - 2 сектор</v>
          </cell>
          <cell r="B1217" t="str">
            <v>0922575f-d8e6-11e8-80d7-00155da7893d</v>
          </cell>
        </row>
        <row r="1218">
          <cell r="A1218" t="str">
            <v>Vela Village - 2-1 сектор</v>
          </cell>
          <cell r="B1218" t="str">
            <v>15cb175d-eb2e-11e9-a82e-00155d101a20</v>
          </cell>
        </row>
        <row r="1219">
          <cell r="A1219" t="str">
            <v>Vela Village - 3 сектор - Коттедж</v>
          </cell>
          <cell r="B1219" t="str">
            <v>fa1de550-98cd-11e9-a82b-00155d101622</v>
          </cell>
        </row>
        <row r="1220">
          <cell r="A1220" t="str">
            <v>Vela Village Land 4 сектор (продажа земли)</v>
          </cell>
          <cell r="B1220" t="str">
            <v>9ced8e09-acb8-11ea-a830-00155d101559</v>
          </cell>
        </row>
        <row r="1221">
          <cell r="A1221" t="str">
            <v>Vela Village Land 5 сектор (продажа земли)</v>
          </cell>
          <cell r="B1221" t="str">
            <v>2b40ed30-f366-11ea-a837-00155d101d74</v>
          </cell>
        </row>
        <row r="1222">
          <cell r="A1222" t="str">
            <v xml:space="preserve">Vela Village Land 6 сектор (продажа земли) - </v>
          </cell>
          <cell r="B1222" t="str">
            <v>a4e59cba-2500-11ec-a81f-001dd8b72708</v>
          </cell>
        </row>
        <row r="1223">
          <cell r="A1223" t="str">
            <v>Viva Plaza - 17 эт.</v>
          </cell>
          <cell r="B1223" t="str">
            <v>d31dd67c-f0ee-11e1-905f-1cc1debf0969</v>
          </cell>
        </row>
        <row r="1224">
          <cell r="A1224" t="str">
            <v>Viva Plaza-  9 эт.</v>
          </cell>
          <cell r="B1224" t="str">
            <v>d31dd67a-f0ee-11e1-905f-1cc1debf0969</v>
          </cell>
        </row>
        <row r="1225">
          <cell r="A1225" t="str">
            <v>Viva Plaza П/П</v>
          </cell>
          <cell r="B1225" t="str">
            <v>b2ce8816-5a47-11e2-b1ff-0025906b4dd5</v>
          </cell>
        </row>
        <row r="1226">
          <cell r="A1226" t="str">
            <v>Viva Plaza ТОП</v>
          </cell>
          <cell r="B1226" t="str">
            <v>3cb727cb-ae30-11e1-9fd4-1cc1debf0969</v>
          </cell>
        </row>
        <row r="1227">
          <cell r="A1227" t="str">
            <v>Vivat Promenade</v>
          </cell>
          <cell r="B1227" t="str">
            <v>e19adc1a-8607-11e6-89ba-b4b52f5405e7</v>
          </cell>
        </row>
        <row r="1228">
          <cell r="A1228" t="str">
            <v>Vivat Promenade - паркинг</v>
          </cell>
          <cell r="B1228" t="str">
            <v>8df7b99b-b3c3-11e7-80ca-001dd8b71c2c</v>
          </cell>
        </row>
        <row r="1229">
          <cell r="A1229" t="str">
            <v>Well house - 1</v>
          </cell>
          <cell r="B1229" t="str">
            <v>6b16f11e-856a-11e1-85c8-1cc1debf0968</v>
          </cell>
        </row>
        <row r="1230">
          <cell r="A1230" t="str">
            <v>Well house - 1 офис</v>
          </cell>
          <cell r="B1230" t="str">
            <v>7467c6db-b936-11e1-9fd4-1cc1debf0969</v>
          </cell>
        </row>
        <row r="1231">
          <cell r="A1231" t="str">
            <v>Well house - 1 паркинг</v>
          </cell>
          <cell r="B1231" t="str">
            <v>7467c6da-b936-11e1-9fd4-1cc1debf0969</v>
          </cell>
        </row>
        <row r="1232">
          <cell r="A1232" t="str">
            <v>Well house - 2</v>
          </cell>
          <cell r="B1232" t="str">
            <v>5995cd30-02d7-11e2-9b73-1cc1debf0969</v>
          </cell>
        </row>
        <row r="1233">
          <cell r="A1233" t="str">
            <v>Well house - 2 офис</v>
          </cell>
          <cell r="B1233" t="str">
            <v>5995cd31-02d7-11e2-9b73-1cc1debf0969</v>
          </cell>
        </row>
        <row r="1234">
          <cell r="A1234" t="str">
            <v xml:space="preserve">Well house - 2 паркинг </v>
          </cell>
          <cell r="B1234" t="str">
            <v>d4f49f6c-0861-11e2-9b73-1cc1debf0969</v>
          </cell>
        </row>
        <row r="1235">
          <cell r="A1235" t="str">
            <v>ZAMAN - 1  - Паркинг</v>
          </cell>
          <cell r="B1235" t="str">
            <v>1ccc71f9-1d61-11e8-80cf-bb580b2abfef</v>
          </cell>
        </row>
        <row r="1236">
          <cell r="A1236" t="str">
            <v xml:space="preserve">ZAMAN - 1 оч. </v>
          </cell>
          <cell r="B1236" t="str">
            <v>4ab6ffe9-c2c6-11e7-80cd-001dd8b71c2c</v>
          </cell>
        </row>
        <row r="1237">
          <cell r="A1237" t="str">
            <v>ZAMAN - 2  оч.</v>
          </cell>
          <cell r="B1237" t="str">
            <v>1ccc71fa-1d61-11e8-80cf-bb580b2abfef</v>
          </cell>
        </row>
        <row r="1238">
          <cell r="A1238" t="str">
            <v>ZAMAN - 2 - Паркинг</v>
          </cell>
          <cell r="B1238" t="str">
            <v>df81ec75-bb02-11e8-80d7-00155da7893d</v>
          </cell>
        </row>
        <row r="1239">
          <cell r="A1239" t="str">
            <v>ZAMAN - 3 (3 Га)</v>
          </cell>
          <cell r="B1239" t="str">
            <v>b2eb25a2-3e16-11eb-a83c-00155d101d82</v>
          </cell>
        </row>
        <row r="1240">
          <cell r="A1240" t="str">
            <v>Абая-Тургут Озала - 2</v>
          </cell>
          <cell r="B1240" t="str">
            <v>193c7c3b-9994-11e9-a831-00155d10652c</v>
          </cell>
        </row>
        <row r="1241">
          <cell r="A1241" t="str">
            <v>Аврора</v>
          </cell>
          <cell r="B1241" t="str">
            <v>2590b717-cad0-11e3-882b-0025906b4dd5</v>
          </cell>
        </row>
        <row r="1242">
          <cell r="A1242" t="str">
            <v>Автопарк 2 - 1</v>
          </cell>
          <cell r="B1242" t="str">
            <v>e56a8ee5-1aea-11ec-a829-001dd8b726aa</v>
          </cell>
        </row>
        <row r="1243">
          <cell r="A1243" t="str">
            <v>Автопарк 2 - 2</v>
          </cell>
          <cell r="B1243" t="str">
            <v>8630fadb-1aec-11ec-a829-001dd8b726aa</v>
          </cell>
        </row>
        <row r="1244">
          <cell r="A1244" t="str">
            <v>Автопарк 2 - 3</v>
          </cell>
          <cell r="B1244" t="str">
            <v>7be0a581-1aed-11ec-a829-001dd8b726aa</v>
          </cell>
        </row>
        <row r="1245">
          <cell r="A1245" t="str">
            <v>Автопарк 2 - 4</v>
          </cell>
          <cell r="B1245" t="str">
            <v>958fda35-1aee-11ec-a829-001dd8b726aa</v>
          </cell>
        </row>
        <row r="1246">
          <cell r="A1246" t="str">
            <v>Ак булак Набережная (2 очередь)</v>
          </cell>
          <cell r="B1246" t="str">
            <v>5eabf510-e236-11e6-97ac-b4b52f5405e7</v>
          </cell>
        </row>
        <row r="1247">
          <cell r="A1247" t="str">
            <v>Академия Триатлона</v>
          </cell>
          <cell r="B1247" t="str">
            <v>69d60043-28de-11e8-80cf-bb580b2abfef</v>
          </cell>
        </row>
        <row r="1248">
          <cell r="A1248" t="str">
            <v xml:space="preserve">Акбулак Апартаменты </v>
          </cell>
          <cell r="B1248" t="str">
            <v>7141e91c-d88d-11e6-97ac-b4b52f5405e7</v>
          </cell>
        </row>
        <row r="1249">
          <cell r="A1249" t="str">
            <v>Акбулак набережная</v>
          </cell>
          <cell r="B1249" t="str">
            <v>0196efe2-a2ce-11e3-a6a0-0025906b4dd5</v>
          </cell>
        </row>
        <row r="1250">
          <cell r="A1250" t="str">
            <v>Акбулак Таун - 1</v>
          </cell>
          <cell r="B1250" t="str">
            <v>6f622241-5977-11e2-b1ff-0025906b4dd5</v>
          </cell>
        </row>
        <row r="1251">
          <cell r="A1251" t="str">
            <v>Акбулак Таун - 1  офисы</v>
          </cell>
          <cell r="B1251" t="str">
            <v>98f8a5d2-6138-11e2-b1ff-0025906b4dd5</v>
          </cell>
        </row>
        <row r="1252">
          <cell r="A1252" t="str">
            <v>Акбулак Таун - 1 (2/7)</v>
          </cell>
          <cell r="B1252" t="str">
            <v>9dd903e7-ca1d-11e9-a831-00155d10652c</v>
          </cell>
        </row>
        <row r="1253">
          <cell r="A1253" t="str">
            <v>Акбулак Таун - 1 паркинг</v>
          </cell>
          <cell r="B1253" t="str">
            <v>6dc711f8-60ae-11e2-b1ff-0025906b4dd5</v>
          </cell>
        </row>
        <row r="1254">
          <cell r="A1254" t="str">
            <v>Акбулак Таун - 2</v>
          </cell>
          <cell r="B1254" t="str">
            <v>9b3b66f4-9c4d-11e2-9836-0025906b4dd5</v>
          </cell>
        </row>
        <row r="1255">
          <cell r="A1255" t="str">
            <v>Акбулак Таун - 2 (2/9)</v>
          </cell>
          <cell r="B1255" t="str">
            <v>bebf33ad-ca19-11e9-a831-00155d10652c</v>
          </cell>
        </row>
        <row r="1256">
          <cell r="A1256" t="str">
            <v>Акбулак Таун - 2 офис</v>
          </cell>
          <cell r="B1256" t="str">
            <v>9b3b66f5-9c4d-11e2-9836-0025906b4dd5</v>
          </cell>
        </row>
        <row r="1257">
          <cell r="A1257" t="str">
            <v>Акбулак Таун - 2 паркинг</v>
          </cell>
          <cell r="B1257" t="str">
            <v>7737b549-a03d-11e2-a879-0025906b4dd5</v>
          </cell>
        </row>
        <row r="1258">
          <cell r="A1258" t="str">
            <v>Акбулак Таун - 3</v>
          </cell>
          <cell r="B1258" t="str">
            <v>fb138394-116a-11e3-b2f8-0025906b4dd5</v>
          </cell>
        </row>
        <row r="1259">
          <cell r="A1259" t="str">
            <v>Акбулак Таун - 3 офис</v>
          </cell>
          <cell r="B1259" t="str">
            <v>a24f03de-1537-11e3-b2f8-0025906b4dd5</v>
          </cell>
        </row>
        <row r="1260">
          <cell r="A1260" t="str">
            <v>Акбулак Таун - 3 паркинг</v>
          </cell>
          <cell r="B1260" t="str">
            <v>72b9c3bf-144c-11e3-b2f8-0025906b4dd5</v>
          </cell>
        </row>
        <row r="1261">
          <cell r="A1261" t="str">
            <v xml:space="preserve">Акбулак Таун - 4 </v>
          </cell>
          <cell r="B1261" t="str">
            <v>7da15136-6974-11e3-a09c-0025906b4dd5</v>
          </cell>
        </row>
        <row r="1262">
          <cell r="A1262" t="str">
            <v>Акбулак Таун - 4 офис</v>
          </cell>
          <cell r="B1262" t="str">
            <v>1965628c-6c69-11e3-a09c-0025906b4dd5</v>
          </cell>
        </row>
        <row r="1263">
          <cell r="A1263" t="str">
            <v>Акбулак Таун - 4 паркинг</v>
          </cell>
          <cell r="B1263" t="str">
            <v>f0bcff6a-7916-11e3-a09c-0025906b4dd5</v>
          </cell>
        </row>
        <row r="1264">
          <cell r="A1264" t="str">
            <v xml:space="preserve">Акбулак Таун - 5 </v>
          </cell>
          <cell r="B1264" t="str">
            <v>7b3f2dbb-a45f-11e3-a6a0-0025906b4dd5</v>
          </cell>
        </row>
        <row r="1265">
          <cell r="A1265" t="str">
            <v>Акбулак Таун - 5 офис</v>
          </cell>
          <cell r="B1265" t="str">
            <v>5f1eea39-a8f4-11e3-a6a0-0025906b4dd5</v>
          </cell>
        </row>
        <row r="1266">
          <cell r="A1266" t="str">
            <v>Акбулак Таун - 5 паркинг</v>
          </cell>
          <cell r="B1266" t="str">
            <v>58234d10-8c1f-11e4-bd2b-0025906b4dd5</v>
          </cell>
        </row>
        <row r="1267">
          <cell r="A1267" t="str">
            <v xml:space="preserve">Акбулак Таун - 6 </v>
          </cell>
          <cell r="B1267" t="str">
            <v>e02f2f38-a44f-11e3-a6a0-0025906b4dd5</v>
          </cell>
        </row>
        <row r="1268">
          <cell r="A1268" t="str">
            <v>Акбулак Таун - 6 офис</v>
          </cell>
          <cell r="B1268" t="str">
            <v>a5bc4797-a8dd-11e3-a6a0-0025906b4dd5</v>
          </cell>
        </row>
        <row r="1269">
          <cell r="A1269" t="str">
            <v>Акбулак Таун - 6 паркинг</v>
          </cell>
          <cell r="B1269" t="str">
            <v>58234d11-8c1f-11e4-bd2b-0025906b4dd5</v>
          </cell>
        </row>
        <row r="1270">
          <cell r="A1270" t="str">
            <v>Акбулак Таун 1-А  паркинг</v>
          </cell>
          <cell r="B1270" t="str">
            <v>7b0296d6-6bab-11e3-a09c-0025906b4dd5</v>
          </cell>
        </row>
        <row r="1271">
          <cell r="A1271" t="str">
            <v>Акниет 1,47</v>
          </cell>
          <cell r="B1271" t="str">
            <v>4930214f-1ddd-11e8-80cf-bb580b2abfef</v>
          </cell>
        </row>
        <row r="1272">
          <cell r="A1272" t="str">
            <v>Актобе 1,5 Га</v>
          </cell>
          <cell r="B1272" t="str">
            <v>d5f3f1f7-838a-11e9-a831-00155d10652c</v>
          </cell>
        </row>
        <row r="1273">
          <cell r="A1273" t="str">
            <v>Аллея Мынжылдык  - 1</v>
          </cell>
          <cell r="B1273" t="str">
            <v>f4e4c0b8-87a0-11eb-a83f-00155d106fa9</v>
          </cell>
        </row>
        <row r="1274">
          <cell r="A1274" t="str">
            <v>Аллея Мынжылдык - 2</v>
          </cell>
          <cell r="B1274" t="str">
            <v>df973584-87a2-11eb-a83f-00155d106fa9</v>
          </cell>
        </row>
        <row r="1275">
          <cell r="A1275" t="str">
            <v>Аллея Мынжылдык - 3</v>
          </cell>
          <cell r="B1275" t="str">
            <v>77c068de-87a3-11eb-a83f-00155d106fa9</v>
          </cell>
        </row>
        <row r="1276">
          <cell r="A1276" t="str">
            <v>Аллея Мынжылдык - 4</v>
          </cell>
          <cell r="B1276" t="str">
            <v>25cd2d35-87a5-11eb-a83f-00155d106fa9</v>
          </cell>
        </row>
        <row r="1277">
          <cell r="A1277" t="str">
            <v>Аллея Мынжылдык - 4 - 2</v>
          </cell>
          <cell r="B1277" t="str">
            <v>8c1d5823-87a4-11eb-a83f-00155d106fa9</v>
          </cell>
        </row>
        <row r="1278">
          <cell r="A1278" t="str">
            <v>Аллея Мынжылдык - 5</v>
          </cell>
          <cell r="B1278" t="str">
            <v>36274fb8-87a4-11eb-a83f-00155d106fa9</v>
          </cell>
        </row>
        <row r="1279">
          <cell r="A1279" t="str">
            <v>Алматы Арена</v>
          </cell>
          <cell r="B1279" t="str">
            <v>8c7f2e50-9227-11e7-80c6-001dd8b71c2c</v>
          </cell>
        </row>
        <row r="1280">
          <cell r="A1280" t="str">
            <v xml:space="preserve">Алматы Арена (К2 Алматы) - 1 </v>
          </cell>
          <cell r="B1280" t="str">
            <v>eb8aa9e0-231e-11eb-a837-00155d101d74</v>
          </cell>
        </row>
        <row r="1281">
          <cell r="A1281" t="str">
            <v>Алматы Арена (К2 Алматы) - 2</v>
          </cell>
          <cell r="B1281" t="str">
            <v>45d770e3-5730-11eb-a824-001dd8b726aa</v>
          </cell>
        </row>
        <row r="1282">
          <cell r="A1282" t="str">
            <v>Алматы Арена (К2 Алматы) - 3</v>
          </cell>
          <cell r="B1282" t="str">
            <v>6c9ae9fe-7764-11eb-a824-001dd8b726aa</v>
          </cell>
        </row>
        <row r="1283">
          <cell r="A1283" t="str">
            <v>Алматы Арена (К2 Алматы) - 4</v>
          </cell>
          <cell r="B1283" t="str">
            <v>e97a487d-7764-11eb-a824-001dd8b726aa</v>
          </cell>
        </row>
        <row r="1284">
          <cell r="A1284" t="str">
            <v>Алматы Гагарина</v>
          </cell>
          <cell r="B1284" t="str">
            <v>68b39315-6336-11e5-8a14-b4b52f5405e7</v>
          </cell>
        </row>
        <row r="1285">
          <cell r="A1285" t="str">
            <v>Аманат</v>
          </cell>
          <cell r="B1285" t="str">
            <v>43d4a8c4-8c7b-11e6-89ba-b4b52f5405e7</v>
          </cell>
        </row>
        <row r="1286">
          <cell r="A1286" t="str">
            <v xml:space="preserve">Аманат (кладовки) </v>
          </cell>
          <cell r="B1286" t="str">
            <v>a058e39b-46bf-11e7-826f-b4b52f5405e7</v>
          </cell>
        </row>
        <row r="1287">
          <cell r="A1287" t="str">
            <v>Аманат (офисы/цоколь)</v>
          </cell>
          <cell r="B1287" t="str">
            <v>92b82e75-4752-11e7-826f-b4b52f5405e7</v>
          </cell>
        </row>
        <row r="1288">
          <cell r="A1288" t="str">
            <v>Аманат (паркинг)</v>
          </cell>
          <cell r="B1288" t="str">
            <v>2244659b-46bd-11e7-826f-b4b52f5405e7</v>
          </cell>
        </row>
        <row r="1289">
          <cell r="A1289" t="str">
            <v xml:space="preserve">Амреев 1 га </v>
          </cell>
          <cell r="B1289" t="str">
            <v>0d9efdd1-c8cf-11e3-882b-0025906b4dd5</v>
          </cell>
        </row>
        <row r="1290">
          <cell r="A1290" t="str">
            <v>Амреев 4,95 га</v>
          </cell>
          <cell r="B1290" t="str">
            <v>a55bdda1-a5e9-11e3-a6a0-0025906b4dd5</v>
          </cell>
        </row>
        <row r="1291">
          <cell r="A1291" t="str">
            <v>Амреев 7-9 (4,95га) 1 оч</v>
          </cell>
          <cell r="B1291" t="str">
            <v>d952fe46-12ec-11e4-882b-0025906b4dd5</v>
          </cell>
        </row>
        <row r="1292">
          <cell r="A1292" t="str">
            <v>Амреев 7-9 (4,95га) 2 оч</v>
          </cell>
          <cell r="B1292" t="str">
            <v>ff89b2d1-89cd-11e4-bd2b-0025906b4dd5</v>
          </cell>
        </row>
        <row r="1293">
          <cell r="A1293" t="str">
            <v xml:space="preserve">Амреев 7-9 эт 1-2 (4,95 га) </v>
          </cell>
          <cell r="B1293" t="str">
            <v>0d9efdd0-c8cf-11e3-882b-0025906b4dd5</v>
          </cell>
        </row>
        <row r="1294">
          <cell r="A1294" t="str">
            <v>Амреев Башни (4,95га) 3 оч</v>
          </cell>
          <cell r="B1294" t="str">
            <v>d952fe47-12ec-11e4-882b-0025906b4dd5</v>
          </cell>
        </row>
        <row r="1295">
          <cell r="A1295" t="str">
            <v>Апартаменты Уральск</v>
          </cell>
          <cell r="B1295" t="str">
            <v>8df456a3-0d8a-11e8-80cf-bb580b2abfef</v>
          </cell>
        </row>
        <row r="1296">
          <cell r="A1296" t="str">
            <v>Апартаменты Уральск</v>
          </cell>
          <cell r="B1296" t="str">
            <v>6a9b78cd-0f1e-11e8-80cf-bb580b2abfef</v>
          </cell>
        </row>
        <row r="1297">
          <cell r="A1297" t="str">
            <v>Апартаменты Уральск</v>
          </cell>
          <cell r="B1297" t="str">
            <v>fccb6d18-276a-11e8-80cf-bb580b2abfef</v>
          </cell>
        </row>
        <row r="1298">
          <cell r="A1298" t="str">
            <v>Апато</v>
          </cell>
          <cell r="B1298" t="str">
            <v>ca94dabb-af5c-11e3-a6a0-0025906b4dd5</v>
          </cell>
        </row>
        <row r="1299">
          <cell r="A1299" t="str">
            <v>Апато цоколи</v>
          </cell>
          <cell r="B1299" t="str">
            <v>2590b721-cad0-11e3-882b-0025906b4dd5</v>
          </cell>
        </row>
        <row r="1300">
          <cell r="A1300" t="str">
            <v>Апато-Тауэр</v>
          </cell>
          <cell r="B1300" t="str">
            <v>2590b723-cad0-11e3-882b-0025906b4dd5</v>
          </cell>
        </row>
        <row r="1301">
          <cell r="A1301" t="str">
            <v>Арабика</v>
          </cell>
          <cell r="B1301" t="str">
            <v>6128bbf6-854c-11e1-85c8-1cc1debf0968</v>
          </cell>
        </row>
        <row r="1302">
          <cell r="A1302" t="str">
            <v>Арабика - автопаркинг</v>
          </cell>
          <cell r="B1302" t="str">
            <v>9dac5f2c-b479-11e1-9fd4-1cc1debf0969</v>
          </cell>
        </row>
        <row r="1303">
          <cell r="A1303" t="str">
            <v>Аргынбекова 2 га - 1</v>
          </cell>
          <cell r="B1303" t="str">
            <v>c0008774-b3ed-11eb-a828-001dd8b726aa</v>
          </cell>
        </row>
        <row r="1304">
          <cell r="A1304" t="str">
            <v>Аргынбекова 2 га - 2</v>
          </cell>
          <cell r="B1304" t="str">
            <v>0972783e-b3ee-11eb-a828-001dd8b726aa</v>
          </cell>
        </row>
        <row r="1305">
          <cell r="A1305" t="str">
            <v>Аргынбекова 2 га - 3</v>
          </cell>
          <cell r="B1305" t="str">
            <v>537380ec-b3ee-11eb-a828-001dd8b726aa</v>
          </cell>
        </row>
        <row r="1306">
          <cell r="A1306" t="str">
            <v>Арена ( Алматы Nova City) - 3</v>
          </cell>
          <cell r="B1306" t="str">
            <v>98994631-617a-11eb-a824-001dd8b726aa</v>
          </cell>
        </row>
        <row r="1307">
          <cell r="A1307" t="str">
            <v>Арена (Алматы Nova City)  - 2</v>
          </cell>
          <cell r="B1307" t="str">
            <v>9fc3f936-4526-11eb-a83c-00155d101d82</v>
          </cell>
        </row>
        <row r="1308">
          <cell r="A1308" t="str">
            <v>Арена (Алматы Nova City) - 1</v>
          </cell>
          <cell r="B1308" t="str">
            <v>c8e2ce08-4522-11eb-a83c-00155d101d82</v>
          </cell>
        </row>
        <row r="1309">
          <cell r="A1309" t="str">
            <v>Аренда паркинга</v>
          </cell>
          <cell r="B1309" t="str">
            <v>be80a1c2-9d88-11e9-a82b-00155d101622</v>
          </cell>
        </row>
        <row r="1310">
          <cell r="A1310" t="str">
            <v xml:space="preserve">Арман кала - 7 очередь </v>
          </cell>
          <cell r="B1310" t="str">
            <v>67d74ef8-a42d-11e3-a6a0-0025906b4dd5</v>
          </cell>
        </row>
        <row r="1311">
          <cell r="A1311" t="str">
            <v xml:space="preserve">Арман кала - 9 очередь </v>
          </cell>
          <cell r="B1311" t="str">
            <v>67d74ef9-a42d-11e3-a6a0-0025906b4dd5</v>
          </cell>
        </row>
        <row r="1312">
          <cell r="A1312" t="str">
            <v>Арман кала (8 очередь)</v>
          </cell>
          <cell r="B1312" t="str">
            <v>e02f2f34-a44f-11e3-a6a0-0025906b4dd5</v>
          </cell>
        </row>
        <row r="1313">
          <cell r="A1313" t="str">
            <v>Арман кала 1</v>
          </cell>
          <cell r="B1313" t="str">
            <v>217f7afa-ba97-11e1-9fd4-1cc1debf0969</v>
          </cell>
        </row>
        <row r="1314">
          <cell r="A1314" t="str">
            <v>Арман кала 1- офис</v>
          </cell>
          <cell r="B1314" t="str">
            <v>fc31aa40-d006-11e1-815a-1cc1debf0969</v>
          </cell>
        </row>
        <row r="1315">
          <cell r="A1315" t="str">
            <v xml:space="preserve">Арман кала 10 </v>
          </cell>
          <cell r="B1315" t="str">
            <v>a6dd6d8c-41a2-11e6-aa43-b4b52f5405e7</v>
          </cell>
        </row>
        <row r="1316">
          <cell r="A1316" t="str">
            <v>Арман кала 10 Паркинг</v>
          </cell>
          <cell r="B1316" t="str">
            <v>52dd25d1-1df4-11e4-882b-0025906b4dd5</v>
          </cell>
        </row>
        <row r="1317">
          <cell r="A1317" t="str">
            <v>Арман кала 2</v>
          </cell>
          <cell r="B1317" t="str">
            <v>e320f97e-28b8-11e2-9dae-0025906b4dd5</v>
          </cell>
        </row>
        <row r="1318">
          <cell r="A1318" t="str">
            <v>Арман кала 2- офис</v>
          </cell>
          <cell r="B1318" t="str">
            <v>9a51ffb9-8d26-11e2-9ac7-0025906b4dd5</v>
          </cell>
        </row>
        <row r="1319">
          <cell r="A1319" t="str">
            <v>Арман кала 3</v>
          </cell>
          <cell r="B1319" t="str">
            <v>904ae016-9e79-11e2-a879-0025906b4dd5</v>
          </cell>
        </row>
        <row r="1320">
          <cell r="A1320" t="str">
            <v>Арман кала 3- офис</v>
          </cell>
          <cell r="B1320" t="str">
            <v>f2ea05ac-7f25-11e3-a09c-0025906b4dd5</v>
          </cell>
        </row>
        <row r="1321">
          <cell r="A1321" t="str">
            <v>Арман кала 3- паркинг</v>
          </cell>
          <cell r="B1321" t="str">
            <v>7737b548-a03d-11e2-a879-0025906b4dd5</v>
          </cell>
        </row>
        <row r="1322">
          <cell r="A1322" t="str">
            <v>Арман кала 4</v>
          </cell>
          <cell r="B1322" t="str">
            <v>3e0fdc14-f8cb-11e2-bee0-0025906b4dd5</v>
          </cell>
        </row>
        <row r="1323">
          <cell r="A1323" t="str">
            <v>Арман кала 4- офис</v>
          </cell>
          <cell r="B1323" t="str">
            <v>95b24eb1-a913-11e3-a6a0-0025906b4dd5</v>
          </cell>
        </row>
        <row r="1324">
          <cell r="A1324" t="str">
            <v>Арман кала 5</v>
          </cell>
          <cell r="B1324" t="str">
            <v>073dc47e-4cdd-11e3-b3f8-0025906b4dd5</v>
          </cell>
        </row>
        <row r="1325">
          <cell r="A1325" t="str">
            <v>Арман кала 5- офис</v>
          </cell>
          <cell r="B1325" t="str">
            <v>986ce712-6c46-11e3-a09c-0025906b4dd5</v>
          </cell>
        </row>
        <row r="1326">
          <cell r="A1326" t="str">
            <v>Арман кала 6</v>
          </cell>
          <cell r="B1326" t="str">
            <v>61bd550a-46ba-11e3-b3f8-0025906b4dd5</v>
          </cell>
        </row>
        <row r="1327">
          <cell r="A1327" t="str">
            <v>Арман кала 6- офис</v>
          </cell>
          <cell r="B1327" t="str">
            <v>95b24eb0-a913-11e3-a6a0-0025906b4dd5</v>
          </cell>
        </row>
        <row r="1328">
          <cell r="A1328" t="str">
            <v>Арман кала 7- паркинг</v>
          </cell>
          <cell r="B1328" t="str">
            <v>0d9efe26-c8cf-11e3-882b-0025906b4dd5</v>
          </cell>
        </row>
        <row r="1329">
          <cell r="A1329" t="str">
            <v>Арман кала 8</v>
          </cell>
          <cell r="B1329" t="str">
            <v>0d9efde2-c8cf-11e3-882b-0025906b4dd5</v>
          </cell>
        </row>
        <row r="1330">
          <cell r="A1330" t="str">
            <v>Арман кала 9</v>
          </cell>
          <cell r="B1330" t="str">
            <v>0d9efe27-c8cf-11e3-882b-0025906b4dd5</v>
          </cell>
        </row>
        <row r="1331">
          <cell r="A1331" t="str">
            <v>Арман кала Орынбор (1 очередь)</v>
          </cell>
          <cell r="B1331" t="str">
            <v>3a28b92e-aab6-11e3-a6a0-0025906b4dd5</v>
          </cell>
        </row>
        <row r="1332">
          <cell r="A1332" t="str">
            <v>Арман кала паркинг</v>
          </cell>
          <cell r="B1332" t="str">
            <v>23789fb2-aac2-11e3-a6a0-0025906b4dd5</v>
          </cell>
        </row>
        <row r="1333">
          <cell r="A1333" t="str">
            <v>Арнау - 11</v>
          </cell>
          <cell r="B1333" t="str">
            <v>f1709d60-97ea-11e4-bd2b-0025906b4dd5</v>
          </cell>
        </row>
        <row r="1334">
          <cell r="A1334" t="str">
            <v>Арнау - 11 - Паркинг</v>
          </cell>
          <cell r="B1334" t="str">
            <v>d75e91ab-d858-11e8-80d7-00155da7893d</v>
          </cell>
        </row>
        <row r="1335">
          <cell r="A1335" t="str">
            <v>Арнау - 12</v>
          </cell>
          <cell r="B1335" t="str">
            <v>f1709d61-97ea-11e4-bd2b-0025906b4dd5</v>
          </cell>
        </row>
        <row r="1336">
          <cell r="A1336" t="str">
            <v>Арнау - 12 - Паркинг</v>
          </cell>
          <cell r="B1336" t="str">
            <v>8ff7bd61-0cf6-11e8-80cf-bb580b2abfef</v>
          </cell>
        </row>
        <row r="1337">
          <cell r="A1337" t="str">
            <v>Арнау - 14</v>
          </cell>
          <cell r="B1337" t="str">
            <v>f1709d62-97ea-11e4-bd2b-0025906b4dd5</v>
          </cell>
        </row>
        <row r="1338">
          <cell r="A1338" t="str">
            <v>Арнау - 14 - Паркинг</v>
          </cell>
          <cell r="B1338" t="str">
            <v>70738052-d9dd-11e5-b9a5-b4b52f5405e7</v>
          </cell>
        </row>
        <row r="1339">
          <cell r="A1339" t="str">
            <v>Арнау - 8</v>
          </cell>
          <cell r="B1339" t="str">
            <v>f1709d5d-97ea-11e4-bd2b-0025906b4dd5</v>
          </cell>
        </row>
        <row r="1340">
          <cell r="A1340" t="str">
            <v>Арнау - 8 - Паркинг</v>
          </cell>
          <cell r="B1340" t="str">
            <v>ecd5f18e-cd0c-11e8-80d7-00155da7893d</v>
          </cell>
        </row>
        <row r="1341">
          <cell r="A1341" t="str">
            <v>Арнау 1-(5-8)</v>
          </cell>
          <cell r="B1341" t="str">
            <v>cbcad322-12f9-11e4-882b-0025906b4dd5</v>
          </cell>
        </row>
        <row r="1342">
          <cell r="A1342" t="str">
            <v>Арнау 1-(7-9)</v>
          </cell>
          <cell r="B1342" t="str">
            <v>0d9efde8-c8cf-11e3-882b-0025906b4dd5</v>
          </cell>
        </row>
        <row r="1343">
          <cell r="A1343" t="str">
            <v>Арнау 1-(9-13)</v>
          </cell>
          <cell r="B1343" t="str">
            <v>0d9efde9-c8cf-11e3-882b-0025906b4dd5</v>
          </cell>
        </row>
        <row r="1344">
          <cell r="A1344" t="str">
            <v>Арнау 10</v>
          </cell>
          <cell r="B1344" t="str">
            <v>f1709d5f-97ea-11e4-bd2b-0025906b4dd5</v>
          </cell>
        </row>
        <row r="1345">
          <cell r="A1345" t="str">
            <v>Арнау 10 паркинг</v>
          </cell>
          <cell r="B1345" t="str">
            <v>70738051-d9dd-11e5-b9a5-b4b52f5405e7</v>
          </cell>
        </row>
        <row r="1346">
          <cell r="A1346" t="str">
            <v>Арнау 1-1</v>
          </cell>
          <cell r="B1346" t="str">
            <v>8cf852ee-c626-11e3-882b-0025906b4dd5</v>
          </cell>
        </row>
        <row r="1347">
          <cell r="A1347" t="str">
            <v>Арнау 1-1 (BI-Town 2)</v>
          </cell>
          <cell r="B1347" t="str">
            <v>0d9efde5-c8cf-11e3-882b-0025906b4dd5</v>
          </cell>
        </row>
        <row r="1348">
          <cell r="A1348" t="str">
            <v>Арнау 1-1 паркинг</v>
          </cell>
          <cell r="B1348" t="str">
            <v>7407ff10-cece-11e3-882b-0025906b4dd5</v>
          </cell>
        </row>
        <row r="1349">
          <cell r="A1349" t="str">
            <v>Арнау 1-2</v>
          </cell>
          <cell r="B1349" t="str">
            <v>0d9efe2b-c8cf-11e3-882b-0025906b4dd5</v>
          </cell>
        </row>
        <row r="1350">
          <cell r="A1350" t="str">
            <v>Арнау 1-2 паркинг</v>
          </cell>
          <cell r="B1350" t="str">
            <v>b72333ba-ab71-11e4-a061-0025906b4dd4</v>
          </cell>
        </row>
        <row r="1351">
          <cell r="A1351" t="str">
            <v>Арнау 1-3-1</v>
          </cell>
          <cell r="B1351" t="str">
            <v>0d9efde6-c8cf-11e3-882b-0025906b4dd5</v>
          </cell>
        </row>
        <row r="1352">
          <cell r="A1352" t="str">
            <v>Арнау 1-3-1 паркинг</v>
          </cell>
          <cell r="B1352" t="str">
            <v>09a16c98-2371-11e4-882b-0025906b4dd5</v>
          </cell>
        </row>
        <row r="1353">
          <cell r="A1353" t="str">
            <v>Арнау 1-3-2</v>
          </cell>
          <cell r="B1353" t="str">
            <v>cbcad321-12f9-11e4-882b-0025906b4dd5</v>
          </cell>
        </row>
        <row r="1354">
          <cell r="A1354" t="str">
            <v>Арнау 1-3-2 паркинг</v>
          </cell>
          <cell r="B1354" t="str">
            <v>2d2528f4-2374-11e4-882b-0025906b4dd5</v>
          </cell>
        </row>
        <row r="1355">
          <cell r="A1355" t="str">
            <v>Арнау 1-3-2 паркинг</v>
          </cell>
          <cell r="B1355" t="str">
            <v>c79bf94d-708f-11e4-bd2b-0025906b4dd5</v>
          </cell>
        </row>
        <row r="1356">
          <cell r="A1356" t="str">
            <v>Арнау 2-2, 2-3, 2-4, 2-5</v>
          </cell>
          <cell r="B1356" t="str">
            <v>0d9efdea-c8cf-11e3-882b-0025906b4dd5</v>
          </cell>
        </row>
        <row r="1357">
          <cell r="A1357" t="str">
            <v>Арнау 4  паркинг</v>
          </cell>
          <cell r="B1357" t="str">
            <v>d991ecbd-dd16-11e4-bd64-b4b52f5405e7</v>
          </cell>
        </row>
        <row r="1358">
          <cell r="A1358" t="str">
            <v>Арнау 4-1</v>
          </cell>
          <cell r="B1358" t="str">
            <v>0d9efde7-c8cf-11e3-882b-0025906b4dd5</v>
          </cell>
        </row>
        <row r="1359">
          <cell r="A1359" t="str">
            <v>Арнау 4-2</v>
          </cell>
          <cell r="B1359" t="str">
            <v>3bd7b7d5-7b9c-11e5-b9a5-b4b52f5405e7</v>
          </cell>
        </row>
        <row r="1360">
          <cell r="A1360" t="str">
            <v>Арнау 5</v>
          </cell>
          <cell r="B1360" t="str">
            <v>f1709d5a-97ea-11e4-bd2b-0025906b4dd5</v>
          </cell>
        </row>
        <row r="1361">
          <cell r="A1361" t="str">
            <v>Арнау 5 Паркинг</v>
          </cell>
          <cell r="B1361" t="str">
            <v>9618a32e-a60e-11e8-80d7-00155da7893d</v>
          </cell>
        </row>
        <row r="1362">
          <cell r="A1362" t="str">
            <v>Арнау 6</v>
          </cell>
          <cell r="B1362" t="str">
            <v>f1709d5b-97ea-11e4-bd2b-0025906b4dd5</v>
          </cell>
        </row>
        <row r="1363">
          <cell r="A1363" t="str">
            <v>Арнау 6 паркинг</v>
          </cell>
          <cell r="B1363" t="str">
            <v>7b13c027-65e8-11e7-826f-b4b52f5405e7</v>
          </cell>
        </row>
        <row r="1364">
          <cell r="A1364" t="str">
            <v>Арнау 7</v>
          </cell>
          <cell r="B1364" t="str">
            <v>f1709d5c-97ea-11e4-bd2b-0025906b4dd5</v>
          </cell>
        </row>
        <row r="1365">
          <cell r="A1365" t="str">
            <v>Арнау 7 - Паркинг</v>
          </cell>
          <cell r="B1365" t="str">
            <v>8ff7bd60-0cf6-11e8-80cf-bb580b2abfef</v>
          </cell>
        </row>
        <row r="1366">
          <cell r="A1366" t="str">
            <v>Арнау 8 паркинг</v>
          </cell>
          <cell r="B1366" t="str">
            <v>ecd5f18f-cd0c-11e8-80d7-00155da7893d</v>
          </cell>
        </row>
        <row r="1367">
          <cell r="A1367" t="str">
            <v>Арнау 9</v>
          </cell>
          <cell r="B1367" t="str">
            <v>f1709d5e-97ea-11e4-bd2b-0025906b4dd5</v>
          </cell>
        </row>
        <row r="1368">
          <cell r="A1368" t="str">
            <v>Арнау 9 паркинг</v>
          </cell>
          <cell r="B1368" t="str">
            <v>70738053-d9dd-11e5-b9a5-b4b52f5405e7</v>
          </cell>
        </row>
        <row r="1369">
          <cell r="A1369" t="str">
            <v>Арнау 9-2 (Адрес: квадрат улиц №28, Е356, №38 и Хусейн бен Талал)</v>
          </cell>
          <cell r="B1369" t="str">
            <v>f60ebb84-fb0a-11e5-b34f-b4b52f5405e7</v>
          </cell>
        </row>
        <row r="1370">
          <cell r="A1370" t="str">
            <v>Асыл Тау - 4 (паркинг)</v>
          </cell>
          <cell r="B1370" t="str">
            <v>8df7b99c-b3c3-11e7-80ca-001dd8b71c2c</v>
          </cell>
        </row>
        <row r="1371">
          <cell r="A1371" t="str">
            <v>Асыл Тау - 4-1</v>
          </cell>
          <cell r="B1371" t="str">
            <v>0d9efdaf-c8cf-11e3-882b-0025906b4dd5</v>
          </cell>
        </row>
        <row r="1372">
          <cell r="A1372" t="str">
            <v>Асыл Тау - 4-1 кладовые</v>
          </cell>
          <cell r="B1372" t="str">
            <v>c5908fec-75de-11e8-80d7-00155da7893d</v>
          </cell>
        </row>
        <row r="1373">
          <cell r="A1373" t="str">
            <v xml:space="preserve">Асыл Тау - 4-2 </v>
          </cell>
          <cell r="B1373" t="str">
            <v>bc98e672-a805-11e7-80c9-001dd8b71c2c</v>
          </cell>
        </row>
        <row r="1374">
          <cell r="A1374" t="str">
            <v>Асыл Тау - 4-2 кладовые</v>
          </cell>
          <cell r="B1374" t="str">
            <v>c5908fed-75de-11e8-80d7-00155da7893d</v>
          </cell>
        </row>
        <row r="1375">
          <cell r="A1375" t="str">
            <v>Асыл Тау 1 очередь</v>
          </cell>
          <cell r="B1375" t="str">
            <v>0d9efdb2-c8cf-11e3-882b-0025906b4dd5</v>
          </cell>
        </row>
        <row r="1376">
          <cell r="A1376" t="str">
            <v>Асыл Тау 2 очередь</v>
          </cell>
          <cell r="B1376" t="str">
            <v>0d9efdad-c8cf-11e3-882b-0025906b4dd5</v>
          </cell>
        </row>
        <row r="1377">
          <cell r="A1377" t="str">
            <v>Асыл Тау 3 очередь</v>
          </cell>
          <cell r="B1377" t="str">
            <v>0d9efdae-c8cf-11e3-882b-0025906b4dd5</v>
          </cell>
        </row>
        <row r="1378">
          <cell r="A1378" t="str">
            <v>Асыл Тау-1оч. 12эт.</v>
          </cell>
          <cell r="B1378" t="str">
            <v>fbf8625a-6523-11e2-9624-0025906b4dd5</v>
          </cell>
        </row>
        <row r="1379">
          <cell r="A1379" t="str">
            <v>Асыл Тау-1оч. 12эт. подвал</v>
          </cell>
          <cell r="B1379" t="str">
            <v>26a6e6ba-af1b-11e3-a6a0-0025906b4dd5</v>
          </cell>
        </row>
        <row r="1380">
          <cell r="A1380" t="str">
            <v>Асыл Тау-1оч. 14эт.</v>
          </cell>
          <cell r="B1380" t="str">
            <v>efb8a0ea-66b8-11e2-a24a-0025906b4dd5</v>
          </cell>
        </row>
        <row r="1381">
          <cell r="A1381" t="str">
            <v>Асыл Тау-1оч. 14эт. офис цоколь</v>
          </cell>
          <cell r="B1381" t="str">
            <v>26a6e6b8-af1b-11e3-a6a0-0025906b4dd5</v>
          </cell>
        </row>
        <row r="1382">
          <cell r="A1382" t="str">
            <v>Асыл Тау-1оч. 14эт. подвал</v>
          </cell>
          <cell r="B1382" t="str">
            <v>26a6e6b9-af1b-11e3-a6a0-0025906b4dd5</v>
          </cell>
        </row>
        <row r="1383">
          <cell r="A1383" t="str">
            <v>Асыл Тау-1оч. 16эт.</v>
          </cell>
          <cell r="B1383" t="str">
            <v>f322d99e-676c-11e2-9abb-0025906b4dd5</v>
          </cell>
        </row>
        <row r="1384">
          <cell r="A1384" t="str">
            <v>Асыл Тау-1оч. 16эт. офис цоколь</v>
          </cell>
          <cell r="B1384" t="str">
            <v>cbb1fa50-ae98-11e3-a6a0-0025906b4dd5</v>
          </cell>
        </row>
        <row r="1385">
          <cell r="A1385" t="str">
            <v>Асыл Тау-1оч. 16эт. офис цоколь не использовать</v>
          </cell>
          <cell r="B1385" t="str">
            <v>09b51348-bd91-11e4-8539-0025906b4dd4</v>
          </cell>
        </row>
        <row r="1386">
          <cell r="A1386" t="str">
            <v>Асыл Тау-1оч. 16эт. подвал</v>
          </cell>
          <cell r="B1386" t="str">
            <v>7a82cc44-af17-11e3-a6a0-0025906b4dd5</v>
          </cell>
        </row>
        <row r="1387">
          <cell r="A1387" t="str">
            <v>Асыл Тау-1оч. паркинг</v>
          </cell>
          <cell r="B1387" t="str">
            <v>7eb748dc-558d-11e3-b3f8-0025906b4dd5</v>
          </cell>
        </row>
        <row r="1388">
          <cell r="A1388" t="str">
            <v>Асыл Тау-2оч. 13 эт.</v>
          </cell>
          <cell r="B1388" t="str">
            <v>3e556bf3-b039-11e3-94da-0025906b4dd5</v>
          </cell>
        </row>
        <row r="1389">
          <cell r="A1389" t="str">
            <v>Асыл Тау-2оч. 13 эт. офис подвал</v>
          </cell>
          <cell r="B1389" t="str">
            <v>311e81c2-bb21-11e3-882b-0025906b4dd5</v>
          </cell>
        </row>
        <row r="1390">
          <cell r="A1390" t="str">
            <v>Асыл Тау-2оч. 15 эт.</v>
          </cell>
          <cell r="B1390" t="str">
            <v>3e556bf4-b039-11e3-94da-0025906b4dd5</v>
          </cell>
        </row>
        <row r="1391">
          <cell r="A1391" t="str">
            <v>Асыл Тау-2оч. 15 эт. офис цоколь</v>
          </cell>
          <cell r="B1391" t="str">
            <v>311e81c3-bb21-11e3-882b-0025906b4dd5</v>
          </cell>
        </row>
        <row r="1392">
          <cell r="A1392" t="str">
            <v>Асыл Тау-2оч. 15 эт. подвал</v>
          </cell>
          <cell r="B1392" t="str">
            <v>09b51347-bd91-11e4-8539-0025906b4dd4</v>
          </cell>
        </row>
        <row r="1393">
          <cell r="A1393" t="str">
            <v>Асыл Тау-2оч. 17 эт.</v>
          </cell>
          <cell r="B1393" t="str">
            <v>3e556bf5-b039-11e3-94da-0025906b4dd5</v>
          </cell>
        </row>
        <row r="1394">
          <cell r="A1394" t="str">
            <v>Асыл Тау-2оч. 17 эт. офис цоколь</v>
          </cell>
          <cell r="B1394" t="str">
            <v>311e81c4-bb21-11e3-882b-0025906b4dd5</v>
          </cell>
        </row>
        <row r="1395">
          <cell r="A1395" t="str">
            <v>Асыл Тау-2оч. 17 эт. подвал</v>
          </cell>
          <cell r="B1395" t="str">
            <v>09b51349-bd91-11e4-8539-0025906b4dd4</v>
          </cell>
        </row>
        <row r="1396">
          <cell r="A1396" t="str">
            <v>Асыл Тау-2оч. паркинг</v>
          </cell>
          <cell r="B1396" t="str">
            <v>90e1f62f-b569-11e3-882b-0025906b4dd5</v>
          </cell>
        </row>
        <row r="1397">
          <cell r="A1397" t="str">
            <v>Асыл Тау-3 (блок 1)</v>
          </cell>
          <cell r="B1397" t="str">
            <v>00fd6c20-1155-11e4-882b-0025906b4dd5</v>
          </cell>
        </row>
        <row r="1398">
          <cell r="A1398" t="str">
            <v>Асыл Тау-3 (блок 1) подвал</v>
          </cell>
          <cell r="B1398" t="str">
            <v>3677444e-41d2-11e6-aa43-b4b52f5405e7</v>
          </cell>
        </row>
        <row r="1399">
          <cell r="A1399" t="str">
            <v>Асыл Тау-3 (блок 1) подвал</v>
          </cell>
          <cell r="B1399" t="str">
            <v>fb3d05f6-a575-11e5-b9a5-b4b52f5405e7</v>
          </cell>
        </row>
        <row r="1400">
          <cell r="A1400" t="str">
            <v>Асыл Тау-3 (блок 2)</v>
          </cell>
          <cell r="B1400" t="str">
            <v>07500c15-a2db-11e5-b9a5-b4b52f5405e7</v>
          </cell>
        </row>
        <row r="1401">
          <cell r="A1401" t="str">
            <v>Асыл Тау-3 (блок 2) подвал</v>
          </cell>
          <cell r="B1401" t="str">
            <v>dd4e9ae9-41a7-11e6-aa43-b4b52f5405e7</v>
          </cell>
        </row>
        <row r="1402">
          <cell r="A1402" t="str">
            <v>Асыл Тау-3 (блок 2) подвал</v>
          </cell>
          <cell r="B1402" t="str">
            <v>fb3d05f7-a575-11e5-b9a5-b4b52f5405e7</v>
          </cell>
        </row>
        <row r="1403">
          <cell r="A1403" t="str">
            <v>Асыл Тау-3 паркинг</v>
          </cell>
          <cell r="B1403" t="str">
            <v>fb3d05f5-a575-11e5-b9a5-b4b52f5405e7</v>
          </cell>
        </row>
        <row r="1404">
          <cell r="A1404" t="str">
            <v>Асыл Тобе</v>
          </cell>
          <cell r="B1404" t="str">
            <v>8c7f2e4f-9227-11e7-80c6-001dd8b71c2c</v>
          </cell>
        </row>
        <row r="1405">
          <cell r="A1405" t="str">
            <v>Асыл Тобе - Кладовки</v>
          </cell>
          <cell r="B1405" t="str">
            <v>287e3f27-36ae-11ea-a832-00155d10652c</v>
          </cell>
        </row>
        <row r="1406">
          <cell r="A1406" t="str">
            <v>Асыл Тобе - Паркинг</v>
          </cell>
          <cell r="B1406" t="str">
            <v>f94d5c5b-36ad-11ea-a832-00155d10652c</v>
          </cell>
        </row>
        <row r="1407">
          <cell r="A1407" t="str">
            <v>Атырау City - 1</v>
          </cell>
          <cell r="B1407" t="str">
            <v>7a6b5398-ae24-11eb-a824-001dd8b726aa</v>
          </cell>
        </row>
        <row r="1408">
          <cell r="A1408" t="str">
            <v>Атырау City - 2</v>
          </cell>
          <cell r="B1408" t="str">
            <v>63fa4383-322e-11ec-a829-001dd8b726aa</v>
          </cell>
        </row>
        <row r="1409">
          <cell r="A1409" t="str">
            <v>Атырау Балык, 1,76 Га</v>
          </cell>
          <cell r="B1409" t="str">
            <v>0f24ec1e-9784-11e7-80c8-001dd8b71c2c</v>
          </cell>
        </row>
        <row r="1410">
          <cell r="A1410" t="str">
            <v>Атырау Балык, 8,4 Га</v>
          </cell>
          <cell r="B1410" t="str">
            <v>4b424586-8ba1-11e7-80c6-001dd8b71c2c</v>
          </cell>
        </row>
        <row r="1411">
          <cell r="A1411" t="str">
            <v>Аэрополис</v>
          </cell>
          <cell r="B1411" t="str">
            <v>cd6ba4ca-ae34-11eb-a824-001dd8b726aa</v>
          </cell>
        </row>
        <row r="1412">
          <cell r="A1412" t="str">
            <v>База Спецмеха</v>
          </cell>
          <cell r="B1412" t="str">
            <v>8279e42e-10cd-11ea-a82e-00155d101a20</v>
          </cell>
        </row>
        <row r="1413">
          <cell r="A1413" t="str">
            <v>Байконыс</v>
          </cell>
          <cell r="B1413" t="str">
            <v>384f9cf5-d5de-11e0-993f-1cc1debf0968</v>
          </cell>
        </row>
        <row r="1414">
          <cell r="A1414" t="str">
            <v>Байтурсынова 1,5 Га</v>
          </cell>
          <cell r="B1414" t="str">
            <v>340485de-1c88-11e8-80cf-bb580b2abfef</v>
          </cell>
        </row>
        <row r="1415">
          <cell r="A1415" t="str">
            <v>Бизнес-центр Уральск</v>
          </cell>
          <cell r="B1415" t="str">
            <v>8df456a4-0d8a-11e8-80cf-bb580b2abfef</v>
          </cell>
        </row>
        <row r="1416">
          <cell r="A1416" t="str">
            <v>Болашак</v>
          </cell>
          <cell r="B1416" t="str">
            <v>4c0b3fd7-be15-11e3-882b-0025906b4dd5</v>
          </cell>
        </row>
        <row r="1417">
          <cell r="A1417" t="str">
            <v>Болашак</v>
          </cell>
          <cell r="B1417" t="str">
            <v>2590b720-cad0-11e3-882b-0025906b4dd5</v>
          </cell>
        </row>
        <row r="1418">
          <cell r="A1418" t="str">
            <v>Болашак паркинг</v>
          </cell>
          <cell r="B1418" t="str">
            <v>11a68835-1242-11e4-882b-0025906b4dd5</v>
          </cell>
        </row>
        <row r="1419">
          <cell r="A1419" t="str">
            <v>Бот.Бульвар 1,78 га - 2</v>
          </cell>
          <cell r="B1419" t="str">
            <v>ddab10eb-5afe-11eb-a824-001dd8b726aa</v>
          </cell>
        </row>
        <row r="1420">
          <cell r="A1420" t="str">
            <v>Ботанический (Сауран 1.6 га)</v>
          </cell>
          <cell r="B1420" t="str">
            <v>48ed1883-28ed-11e7-aac0-b4b52f5405e7</v>
          </cell>
        </row>
        <row r="1421">
          <cell r="A1421" t="str">
            <v>Ботанический (Сауран 1.6 га) - 1 очередь</v>
          </cell>
          <cell r="B1421" t="str">
            <v>1370d0a8-90b3-11e8-80d7-00155da7893d</v>
          </cell>
        </row>
        <row r="1422">
          <cell r="A1422" t="str">
            <v>Ботанический (Сауран 1.6 га) - кладовые</v>
          </cell>
          <cell r="B1422" t="str">
            <v>f4cd89c1-230b-11ea-a82f-00155d101a20</v>
          </cell>
        </row>
        <row r="1423">
          <cell r="A1423" t="str">
            <v>Ботанический (Сауран 1.6 га) - паркинг</v>
          </cell>
          <cell r="B1423" t="str">
            <v>eb9f02a6-c46b-11e7-80cd-001dd8b71c2c</v>
          </cell>
        </row>
        <row r="1424">
          <cell r="A1424" t="str">
            <v>Британский квартал</v>
          </cell>
          <cell r="B1424" t="str">
            <v>4fb318d6-bc61-11e1-9fd4-1cc1debf0969</v>
          </cell>
        </row>
        <row r="1425">
          <cell r="A1425" t="str">
            <v>Британский квартал- автопаркинг.</v>
          </cell>
          <cell r="B1425" t="str">
            <v>94e4b51a-b4a5-11e2-a87a-0025906b4dd5</v>
          </cell>
        </row>
        <row r="1426">
          <cell r="A1426" t="str">
            <v>Бурабай 8га</v>
          </cell>
          <cell r="B1426" t="str">
            <v>8df4569f-0d8a-11e8-80cf-bb580b2abfef</v>
          </cell>
        </row>
        <row r="1427">
          <cell r="A1427" t="str">
            <v>БЦ 0,48</v>
          </cell>
          <cell r="B1427" t="str">
            <v>69d60041-28de-11e8-80cf-bb580b2abfef</v>
          </cell>
        </row>
        <row r="1428">
          <cell r="A1428" t="str">
            <v>БЦ Akbulak</v>
          </cell>
          <cell r="B1428" t="str">
            <v>a31981e5-3068-11e5-b0be-b4b52f5405e7</v>
          </cell>
        </row>
        <row r="1429">
          <cell r="A1429" t="str">
            <v>БЦ BI Tower</v>
          </cell>
          <cell r="B1429" t="str">
            <v>69d6003e-28de-11e8-80cf-bb580b2abfef</v>
          </cell>
        </row>
        <row r="1430">
          <cell r="A1430" t="str">
            <v>БЦ Centro</v>
          </cell>
          <cell r="B1430" t="str">
            <v>904c3023-2b91-11e9-80d9-00155d101f25</v>
          </cell>
        </row>
        <row r="1431">
          <cell r="A1431" t="str">
            <v>БЦ Noble</v>
          </cell>
          <cell r="B1431" t="str">
            <v>f04a8aa7-97b1-11e7-80c8-001dd8b71c2c</v>
          </cell>
        </row>
        <row r="1432">
          <cell r="A1432" t="str">
            <v>БЦ Viva Plaza</v>
          </cell>
          <cell r="B1432" t="str">
            <v>69d60048-28de-11e8-80cf-bb580b2abfef</v>
          </cell>
        </row>
        <row r="1433">
          <cell r="A1433" t="str">
            <v>БЦ Аура</v>
          </cell>
          <cell r="B1433" t="str">
            <v>2abfdd57-3177-11e8-80cf-bb580b2abfef</v>
          </cell>
        </row>
        <row r="1434">
          <cell r="A1434" t="str">
            <v>БЦ Аура - 2 оч</v>
          </cell>
          <cell r="B1434" t="str">
            <v>69d6003f-28de-11e8-80cf-bb580b2abfef</v>
          </cell>
        </row>
        <row r="1435">
          <cell r="A1435" t="str">
            <v>БЦ Аура - 4</v>
          </cell>
          <cell r="B1435" t="str">
            <v>e3bc1b0c-db5f-11e9-a82e-00155d101a20</v>
          </cell>
        </row>
        <row r="1436">
          <cell r="A1436" t="str">
            <v>БЦ Аура-2</v>
          </cell>
          <cell r="B1436" t="str">
            <v>904c3022-2b91-11e9-80d9-00155d101f25</v>
          </cell>
        </row>
        <row r="1437">
          <cell r="A1437" t="str">
            <v>БЦ Аффари</v>
          </cell>
          <cell r="B1437" t="str">
            <v>69d60046-28de-11e8-80cf-bb580b2abfef</v>
          </cell>
        </row>
        <row r="1438">
          <cell r="A1438" t="str">
            <v>БЦ Аффари</v>
          </cell>
          <cell r="B1438" t="str">
            <v>9b26e918-cbb3-11e3-882b-0025906b4dd5</v>
          </cell>
        </row>
        <row r="1439">
          <cell r="A1439" t="str">
            <v>БЦ Болашак</v>
          </cell>
          <cell r="B1439" t="str">
            <v>95700d2e-cb7b-11e3-882b-0025906b4dd5</v>
          </cell>
        </row>
        <row r="1440">
          <cell r="A1440" t="str">
            <v>БЦ В11 (реконструкция)</v>
          </cell>
          <cell r="B1440" t="str">
            <v>f08bcb5b-8044-11e8-80d7-00155da7893d</v>
          </cell>
        </row>
        <row r="1441">
          <cell r="A1441" t="str">
            <v>БЦ Лазурный</v>
          </cell>
          <cell r="B1441" t="str">
            <v>8df456a2-0d8a-11e8-80cf-bb580b2abfef</v>
          </cell>
        </row>
        <row r="1442">
          <cell r="A1442" t="str">
            <v>БЦ Милано (0,23)</v>
          </cell>
          <cell r="B1442" t="str">
            <v>6f4cd66d-115c-11e4-882b-0025906b4dd5</v>
          </cell>
        </row>
        <row r="1443">
          <cell r="A1443" t="str">
            <v>БЦ Номад</v>
          </cell>
          <cell r="B1443" t="str">
            <v>69d60047-28de-11e8-80cf-bb580b2abfef</v>
          </cell>
        </row>
        <row r="1444">
          <cell r="A1444" t="str">
            <v>БЦ Номад блок б</v>
          </cell>
          <cell r="B1444" t="str">
            <v>9b26e915-cbb3-11e3-882b-0025906b4dd5</v>
          </cell>
        </row>
        <row r="1445">
          <cell r="A1445" t="str">
            <v>БЦ Нура</v>
          </cell>
          <cell r="B1445" t="str">
            <v>f98e2836-6812-11e9-a82b-00155d101622</v>
          </cell>
        </row>
        <row r="1446">
          <cell r="A1446" t="str">
            <v>БЦ Самал (0,40)</v>
          </cell>
          <cell r="B1446" t="str">
            <v>6f4cd678-115c-11e4-882b-0025906b4dd5</v>
          </cell>
        </row>
        <row r="1447">
          <cell r="A1447" t="str">
            <v>БЦ Туран 10</v>
          </cell>
          <cell r="B1447" t="str">
            <v>928e4bf9-09b6-11ea-a82e-00155d101a20</v>
          </cell>
        </row>
        <row r="1448">
          <cell r="A1448" t="str">
            <v xml:space="preserve">БЦ Шанырак </v>
          </cell>
          <cell r="B1448" t="str">
            <v>9b26e917-cbb3-11e3-882b-0025906b4dd5</v>
          </cell>
        </row>
        <row r="1449">
          <cell r="A1449" t="str">
            <v>В11</v>
          </cell>
          <cell r="B1449" t="str">
            <v>2abfdd56-3177-11e8-80cf-bb580b2abfef</v>
          </cell>
        </row>
        <row r="1450">
          <cell r="A1450" t="str">
            <v>Верный (1,2,3 блоки)</v>
          </cell>
          <cell r="B1450" t="str">
            <v>a7fb16f2-daf8-11e2-8e33-0025906b4dd5</v>
          </cell>
        </row>
        <row r="1451">
          <cell r="A1451" t="str">
            <v>Верный (2 очередь блок 6)</v>
          </cell>
          <cell r="B1451" t="str">
            <v>3488c6c0-ab24-11e3-a6a0-0025906b4dd5</v>
          </cell>
        </row>
        <row r="1452">
          <cell r="A1452" t="str">
            <v>Верный (4 блок)</v>
          </cell>
          <cell r="B1452" t="str">
            <v>0d9efe12-c8cf-11e3-882b-0025906b4dd5</v>
          </cell>
        </row>
        <row r="1453">
          <cell r="A1453" t="str">
            <v>Верный (5 блок)</v>
          </cell>
          <cell r="B1453" t="str">
            <v>8b485a28-d024-11e3-882b-0025906b4dd5</v>
          </cell>
        </row>
        <row r="1454">
          <cell r="A1454" t="str">
            <v>Верный паркинг 1 очередь</v>
          </cell>
          <cell r="B1454" t="str">
            <v>15fa7e16-de20-11e2-8e33-0025906b4dd5</v>
          </cell>
        </row>
        <row r="1455">
          <cell r="A1455" t="str">
            <v>Верный паркинг 2 очередь</v>
          </cell>
          <cell r="B1455" t="str">
            <v>08391aa2-7c56-11e4-bd2b-0025906b4dd5</v>
          </cell>
        </row>
        <row r="1456">
          <cell r="A1456" t="str">
            <v>Верный паркинг 2 очередь</v>
          </cell>
          <cell r="B1456" t="str">
            <v>b4ae5bf1-8b57-11e4-bd2b-0025906b4dd5</v>
          </cell>
        </row>
        <row r="1457">
          <cell r="A1457" t="str">
            <v>Верный паркинг 2 очередь</v>
          </cell>
          <cell r="B1457" t="str">
            <v>b4ae5bf3-8b57-11e4-bd2b-0025906b4dd5</v>
          </cell>
        </row>
        <row r="1458">
          <cell r="A1458" t="str">
            <v>Верный паркинг 3 очередь</v>
          </cell>
          <cell r="B1458" t="str">
            <v>08391aa3-7c56-11e4-bd2b-0025906b4dd5</v>
          </cell>
        </row>
        <row r="1459">
          <cell r="A1459" t="str">
            <v>Верный паркинг 3 очередь</v>
          </cell>
          <cell r="B1459" t="str">
            <v>b4ae5bf2-8b57-11e4-bd2b-0025906b4dd5</v>
          </cell>
        </row>
        <row r="1460">
          <cell r="A1460" t="str">
            <v>Верный-2 (8 блок)</v>
          </cell>
          <cell r="B1460" t="str">
            <v>001b9a6e-526d-11e3-b3f8-0025906b4dd5</v>
          </cell>
        </row>
        <row r="1461">
          <cell r="A1461" t="str">
            <v>Верный-2-1 (7 блок)</v>
          </cell>
          <cell r="B1461" t="str">
            <v>258498a2-87db-11e3-a326-0025906b4dd5</v>
          </cell>
        </row>
        <row r="1462">
          <cell r="A1462" t="str">
            <v>Верный-2-2 (6 блок)</v>
          </cell>
          <cell r="B1462" t="str">
            <v>9c23bb17-b6fe-11e3-882b-0025906b4dd5</v>
          </cell>
        </row>
        <row r="1463">
          <cell r="A1463" t="str">
            <v>Верный-3-1</v>
          </cell>
          <cell r="B1463" t="str">
            <v>4f461bc8-8f28-11e3-b9cd-0025906b4dd5</v>
          </cell>
        </row>
        <row r="1464">
          <cell r="A1464" t="str">
            <v>Восточный</v>
          </cell>
          <cell r="B1464" t="str">
            <v>2590b718-cad0-11e3-882b-0025906b4dd5</v>
          </cell>
        </row>
        <row r="1465">
          <cell r="A1465" t="str">
            <v>Восточный 1</v>
          </cell>
          <cell r="B1465" t="str">
            <v>4c0b3fde-be15-11e3-882b-0025906b4dd5</v>
          </cell>
        </row>
        <row r="1466">
          <cell r="A1466" t="str">
            <v>Восточный 2</v>
          </cell>
          <cell r="B1466" t="str">
            <v>4c0b3fdf-be15-11e3-882b-0025906b4dd5</v>
          </cell>
        </row>
        <row r="1467">
          <cell r="A1467" t="str">
            <v>Восточный 2</v>
          </cell>
          <cell r="B1467" t="str">
            <v>2590b719-cad0-11e3-882b-0025906b4dd5</v>
          </cell>
        </row>
        <row r="1468">
          <cell r="A1468" t="str">
            <v>Времена года (Весна) 1 оч</v>
          </cell>
          <cell r="B1468" t="str">
            <v>92b98903-a3a2-11e3-a6a0-0025906b4dd5</v>
          </cell>
        </row>
        <row r="1469">
          <cell r="A1469" t="str">
            <v>Времена Года (Весна) 1 оч.</v>
          </cell>
          <cell r="B1469" t="str">
            <v>0d9efe1f-c8cf-11e3-882b-0025906b4dd5</v>
          </cell>
        </row>
        <row r="1470">
          <cell r="A1470" t="str">
            <v>Времена Года (Весна) 1 Паркинг</v>
          </cell>
          <cell r="B1470" t="str">
            <v>c7ea0e04-ed55-11e3-882b-0025906b4dd5</v>
          </cell>
        </row>
        <row r="1471">
          <cell r="A1471" t="str">
            <v>Времена года (Весна) 2 оч</v>
          </cell>
          <cell r="B1471" t="str">
            <v>92b98904-a3a2-11e3-a6a0-0025906b4dd5</v>
          </cell>
        </row>
        <row r="1472">
          <cell r="A1472" t="str">
            <v>Времена Года (Весна) 2 оч.</v>
          </cell>
          <cell r="B1472" t="str">
            <v>0d9efe20-c8cf-11e3-882b-0025906b4dd5</v>
          </cell>
        </row>
        <row r="1473">
          <cell r="A1473" t="str">
            <v>Времена Года (Весна) 2 Паркинг</v>
          </cell>
          <cell r="B1473" t="str">
            <v>8572fb0c-caec-11e5-b9a5-b4b52f5405e7</v>
          </cell>
        </row>
        <row r="1474">
          <cell r="A1474" t="str">
            <v>Времена Года (Весна) 3 оч. 6 эт.</v>
          </cell>
          <cell r="B1474" t="str">
            <v>14dd4533-4867-11e4-a297-0025906b4dd5</v>
          </cell>
        </row>
        <row r="1475">
          <cell r="A1475" t="str">
            <v>Времена Года (Весна) 3 Паркинг</v>
          </cell>
          <cell r="B1475" t="str">
            <v>45ad1798-bea1-11e5-b9a5-b4b52f5405e7</v>
          </cell>
        </row>
        <row r="1476">
          <cell r="A1476" t="str">
            <v>Времена Года (Весна) 4 оч. 6 эт.</v>
          </cell>
          <cell r="B1476" t="str">
            <v>14dd4534-4867-11e4-a297-0025906b4dd5</v>
          </cell>
        </row>
        <row r="1477">
          <cell r="A1477" t="str">
            <v>Времена Года (Весна) 4 Паркинг</v>
          </cell>
          <cell r="B1477" t="str">
            <v>8572fb0b-caec-11e5-b9a5-b4b52f5405e7</v>
          </cell>
        </row>
        <row r="1478">
          <cell r="A1478" t="str">
            <v>Времена Года (Весна) Офис 1 (Между Зима-3 и Весна-3)</v>
          </cell>
          <cell r="B1478" t="str">
            <v>43d7c564-2ba3-11e6-98fe-b4b52f5405e7</v>
          </cell>
        </row>
        <row r="1479">
          <cell r="A1479" t="str">
            <v>Времена Года (Весна) Офис 2 (Между Весна-1 и Весна-4)</v>
          </cell>
          <cell r="B1479" t="str">
            <v>7285299c-2bbb-11e6-98fe-b4b52f5405e7</v>
          </cell>
        </row>
        <row r="1480">
          <cell r="A1480" t="str">
            <v>Времена года (Зима) 1 оч</v>
          </cell>
          <cell r="B1480" t="str">
            <v>92b9890a-a3a2-11e3-a6a0-0025906b4dd5</v>
          </cell>
        </row>
        <row r="1481">
          <cell r="A1481" t="str">
            <v>Времена года (Зима) 2 оч</v>
          </cell>
          <cell r="B1481" t="str">
            <v>e02f2f35-a44f-11e3-a6a0-0025906b4dd5</v>
          </cell>
        </row>
        <row r="1482">
          <cell r="A1482" t="str">
            <v>Времена года (Зима-1)</v>
          </cell>
          <cell r="B1482" t="str">
            <v>0d9efe24-c8cf-11e3-882b-0025906b4dd5</v>
          </cell>
        </row>
        <row r="1483">
          <cell r="A1483" t="str">
            <v>Времена года (Зима-1) паркинг</v>
          </cell>
          <cell r="B1483" t="str">
            <v>de5950e5-76dd-11e4-bd2b-0025906b4dd5</v>
          </cell>
        </row>
        <row r="1484">
          <cell r="A1484" t="str">
            <v xml:space="preserve">Времена года (Зима-2)  </v>
          </cell>
          <cell r="B1484" t="str">
            <v>f3c2781b-0f2d-11e4-882b-0025906b4dd5</v>
          </cell>
        </row>
        <row r="1485">
          <cell r="A1485" t="str">
            <v>Времена года (Зима-2) паркинг</v>
          </cell>
          <cell r="B1485" t="str">
            <v>02ce6f6c-76e7-11e4-bd2b-0025906b4dd5</v>
          </cell>
        </row>
        <row r="1486">
          <cell r="A1486" t="str">
            <v>Времена года (Зима-3)</v>
          </cell>
          <cell r="B1486" t="str">
            <v>0d9efe25-c8cf-11e3-882b-0025906b4dd5</v>
          </cell>
        </row>
        <row r="1487">
          <cell r="A1487" t="str">
            <v>Времена года (Зима-3) паркинг</v>
          </cell>
          <cell r="B1487" t="str">
            <v>b0f673b9-76eb-11e4-bd2b-0025906b4dd5</v>
          </cell>
        </row>
        <row r="1488">
          <cell r="A1488" t="str">
            <v>Времена года (Лето) - 1 очередь</v>
          </cell>
          <cell r="B1488" t="str">
            <v>3a91d314-a391-11e3-a6a0-0025906b4dd5</v>
          </cell>
        </row>
        <row r="1489">
          <cell r="A1489" t="str">
            <v>Времена Года (Лето) 1 (паркинг)</v>
          </cell>
          <cell r="B1489" t="str">
            <v>0d9efe21-c8cf-11e3-882b-0025906b4dd5</v>
          </cell>
        </row>
        <row r="1490">
          <cell r="A1490" t="str">
            <v>Времена Года (Лето) 1-1 (15 этажей)</v>
          </cell>
          <cell r="B1490" t="str">
            <v>4bffe191-7cd9-11e7-826f-b4b52f5405e7</v>
          </cell>
        </row>
        <row r="1491">
          <cell r="A1491" t="str">
            <v>Времена Года (Лето) 1-2 (24 этажа)</v>
          </cell>
          <cell r="B1491" t="str">
            <v>4bffe18c-7cd9-11e7-826f-b4b52f5405e7</v>
          </cell>
        </row>
        <row r="1492">
          <cell r="A1492" t="str">
            <v>Времена Года (Лето) 1-3 (офис)</v>
          </cell>
          <cell r="B1492" t="str">
            <v>4bffe192-7cd9-11e7-826f-b4b52f5405e7</v>
          </cell>
        </row>
        <row r="1493">
          <cell r="A1493" t="str">
            <v>Времена Года (Лето) 2 (паркинг)</v>
          </cell>
          <cell r="B1493" t="str">
            <v>4bffe18e-7cd9-11e7-826f-b4b52f5405e7</v>
          </cell>
        </row>
        <row r="1494">
          <cell r="A1494" t="str">
            <v>Времена года (Лето) 2 оч</v>
          </cell>
          <cell r="B1494" t="str">
            <v>e02f2f36-a44f-11e3-a6a0-0025906b4dd5</v>
          </cell>
        </row>
        <row r="1495">
          <cell r="A1495" t="str">
            <v>Времена Года (Лето) 2-1 (15 этажей)</v>
          </cell>
          <cell r="B1495" t="str">
            <v>0d9efe22-c8cf-11e3-882b-0025906b4dd5</v>
          </cell>
        </row>
        <row r="1496">
          <cell r="A1496" t="str">
            <v>Времена Года (Лето) 2-2 (24 этажа)</v>
          </cell>
          <cell r="B1496" t="str">
            <v>ee11d40c-3703-11e8-80cf-bb580b2abfef</v>
          </cell>
        </row>
        <row r="1497">
          <cell r="A1497" t="str">
            <v>Времена Года (Лето) 2-3 (офис)</v>
          </cell>
          <cell r="B1497" t="str">
            <v>ee11d40d-3703-11e8-80cf-bb580b2abfef</v>
          </cell>
        </row>
        <row r="1498">
          <cell r="A1498" t="str">
            <v>Времена Года (Лето) 3 (паркинг)</v>
          </cell>
          <cell r="B1498" t="str">
            <v>4bffe18f-7cd9-11e7-826f-b4b52f5405e7</v>
          </cell>
        </row>
        <row r="1499">
          <cell r="A1499" t="str">
            <v>Времена Года (Лето) 3 оч</v>
          </cell>
          <cell r="B1499" t="str">
            <v>e02f2f37-a44f-11e3-a6a0-0025906b4dd5</v>
          </cell>
        </row>
        <row r="1500">
          <cell r="A1500" t="str">
            <v>Времена Года (Лето) 3-1 (15 этажей)</v>
          </cell>
          <cell r="B1500" t="str">
            <v>0d9efe23-c8cf-11e3-882b-0025906b4dd5</v>
          </cell>
        </row>
        <row r="1501">
          <cell r="A1501" t="str">
            <v>Времена Года (Лето) 3-2 (24 этажа)</v>
          </cell>
          <cell r="B1501" t="str">
            <v>48fdd5e1-aabb-11e8-80d7-00155da7893d</v>
          </cell>
        </row>
        <row r="1502">
          <cell r="A1502" t="str">
            <v>Времена Года (Лето) 3-3 (офис)</v>
          </cell>
          <cell r="B1502" t="str">
            <v>f881ac7f-29c3-11e9-80d9-00155d101f25</v>
          </cell>
        </row>
        <row r="1503">
          <cell r="A1503" t="str">
            <v>Времена Года (Лето) 3-3 (офис)</v>
          </cell>
          <cell r="B1503" t="str">
            <v>f881ac80-29c3-11e9-80d9-00155d101f25</v>
          </cell>
        </row>
        <row r="1504">
          <cell r="A1504" t="str">
            <v>Времена Года (Лето) 4 (24 этажа)</v>
          </cell>
          <cell r="B1504" t="str">
            <v>48fdd5e2-aabb-11e8-80d7-00155da7893d</v>
          </cell>
        </row>
        <row r="1505">
          <cell r="A1505" t="str">
            <v>Времена Года (Лето) 4 (офис)</v>
          </cell>
          <cell r="B1505" t="str">
            <v>285a45df-3398-11ea-a832-00155d10652c</v>
          </cell>
        </row>
        <row r="1506">
          <cell r="A1506" t="str">
            <v>Времена Года (Лето) 4 (паркинг)</v>
          </cell>
          <cell r="B1506" t="str">
            <v>4bffe18d-7cd9-11e7-826f-b4b52f5405e7</v>
          </cell>
        </row>
        <row r="1507">
          <cell r="A1507" t="str">
            <v>Времена Года (Лето) 4 (паркинг)</v>
          </cell>
          <cell r="B1507" t="str">
            <v>4bffe190-7cd9-11e7-826f-b4b52f5405e7</v>
          </cell>
        </row>
        <row r="1508">
          <cell r="A1508" t="str">
            <v>Времена Года (Лето) 4-1 (15 этажей)</v>
          </cell>
          <cell r="B1508" t="str">
            <v>33033014-10a6-11e4-882b-0025906b4dd5</v>
          </cell>
        </row>
        <row r="1509">
          <cell r="A1509" t="str">
            <v>Времена Года (Лето) 5</v>
          </cell>
          <cell r="B1509" t="str">
            <v>4bffe18b-7cd9-11e7-826f-b4b52f5405e7</v>
          </cell>
        </row>
        <row r="1510">
          <cell r="A1510" t="str">
            <v>Времена года (Россия, Санкт Петербург)</v>
          </cell>
          <cell r="B1510" t="str">
            <v>96928d00-2999-11e7-aac0-b4b52f5405e7</v>
          </cell>
        </row>
        <row r="1511">
          <cell r="A1511" t="str">
            <v>Времена года (Россия, Санкт Петербург) паркинг</v>
          </cell>
          <cell r="B1511" t="str">
            <v>9884a3d8-3c47-11e7-826f-b4b52f5405e7</v>
          </cell>
        </row>
        <row r="1512">
          <cell r="A1512" t="str">
            <v>Времена года-Осень 1 оч паркинг</v>
          </cell>
          <cell r="B1512" t="str">
            <v>761b289e-2b1f-11e3-b2f8-0025906b4dd5</v>
          </cell>
        </row>
        <row r="1513">
          <cell r="A1513" t="str">
            <v>Времена года-Осень 1 оч.</v>
          </cell>
          <cell r="B1513" t="str">
            <v>23c9338a-1cfe-11e3-b2f8-0025906b4dd5</v>
          </cell>
        </row>
        <row r="1514">
          <cell r="A1514" t="str">
            <v>Времена года-Осень 2 оч</v>
          </cell>
          <cell r="B1514" t="str">
            <v>9ac2ff8f-a2c2-11e3-a6a0-0025906b4dd5</v>
          </cell>
        </row>
        <row r="1515">
          <cell r="A1515" t="str">
            <v>Времена года-Осень 2 оч.паркинг</v>
          </cell>
          <cell r="B1515" t="str">
            <v>72030bdc-4046-11e3-b3f8-0025906b4dd5</v>
          </cell>
        </row>
        <row r="1516">
          <cell r="A1516" t="str">
            <v xml:space="preserve">Германия,Герден </v>
          </cell>
          <cell r="B1516" t="str">
            <v>33c4b760-13c7-11e9-80d9-00155d101f25</v>
          </cell>
        </row>
        <row r="1517">
          <cell r="A1517" t="str">
            <v>Германия,Герден - Паркинг</v>
          </cell>
          <cell r="B1517" t="str">
            <v>1106fd91-55d4-11e9-80d9-00155d101f25</v>
          </cell>
        </row>
        <row r="1518">
          <cell r="A1518" t="str">
            <v>Гольф Клуб Жайляу</v>
          </cell>
          <cell r="B1518" t="str">
            <v>0d9efdb3-c8cf-11e3-882b-0025906b4dd5</v>
          </cell>
        </row>
        <row r="1519">
          <cell r="A1519" t="str">
            <v>Гран При Жайляу (Гольф Клуб Жайляу г. Алматы)</v>
          </cell>
          <cell r="B1519" t="str">
            <v>00fd6c21-1155-11e4-882b-0025906b4dd5</v>
          </cell>
        </row>
        <row r="1520">
          <cell r="A1520" t="str">
            <v>Гульдер</v>
          </cell>
          <cell r="B1520" t="str">
            <v>4f0dbab6-5b83-11e1-85c7-1cc1debf0968</v>
          </cell>
        </row>
        <row r="1521">
          <cell r="A1521" t="str">
            <v>Гульдер</v>
          </cell>
          <cell r="B1521" t="str">
            <v>139475c3-9d89-11e9-a82b-00155d101622</v>
          </cell>
        </row>
        <row r="1522">
          <cell r="A1522" t="str">
            <v>Данс Строй</v>
          </cell>
          <cell r="B1522" t="str">
            <v>0d9efdf3-c8cf-11e3-882b-0025906b4dd5</v>
          </cell>
        </row>
        <row r="1523">
          <cell r="A1523" t="str">
            <v>Дипломатический городок (Бизнес центр) + коммерческие помещения</v>
          </cell>
          <cell r="B1523" t="str">
            <v>b7d4de50-38ac-11e4-a1b0-0025906b4dd5</v>
          </cell>
        </row>
        <row r="1524">
          <cell r="A1524" t="str">
            <v>Дипломатический городок (Квартиры)</v>
          </cell>
          <cell r="B1524" t="str">
            <v>219860a5-3824-11e4-a1b0-0025906b4dd5</v>
          </cell>
        </row>
        <row r="1525">
          <cell r="A1525" t="str">
            <v>Дом на Ботаническом  - 2 кладовые</v>
          </cell>
          <cell r="B1525" t="str">
            <v>a260412a-e559-11eb-a829-001dd8b726aa</v>
          </cell>
        </row>
        <row r="1526">
          <cell r="A1526" t="str">
            <v>Дом на Ботаническом - 1</v>
          </cell>
          <cell r="B1526" t="str">
            <v>9c6e1cd5-9030-11e6-97ac-b4b52f5405e7</v>
          </cell>
        </row>
        <row r="1527">
          <cell r="A1527" t="str">
            <v>Дом на Ботаническом - 1 кладовые</v>
          </cell>
          <cell r="B1527" t="str">
            <v>e269dc40-ca63-11eb-a81e-001dd8b72708</v>
          </cell>
        </row>
        <row r="1528">
          <cell r="A1528" t="str">
            <v>Дом на Ботаническом - 2</v>
          </cell>
          <cell r="B1528" t="str">
            <v>9c6e1cd6-9030-11e6-97ac-b4b52f5405e7</v>
          </cell>
        </row>
        <row r="1529">
          <cell r="A1529" t="str">
            <v>Дом на Ботаническом - 3</v>
          </cell>
          <cell r="B1529" t="str">
            <v>9c6e1cd7-9030-11e6-97ac-b4b52f5405e7</v>
          </cell>
        </row>
        <row r="1530">
          <cell r="A1530" t="str">
            <v>Дом на Ботаническом - Паркинг - 1</v>
          </cell>
          <cell r="B1530" t="str">
            <v>9c6e1cd8-9030-11e6-97ac-b4b52f5405e7</v>
          </cell>
        </row>
        <row r="1531">
          <cell r="A1531" t="str">
            <v>Дом на Ботаническом - Паркинг - 2</v>
          </cell>
          <cell r="B1531" t="str">
            <v>42bf512d-b8cb-11e7-80cd-001dd8b71c2c</v>
          </cell>
        </row>
        <row r="1532">
          <cell r="A1532" t="str">
            <v>Дом на Ботаническом - Паркинг - 3</v>
          </cell>
          <cell r="B1532" t="str">
            <v>42bf512e-b8cb-11e7-80cd-001dd8b71c2c</v>
          </cell>
        </row>
        <row r="1533">
          <cell r="A1533" t="str">
            <v>Достар 1</v>
          </cell>
          <cell r="B1533" t="str">
            <v>95700d2c-cb7b-11e3-882b-0025906b4dd5</v>
          </cell>
        </row>
        <row r="1534">
          <cell r="A1534" t="str">
            <v>Достар 1-1</v>
          </cell>
          <cell r="B1534" t="str">
            <v>4c0b3fd9-be15-11e3-882b-0025906b4dd5</v>
          </cell>
        </row>
        <row r="1535">
          <cell r="A1535" t="str">
            <v>Достар 1-2</v>
          </cell>
          <cell r="B1535" t="str">
            <v>4c0b3fda-be15-11e3-882b-0025906b4dd5</v>
          </cell>
        </row>
        <row r="1536">
          <cell r="A1536" t="str">
            <v>Достар 1-3</v>
          </cell>
          <cell r="B1536" t="str">
            <v>4c0b3fdb-be15-11e3-882b-0025906b4dd5</v>
          </cell>
        </row>
        <row r="1537">
          <cell r="A1537" t="str">
            <v>Достар 2-3</v>
          </cell>
          <cell r="B1537" t="str">
            <v>e6982d60-81fc-11e1-85c8-1cc1debf0968</v>
          </cell>
        </row>
        <row r="1538">
          <cell r="A1538" t="str">
            <v>Достар 3-1</v>
          </cell>
          <cell r="B1538" t="str">
            <v>98d78ebb-fe24-11e0-b78a-1cc1debf0968</v>
          </cell>
        </row>
        <row r="1539">
          <cell r="A1539" t="str">
            <v>Достар 3-2</v>
          </cell>
          <cell r="B1539" t="str">
            <v>98d78eba-fe24-11e0-b78a-1cc1debf0968</v>
          </cell>
        </row>
        <row r="1540">
          <cell r="A1540" t="str">
            <v>Достар 3-3</v>
          </cell>
          <cell r="B1540" t="str">
            <v>be661084-f08c-11e0-931e-1cc1debf0968</v>
          </cell>
        </row>
        <row r="1541">
          <cell r="A1541" t="str">
            <v>Достар 4</v>
          </cell>
          <cell r="B1541" t="str">
            <v>0ebad01b-0db7-11e4-882b-0025906b4dd5</v>
          </cell>
        </row>
        <row r="1542">
          <cell r="A1542" t="str">
            <v>Достар 4 - паркинг</v>
          </cell>
          <cell r="B1542" t="str">
            <v>12682108-ab97-11e4-a061-0025906b4dd4</v>
          </cell>
        </row>
        <row r="1543">
          <cell r="A1543" t="str">
            <v>Достар 6 оч (1,4)</v>
          </cell>
          <cell r="B1543" t="str">
            <v>6f4cd674-115c-11e4-882b-0025906b4dd5</v>
          </cell>
        </row>
        <row r="1544">
          <cell r="A1544" t="str">
            <v>Достар-2-1</v>
          </cell>
          <cell r="B1544" t="str">
            <v>fadc9f89-bea0-11e2-a87a-0025906b4dd5</v>
          </cell>
        </row>
        <row r="1545">
          <cell r="A1545" t="str">
            <v>Достар-2-2</v>
          </cell>
          <cell r="B1545" t="str">
            <v>4c0b3fd8-be15-11e3-882b-0025906b4dd5</v>
          </cell>
        </row>
        <row r="1546">
          <cell r="A1546" t="str">
            <v>Доступное жилье (по программе)</v>
          </cell>
          <cell r="B1546" t="str">
            <v>5d621a22-91ce-11e5-b9a5-b4b52f5405e7</v>
          </cell>
        </row>
        <row r="1547">
          <cell r="A1547" t="str">
            <v>Досуговый центр</v>
          </cell>
          <cell r="B1547" t="str">
            <v>c638d3e2-0bfe-11e8-80cf-bb580b2abfef</v>
          </cell>
        </row>
        <row r="1548">
          <cell r="A1548" t="str">
            <v>ДС Baby Village</v>
          </cell>
          <cell r="B1548" t="str">
            <v>2abfdd59-3177-11e8-80cf-bb580b2abfef</v>
          </cell>
        </row>
        <row r="1549">
          <cell r="A1549" t="str">
            <v>Дуэт</v>
          </cell>
          <cell r="B1549" t="str">
            <v>2590b71a-cad0-11e3-882b-0025906b4dd5</v>
          </cell>
        </row>
        <row r="1550">
          <cell r="A1550" t="str">
            <v>Дуэт блок Б</v>
          </cell>
          <cell r="B1550" t="str">
            <v>63499ddf-ca4f-11e9-a82e-00155d101a20</v>
          </cell>
        </row>
        <row r="1551">
          <cell r="A1551" t="str">
            <v>Жана Жетысу</v>
          </cell>
          <cell r="B1551" t="str">
            <v>31a2522a-d703-11e6-97ac-b4b52f5405e7</v>
          </cell>
        </row>
        <row r="1552">
          <cell r="A1552" t="str">
            <v>Жана Жетысу (кладовки)</v>
          </cell>
          <cell r="B1552" t="str">
            <v>a151dcd3-4753-11e7-826f-b4b52f5405e7</v>
          </cell>
        </row>
        <row r="1553">
          <cell r="A1553" t="str">
            <v>Жана Жетысу (паркинг)</v>
          </cell>
          <cell r="B1553" t="str">
            <v>a151dcb7-4753-11e7-826f-b4b52f5405e7</v>
          </cell>
        </row>
        <row r="1554">
          <cell r="A1554" t="str">
            <v>Жетісу. Kөксу – 1</v>
          </cell>
          <cell r="B1554" t="str">
            <v>0d9efe0a-c8cf-11e3-882b-0025906b4dd5</v>
          </cell>
        </row>
        <row r="1555">
          <cell r="A1555" t="str">
            <v>Жетісу. Ақсу - 2</v>
          </cell>
          <cell r="B1555" t="str">
            <v>94bd9264-f7ff-11ea-a830-00155d101559</v>
          </cell>
        </row>
        <row r="1556">
          <cell r="A1556" t="str">
            <v>Жетісу. Ақсу -1</v>
          </cell>
          <cell r="B1556" t="str">
            <v>f8f87e32-459f-11e9-80d9-00155d101f25</v>
          </cell>
        </row>
        <row r="1557">
          <cell r="A1557" t="str">
            <v>Жетісу. Басқан</v>
          </cell>
          <cell r="B1557" t="str">
            <v>402009c0-f8dc-11ea-a837-00155d101d74</v>
          </cell>
        </row>
        <row r="1558">
          <cell r="A1558" t="str">
            <v>Жетісу. Бүйен</v>
          </cell>
          <cell r="B1558" t="str">
            <v>930d80cd-f7e3-11ea-a830-00155d101559</v>
          </cell>
        </row>
        <row r="1559">
          <cell r="A1559" t="str">
            <v>Жетісу. Қаратал</v>
          </cell>
          <cell r="B1559" t="str">
            <v>f8f87e30-459f-11e9-80d9-00155d101f25</v>
          </cell>
        </row>
        <row r="1560">
          <cell r="A1560" t="str">
            <v>Жетісу. Көксу -2</v>
          </cell>
          <cell r="B1560" t="str">
            <v>f8f87e2e-459f-11e9-80d9-00155d101f25</v>
          </cell>
        </row>
        <row r="1561">
          <cell r="A1561" t="str">
            <v>Жетісу. Көксу -3</v>
          </cell>
          <cell r="B1561" t="str">
            <v>f8f87e31-459f-11e9-80d9-00155d101f25</v>
          </cell>
        </row>
        <row r="1562">
          <cell r="A1562" t="str">
            <v>Жетісу. Лепсі  - 2</v>
          </cell>
          <cell r="B1562" t="str">
            <v>a591a710-f903-11eb-a81e-001dd8b72708</v>
          </cell>
        </row>
        <row r="1563">
          <cell r="A1563" t="str">
            <v>Жетісу. Лепсі  - 3</v>
          </cell>
          <cell r="B1563" t="str">
            <v>2425f309-f904-11eb-a81e-001dd8b72708</v>
          </cell>
        </row>
        <row r="1564">
          <cell r="A1564" t="str">
            <v>Жетісу. Лепсі - 1</v>
          </cell>
          <cell r="B1564" t="str">
            <v>8621cc8c-f8dc-11ea-a837-00155d101d74</v>
          </cell>
        </row>
        <row r="1565">
          <cell r="A1565" t="str">
            <v>Жетісу. Лепсі - 2</v>
          </cell>
          <cell r="B1565" t="str">
            <v>7f8dfc35-2fcd-11eb-a837-00155d101d74</v>
          </cell>
        </row>
        <row r="1566">
          <cell r="A1566" t="str">
            <v>Жетісу. Лепсі - Паркинг</v>
          </cell>
          <cell r="B1566" t="str">
            <v>960d0174-f904-11eb-a81e-001dd8b72708</v>
          </cell>
        </row>
        <row r="1567">
          <cell r="A1567" t="str">
            <v>Жетісу. Сарқан</v>
          </cell>
          <cell r="B1567" t="str">
            <v>f8f87e2f-459f-11e9-80d9-00155d101f25</v>
          </cell>
        </row>
        <row r="1568">
          <cell r="A1568" t="str">
            <v>Жигер  2 (Квартира)</v>
          </cell>
          <cell r="B1568" t="str">
            <v>40599cda-4061-11e2-a42c-0025906b4dd5</v>
          </cell>
        </row>
        <row r="1569">
          <cell r="A1569" t="str">
            <v>Жигер 1</v>
          </cell>
          <cell r="B1569" t="str">
            <v>462280d8-e8b9-11e0-931e-1cc1debf0968</v>
          </cell>
        </row>
        <row r="1570">
          <cell r="A1570" t="str">
            <v>Жигер 2 (Паркинг отдельно стоящий)</v>
          </cell>
          <cell r="B1570" t="str">
            <v>ac211386-d4ce-11e3-882b-0025906b4dd5</v>
          </cell>
        </row>
        <row r="1571">
          <cell r="A1571" t="str">
            <v>Жигер 3</v>
          </cell>
          <cell r="B1571" t="str">
            <v>0ebad01c-0db7-11e4-882b-0025906b4dd5</v>
          </cell>
        </row>
        <row r="1572">
          <cell r="A1572" t="str">
            <v>Жигер 3 (паркинг)</v>
          </cell>
          <cell r="B1572" t="str">
            <v>c3ad0b90-dd13-11e4-bd64-b4b52f5405e7</v>
          </cell>
        </row>
        <row r="1573">
          <cell r="A1573" t="str">
            <v>ЖК Научный - 1</v>
          </cell>
          <cell r="B1573" t="str">
            <v>d270edfa-e043-11e9-a82e-00155d101a20</v>
          </cell>
        </row>
        <row r="1574">
          <cell r="A1574" t="str">
            <v>ЖК Научный - 1 - Паркинг</v>
          </cell>
          <cell r="B1574" t="str">
            <v>48094db5-e0d8-11e9-a831-00155d10652c</v>
          </cell>
        </row>
        <row r="1575">
          <cell r="A1575" t="str">
            <v>ЖК Научный - 2</v>
          </cell>
          <cell r="B1575" t="str">
            <v>e44b803a-e043-11e9-a82e-00155d101a20</v>
          </cell>
        </row>
        <row r="1576">
          <cell r="A1576" t="str">
            <v>ЖК Научный - 2 - Паркинг</v>
          </cell>
          <cell r="B1576" t="str">
            <v>53bbd22e-e0d8-11e9-a831-00155d10652c</v>
          </cell>
        </row>
        <row r="1577">
          <cell r="A1577" t="str">
            <v>За ТРЦ Хан-Шатыр (0,94)</v>
          </cell>
          <cell r="B1577" t="str">
            <v>6f4cd67c-115c-11e4-882b-0025906b4dd5</v>
          </cell>
        </row>
        <row r="1578">
          <cell r="A1578" t="str">
            <v>За ТРЦ Хан-Шатыр (15,29)</v>
          </cell>
          <cell r="B1578" t="str">
            <v>6f4cd673-115c-11e4-882b-0025906b4dd5</v>
          </cell>
        </row>
        <row r="1579">
          <cell r="A1579" t="str">
            <v>За ТРЦ Хан-Шатыр (2,39)</v>
          </cell>
          <cell r="B1579" t="str">
            <v>6f4cd671-115c-11e4-882b-0025906b4dd5</v>
          </cell>
        </row>
        <row r="1580">
          <cell r="A1580" t="str">
            <v>За ТРЦ Хан-Шатыр (2,4)</v>
          </cell>
          <cell r="B1580" t="str">
            <v>6f4cd67b-115c-11e4-882b-0025906b4dd5</v>
          </cell>
        </row>
        <row r="1581">
          <cell r="A1581" t="str">
            <v>За ТРЦ Хан-Шатыр (3,61)</v>
          </cell>
          <cell r="B1581" t="str">
            <v>6f4cd672-115c-11e4-882b-0025906b4dd5</v>
          </cell>
        </row>
        <row r="1582">
          <cell r="A1582" t="str">
            <v>За ТРЦ Хан-Шатыр (6,2)</v>
          </cell>
          <cell r="B1582" t="str">
            <v>6f4cd67d-115c-11e4-882b-0025906b4dd5</v>
          </cell>
        </row>
        <row r="1583">
          <cell r="A1583" t="str">
            <v xml:space="preserve">Завод АБК Бетон </v>
          </cell>
          <cell r="B1583" t="str">
            <v>13fd4a4e-10cd-11ea-a82e-00155d101a20</v>
          </cell>
        </row>
        <row r="1584">
          <cell r="A1584" t="str">
            <v>Зеленый квартал 1 фаза (Жилье) 8,9,10</v>
          </cell>
          <cell r="B1584" t="str">
            <v>6f4cd686-115c-11e4-882b-0025906b4dd5</v>
          </cell>
        </row>
        <row r="1585">
          <cell r="A1585" t="str">
            <v>Зеленый квартал B1</v>
          </cell>
          <cell r="B1585" t="str">
            <v>fe2c0317-e735-11e3-882b-0025906b4dd5</v>
          </cell>
        </row>
        <row r="1586">
          <cell r="A1586" t="str">
            <v>Зеленый квартал B10</v>
          </cell>
          <cell r="B1586" t="str">
            <v>88eac274-4e13-11e4-a297-0025906b4dd5</v>
          </cell>
        </row>
        <row r="1587">
          <cell r="A1587" t="str">
            <v>Зеленый квартал B12</v>
          </cell>
          <cell r="B1587" t="str">
            <v>8219af6a-e1a4-11e4-b0be-b4b52f5405e7</v>
          </cell>
        </row>
        <row r="1588">
          <cell r="A1588" t="str">
            <v>Зеленый квартал B13</v>
          </cell>
          <cell r="B1588" t="str">
            <v>8219af6b-e1a4-11e4-b0be-b4b52f5405e7</v>
          </cell>
        </row>
        <row r="1589">
          <cell r="A1589" t="str">
            <v>Зеленый квартал B4</v>
          </cell>
          <cell r="B1589" t="str">
            <v>8219af68-e1a4-11e4-b0be-b4b52f5405e7</v>
          </cell>
        </row>
        <row r="1590">
          <cell r="A1590" t="str">
            <v>Зеленый квартал B5</v>
          </cell>
          <cell r="B1590" t="str">
            <v>8219af69-e1a4-11e4-b0be-b4b52f5405e7</v>
          </cell>
        </row>
        <row r="1591">
          <cell r="A1591" t="str">
            <v>Зеленый квартал B6</v>
          </cell>
          <cell r="B1591" t="str">
            <v>e30d3f42-4dd6-11e4-a297-0025906b4dd5</v>
          </cell>
        </row>
        <row r="1592">
          <cell r="A1592" t="str">
            <v>Зеленый квартал B7</v>
          </cell>
          <cell r="B1592" t="str">
            <v>8219af67-e1a4-11e4-b0be-b4b52f5405e7</v>
          </cell>
        </row>
        <row r="1593">
          <cell r="A1593" t="str">
            <v>Зеленый квартал B8</v>
          </cell>
          <cell r="B1593" t="str">
            <v>88eac272-4e13-11e4-a297-0025906b4dd5</v>
          </cell>
        </row>
        <row r="1594">
          <cell r="A1594" t="str">
            <v>Зеленый Квартал B8 не использовать</v>
          </cell>
          <cell r="B1594" t="str">
            <v>88eac271-4e13-11e4-a297-0025906b4dd5</v>
          </cell>
        </row>
        <row r="1595">
          <cell r="A1595" t="str">
            <v>Зеленый квартал B9</v>
          </cell>
          <cell r="B1595" t="str">
            <v>88eac273-4e13-11e4-a297-0025906b4dd5</v>
          </cell>
        </row>
        <row r="1596">
          <cell r="A1596" t="str">
            <v>Зеленый квартал T2 (Фаза 2)</v>
          </cell>
          <cell r="B1596" t="str">
            <v>670d8aab-1e6f-11e7-97ac-b4b52f5405e7</v>
          </cell>
        </row>
        <row r="1597">
          <cell r="A1597" t="str">
            <v>Зеленый квартал T3 (Фаза 2)</v>
          </cell>
          <cell r="B1597" t="str">
            <v>670d8aac-1e6f-11e7-97ac-b4b52f5405e7</v>
          </cell>
        </row>
        <row r="1598">
          <cell r="A1598" t="str">
            <v>Зеленый Квартал Благоустройство</v>
          </cell>
          <cell r="B1598" t="str">
            <v>9bdc9b9f-86f0-11e5-b9a5-b4b52f5405e7</v>
          </cell>
        </row>
        <row r="1599">
          <cell r="A1599" t="str">
            <v>Зеленый Квартал Озеро</v>
          </cell>
          <cell r="B1599" t="str">
            <v>9bdc9b9e-86f0-11e5-b9a5-b4b52f5405e7</v>
          </cell>
        </row>
        <row r="1600">
          <cell r="A1600" t="str">
            <v>Зерде</v>
          </cell>
          <cell r="B1600" t="str">
            <v>4632add4-6c1b-11e1-85c8-1cc1debf0968</v>
          </cell>
        </row>
        <row r="1601">
          <cell r="A1601" t="str">
            <v>Игилик - 1</v>
          </cell>
          <cell r="B1601" t="str">
            <v>5b1c613b-8677-11eb-a83f-00155d106fa9</v>
          </cell>
        </row>
        <row r="1602">
          <cell r="A1602" t="str">
            <v>Игилик - 2</v>
          </cell>
          <cell r="B1602" t="str">
            <v>b22e4729-8677-11eb-a83f-00155d106fa9</v>
          </cell>
        </row>
        <row r="1603">
          <cell r="A1603" t="str">
            <v>Исскуственный</v>
          </cell>
          <cell r="B1603" t="str">
            <v>1489fcae-c8cf-11e3-882b-0025906b4dd5</v>
          </cell>
        </row>
        <row r="1604">
          <cell r="A1604" t="str">
            <v>Исскуственный</v>
          </cell>
          <cell r="B1604" t="str">
            <v>1489fcaf-c8cf-11e3-882b-0025906b4dd5</v>
          </cell>
        </row>
        <row r="1605">
          <cell r="A1605" t="str">
            <v>Кабанбай батыра 0,6</v>
          </cell>
          <cell r="B1605" t="str">
            <v>8b7256dd-2ec9-11e5-b0be-b4b52f5405e7</v>
          </cell>
        </row>
        <row r="1606">
          <cell r="A1606" t="str">
            <v>Кайнар</v>
          </cell>
          <cell r="B1606" t="str">
            <v>2590b71d-cad0-11e3-882b-0025906b4dd5</v>
          </cell>
        </row>
        <row r="1607">
          <cell r="A1607" t="str">
            <v>Кайнар - 1</v>
          </cell>
          <cell r="B1607" t="str">
            <v>678d1c6e-2094-11e6-98fe-b4b52f5405e7</v>
          </cell>
        </row>
        <row r="1608">
          <cell r="A1608" t="str">
            <v>Кайнар 2</v>
          </cell>
          <cell r="B1608" t="str">
            <v>2590b71e-cad0-11e3-882b-0025906b4dd5</v>
          </cell>
        </row>
        <row r="1609">
          <cell r="A1609" t="str">
            <v>Кайнар Стандарт 1( КПД) - 1</v>
          </cell>
          <cell r="B1609" t="str">
            <v>7d958d27-f7e1-11ea-a830-00155d101559</v>
          </cell>
        </row>
        <row r="1610">
          <cell r="A1610" t="str">
            <v>Кайнар-2</v>
          </cell>
          <cell r="B1610" t="str">
            <v>678d1c6f-2094-11e6-98fe-b4b52f5405e7</v>
          </cell>
        </row>
        <row r="1611">
          <cell r="A1611" t="str">
            <v>Кайнар-3</v>
          </cell>
          <cell r="B1611" t="str">
            <v>678d1c70-2094-11e6-98fe-b4b52f5405e7</v>
          </cell>
        </row>
        <row r="1612">
          <cell r="A1612" t="str">
            <v>Камал 1</v>
          </cell>
          <cell r="B1612" t="str">
            <v>0d9efe2c-c8cf-11e3-882b-0025906b4dd5</v>
          </cell>
        </row>
        <row r="1613">
          <cell r="A1613" t="str">
            <v>Камал 1 паркинг</v>
          </cell>
          <cell r="B1613" t="str">
            <v>793db029-a516-11e4-a061-0025906b4dd4</v>
          </cell>
        </row>
        <row r="1614">
          <cell r="A1614" t="str">
            <v>Камал 2 Паркинг</v>
          </cell>
          <cell r="B1614" t="str">
            <v>1d7f5223-de70-11e4-bd64-b4b52f5405e7</v>
          </cell>
        </row>
        <row r="1615">
          <cell r="A1615" t="str">
            <v>Камал 2-1</v>
          </cell>
          <cell r="B1615" t="str">
            <v>69037605-876a-11e4-bd2b-0025906b4dd5</v>
          </cell>
        </row>
        <row r="1616">
          <cell r="A1616" t="str">
            <v>Камал 2-2</v>
          </cell>
          <cell r="B1616" t="str">
            <v>315af8f5-b81d-11e5-b9a5-b4b52f5405e7</v>
          </cell>
        </row>
        <row r="1617">
          <cell r="A1617" t="str">
            <v>Камал 3 паркинг</v>
          </cell>
          <cell r="B1617" t="str">
            <v>70738054-d9dd-11e5-b9a5-b4b52f5405e7</v>
          </cell>
        </row>
        <row r="1618">
          <cell r="A1618" t="str">
            <v>Камал 3-1</v>
          </cell>
          <cell r="B1618" t="str">
            <v>69037606-876a-11e4-bd2b-0025906b4dd5</v>
          </cell>
        </row>
        <row r="1619">
          <cell r="A1619" t="str">
            <v>Камал 3-2</v>
          </cell>
          <cell r="B1619" t="str">
            <v>29187c38-3162-11e6-aa43-b4b52f5405e7</v>
          </cell>
        </row>
        <row r="1620">
          <cell r="A1620" t="str">
            <v>Камал 4</v>
          </cell>
          <cell r="B1620" t="str">
            <v>69037607-876a-11e4-bd2b-0025906b4dd5</v>
          </cell>
        </row>
        <row r="1621">
          <cell r="A1621" t="str">
            <v>Камал 4 паркинг</v>
          </cell>
          <cell r="B1621" t="str">
            <v>df8420f1-2422-11e7-aac0-b4b52f5405e7</v>
          </cell>
        </row>
        <row r="1622">
          <cell r="A1622" t="str">
            <v>Камал 5</v>
          </cell>
          <cell r="B1622" t="str">
            <v>69037608-876a-11e4-bd2b-0025906b4dd5</v>
          </cell>
        </row>
        <row r="1623">
          <cell r="A1623" t="str">
            <v>Камал 5 паркинг</v>
          </cell>
          <cell r="B1623" t="str">
            <v>9dc03884-ae46-11e7-80c9-001dd8b71c2c</v>
          </cell>
        </row>
        <row r="1624">
          <cell r="A1624" t="str">
            <v>Камал 7</v>
          </cell>
          <cell r="B1624" t="str">
            <v>8115b7ca-1f2f-11e6-98fe-b4b52f5405e7</v>
          </cell>
        </row>
        <row r="1625">
          <cell r="A1625" t="str">
            <v>Камал 7 паркинг</v>
          </cell>
          <cell r="B1625" t="str">
            <v>f6f737c0-8b7c-11e4-bd2b-0025906b4dd5</v>
          </cell>
        </row>
        <row r="1626">
          <cell r="A1626" t="str">
            <v>Камал 8</v>
          </cell>
          <cell r="B1626" t="str">
            <v>8115b7cb-1f2f-11e6-98fe-b4b52f5405e7</v>
          </cell>
        </row>
        <row r="1627">
          <cell r="A1627" t="str">
            <v>Камал 8 паркинг</v>
          </cell>
          <cell r="B1627" t="str">
            <v>f6f737c1-8b7c-11e4-bd2b-0025906b4dd5</v>
          </cell>
        </row>
        <row r="1628">
          <cell r="A1628" t="str">
            <v xml:space="preserve">Каркаралы - 1 </v>
          </cell>
          <cell r="B1628" t="str">
            <v>03751a6b-33aa-11ea-a82f-00155d101a20</v>
          </cell>
        </row>
        <row r="1629">
          <cell r="A1629" t="str">
            <v xml:space="preserve">Каркаралы - 2 </v>
          </cell>
          <cell r="B1629" t="str">
            <v>7d220a82-f801-11ea-a830-00155d101559</v>
          </cell>
        </row>
        <row r="1630">
          <cell r="A1630" t="str">
            <v>Каркаралы - 3</v>
          </cell>
          <cell r="B1630" t="str">
            <v>70b3e2bb-7d9b-11eb-a824-001dd8b726aa</v>
          </cell>
        </row>
        <row r="1631">
          <cell r="A1631" t="str">
            <v>КГ Караоткель</v>
          </cell>
          <cell r="B1631" t="str">
            <v>1f90ef29-9d89-11e9-a82b-00155d101622</v>
          </cell>
        </row>
        <row r="1632">
          <cell r="A1632" t="str">
            <v xml:space="preserve">КиО 1 (доступное жилье) </v>
          </cell>
          <cell r="B1632" t="str">
            <v>3ee5442e-2189-11e6-98fe-b4b52f5405e7</v>
          </cell>
        </row>
        <row r="1633">
          <cell r="A1633" t="str">
            <v xml:space="preserve">КиО 2 (доступное жилье) </v>
          </cell>
          <cell r="B1633" t="str">
            <v>3ee5442f-2189-11e6-98fe-b4b52f5405e7</v>
          </cell>
        </row>
        <row r="1634">
          <cell r="A1634" t="str">
            <v xml:space="preserve">КиО 3 (доступное жилье) </v>
          </cell>
          <cell r="B1634" t="str">
            <v>3ee54430-2189-11e6-98fe-b4b52f5405e7</v>
          </cell>
        </row>
        <row r="1635">
          <cell r="A1635" t="str">
            <v xml:space="preserve">КиО 3 (доступное жилье) </v>
          </cell>
          <cell r="B1635" t="str">
            <v>3ee54431-2189-11e6-98fe-b4b52f5405e7</v>
          </cell>
        </row>
        <row r="1636">
          <cell r="A1636" t="str">
            <v xml:space="preserve">КиО 4 (доступное жилье) </v>
          </cell>
          <cell r="B1636" t="str">
            <v>3ee54432-2189-11e6-98fe-b4b52f5405e7</v>
          </cell>
        </row>
        <row r="1637">
          <cell r="A1637" t="str">
            <v>КиО Туркестан 25</v>
          </cell>
          <cell r="B1637" t="str">
            <v>92b98906-a3a2-11e3-a6a0-0025906b4dd5</v>
          </cell>
        </row>
        <row r="1638">
          <cell r="A1638" t="str">
            <v>Клубный дом 39</v>
          </cell>
          <cell r="B1638" t="str">
            <v>b3edf734-5ee4-11eb-a824-001dd8b726aa</v>
          </cell>
        </row>
        <row r="1639">
          <cell r="A1639" t="str">
            <v>Клубный дом 39 - Кладовые</v>
          </cell>
          <cell r="B1639" t="str">
            <v>35d1da6e-e30e-11eb-a81e-001dd8b72708</v>
          </cell>
        </row>
        <row r="1640">
          <cell r="A1640" t="str">
            <v>Клубный дом 39 - Паркинг</v>
          </cell>
          <cell r="B1640" t="str">
            <v>b18e1e6a-d00a-11eb-a81e-001dd8b72708</v>
          </cell>
        </row>
        <row r="1641">
          <cell r="A1641" t="str">
            <v>Клубный дом 56</v>
          </cell>
          <cell r="B1641" t="str">
            <v>e19adc1b-8607-11e6-89ba-b4b52f5405e7</v>
          </cell>
        </row>
        <row r="1642">
          <cell r="A1642" t="str">
            <v>Клубный дом 56 - Паркинг</v>
          </cell>
          <cell r="B1642" t="str">
            <v>fe0b7af9-bf3d-11e9-a831-00155d10652c</v>
          </cell>
        </row>
        <row r="1643">
          <cell r="A1643" t="str">
            <v>Кок терек</v>
          </cell>
          <cell r="B1643" t="str">
            <v>0d9efdb1-c8cf-11e3-882b-0025906b4dd5</v>
          </cell>
        </row>
        <row r="1644">
          <cell r="A1644" t="str">
            <v>Кок Терек (1 очередь)</v>
          </cell>
          <cell r="B1644" t="str">
            <v>3c0c7cea-0d9f-11e4-882b-0025906b4dd5</v>
          </cell>
        </row>
        <row r="1645">
          <cell r="A1645" t="str">
            <v>Кок Терек (2 очередь)</v>
          </cell>
          <cell r="B1645" t="str">
            <v>27e5d8c2-2266-11e6-98fe-b4b52f5405e7</v>
          </cell>
        </row>
        <row r="1646">
          <cell r="A1646" t="str">
            <v>Кок Терек 2 очередь</v>
          </cell>
          <cell r="B1646" t="str">
            <v>3c0c7ceb-0d9f-11e4-882b-0025906b4dd5</v>
          </cell>
        </row>
        <row r="1647">
          <cell r="A1647" t="str">
            <v>Кок Терек 3 очередь</v>
          </cell>
          <cell r="B1647" t="str">
            <v>3c0c7cec-0d9f-11e4-882b-0025906b4dd5</v>
          </cell>
        </row>
        <row r="1648">
          <cell r="A1648" t="str">
            <v>Кок Терек 4 очередь</v>
          </cell>
          <cell r="B1648" t="str">
            <v>3c0c7ced-0d9f-11e4-882b-0025906b4dd5</v>
          </cell>
        </row>
        <row r="1649">
          <cell r="A1649" t="str">
            <v>Кок Терек 5 очередь</v>
          </cell>
          <cell r="B1649" t="str">
            <v>3c0c7cee-0d9f-11e4-882b-0025906b4dd5</v>
          </cell>
        </row>
        <row r="1650">
          <cell r="A1650" t="str">
            <v>Кок Терек 6 очередь</v>
          </cell>
          <cell r="B1650" t="str">
            <v>3c0c7cef-0d9f-11e4-882b-0025906b4dd5</v>
          </cell>
        </row>
        <row r="1651">
          <cell r="A1651" t="str">
            <v>Кок Терек 7 очередь</v>
          </cell>
          <cell r="B1651" t="str">
            <v>3c0c7cf0-0d9f-11e4-882b-0025906b4dd5</v>
          </cell>
        </row>
        <row r="1652">
          <cell r="A1652" t="str">
            <v>Кок Терек 8 очередь</v>
          </cell>
          <cell r="B1652" t="str">
            <v>3c0c7cf1-0d9f-11e4-882b-0025906b4dd5</v>
          </cell>
        </row>
        <row r="1653">
          <cell r="A1653" t="str">
            <v>Кок-Желек 1</v>
          </cell>
          <cell r="B1653" t="str">
            <v>8c7f2e4d-9227-11e7-80c6-001dd8b71c2c</v>
          </cell>
        </row>
        <row r="1654">
          <cell r="A1654" t="str">
            <v>Коктал - 1</v>
          </cell>
          <cell r="B1654" t="str">
            <v>706bee8a-9b8e-11eb-a83f-00155d106fa9</v>
          </cell>
        </row>
        <row r="1655">
          <cell r="A1655" t="str">
            <v>Коктал - 2</v>
          </cell>
          <cell r="B1655" t="str">
            <v>2ad0fe15-9b8f-11eb-a83f-00155d106fa9</v>
          </cell>
        </row>
        <row r="1656">
          <cell r="A1656" t="str">
            <v xml:space="preserve">Комсомольский коттедж </v>
          </cell>
          <cell r="B1656" t="str">
            <v>5634a4df-0b97-11ea-a831-00155d10652c</v>
          </cell>
        </row>
        <row r="1657">
          <cell r="A1657" t="str">
            <v>Коркем-Тау блок 1Г</v>
          </cell>
          <cell r="B1657" t="str">
            <v>6da34116-bb5d-11e1-9fd4-1cc1debf0969</v>
          </cell>
        </row>
        <row r="1658">
          <cell r="A1658" t="str">
            <v>Коркем-Тау блок 2А</v>
          </cell>
          <cell r="B1658" t="str">
            <v>6da3411b-bb5d-11e1-9fd4-1cc1debf0969</v>
          </cell>
        </row>
        <row r="1659">
          <cell r="A1659" t="str">
            <v>Коркем-Тау блок 6Г</v>
          </cell>
          <cell r="B1659" t="str">
            <v>6da3411c-bb5d-11e1-9fd4-1cc1debf0969</v>
          </cell>
        </row>
        <row r="1660">
          <cell r="A1660" t="str">
            <v>Коркем-Тау блок 7А</v>
          </cell>
          <cell r="B1660" t="str">
            <v>6da3411d-bb5d-11e1-9fd4-1cc1debf0969</v>
          </cell>
        </row>
        <row r="1661">
          <cell r="A1661" t="str">
            <v xml:space="preserve">Корпоративный университет </v>
          </cell>
          <cell r="B1661" t="str">
            <v>29021d6b-0b97-11ea-a831-00155d10652c</v>
          </cell>
        </row>
        <row r="1662">
          <cell r="A1662" t="str">
            <v>КП -18 (Квартира)</v>
          </cell>
          <cell r="B1662" t="str">
            <v>4f0dbab5-5b83-11e1-85c7-1cc1debf0968</v>
          </cell>
        </row>
        <row r="1663">
          <cell r="A1663" t="str">
            <v>Краун Плаза</v>
          </cell>
          <cell r="B1663" t="str">
            <v>9b26e914-cbb3-11e3-882b-0025906b4dd5</v>
          </cell>
        </row>
        <row r="1664">
          <cell r="A1664" t="str">
            <v>Краун Плаза ЖК офисы</v>
          </cell>
          <cell r="B1664" t="str">
            <v>b08f28a8-40b9-11e1-9236-505054503030</v>
          </cell>
        </row>
        <row r="1665">
          <cell r="A1665" t="str">
            <v>Краун-Плаза 12эт.</v>
          </cell>
          <cell r="B1665" t="str">
            <v>99c16248-3a89-11e1-9236-505054503030</v>
          </cell>
        </row>
        <row r="1666">
          <cell r="A1666" t="str">
            <v>Краун-Плаза 9 эт.</v>
          </cell>
          <cell r="B1666" t="str">
            <v>99c16249-3a89-11e1-9236-505054503030</v>
          </cell>
        </row>
        <row r="1667">
          <cell r="A1667" t="str">
            <v>Кулагер</v>
          </cell>
          <cell r="B1667" t="str">
            <v>2590b722-cad0-11e3-882b-0025906b4dd5</v>
          </cell>
        </row>
        <row r="1668">
          <cell r="A1668" t="str">
            <v>Кульджинка -1</v>
          </cell>
          <cell r="B1668" t="str">
            <v>05be79b8-4528-11eb-a83c-00155d101d82</v>
          </cell>
        </row>
        <row r="1669">
          <cell r="A1669" t="str">
            <v>КХ Заря 1</v>
          </cell>
          <cell r="B1669" t="str">
            <v>0d9efdc2-c8cf-11e3-882b-0025906b4dd5</v>
          </cell>
        </row>
        <row r="1670">
          <cell r="A1670" t="str">
            <v>КХ Заря 2</v>
          </cell>
          <cell r="B1670" t="str">
            <v>0d9efdc3-c8cf-11e3-882b-0025906b4dd5</v>
          </cell>
        </row>
        <row r="1671">
          <cell r="A1671" t="str">
            <v>КХ Заря 3</v>
          </cell>
          <cell r="B1671" t="str">
            <v>0d9efdc4-c8cf-11e3-882b-0025906b4dd5</v>
          </cell>
        </row>
        <row r="1672">
          <cell r="A1672" t="str">
            <v>КХ Заря 4</v>
          </cell>
          <cell r="B1672" t="str">
            <v>0d9efdc5-c8cf-11e3-882b-0025906b4dd5</v>
          </cell>
        </row>
        <row r="1673">
          <cell r="A1673" t="str">
            <v>КХ Заря 5-15</v>
          </cell>
          <cell r="B1673" t="str">
            <v>0d9efe1c-c8cf-11e3-882b-0025906b4dd5</v>
          </cell>
        </row>
        <row r="1674">
          <cell r="A1674" t="str">
            <v xml:space="preserve">КХ Кайнар 46 Га </v>
          </cell>
          <cell r="B1674" t="str">
            <v>0d9efe0c-c8cf-11e3-882b-0025906b4dd5</v>
          </cell>
        </row>
        <row r="1675">
          <cell r="A1675" t="str">
            <v>Лазурный квартал - Паркинг</v>
          </cell>
          <cell r="B1675" t="str">
            <v>dd7826b3-9d88-11e9-a82b-00155d101622</v>
          </cell>
        </row>
        <row r="1676">
          <cell r="A1676" t="str">
            <v>Лазурный квартал (5 очередь)</v>
          </cell>
          <cell r="B1676" t="str">
            <v>625a232e-a43b-11e3-a6a0-0025906b4dd5</v>
          </cell>
        </row>
        <row r="1677">
          <cell r="A1677" t="str">
            <v>Лазурный квартал 1-1</v>
          </cell>
          <cell r="B1677" t="str">
            <v>d88232aa-20b5-11e1-b61c-1cc1debf0968</v>
          </cell>
        </row>
        <row r="1678">
          <cell r="A1678" t="str">
            <v xml:space="preserve">Лазурный квартал 1-2 </v>
          </cell>
          <cell r="B1678" t="str">
            <v>d88232ab-20b5-11e1-b61c-1cc1debf0968</v>
          </cell>
        </row>
        <row r="1679">
          <cell r="A1679" t="str">
            <v>Лазурный квартал 1-3</v>
          </cell>
          <cell r="B1679" t="str">
            <v>d88232ac-20b5-11e1-b61c-1cc1debf0968</v>
          </cell>
        </row>
        <row r="1680">
          <cell r="A1680" t="str">
            <v xml:space="preserve">Лазурный квартал 1-4 </v>
          </cell>
          <cell r="B1680" t="str">
            <v>d88232ad-20b5-11e1-b61c-1cc1debf0968</v>
          </cell>
        </row>
        <row r="1681">
          <cell r="A1681" t="str">
            <v>Лазурный Квартал 2</v>
          </cell>
          <cell r="B1681" t="str">
            <v>462280da-e8b9-11e0-931e-1cc1debf0968</v>
          </cell>
        </row>
        <row r="1682">
          <cell r="A1682" t="str">
            <v>Лазурный Квартал 2-5</v>
          </cell>
          <cell r="B1682" t="str">
            <v>d8908f24-e98f-11e0-931e-1cc1debf0968</v>
          </cell>
        </row>
        <row r="1683">
          <cell r="A1683" t="str">
            <v>Лазурный Квартал 2-6</v>
          </cell>
          <cell r="B1683" t="str">
            <v>d8908f25-e98f-11e0-931e-1cc1debf0968</v>
          </cell>
        </row>
        <row r="1684">
          <cell r="A1684" t="str">
            <v>Лазурный квартал 3  паркинг</v>
          </cell>
          <cell r="B1684" t="str">
            <v>97672234-c204-11e2-a87a-0025906b4dd5</v>
          </cell>
        </row>
        <row r="1685">
          <cell r="A1685" t="str">
            <v>Лазурный квартал 4 паркинг</v>
          </cell>
          <cell r="B1685" t="str">
            <v>9428bf50-4095-11e3-b3f8-0025906b4dd5</v>
          </cell>
        </row>
        <row r="1686">
          <cell r="A1686" t="str">
            <v>Лазурный квартал 4-1 (пластина)</v>
          </cell>
          <cell r="B1686" t="str">
            <v>fadc9f8a-bea0-11e2-a87a-0025906b4dd5</v>
          </cell>
        </row>
        <row r="1687">
          <cell r="A1687" t="str">
            <v>Лазурный квартал 4-2 (башни)</v>
          </cell>
          <cell r="B1687" t="str">
            <v>fadc9f8b-bea0-11e2-a87a-0025906b4dd5</v>
          </cell>
        </row>
        <row r="1688">
          <cell r="A1688" t="str">
            <v>Лазурный квартал 4-3 (башни)</v>
          </cell>
          <cell r="B1688" t="str">
            <v>fadc9f8c-bea0-11e2-a87a-0025906b4dd5</v>
          </cell>
        </row>
        <row r="1689">
          <cell r="A1689" t="str">
            <v>Лазурный Квартал 5-1</v>
          </cell>
          <cell r="B1689" t="str">
            <v>0d9efded-c8cf-11e3-882b-0025906b4dd5</v>
          </cell>
        </row>
        <row r="1690">
          <cell r="A1690" t="str">
            <v>Лазурный квартал 5-1 паркинг</v>
          </cell>
          <cell r="B1690" t="str">
            <v>f8313b30-44a1-11e4-a297-0025906b4dd5</v>
          </cell>
        </row>
        <row r="1691">
          <cell r="A1691" t="str">
            <v>Лазурный Квартал 5-2</v>
          </cell>
          <cell r="B1691" t="str">
            <v>4842cfce-e49d-11e3-882b-0025906b4dd5</v>
          </cell>
        </row>
        <row r="1692">
          <cell r="A1692" t="str">
            <v>Лазурный квартал 5-2 паркинг</v>
          </cell>
          <cell r="B1692" t="str">
            <v>4d6349be-306d-11e5-b0be-b4b52f5405e7</v>
          </cell>
        </row>
        <row r="1693">
          <cell r="A1693" t="str">
            <v>Лазурный квартал 6 оч. (0,24)</v>
          </cell>
          <cell r="B1693" t="str">
            <v>6f4cd670-115c-11e4-882b-0025906b4dd5</v>
          </cell>
        </row>
        <row r="1694">
          <cell r="A1694" t="str">
            <v>Лазурный квартал-3-4</v>
          </cell>
          <cell r="B1694" t="str">
            <v>fd461d5e-fc75-11e0-931e-1cc1debf0968</v>
          </cell>
        </row>
        <row r="1695">
          <cell r="A1695" t="str">
            <v xml:space="preserve">Лазурный квартал-6 </v>
          </cell>
          <cell r="B1695" t="str">
            <v>7eae93fe-459f-11e1-8d0b-1cc1debf0968</v>
          </cell>
        </row>
        <row r="1696">
          <cell r="A1696" t="str">
            <v>Лазурный квартал-6  паркинг</v>
          </cell>
          <cell r="B1696" t="str">
            <v>8e654108-45b8-11e1-8d0b-1cc1debf0968</v>
          </cell>
        </row>
        <row r="1697">
          <cell r="A1697" t="str">
            <v>Лайт Хаус</v>
          </cell>
          <cell r="B1697" t="str">
            <v>92b98905-a3a2-11e3-a6a0-0025906b4dd5</v>
          </cell>
        </row>
        <row r="1698">
          <cell r="A1698" t="str">
            <v>Лайт Хаус 3</v>
          </cell>
          <cell r="B1698" t="str">
            <v>0d9efe0b-c8cf-11e3-882b-0025906b4dd5</v>
          </cell>
        </row>
        <row r="1699">
          <cell r="A1699" t="str">
            <v>Левин 1</v>
          </cell>
          <cell r="B1699" t="str">
            <v>0d9efe02-c8cf-11e3-882b-0025906b4dd5</v>
          </cell>
        </row>
        <row r="1700">
          <cell r="A1700" t="str">
            <v>Левин 2</v>
          </cell>
          <cell r="B1700" t="str">
            <v>0d9efe03-c8cf-11e3-882b-0025906b4dd5</v>
          </cell>
        </row>
        <row r="1701">
          <cell r="A1701" t="str">
            <v>Левин 3</v>
          </cell>
          <cell r="B1701" t="str">
            <v>0d9efe04-c8cf-11e3-882b-0025906b4dd5</v>
          </cell>
        </row>
        <row r="1702">
          <cell r="A1702" t="str">
            <v>Левин 4</v>
          </cell>
          <cell r="B1702" t="str">
            <v>0d9efe05-c8cf-11e3-882b-0025906b4dd5</v>
          </cell>
        </row>
        <row r="1703">
          <cell r="A1703" t="str">
            <v>Лиор 10 (Отау Групп)</v>
          </cell>
          <cell r="B1703" t="str">
            <v>b8556fc2-9793-11e7-80c8-001dd8b71c2c</v>
          </cell>
        </row>
        <row r="1704">
          <cell r="A1704" t="str">
            <v>Лиор 11 (Отау Групп)</v>
          </cell>
          <cell r="B1704" t="str">
            <v>b8556fc3-9793-11e7-80c8-001dd8b71c2c</v>
          </cell>
        </row>
        <row r="1705">
          <cell r="A1705" t="str">
            <v>Лиор 7-1 (Отау Групп)</v>
          </cell>
          <cell r="B1705" t="str">
            <v>710377f7-978b-11e7-80c8-001dd8b71c2c</v>
          </cell>
        </row>
        <row r="1706">
          <cell r="A1706" t="str">
            <v>Лиор 7-2 (Отау Групп)</v>
          </cell>
          <cell r="B1706" t="str">
            <v>b8556fc0-9793-11e7-80c8-001dd8b71c2c</v>
          </cell>
        </row>
        <row r="1707">
          <cell r="A1707" t="str">
            <v>Лиор 9 (Отау Групп)</v>
          </cell>
          <cell r="B1707" t="str">
            <v>b8556fc1-9793-11e7-80c8-001dd8b71c2c</v>
          </cell>
        </row>
        <row r="1708">
          <cell r="A1708" t="str">
            <v>Лиор-Арена 1</v>
          </cell>
          <cell r="B1708" t="str">
            <v>64f3c3c5-4894-11e8-80cf-bb580b2abfef</v>
          </cell>
        </row>
        <row r="1709">
          <cell r="A1709" t="str">
            <v>Лиор-Арена 2</v>
          </cell>
          <cell r="B1709" t="str">
            <v>64f3c3c6-4894-11e8-80cf-bb580b2abfef</v>
          </cell>
        </row>
        <row r="1710">
          <cell r="A1710" t="str">
            <v>ЛОК Алатау</v>
          </cell>
          <cell r="B1710" t="str">
            <v>69d60045-28de-11e8-80cf-bb580b2abfef</v>
          </cell>
        </row>
        <row r="1711">
          <cell r="A1711" t="str">
            <v>Мангилик 1,5 Га</v>
          </cell>
          <cell r="B1711" t="str">
            <v>367e263e-3342-11e9-80d9-00155d101f25</v>
          </cell>
        </row>
        <row r="1712">
          <cell r="A1712" t="str">
            <v>Махтумкули (Саламат 2)</v>
          </cell>
          <cell r="B1712" t="str">
            <v>64f3c3c7-4894-11e8-80cf-bb580b2abfef</v>
          </cell>
        </row>
        <row r="1713">
          <cell r="A1713" t="str">
            <v>Мереке</v>
          </cell>
          <cell r="B1713" t="str">
            <v>7ade93cc-cb79-11e3-882b-0025906b4dd5</v>
          </cell>
        </row>
        <row r="1714">
          <cell r="A1714" t="str">
            <v>Мереке-2 очередь</v>
          </cell>
          <cell r="B1714" t="str">
            <v>4632add5-6c1b-11e1-85c8-1cc1debf0968</v>
          </cell>
        </row>
        <row r="1715">
          <cell r="A1715" t="str">
            <v>Метро 4 га (1 очередь) - 1</v>
          </cell>
          <cell r="B1715" t="str">
            <v>834a1c12-0711-11ec-a829-001dd8b726aa</v>
          </cell>
        </row>
        <row r="1716">
          <cell r="A1716" t="str">
            <v>МИД - Отау</v>
          </cell>
          <cell r="B1716" t="str">
            <v>64f3c3c8-4894-11e8-80cf-bb580b2abfef</v>
          </cell>
        </row>
        <row r="1717">
          <cell r="A1717" t="str">
            <v>Мид-1,94 га</v>
          </cell>
          <cell r="B1717" t="str">
            <v>1dfb93b8-1647-11e9-80d9-00155d101f25</v>
          </cell>
        </row>
        <row r="1718">
          <cell r="A1718" t="str">
            <v>Миланский квартал (4 очередь)</v>
          </cell>
          <cell r="B1718" t="str">
            <v>0d9efdfe-c8cf-11e3-882b-0025906b4dd5</v>
          </cell>
        </row>
        <row r="1719">
          <cell r="A1719" t="str">
            <v>Миланский квартал дом 1-1</v>
          </cell>
          <cell r="B1719" t="str">
            <v>63b2a9bf-4c98-11e1-a6c5-1cc1debf0968</v>
          </cell>
        </row>
        <row r="1720">
          <cell r="A1720" t="str">
            <v>Миланский квартал дом 1-1 (ВП)</v>
          </cell>
          <cell r="B1720" t="str">
            <v>4a465ad2-724c-11e1-85c8-1cc1debf0968</v>
          </cell>
        </row>
        <row r="1721">
          <cell r="A1721" t="str">
            <v>Миланский квартал дом 1-1(автопаркинг)</v>
          </cell>
          <cell r="B1721" t="str">
            <v>e095cff7-7cae-11e1-85c8-1cc1debf0968</v>
          </cell>
        </row>
        <row r="1722">
          <cell r="A1722" t="str">
            <v>Миланский квартал дом 2-1</v>
          </cell>
          <cell r="B1722" t="str">
            <v>a3f7493c-d58f-11e1-815a-1cc1debf0969</v>
          </cell>
        </row>
        <row r="1723">
          <cell r="A1723" t="str">
            <v>Миланский квартал дом 2-1 (автопаркинг)</v>
          </cell>
          <cell r="B1723" t="str">
            <v>066bcefe-ec0f-11e1-905f-1cc1debf0969</v>
          </cell>
        </row>
        <row r="1724">
          <cell r="A1724" t="str">
            <v>Миланский квартал дом 3-1</v>
          </cell>
          <cell r="B1724" t="str">
            <v>432aaa3a-f5e7-11e2-bee0-0025906b4dd5</v>
          </cell>
        </row>
        <row r="1725">
          <cell r="A1725" t="str">
            <v>Миланский квартал дом 3-1 (автопаркинг)</v>
          </cell>
          <cell r="B1725" t="str">
            <v>211d5309-ff57-11e2-b2f8-0025906b4dd5</v>
          </cell>
        </row>
        <row r="1726">
          <cell r="A1726" t="str">
            <v>Миланский квартал дом 3-1 паркинг</v>
          </cell>
          <cell r="B1726" t="str">
            <v>211d5306-ff57-11e2-b2f8-0025906b4dd5</v>
          </cell>
        </row>
        <row r="1727">
          <cell r="A1727" t="str">
            <v>Миланский квартал дом 4-1</v>
          </cell>
          <cell r="B1727" t="str">
            <v>7c4c5f76-9232-11e3-b359-0025906b4dd5</v>
          </cell>
        </row>
        <row r="1728">
          <cell r="A1728" t="str">
            <v>Миланский квартал дом 4-1, паркинг</v>
          </cell>
          <cell r="B1728" t="str">
            <v>1d1d4fa8-a9a7-11e3-a6a0-0025906b4dd5</v>
          </cell>
        </row>
        <row r="1729">
          <cell r="A1729" t="str">
            <v>Миланский квартал дом 4-2</v>
          </cell>
          <cell r="B1729" t="str">
            <v>7c4c5f78-9232-11e3-b359-0025906b4dd5</v>
          </cell>
        </row>
        <row r="1730">
          <cell r="A1730" t="str">
            <v>Миланский квартал дом 4-2, паркинг</v>
          </cell>
          <cell r="B1730" t="str">
            <v>1d1d4fa9-a9a7-11e3-a6a0-0025906b4dd5</v>
          </cell>
        </row>
        <row r="1731">
          <cell r="A1731" t="str">
            <v>Мирас</v>
          </cell>
          <cell r="B1731" t="str">
            <v>2590b71f-cad0-11e3-882b-0025906b4dd5</v>
          </cell>
        </row>
        <row r="1732">
          <cell r="A1732" t="str">
            <v>Мәңгілік - 1</v>
          </cell>
          <cell r="B1732" t="str">
            <v>7a5465d2-215d-11e6-98fe-b4b52f5405e7</v>
          </cell>
        </row>
        <row r="1733">
          <cell r="A1733" t="str">
            <v>Мәңгілік - 1 (паркинг)</v>
          </cell>
          <cell r="B1733" t="str">
            <v>7a5465d6-215d-11e6-98fe-b4b52f5405e7</v>
          </cell>
        </row>
        <row r="1734">
          <cell r="A1734" t="str">
            <v>Мәңгілік - 2</v>
          </cell>
          <cell r="B1734" t="str">
            <v>7e5d857b-c3c6-11e4-b3af-0025906b4dd4</v>
          </cell>
        </row>
        <row r="1735">
          <cell r="A1735" t="str">
            <v>Мәңгілік - 2, 3 (паркинг)</v>
          </cell>
          <cell r="B1735" t="str">
            <v>7a5465d3-215d-11e6-98fe-b4b52f5405e7</v>
          </cell>
        </row>
        <row r="1736">
          <cell r="A1736" t="str">
            <v>Мәңгілік - 3</v>
          </cell>
          <cell r="B1736" t="str">
            <v>7a5465d5-215d-11e6-98fe-b4b52f5405e7</v>
          </cell>
        </row>
        <row r="1737">
          <cell r="A1737" t="str">
            <v>Мәңгілік - 3 (паркинг)</v>
          </cell>
          <cell r="B1737" t="str">
            <v>7a5465d4-215d-11e6-98fe-b4b52f5405e7</v>
          </cell>
        </row>
        <row r="1738">
          <cell r="A1738" t="str">
            <v>МОНЭ (Акбулак 0,5)</v>
          </cell>
          <cell r="B1738" t="str">
            <v>49ed7140-0158-11eb-a830-00155d101559</v>
          </cell>
        </row>
        <row r="1739">
          <cell r="A1739" t="str">
            <v>Морозовский дом</v>
          </cell>
          <cell r="B1739" t="str">
            <v>76d4377c-cba8-11e8-80d7-00155da7893d</v>
          </cell>
        </row>
        <row r="1740">
          <cell r="A1740" t="str">
            <v>На Алее 3 га - 1</v>
          </cell>
          <cell r="B1740" t="str">
            <v>024167f1-32da-11ea-a82f-00155d101a20</v>
          </cell>
        </row>
        <row r="1741">
          <cell r="A1741" t="str">
            <v>На Алее 3 га - 2</v>
          </cell>
          <cell r="B1741" t="str">
            <v>4ad68ec0-339c-11ea-a82f-00155d101a20</v>
          </cell>
        </row>
        <row r="1742">
          <cell r="A1742" t="str">
            <v>На Алее 3 га - 3</v>
          </cell>
          <cell r="B1742" t="str">
            <v>68f77295-339c-11ea-a82f-00155d101a20</v>
          </cell>
        </row>
        <row r="1743">
          <cell r="A1743" t="str">
            <v>На Батагае - 1 (Кирпич)</v>
          </cell>
          <cell r="B1743" t="str">
            <v>c5cc178f-c576-11e8-80d7-00155da7893d</v>
          </cell>
        </row>
        <row r="1744">
          <cell r="A1744" t="str">
            <v>На Батагае - 2</v>
          </cell>
          <cell r="B1744" t="str">
            <v>c5cc1790-c576-11e8-80d7-00155da7893d</v>
          </cell>
        </row>
        <row r="1745">
          <cell r="A1745" t="str">
            <v>На Батагае - 3</v>
          </cell>
          <cell r="B1745" t="str">
            <v>c5cc1791-c576-11e8-80d7-00155da7893d</v>
          </cell>
        </row>
        <row r="1746">
          <cell r="A1746" t="str">
            <v>Навои</v>
          </cell>
          <cell r="B1746" t="str">
            <v>0d9efdb0-c8cf-11e3-882b-0025906b4dd5</v>
          </cell>
        </row>
        <row r="1747">
          <cell r="A1747" t="str">
            <v>Номад</v>
          </cell>
          <cell r="B1747" t="str">
            <v>4c0b3fdc-be15-11e3-882b-0025906b4dd5</v>
          </cell>
        </row>
        <row r="1748">
          <cell r="A1748" t="str">
            <v>Номад  (Паркинг)</v>
          </cell>
          <cell r="B1748" t="str">
            <v>e51f9a56-56fd-11e1-85c7-1cc1debf0968</v>
          </cell>
        </row>
        <row r="1749">
          <cell r="A1749" t="str">
            <v>Номад 1</v>
          </cell>
          <cell r="B1749" t="str">
            <v>7ade93ce-cb79-11e3-882b-0025906b4dd5</v>
          </cell>
        </row>
        <row r="1750">
          <cell r="A1750" t="str">
            <v>Номад 1 ЖК (не использовать НС)</v>
          </cell>
          <cell r="B1750" t="str">
            <v>dd7826b6-9d88-11e9-a82b-00155d101622</v>
          </cell>
        </row>
        <row r="1751">
          <cell r="A1751" t="str">
            <v>Номад 2</v>
          </cell>
          <cell r="B1751" t="str">
            <v>95700d2d-cb7b-11e3-882b-0025906b4dd5</v>
          </cell>
        </row>
        <row r="1752">
          <cell r="A1752" t="str">
            <v>Номад А</v>
          </cell>
          <cell r="B1752" t="str">
            <v>8df456a0-0d8a-11e8-80cf-bb580b2abfef</v>
          </cell>
        </row>
        <row r="1753">
          <cell r="A1753" t="str">
            <v>Номад-2</v>
          </cell>
          <cell r="B1753" t="str">
            <v>4f0dbab4-5b83-11e1-85c7-1cc1debf0968</v>
          </cell>
        </row>
        <row r="1754">
          <cell r="A1754" t="str">
            <v>Нукус 1,8 (Мирабадский, Ташкент)</v>
          </cell>
          <cell r="B1754" t="str">
            <v>1f5a4296-60c9-11e8-80d7-00155da7893d</v>
          </cell>
        </row>
        <row r="1755">
          <cell r="A1755" t="str">
            <v>Нуржол 0,5 га (ЖК,отель,БЦ)</v>
          </cell>
          <cell r="B1755" t="str">
            <v>0d9efdf7-c8cf-11e3-882b-0025906b4dd5</v>
          </cell>
        </row>
        <row r="1756">
          <cell r="A1756" t="str">
            <v>Нуржол 1 га</v>
          </cell>
          <cell r="B1756" t="str">
            <v>0d9efe10-c8cf-11e3-882b-0025906b4dd5</v>
          </cell>
        </row>
        <row r="1757">
          <cell r="A1757" t="str">
            <v>Общежитие уч.2</v>
          </cell>
          <cell r="B1757" t="str">
            <v>139475c6-9d89-11e9-a82b-00155d101622</v>
          </cell>
        </row>
        <row r="1758">
          <cell r="A1758" t="str">
            <v>ОН «ЖК Шымкент»</v>
          </cell>
          <cell r="B1758" t="str">
            <v>7615c20b-3e0d-11e8-80cf-bb580b2abfef</v>
          </cell>
        </row>
        <row r="1759">
          <cell r="A1759" t="str">
            <v>Отау</v>
          </cell>
          <cell r="B1759" t="str">
            <v>2590b71b-cad0-11e3-882b-0025906b4dd5</v>
          </cell>
        </row>
        <row r="1760">
          <cell r="A1760" t="str">
            <v>Отель Hilton</v>
          </cell>
          <cell r="B1760" t="str">
            <v>2abfdd58-3177-11e8-80cf-bb580b2abfef</v>
          </cell>
        </row>
        <row r="1761">
          <cell r="A1761" t="str">
            <v>Отель ЛК6а</v>
          </cell>
          <cell r="B1761" t="str">
            <v>cf60a176-d72d-11e6-97ac-b4b52f5405e7</v>
          </cell>
        </row>
        <row r="1762">
          <cell r="A1762" t="str">
            <v>Офис цоколь на Байтурсынова 9</v>
          </cell>
          <cell r="B1762" t="str">
            <v>dddb6d67-2fe4-11eb-a830-00155d101559</v>
          </cell>
        </row>
        <row r="1763">
          <cell r="A1763" t="str">
            <v>Офис цоколь на Байтурсынова 9</v>
          </cell>
          <cell r="B1763" t="str">
            <v>96b18780-3dba-11ea-a832-00155d10652c</v>
          </cell>
        </row>
        <row r="1764">
          <cell r="A1764" t="str">
            <v>Парижский квартал - фитнес (между 2-1 и 2-2)</v>
          </cell>
          <cell r="B1764" t="str">
            <v>bea7553f-7168-11e4-bd2b-0025906b4dd5</v>
          </cell>
        </row>
        <row r="1765">
          <cell r="A1765" t="str">
            <v>Парижский квартал дом 1-1 (1 очередь)</v>
          </cell>
          <cell r="B1765" t="str">
            <v>a205d0a8-9193-11e0-8aa1-1cc1debf0968</v>
          </cell>
        </row>
        <row r="1766">
          <cell r="A1766" t="str">
            <v>Парижский квартал дом 1-1(автопаркинг)</v>
          </cell>
          <cell r="B1766" t="str">
            <v>77680f04-e513-11e0-931e-1cc1debf0968</v>
          </cell>
        </row>
        <row r="1767">
          <cell r="A1767" t="str">
            <v>Парижский квартал дом 1-2 (3 очередь)</v>
          </cell>
          <cell r="B1767" t="str">
            <v>935fa0f8-07c9-11e2-9b73-1cc1debf0969</v>
          </cell>
        </row>
        <row r="1768">
          <cell r="A1768" t="str">
            <v>Парижский квартал дом 1-2 паркинг</v>
          </cell>
          <cell r="B1768" t="str">
            <v>60188320-5550-11e2-b1ff-0025906b4dd5</v>
          </cell>
        </row>
        <row r="1769">
          <cell r="A1769" t="str">
            <v xml:space="preserve">Парижский квартал дом 1-3 (5 очередь) </v>
          </cell>
          <cell r="B1769" t="str">
            <v>0d9efdf8-c8cf-11e3-882b-0025906b4dd5</v>
          </cell>
        </row>
        <row r="1770">
          <cell r="A1770" t="str">
            <v>Парижский квартал дом 1-3 (5 очередь)  - паркинг</v>
          </cell>
          <cell r="B1770" t="str">
            <v>b69dc8f0-f4d8-11e5-b34f-b4b52f5405e7</v>
          </cell>
        </row>
        <row r="1771">
          <cell r="A1771" t="str">
            <v>Парижский квартал дом 2-1 (2 очередь)</v>
          </cell>
          <cell r="B1771" t="str">
            <v>6466d2a0-1ca4-11e1-b61c-1cc1debf0968</v>
          </cell>
        </row>
        <row r="1772">
          <cell r="A1772" t="str">
            <v>Парижский квартал дом 2-1 (автопаркинг)</v>
          </cell>
          <cell r="B1772" t="str">
            <v>c8b2ec08-4580-11e1-8d0b-1cc1debf0968</v>
          </cell>
        </row>
        <row r="1773">
          <cell r="A1773" t="str">
            <v>Парижский квартал дом 2-2 (4 очередь)</v>
          </cell>
          <cell r="B1773" t="str">
            <v>f31750ae-8230-11e2-9ac7-0025906b4dd5</v>
          </cell>
        </row>
        <row r="1774">
          <cell r="A1774" t="str">
            <v>Парижский квартал дом 2-2, (автопаркинг)</v>
          </cell>
          <cell r="B1774" t="str">
            <v>f31750af-8230-11e2-9ac7-0025906b4dd5</v>
          </cell>
        </row>
        <row r="1775">
          <cell r="A1775" t="str">
            <v xml:space="preserve">Парижский квартал дом 2-3 (6 очередь) </v>
          </cell>
          <cell r="B1775" t="str">
            <v>0d9efdf9-c8cf-11e3-882b-0025906b4dd5</v>
          </cell>
        </row>
        <row r="1776">
          <cell r="A1776" t="str">
            <v>Парижский квартал дом 2-3 (6 очередь) - паркинг</v>
          </cell>
          <cell r="B1776" t="str">
            <v>b69dc8f1-f4d8-11e5-b34f-b4b52f5405e7</v>
          </cell>
        </row>
        <row r="1777">
          <cell r="A1777" t="str">
            <v>Поколение Бизнес  - 1 - 1</v>
          </cell>
          <cell r="B1777" t="str">
            <v>6dcae4f6-881e-11e9-a831-00155d10652c</v>
          </cell>
        </row>
        <row r="1778">
          <cell r="A1778" t="str">
            <v>Поколение Бизнес  - 1 - 2</v>
          </cell>
          <cell r="B1778" t="str">
            <v>431ae3f8-9f2f-11ea-a830-00155d101559</v>
          </cell>
        </row>
        <row r="1779">
          <cell r="A1779" t="str">
            <v>Поколение Бизнес - 2</v>
          </cell>
          <cell r="B1779" t="str">
            <v>e45c58da-91d2-11e9-a831-00155d10652c</v>
          </cell>
        </row>
        <row r="1780">
          <cell r="A1780" t="str">
            <v>Поколение Бизнес - 3</v>
          </cell>
          <cell r="B1780" t="str">
            <v>9e7e91c3-c883-11e9-a82e-00155d101a20</v>
          </cell>
        </row>
        <row r="1781">
          <cell r="A1781" t="str">
            <v>Поколение Комфорт  - 1</v>
          </cell>
          <cell r="B1781" t="str">
            <v>39e35003-8bf9-11e9-a82b-00155d101622</v>
          </cell>
        </row>
        <row r="1782">
          <cell r="A1782" t="str">
            <v>Поколение Комфорт - 1 - Паркинг</v>
          </cell>
          <cell r="B1782" t="str">
            <v>4c450087-83bf-11ea-a830-00155d101559</v>
          </cell>
        </row>
        <row r="1783">
          <cell r="A1783" t="str">
            <v>Поколение Комфорт - 2 - 1</v>
          </cell>
          <cell r="B1783" t="str">
            <v>28ce228b-91d3-11e9-a831-00155d10652c</v>
          </cell>
        </row>
        <row r="1784">
          <cell r="A1784" t="str">
            <v>Поколение Комфорт - 2 - 2</v>
          </cell>
          <cell r="B1784" t="str">
            <v>2294cc17-b9f2-11ea-a832-00155d10652c</v>
          </cell>
        </row>
        <row r="1785">
          <cell r="A1785" t="str">
            <v>Поколение Комфорт - 3</v>
          </cell>
          <cell r="B1785" t="str">
            <v>b19fbfd6-c883-11e9-a82e-00155d101a20</v>
          </cell>
        </row>
        <row r="1786">
          <cell r="A1786" t="str">
            <v>Поколение Комфорт Кладовые - 3</v>
          </cell>
          <cell r="B1786" t="str">
            <v>2a1a260d-1626-11ec-a81f-001dd8b72708</v>
          </cell>
        </row>
        <row r="1787">
          <cell r="A1787" t="str">
            <v>Поколение Комфорт Паркинг - 2</v>
          </cell>
          <cell r="B1787" t="str">
            <v>0253761a-1426-11eb-a837-00155d101d74</v>
          </cell>
        </row>
        <row r="1788">
          <cell r="A1788" t="str">
            <v>Поколение Комфорт Паркинг - 3</v>
          </cell>
          <cell r="B1788" t="str">
            <v>61a67b67-1604-11eb-a830-00155d101559</v>
          </cell>
        </row>
        <row r="1789">
          <cell r="A1789" t="str">
            <v>Поколение Комфорт Паркинг - 3-1 - Паркинг</v>
          </cell>
          <cell r="B1789" t="str">
            <v>026f2476-1605-11eb-a830-00155d101559</v>
          </cell>
        </row>
        <row r="1790">
          <cell r="A1790" t="str">
            <v>Премьера 1 очередь</v>
          </cell>
          <cell r="B1790" t="str">
            <v>bf8fa4b4-904c-11e2-9ac7-0025906b4dd5</v>
          </cell>
        </row>
        <row r="1791">
          <cell r="A1791" t="str">
            <v>Премьера 1 очередь, паркинг</v>
          </cell>
          <cell r="B1791" t="str">
            <v>3991e85e-a677-11e2-a879-0025906b4dd5</v>
          </cell>
        </row>
        <row r="1792">
          <cell r="A1792" t="str">
            <v>Премьера 2 очередь</v>
          </cell>
          <cell r="B1792" t="str">
            <v>1974b5f8-ed10-11e2-8e33-0025906b4dd5</v>
          </cell>
        </row>
        <row r="1793">
          <cell r="A1793" t="str">
            <v>Премьера 2 очередь, паркинг</v>
          </cell>
          <cell r="B1793" t="str">
            <v>34ab354e-f5c7-11e2-bee0-0025906b4dd5</v>
          </cell>
        </row>
        <row r="1794">
          <cell r="A1794" t="str">
            <v>Премьера 3 очередь</v>
          </cell>
          <cell r="B1794" t="str">
            <v>0d9efdfa-c8cf-11e3-882b-0025906b4dd5</v>
          </cell>
        </row>
        <row r="1795">
          <cell r="A1795" t="str">
            <v>Премьера 3 очередь (офисы)</v>
          </cell>
          <cell r="B1795" t="str">
            <v>c23d2936-9f27-11e6-97ac-b4b52f5405e7</v>
          </cell>
        </row>
        <row r="1796">
          <cell r="A1796" t="str">
            <v>Премьера 3 очередь (паркинг)</v>
          </cell>
          <cell r="B1796" t="str">
            <v>c23d2935-9f27-11e6-97ac-b4b52f5405e7</v>
          </cell>
        </row>
        <row r="1797">
          <cell r="A1797" t="str">
            <v>Премьера 4 дом. паркинг</v>
          </cell>
          <cell r="B1797" t="str">
            <v>0c0a724e-8023-11e3-a09c-0025906b4dd5</v>
          </cell>
        </row>
        <row r="1798">
          <cell r="A1798" t="str">
            <v>Премьера 4 очередь</v>
          </cell>
          <cell r="B1798" t="str">
            <v>c9593220-6bb7-11e3-a09c-0025906b4dd5</v>
          </cell>
        </row>
        <row r="1799">
          <cell r="A1799" t="str">
            <v>Премьера 4 очередь блок Б</v>
          </cell>
          <cell r="B1799" t="str">
            <v>baa9cf2a-cb08-11e9-a82e-00155d101a20</v>
          </cell>
        </row>
        <row r="1800">
          <cell r="A1800" t="str">
            <v>Премьера 5 очередь</v>
          </cell>
          <cell r="B1800" t="str">
            <v>0d9efdfb-c8cf-11e3-882b-0025906b4dd5</v>
          </cell>
        </row>
        <row r="1801">
          <cell r="A1801" t="str">
            <v>Премьера 5 очередь, паркинг</v>
          </cell>
          <cell r="B1801" t="str">
            <v>9685345d-fea9-11e4-b0be-b4b52f5405e7</v>
          </cell>
        </row>
        <row r="1802">
          <cell r="A1802" t="str">
            <v>Премьера 6 очередь</v>
          </cell>
          <cell r="B1802" t="str">
            <v>0d9efdfc-c8cf-11e3-882b-0025906b4dd5</v>
          </cell>
        </row>
        <row r="1803">
          <cell r="A1803" t="str">
            <v>Премьера 6 очередь, паркинг</v>
          </cell>
          <cell r="B1803" t="str">
            <v>6551b202-2ecf-11e6-aa43-b4b52f5405e7</v>
          </cell>
        </row>
        <row r="1804">
          <cell r="A1804" t="str">
            <v>Примавера 10 Га</v>
          </cell>
          <cell r="B1804" t="str">
            <v>f6d3ce7e-1d30-11e4-882b-0025906b4dd5</v>
          </cell>
        </row>
        <row r="1805">
          <cell r="A1805" t="str">
            <v xml:space="preserve">Ремизовка 1,5 </v>
          </cell>
          <cell r="B1805" t="str">
            <v>12c7f979-0490-11ec-a829-001dd8b726aa</v>
          </cell>
        </row>
        <row r="1806">
          <cell r="A1806" t="str">
            <v>Ресторанный комплекс ЛК</v>
          </cell>
          <cell r="B1806" t="str">
            <v>2abfdd55-3177-11e8-80cf-bb580b2abfef</v>
          </cell>
        </row>
        <row r="1807">
          <cell r="A1807" t="str">
            <v xml:space="preserve">Рыскулова 1,3 </v>
          </cell>
          <cell r="B1807" t="str">
            <v>44fbadd9-4e7f-11e8-80cf-bb580b2abfef</v>
          </cell>
        </row>
        <row r="1808">
          <cell r="A1808" t="str">
            <v>Рыскулова 1,3 га - 1</v>
          </cell>
          <cell r="B1808" t="str">
            <v>3bc2d3c7-e0a3-11eb-a81e-001dd8b72708</v>
          </cell>
        </row>
        <row r="1809">
          <cell r="A1809" t="str">
            <v>Рыскулова 1.3</v>
          </cell>
          <cell r="B1809" t="str">
            <v>8605ef23-7531-11e8-80d7-00155da7893d</v>
          </cell>
        </row>
        <row r="1810">
          <cell r="A1810" t="str">
            <v>Сазонов Comfort Town 2</v>
          </cell>
          <cell r="B1810" t="str">
            <v>0d9efdd2-c8cf-11e3-882b-0025906b4dd5</v>
          </cell>
        </row>
        <row r="1811">
          <cell r="A1811" t="str">
            <v>Саламат 1</v>
          </cell>
          <cell r="B1811" t="str">
            <v>0d9efddf-c8cf-11e3-882b-0025906b4dd5</v>
          </cell>
        </row>
        <row r="1812">
          <cell r="A1812" t="str">
            <v>Саламат 1-1 Паркинг</v>
          </cell>
          <cell r="B1812" t="str">
            <v>7967ad1a-d4e8-11e3-882b-0025906b4dd5</v>
          </cell>
        </row>
        <row r="1813">
          <cell r="A1813" t="str">
            <v>Саламат 2</v>
          </cell>
          <cell r="B1813" t="str">
            <v>8e9cdeaf-e167-11e3-882b-0025906b4dd5</v>
          </cell>
        </row>
        <row r="1814">
          <cell r="A1814" t="str">
            <v>Саламат 2-1 Паркинг</v>
          </cell>
          <cell r="B1814" t="str">
            <v>c82e1b56-22e6-11e4-882b-0025906b4dd5</v>
          </cell>
        </row>
        <row r="1815">
          <cell r="A1815" t="str">
            <v>САМЫЙ ВАЖНЫЙ ПРОЕКТ В ВАШЕЙ ЖИЗНИ (ЭКЗИСТЕНЦИЯ)</v>
          </cell>
          <cell r="B1815" t="str">
            <v>4c0b3fdd-be15-11e3-882b-0025906b4dd5</v>
          </cell>
        </row>
        <row r="1816">
          <cell r="A1816" t="str">
            <v>Сармат 1</v>
          </cell>
          <cell r="B1816" t="str">
            <v>e6591b36-091e-11e1-893b-1cc1debf0968</v>
          </cell>
        </row>
        <row r="1817">
          <cell r="A1817" t="str">
            <v>Сармат-2</v>
          </cell>
          <cell r="B1817" t="str">
            <v>462280d9-e8b9-11e0-931e-1cc1debf0968</v>
          </cell>
        </row>
        <row r="1818">
          <cell r="A1818" t="str">
            <v>Сезам</v>
          </cell>
          <cell r="B1818" t="str">
            <v>3c0c7cf2-0d9f-11e4-882b-0025906b4dd5</v>
          </cell>
        </row>
        <row r="1819">
          <cell r="A1819" t="str">
            <v>Сезам (Автопаркинг)</v>
          </cell>
          <cell r="B1819" t="str">
            <v>c8baa3b2-6696-11e4-bd2b-0025906b4dd5</v>
          </cell>
        </row>
        <row r="1820">
          <cell r="A1820" t="str">
            <v>Сезам (Кладовые)</v>
          </cell>
          <cell r="B1820" t="str">
            <v>1621c4fa-e024-11e5-b9a5-b4b52f5405e7</v>
          </cell>
        </row>
        <row r="1821">
          <cell r="A1821" t="str">
            <v>Сезам 2 очередь</v>
          </cell>
          <cell r="B1821" t="str">
            <v>a93b66bf-0daf-11e4-882b-0025906b4dd5</v>
          </cell>
        </row>
        <row r="1822">
          <cell r="A1822" t="str">
            <v>Сезам блок Б</v>
          </cell>
          <cell r="B1822" t="str">
            <v>6c9d4955-cb02-11e9-a82e-00155d101a20</v>
          </cell>
        </row>
        <row r="1823">
          <cell r="A1823" t="str">
            <v>Сезам блок В</v>
          </cell>
          <cell r="B1823" t="str">
            <v>6c9d4957-cb02-11e9-a82e-00155d101a20</v>
          </cell>
        </row>
        <row r="1824">
          <cell r="A1824" t="str">
            <v>Сейфуллина-Аль-Фараби 4 оч.</v>
          </cell>
          <cell r="B1824" t="str">
            <v>759d94fe-d7ad-11e6-97ac-b4b52f5405e7</v>
          </cell>
        </row>
        <row r="1825">
          <cell r="A1825" t="str">
            <v>Сердце столицы - 3 (Комфорт +)</v>
          </cell>
          <cell r="B1825" t="str">
            <v>bf231cb4-e302-11e8-80d7-00155da7893d</v>
          </cell>
        </row>
        <row r="1826">
          <cell r="A1826" t="str">
            <v>Сердце столицы - 4 (Комфорт +)</v>
          </cell>
          <cell r="B1826" t="str">
            <v>c2115fbe-fb8d-11e8-80d7-00155da7893d</v>
          </cell>
        </row>
        <row r="1827">
          <cell r="A1827" t="str">
            <v xml:space="preserve">Сердце столицы - 5 </v>
          </cell>
          <cell r="B1827" t="str">
            <v>c2115fbc-fb8d-11e8-80d7-00155da7893d</v>
          </cell>
        </row>
        <row r="1828">
          <cell r="A1828" t="str">
            <v xml:space="preserve">Сердце столицы - 6 </v>
          </cell>
          <cell r="B1828" t="str">
            <v>c2115fbd-fb8d-11e8-80d7-00155da7893d</v>
          </cell>
        </row>
        <row r="1829">
          <cell r="A1829" t="str">
            <v>Сердце Столицы - 6  - Паркинг</v>
          </cell>
          <cell r="B1829" t="str">
            <v>9c596621-eb7c-11eb-a81e-001dd8b72708</v>
          </cell>
        </row>
        <row r="1830">
          <cell r="A1830" t="str">
            <v>Сердце столицы (Лиор МЖК)  - 2 - Паркинг</v>
          </cell>
          <cell r="B1830" t="str">
            <v>df273409-fcbe-11ea-a837-00155d101d74</v>
          </cell>
        </row>
        <row r="1831">
          <cell r="A1831" t="str">
            <v>Сердце столицы (Лиор МЖК) - 1</v>
          </cell>
          <cell r="B1831" t="str">
            <v>64a72e5a-4e0a-11e8-80cf-bb580b2abfef</v>
          </cell>
        </row>
        <row r="1832">
          <cell r="A1832" t="str">
            <v>Сердце столицы (Лиор МЖК) - 1 - Паркинг</v>
          </cell>
          <cell r="B1832" t="str">
            <v>9480fc04-ec21-11e9-a82e-00155d101a20</v>
          </cell>
        </row>
        <row r="1833">
          <cell r="A1833" t="str">
            <v>Сердце столицы (Лиор МЖК) - 2-1</v>
          </cell>
          <cell r="B1833" t="str">
            <v>98007da0-63cd-11e8-80d7-00155da7893d</v>
          </cell>
        </row>
        <row r="1834">
          <cell r="A1834" t="str">
            <v>Сердце столицы (Лиор МЖК) - 2-2</v>
          </cell>
          <cell r="B1834" t="str">
            <v>1e37cbb4-baac-11ea-a832-00155d10652c</v>
          </cell>
        </row>
        <row r="1835">
          <cell r="A1835" t="str">
            <v>Симфония</v>
          </cell>
          <cell r="B1835" t="str">
            <v>7ade93d0-cb79-11e3-882b-0025906b4dd5</v>
          </cell>
        </row>
        <row r="1836">
          <cell r="A1836" t="str">
            <v>Симфония блок А</v>
          </cell>
          <cell r="B1836" t="str">
            <v>4f0dbaae-5b83-11e1-85c7-1cc1debf0968</v>
          </cell>
        </row>
        <row r="1837">
          <cell r="A1837" t="str">
            <v>Симфония блок Б</v>
          </cell>
          <cell r="B1837" t="str">
            <v>4f0dbaaf-5b83-11e1-85c7-1cc1debf0968</v>
          </cell>
        </row>
        <row r="1838">
          <cell r="A1838" t="str">
            <v>Симфония офис</v>
          </cell>
          <cell r="B1838" t="str">
            <v>d1504666-8f4b-11e1-9fd4-1cc1debf0968</v>
          </cell>
        </row>
        <row r="1839">
          <cell r="A1839" t="str">
            <v>Симфония паркинг</v>
          </cell>
          <cell r="B1839" t="str">
            <v>11a68839-1242-11e4-882b-0025906b4dd5</v>
          </cell>
        </row>
        <row r="1840">
          <cell r="A1840" t="str">
            <v>Созвездие</v>
          </cell>
          <cell r="B1840" t="str">
            <v>cbcad323-12f9-11e4-882b-0025906b4dd5</v>
          </cell>
        </row>
        <row r="1841">
          <cell r="A1841" t="str">
            <v>Созвездие паркинг</v>
          </cell>
          <cell r="B1841" t="str">
            <v>d991ecbe-dd16-11e4-bd64-b4b52f5405e7</v>
          </cell>
        </row>
        <row r="1842">
          <cell r="A1842" t="str">
            <v>Солнечный</v>
          </cell>
          <cell r="B1842" t="str">
            <v>7ade93cf-cb79-11e3-882b-0025906b4dd5</v>
          </cell>
        </row>
        <row r="1843">
          <cell r="A1843" t="str">
            <v>Солнечный город 1</v>
          </cell>
          <cell r="B1843" t="str">
            <v>472c8554-6cc6-11e1-85c8-1cc1debf0968</v>
          </cell>
        </row>
        <row r="1844">
          <cell r="A1844" t="str">
            <v xml:space="preserve">Солнечный город 2 </v>
          </cell>
          <cell r="B1844" t="str">
            <v>444e8ae8-3e7e-11e1-8d0b-1cc1debf0968</v>
          </cell>
        </row>
        <row r="1845">
          <cell r="A1845" t="str">
            <v>Солнечный город-3</v>
          </cell>
          <cell r="B1845" t="str">
            <v>d37e7ce8-a39b-11e3-a6a0-0025906b4dd5</v>
          </cell>
        </row>
        <row r="1846">
          <cell r="A1846" t="str">
            <v>Соло</v>
          </cell>
          <cell r="B1846" t="str">
            <v>2590b716-cad0-11e3-882b-0025906b4dd5</v>
          </cell>
        </row>
        <row r="1847">
          <cell r="A1847" t="str">
            <v>Социал</v>
          </cell>
          <cell r="B1847" t="str">
            <v>2590b714-cad0-11e3-882b-0025906b4dd5</v>
          </cell>
        </row>
        <row r="1848">
          <cell r="A1848" t="str">
            <v>Социал</v>
          </cell>
          <cell r="B1848" t="str">
            <v>2590b715-cad0-11e3-882b-0025906b4dd5</v>
          </cell>
        </row>
        <row r="1849">
          <cell r="A1849" t="str">
            <v>Социал офисы</v>
          </cell>
          <cell r="B1849" t="str">
            <v>11a6883b-1242-11e4-882b-0025906b4dd5</v>
          </cell>
        </row>
        <row r="1850">
          <cell r="A1850" t="str">
            <v>Талал Таун</v>
          </cell>
          <cell r="B1850" t="str">
            <v>625a232f-a43b-11e3-a6a0-0025906b4dd5</v>
          </cell>
        </row>
        <row r="1851">
          <cell r="A1851" t="str">
            <v>Толе Би  - 1</v>
          </cell>
          <cell r="B1851" t="str">
            <v>3c32d69d-9c17-11eb-a824-001dd8b726aa</v>
          </cell>
        </row>
        <row r="1852">
          <cell r="A1852" t="str">
            <v>Триумфальная Арка (1 очередь, 4 квартал)</v>
          </cell>
          <cell r="B1852" t="str">
            <v>0d9efde0-c8cf-11e3-882b-0025906b4dd5</v>
          </cell>
        </row>
        <row r="1853">
          <cell r="A1853" t="str">
            <v>Триумфальная Арка (2 очередь) 4 квартал</v>
          </cell>
          <cell r="B1853" t="str">
            <v>0d9efdb4-c8cf-11e3-882b-0025906b4dd5</v>
          </cell>
        </row>
        <row r="1854">
          <cell r="A1854" t="str">
            <v>Триумфальная арка 1 очередь</v>
          </cell>
          <cell r="B1854" t="str">
            <v>af0102c2-5596-11e3-b3f8-0025906b4dd5</v>
          </cell>
        </row>
        <row r="1855">
          <cell r="A1855" t="str">
            <v>Триумфальная Арка 1 очередь. Паркинг</v>
          </cell>
          <cell r="B1855" t="str">
            <v>1404f5ef-5e42-11e3-b3f8-0025906b4dd5</v>
          </cell>
        </row>
        <row r="1856">
          <cell r="A1856" t="str">
            <v>Триумфальная Арка 2 очередь</v>
          </cell>
          <cell r="B1856" t="str">
            <v>ca43aba8-83df-11e3-a326-0025906b4dd5</v>
          </cell>
        </row>
        <row r="1857">
          <cell r="A1857" t="str">
            <v>Триумфальная Арка 2 очередь. Паркинг</v>
          </cell>
          <cell r="B1857" t="str">
            <v>12e71a03-a2df-11e3-a6a0-0025906b4dd5</v>
          </cell>
        </row>
        <row r="1858">
          <cell r="A1858" t="str">
            <v>Триумфальная Арка 3 кв</v>
          </cell>
          <cell r="B1858" t="str">
            <v>6f4cd67f-115c-11e4-882b-0025906b4dd5</v>
          </cell>
        </row>
        <row r="1859">
          <cell r="A1859" t="str">
            <v>Триумфальная Арка 3 очередь</v>
          </cell>
          <cell r="B1859" t="str">
            <v>6f4cd67e-115c-11e4-882b-0025906b4dd5</v>
          </cell>
        </row>
        <row r="1860">
          <cell r="A1860" t="str">
            <v>Триумфальная арка 3 очередь</v>
          </cell>
          <cell r="B1860" t="str">
            <v>a2646e79-4a39-11e6-aa43-b4b52f5405e7</v>
          </cell>
        </row>
        <row r="1861">
          <cell r="A1861" t="str">
            <v>Триумфальная Арка 3 очередь. Паркинг</v>
          </cell>
          <cell r="B1861" t="str">
            <v>278395d5-d9ec-11e4-bd64-b4b52f5405e7</v>
          </cell>
        </row>
        <row r="1862">
          <cell r="A1862" t="str">
            <v>Триумфальная Арка 3 очередь. Паркинг не использовать</v>
          </cell>
          <cell r="B1862" t="str">
            <v>0df95e1d-186e-11e4-882b-0025906b4dd5</v>
          </cell>
        </row>
        <row r="1863">
          <cell r="A1863" t="str">
            <v>Триумфальная Арка 4 очередь</v>
          </cell>
          <cell r="B1863" t="str">
            <v>64cfdba5-1219-11e4-882b-0025906b4dd5</v>
          </cell>
        </row>
        <row r="1864">
          <cell r="A1864" t="str">
            <v>Триумфальная Арка 4 очередь пар</v>
          </cell>
          <cell r="B1864" t="str">
            <v>0df95e1e-186e-11e4-882b-0025906b4dd5</v>
          </cell>
        </row>
        <row r="1865">
          <cell r="A1865" t="str">
            <v>Триумфальная Арка 4 очередь. Паркинг</v>
          </cell>
          <cell r="B1865" t="str">
            <v>278395d6-d9ec-11e4-bd64-b4b52f5405e7</v>
          </cell>
        </row>
        <row r="1866">
          <cell r="A1866" t="str">
            <v>Триумфальная Арка Продолжение 1ой очереди</v>
          </cell>
          <cell r="B1866" t="str">
            <v>0d9efe11-c8cf-11e3-882b-0025906b4dd5</v>
          </cell>
        </row>
        <row r="1867">
          <cell r="A1867" t="str">
            <v>ТРК - Достар (0,61)</v>
          </cell>
          <cell r="B1867" t="str">
            <v>6f4cd676-115c-11e4-882b-0025906b4dd5</v>
          </cell>
        </row>
        <row r="1868">
          <cell r="A1868" t="str">
            <v>ТРК Достар (0,61)</v>
          </cell>
          <cell r="B1868" t="str">
            <v>6f4cd675-115c-11e4-882b-0025906b4dd5</v>
          </cell>
        </row>
        <row r="1869">
          <cell r="A1869" t="str">
            <v>ТРЦ Green Mall</v>
          </cell>
          <cell r="B1869" t="str">
            <v>69d60040-28de-11e8-80cf-bb580b2abfef</v>
          </cell>
        </row>
        <row r="1870">
          <cell r="A1870" t="str">
            <v>Туран (10 га 1 очередь)</v>
          </cell>
          <cell r="B1870" t="str">
            <v>0d9efdee-c8cf-11e3-882b-0025906b4dd5</v>
          </cell>
        </row>
        <row r="1871">
          <cell r="A1871" t="str">
            <v>Туран (10 га 2 очередь)</v>
          </cell>
          <cell r="B1871" t="str">
            <v>5b94cbf3-4e76-11e6-9a13-b4b52f5405e7</v>
          </cell>
        </row>
        <row r="1872">
          <cell r="A1872" t="str">
            <v>Туран (10 га 3 очередь)</v>
          </cell>
          <cell r="B1872" t="str">
            <v>0d9efde4-c8cf-11e3-882b-0025906b4dd5</v>
          </cell>
        </row>
        <row r="1873">
          <cell r="A1873" t="str">
            <v>Туран (10 га 4 очередь)</v>
          </cell>
          <cell r="B1873" t="str">
            <v>5b94cbf4-4e76-11e6-9a13-b4b52f5405e7</v>
          </cell>
        </row>
        <row r="1874">
          <cell r="A1874" t="str">
            <v>Туран (10 га Башня)</v>
          </cell>
          <cell r="B1874" t="str">
            <v>625a2330-a43b-11e3-a6a0-0025906b4dd5</v>
          </cell>
        </row>
        <row r="1875">
          <cell r="A1875" t="str">
            <v>Туран (10 Га БЦ)</v>
          </cell>
          <cell r="B1875" t="str">
            <v>0d9efe2a-c8cf-11e3-882b-0025906b4dd5</v>
          </cell>
        </row>
        <row r="1876">
          <cell r="A1876" t="str">
            <v>Туран (10 га БЦ)</v>
          </cell>
          <cell r="B1876" t="str">
            <v>5b94cbf5-4e76-11e6-9a13-b4b52f5405e7</v>
          </cell>
        </row>
        <row r="1877">
          <cell r="A1877" t="str">
            <v>Туран (10 га Пластина)</v>
          </cell>
          <cell r="B1877" t="str">
            <v>d37e7ce7-a39b-11e3-a6a0-0025906b4dd5</v>
          </cell>
        </row>
        <row r="1878">
          <cell r="A1878" t="str">
            <v>Туран 1,45</v>
          </cell>
          <cell r="B1878" t="str">
            <v>3f923d06-1924-11e7-97ac-b4b52f5405e7</v>
          </cell>
        </row>
        <row r="1879">
          <cell r="A1879" t="str">
            <v>Туран 1,45</v>
          </cell>
          <cell r="B1879" t="str">
            <v>48ed1882-28ed-11e7-aac0-b4b52f5405e7</v>
          </cell>
        </row>
        <row r="1880">
          <cell r="A1880" t="str">
            <v>ТЦ Симфония</v>
          </cell>
          <cell r="B1880" t="str">
            <v>9b26e916-cbb3-11e3-882b-0025906b4dd5</v>
          </cell>
        </row>
        <row r="1881">
          <cell r="A1881" t="str">
            <v>удалить</v>
          </cell>
          <cell r="B1881" t="str">
            <v>45db1ba1-f437-11eb-a81e-001dd8b72708</v>
          </cell>
        </row>
        <row r="1882">
          <cell r="A1882" t="str">
            <v>удалить</v>
          </cell>
          <cell r="B1882" t="str">
            <v>bf552084-2886-11eb-a837-00155d101d74</v>
          </cell>
        </row>
        <row r="1883">
          <cell r="A1883" t="str">
            <v>Улы Дала - 3 - 1</v>
          </cell>
          <cell r="B1883" t="str">
            <v>40e6bd1c-c1f4-11eb-a829-001dd8b726aa</v>
          </cell>
        </row>
        <row r="1884">
          <cell r="A1884" t="str">
            <v>Улы Дала - 3 - 2</v>
          </cell>
          <cell r="B1884" t="str">
            <v>24618c1a-c1f5-11eb-a829-001dd8b726aa</v>
          </cell>
        </row>
        <row r="1885">
          <cell r="A1885" t="str">
            <v>Улы Дала - 3 - 3</v>
          </cell>
          <cell r="B1885" t="str">
            <v>969c2639-c1f5-11eb-a829-001dd8b726aa</v>
          </cell>
        </row>
        <row r="1886">
          <cell r="A1886" t="str">
            <v>Улы Дала (комфорт)  - 1 (монолит)</v>
          </cell>
          <cell r="B1886" t="str">
            <v>8ccfc786-bde8-11eb-a828-001dd8b726aa</v>
          </cell>
        </row>
        <row r="1887">
          <cell r="A1887" t="str">
            <v>Улы Дала (комфорт)  - 2 (монолит)</v>
          </cell>
          <cell r="B1887" t="str">
            <v>dfde4aa7-25bb-11ec-a81f-001dd8b72708</v>
          </cell>
        </row>
        <row r="1888">
          <cell r="A1888" t="str">
            <v>Улы Дала (стандарт)  - 1 (КПД)</v>
          </cell>
          <cell r="B1888" t="str">
            <v>38338872-bde9-11eb-a828-001dd8b726aa</v>
          </cell>
        </row>
        <row r="1889">
          <cell r="A1889" t="str">
            <v>Улы Дала (стандарт)  - 2 (монолит)</v>
          </cell>
          <cell r="B1889" t="str">
            <v>49892f2a-bdea-11eb-a828-001dd8b726aa</v>
          </cell>
        </row>
        <row r="1890">
          <cell r="A1890" t="str">
            <v>Улы Дала (стандарт)  - 4 (КПД)</v>
          </cell>
          <cell r="B1890" t="str">
            <v>068d6bfd-bdeb-11eb-a828-001dd8b726aa</v>
          </cell>
        </row>
        <row r="1891">
          <cell r="A1891" t="str">
            <v>Улы Дала (стандарт)  - 5 (монолит)</v>
          </cell>
          <cell r="B1891" t="str">
            <v>5f19388f-bdeb-11eb-a828-001dd8b726aa</v>
          </cell>
        </row>
        <row r="1892">
          <cell r="A1892" t="str">
            <v>Улы Дала (стандарт) - 3 (монолит)</v>
          </cell>
          <cell r="B1892" t="str">
            <v>ad509948-bde9-11eb-a828-001dd8b726aa</v>
          </cell>
        </row>
        <row r="1893">
          <cell r="A1893" t="str">
            <v xml:space="preserve">Улы Дала (стандарт) - 6 (монолит) </v>
          </cell>
          <cell r="B1893" t="str">
            <v>7fb8a49e-25bb-11ec-a81f-001dd8b72708</v>
          </cell>
        </row>
        <row r="1894">
          <cell r="A1894" t="str">
            <v>Факультет</v>
          </cell>
          <cell r="B1894" t="str">
            <v>2590b71c-cad0-11e3-882b-0025906b4dd5</v>
          </cell>
        </row>
        <row r="1895">
          <cell r="A1895" t="str">
            <v>ФТК - 1</v>
          </cell>
          <cell r="B1895" t="str">
            <v>1b031975-86d4-11eb-a83f-00155d106fa9</v>
          </cell>
        </row>
        <row r="1896">
          <cell r="A1896" t="str">
            <v>ФТК - 2</v>
          </cell>
          <cell r="B1896" t="str">
            <v>2fad403b-86d5-11eb-a83f-00155d106fa9</v>
          </cell>
        </row>
        <row r="1897">
          <cell r="A1897" t="str">
            <v>ФТО 4 Га - 1</v>
          </cell>
          <cell r="B1897" t="str">
            <v>fa01dbf1-5fdd-11eb-a824-001dd8b726aa</v>
          </cell>
        </row>
        <row r="1898">
          <cell r="A1898" t="str">
            <v>ФТО 4 Га - 2-1</v>
          </cell>
          <cell r="B1898" t="str">
            <v>7d598041-69d8-11eb-a824-001dd8b726aa</v>
          </cell>
        </row>
        <row r="1899">
          <cell r="A1899" t="str">
            <v>ФТО 4 Га - 2-2</v>
          </cell>
          <cell r="B1899" t="str">
            <v>80a9cbcf-69da-11eb-a824-001dd8b726aa</v>
          </cell>
        </row>
        <row r="1900">
          <cell r="A1900" t="str">
            <v>ФТО 4 Га - 3-1</v>
          </cell>
          <cell r="B1900" t="str">
            <v>7bf311d3-7d87-11eb-a824-001dd8b726aa</v>
          </cell>
        </row>
        <row r="1901">
          <cell r="A1901" t="str">
            <v>ФТО 4 Га - 3-2</v>
          </cell>
          <cell r="B1901" t="str">
            <v>4bd49572-ad9a-11eb-a824-001dd8b726aa</v>
          </cell>
        </row>
        <row r="1902">
          <cell r="A1902" t="str">
            <v>Хайвилл 1,5 га</v>
          </cell>
          <cell r="B1902" t="str">
            <v>0d9efdf6-c8cf-11e3-882b-0025906b4dd5</v>
          </cell>
        </row>
        <row r="1903">
          <cell r="A1903" t="str">
            <v>Хан-Шатыр 4 Га (от 31 Га)</v>
          </cell>
          <cell r="B1903" t="str">
            <v>0d9efdef-c8cf-11e3-882b-0025906b4dd5</v>
          </cell>
        </row>
        <row r="1904">
          <cell r="A1904" t="str">
            <v>Хэйлибери 1,4 га  - 1</v>
          </cell>
          <cell r="B1904" t="str">
            <v>6dcae4f5-881e-11e9-a831-00155d10652c</v>
          </cell>
        </row>
        <row r="1905">
          <cell r="A1905" t="str">
            <v>Центр международной торговли (паркинг)</v>
          </cell>
          <cell r="B1905" t="str">
            <v>2d907b5d-35c0-11ea-a832-00155d10652c</v>
          </cell>
        </row>
        <row r="1906">
          <cell r="A1906" t="str">
            <v>Центральная клиническая больница</v>
          </cell>
          <cell r="B1906" t="str">
            <v>69d60042-28de-11e8-80cf-bb580b2abfef</v>
          </cell>
        </row>
        <row r="1907">
          <cell r="A1907" t="str">
            <v xml:space="preserve">Шакарима - 1 </v>
          </cell>
          <cell r="B1907" t="str">
            <v>08975c00-f7e3-11ea-a830-00155d101559</v>
          </cell>
        </row>
        <row r="1908">
          <cell r="A1908" t="str">
            <v xml:space="preserve">Шакарима - 2 </v>
          </cell>
          <cell r="B1908" t="str">
            <v>438dd515-f7e3-11ea-a830-00155d101559</v>
          </cell>
        </row>
        <row r="1909">
          <cell r="A1909" t="str">
            <v>Шакарима - 3</v>
          </cell>
          <cell r="B1909" t="str">
            <v>77b021dd-5978-11eb-a824-001dd8b726aa</v>
          </cell>
        </row>
        <row r="1910">
          <cell r="A1910" t="str">
            <v>Шакарима - 4</v>
          </cell>
          <cell r="B1910" t="str">
            <v>0c05efc6-f7e2-11ea-a830-00155d101559</v>
          </cell>
        </row>
        <row r="1911">
          <cell r="A1911" t="str">
            <v>Шанырак (недострой)</v>
          </cell>
          <cell r="B1911" t="str">
            <v>61e8382c-df24-11e8-80d7-00155da7893d</v>
          </cell>
        </row>
        <row r="1912">
          <cell r="A1912" t="str">
            <v>Шанырак 1</v>
          </cell>
          <cell r="B1912" t="str">
            <v>7ade93cd-cb79-11e3-882b-0025906b4dd5</v>
          </cell>
        </row>
        <row r="1913">
          <cell r="A1913" t="str">
            <v>Шанырак 1 БЦ</v>
          </cell>
          <cell r="B1913" t="str">
            <v>0b63860e-cd64-11e9-a0fc-40f2e9cd30ba</v>
          </cell>
        </row>
        <row r="1914">
          <cell r="A1914" t="str">
            <v>Шанырак 2 БЦ</v>
          </cell>
          <cell r="B1914" t="str">
            <v>0b63860f-cd64-11e9-a0fc-40f2e9cd30ba</v>
          </cell>
        </row>
        <row r="1915">
          <cell r="A1915" t="str">
            <v>Шанырак 2 офис</v>
          </cell>
          <cell r="B1915" t="str">
            <v>97c07c21-9ea2-11e3-a6a0-0025906b4dd5</v>
          </cell>
        </row>
        <row r="1916">
          <cell r="A1916" t="str">
            <v>Шанырак паркинг</v>
          </cell>
          <cell r="B1916" t="str">
            <v>e51f9a57-56fd-11e1-85c7-1cc1debf0968</v>
          </cell>
        </row>
        <row r="1917">
          <cell r="A1917" t="str">
            <v>Шанырак-2</v>
          </cell>
          <cell r="B1917" t="str">
            <v>4f0dbab0-5b83-11e1-85c7-1cc1debf0968</v>
          </cell>
        </row>
        <row r="1918">
          <cell r="A1918" t="str">
            <v>Шанырак-2 блок Б</v>
          </cell>
          <cell r="B1918" t="str">
            <v>d883cad6-caea-11e9-a831-00155d10652c</v>
          </cell>
        </row>
        <row r="1919">
          <cell r="A1919" t="str">
            <v>Шанырак-Премиум</v>
          </cell>
          <cell r="B1919" t="str">
            <v>4f0dbab3-5b83-11e1-85c7-1cc1debf0968</v>
          </cell>
        </row>
        <row r="1920">
          <cell r="A1920" t="str">
            <v>Шахар</v>
          </cell>
          <cell r="B1920" t="str">
            <v>462280dc-e8b9-11e0-931e-1cc1debf0968</v>
          </cell>
        </row>
        <row r="1921">
          <cell r="A1921" t="str">
            <v>Шахар-паркинг</v>
          </cell>
          <cell r="B1921" t="str">
            <v>d3daf92c-174a-11e1-b61c-1cc1debf0968</v>
          </cell>
        </row>
        <row r="1922">
          <cell r="A1922" t="str">
            <v>Экспо 2000 квартир (Паркинг)</v>
          </cell>
          <cell r="B1922" t="str">
            <v>b67d0afd-abac-11e4-a061-0025906b4dd4</v>
          </cell>
        </row>
        <row r="1923">
          <cell r="A1923" t="str">
            <v>Экспо конгресс БЦ</v>
          </cell>
          <cell r="B1923" t="str">
            <v>8df456a1-0d8a-11e8-80cf-bb580b2abfef</v>
          </cell>
        </row>
        <row r="1924">
          <cell r="A1924" t="str">
            <v>Экспо сити 2 часть</v>
          </cell>
          <cell r="B1924" t="str">
            <v>a172289e-58f4-11e4-9871-0025906b4dd5</v>
          </cell>
        </row>
        <row r="1925">
          <cell r="A1925" t="str">
            <v>ЭКСПО-МЕГА</v>
          </cell>
          <cell r="B1925" t="str">
            <v>b9e416af-75f6-11e8-80d7-00155da7893d</v>
          </cell>
        </row>
        <row r="1926">
          <cell r="A1926" t="str">
            <v>Этюд</v>
          </cell>
          <cell r="B1926" t="str">
            <v>4f0dbab1-5b83-11e1-85c7-1cc1debf0968</v>
          </cell>
        </row>
        <row r="1927">
          <cell r="A1927" t="str">
            <v>Этюд Б</v>
          </cell>
          <cell r="B1927" t="str">
            <v>1895743f-ca40-11e9-a82e-00155d101a20</v>
          </cell>
        </row>
        <row r="1928">
          <cell r="A1928" t="str">
            <v>Южный Треуголник   - 2 (Кирпич)</v>
          </cell>
          <cell r="B1928" t="str">
            <v>81eec388-f7df-11ea-a830-00155d101559</v>
          </cell>
        </row>
        <row r="1929">
          <cell r="A1929" t="str">
            <v xml:space="preserve">Южный Треугольник - 3 (Монолит) </v>
          </cell>
          <cell r="B1929" t="str">
            <v>7a601ce4-2310-11e6-98fe-b4b52f5405e7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ля бигтандау"/>
      <sheetName val="Подборщик"/>
      <sheetName val="Калькулятор для ОП"/>
      <sheetName val="Калькулятор"/>
      <sheetName val="проекты Алтын"/>
      <sheetName val="BIG Tandau"/>
      <sheetName val="Алтын Банк - Онай"/>
      <sheetName val="Каскад ДДУ,готов.жилье"/>
      <sheetName val="Каскад ДДУ акция (не удалять)"/>
      <sheetName val="ФридБанк ДДУ"/>
      <sheetName val="БЦК - Super  ипотека"/>
      <sheetName val="50-50"/>
      <sheetName val="НИ 30-70"/>
      <sheetName val="Народный банк-Halyk ипотека"/>
      <sheetName val="Халык Банк Стандарт"/>
      <sheetName val="Алтын банк Стандарт "/>
      <sheetName val="БЦК Стандарт"/>
      <sheetName val="БЦК  Залоговый Кредит"/>
      <sheetName val="Наурыз Отбасы банк"/>
      <sheetName val="Наурыз жұмыскер Отбасы банк"/>
      <sheetName val="Женская ипотека «ҰМАЙ»"/>
      <sheetName val="паркинги и кладовые "/>
      <sheetName val="жк по огр-м стоим"/>
      <sheetName val="7-20-25"/>
      <sheetName val="Елорда Жастары"/>
      <sheetName val="ИПОТЕКА НА ОФИСЫ (Алтын банк)"/>
      <sheetName val="Зелёная ипотека Отбасы"/>
      <sheetName val="БЦК Стандартная ипотека"/>
      <sheetName val="Алтын Банк стандарт с допзалог"/>
      <sheetName val="Сбер Особая Ипотека"/>
      <sheetName val="КИК"/>
      <sheetName val="Алтын банк"/>
      <sheetName val="Sheet 1"/>
      <sheetName val="Отбасы Умай"/>
      <sheetName val="Баспана Хит"/>
      <sheetName val="Алтын Банк Стандарт усл-я"/>
      <sheetName val="Умай (Отбасы)"/>
      <sheetName val="сво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5">
          <cell r="B15">
            <v>3</v>
          </cell>
        </row>
        <row r="16">
          <cell r="B16">
            <v>9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1">
          <cell r="A1" t="str">
            <v>Объект</v>
          </cell>
          <cell r="B1" t="str">
            <v>Дата старта продаж</v>
          </cell>
          <cell r="C1" t="str">
            <v>Дата передачи ключей</v>
          </cell>
          <cell r="D1" t="str">
            <v>Дата ДДУ</v>
          </cell>
          <cell r="E1" t="str">
            <v>Остатки</v>
          </cell>
        </row>
        <row r="2">
          <cell r="A2" t="str">
            <v>Тип помещения</v>
          </cell>
          <cell r="E2" t="str">
            <v>Количество помещений, ед.</v>
          </cell>
        </row>
        <row r="3">
          <cell r="A3" t="str">
            <v>Краун-Плаза 12эт.</v>
          </cell>
        </row>
        <row r="4">
          <cell r="A4" t="str">
            <v>Морозовский дом</v>
          </cell>
          <cell r="B4" t="str">
            <v>01.11.2018</v>
          </cell>
          <cell r="C4" t="str">
            <v>01.01.1959</v>
          </cell>
        </row>
        <row r="5">
          <cell r="A5" t="str">
            <v>Flora Isle 24% - ЧО</v>
          </cell>
          <cell r="B5" t="str">
            <v>15.01.2025</v>
          </cell>
          <cell r="E5">
            <v>1</v>
          </cell>
        </row>
        <row r="6">
          <cell r="A6" t="str">
            <v>Harbour - 1</v>
          </cell>
          <cell r="B6" t="str">
            <v>20.12.2024</v>
          </cell>
          <cell r="C6" t="str">
            <v>30.06.2027</v>
          </cell>
          <cell r="D6" t="str">
            <v>01.01.2016</v>
          </cell>
          <cell r="E6">
            <v>15</v>
          </cell>
        </row>
        <row r="7">
          <cell r="A7" t="str">
            <v>Шанырак-Премиум</v>
          </cell>
        </row>
        <row r="8">
          <cell r="A8" t="str">
            <v>4YOU Business - 1</v>
          </cell>
          <cell r="B8" t="str">
            <v>12.10.2019</v>
          </cell>
          <cell r="C8" t="str">
            <v>30.07.2021</v>
          </cell>
          <cell r="D8" t="str">
            <v>10.10.2019</v>
          </cell>
        </row>
        <row r="9">
          <cell r="A9" t="str">
            <v>4YOU Business - 2</v>
          </cell>
          <cell r="B9" t="str">
            <v>29.11.2019</v>
          </cell>
          <cell r="C9" t="str">
            <v>25.01.2022</v>
          </cell>
          <cell r="D9" t="str">
            <v>01.05.2020</v>
          </cell>
        </row>
        <row r="10">
          <cell r="A10" t="str">
            <v>4YOU Comfort - 1</v>
          </cell>
          <cell r="B10" t="str">
            <v>12.10.2019</v>
          </cell>
          <cell r="C10" t="str">
            <v>24.04.2021</v>
          </cell>
          <cell r="D10" t="str">
            <v>10.10.2019</v>
          </cell>
        </row>
        <row r="11">
          <cell r="A11" t="str">
            <v>4YOU Comfort - 2</v>
          </cell>
          <cell r="B11" t="str">
            <v>29.11.2019</v>
          </cell>
          <cell r="C11" t="str">
            <v>20.01.2022</v>
          </cell>
          <cell r="D11" t="str">
            <v>01.05.2020</v>
          </cell>
        </row>
        <row r="12">
          <cell r="A12" t="str">
            <v>Art Residence 1 оч.</v>
          </cell>
          <cell r="B12" t="str">
            <v>12.05.2017</v>
          </cell>
          <cell r="C12" t="str">
            <v>10.12.2018</v>
          </cell>
          <cell r="D12" t="str">
            <v>21.12.2017</v>
          </cell>
        </row>
        <row r="13">
          <cell r="A13" t="str">
            <v>Art Residence 2 оч.</v>
          </cell>
          <cell r="B13" t="str">
            <v>24.06.2017</v>
          </cell>
          <cell r="C13" t="str">
            <v>26.01.2019</v>
          </cell>
          <cell r="D13" t="str">
            <v>14.03.2018</v>
          </cell>
        </row>
        <row r="14">
          <cell r="A14" t="str">
            <v>Atameken</v>
          </cell>
          <cell r="B14" t="str">
            <v>25.08.2018</v>
          </cell>
          <cell r="C14" t="str">
            <v>23.11.2019</v>
          </cell>
          <cell r="D14" t="str">
            <v>20.03.2019</v>
          </cell>
        </row>
        <row r="15">
          <cell r="A15" t="str">
            <v>Aulet</v>
          </cell>
          <cell r="B15" t="str">
            <v>14.05.2022</v>
          </cell>
          <cell r="C15" t="str">
            <v>28.12.2023</v>
          </cell>
          <cell r="D15" t="str">
            <v>01.01.2016</v>
          </cell>
        </row>
        <row r="16">
          <cell r="A16" t="str">
            <v>Chocolate</v>
          </cell>
          <cell r="B16" t="str">
            <v>28.12.2019</v>
          </cell>
          <cell r="C16" t="str">
            <v>17.07.2021</v>
          </cell>
          <cell r="D16" t="str">
            <v>25.12.2019</v>
          </cell>
        </row>
        <row r="17">
          <cell r="A17" t="str">
            <v>Dream City Art - A</v>
          </cell>
          <cell r="B17" t="str">
            <v>05.04.2025</v>
          </cell>
          <cell r="C17" t="str">
            <v>28.11.2026</v>
          </cell>
          <cell r="D17" t="str">
            <v>19.09.2025</v>
          </cell>
          <cell r="E17">
            <v>39</v>
          </cell>
        </row>
        <row r="18">
          <cell r="A18" t="str">
            <v>Dream City Art - A BIG+Light Classic</v>
          </cell>
          <cell r="B18" t="str">
            <v>05.04.2025</v>
          </cell>
          <cell r="C18" t="str">
            <v>28.11.2026</v>
          </cell>
          <cell r="D18" t="str">
            <v>19.09.2025</v>
          </cell>
          <cell r="E18">
            <v>16</v>
          </cell>
        </row>
        <row r="19">
          <cell r="A19" t="str">
            <v>Dream City Art - B</v>
          </cell>
          <cell r="B19" t="str">
            <v>05.04.2025</v>
          </cell>
          <cell r="C19" t="str">
            <v>26.12.2026</v>
          </cell>
          <cell r="D19" t="str">
            <v>21.10.2025</v>
          </cell>
          <cell r="E19">
            <v>30</v>
          </cell>
        </row>
        <row r="20">
          <cell r="A20" t="str">
            <v>Dream City Eco - A (Комфорт)</v>
          </cell>
          <cell r="B20" t="str">
            <v>27.04.2024</v>
          </cell>
          <cell r="C20" t="str">
            <v>01.11.2025</v>
          </cell>
          <cell r="D20" t="str">
            <v>24.10.2024</v>
          </cell>
          <cell r="E20">
            <v>25</v>
          </cell>
        </row>
        <row r="21">
          <cell r="A21" t="str">
            <v>Dream City Eco - B (Комфорт)</v>
          </cell>
          <cell r="B21" t="str">
            <v>29.08.2024</v>
          </cell>
          <cell r="C21" t="str">
            <v>28.03.2026</v>
          </cell>
          <cell r="D21" t="str">
            <v>04.12.2024</v>
          </cell>
          <cell r="E21">
            <v>43</v>
          </cell>
        </row>
        <row r="22">
          <cell r="A22" t="str">
            <v>Dream City Eco - C</v>
          </cell>
          <cell r="B22" t="str">
            <v>11.01.2025</v>
          </cell>
          <cell r="C22" t="str">
            <v>25.07.2026</v>
          </cell>
          <cell r="D22" t="str">
            <v>25.12.2024</v>
          </cell>
          <cell r="E22">
            <v>29</v>
          </cell>
        </row>
        <row r="23">
          <cell r="A23" t="str">
            <v>Dream City Eco - C BIG+LIGHT Classic</v>
          </cell>
          <cell r="B23" t="str">
            <v>20.03.2025</v>
          </cell>
          <cell r="C23" t="str">
            <v>25.07.2026</v>
          </cell>
          <cell r="D23" t="str">
            <v>25.12.2024</v>
          </cell>
          <cell r="E23">
            <v>27</v>
          </cell>
        </row>
        <row r="24">
          <cell r="A24" t="str">
            <v>Dream City Eco - D</v>
          </cell>
          <cell r="B24" t="str">
            <v>25.10.2025</v>
          </cell>
          <cell r="C24" t="str">
            <v>27.02.2027</v>
          </cell>
          <cell r="D24" t="str">
            <v>01.12.2025</v>
          </cell>
          <cell r="E24">
            <v>180</v>
          </cell>
        </row>
        <row r="25">
          <cell r="A25" t="str">
            <v>Dream City Eco - E</v>
          </cell>
          <cell r="B25" t="str">
            <v>25.10.2025</v>
          </cell>
          <cell r="C25" t="str">
            <v>27.02.2027</v>
          </cell>
          <cell r="D25" t="str">
            <v>01.12.2025</v>
          </cell>
          <cell r="E25">
            <v>169</v>
          </cell>
        </row>
        <row r="26">
          <cell r="A26" t="str">
            <v>Dream City Family - A (Comfort P+)</v>
          </cell>
          <cell r="B26" t="str">
            <v>04.04.2024</v>
          </cell>
          <cell r="C26" t="str">
            <v>01.11.2025</v>
          </cell>
          <cell r="D26" t="str">
            <v>02.09.2024</v>
          </cell>
          <cell r="E26">
            <v>6</v>
          </cell>
        </row>
        <row r="27">
          <cell r="A27" t="str">
            <v>Dream City Family - B (Comfort P+)</v>
          </cell>
          <cell r="B27" t="str">
            <v>06.04.2024</v>
          </cell>
          <cell r="C27" t="str">
            <v>27.12.2025</v>
          </cell>
          <cell r="D27" t="str">
            <v>02.09.2024</v>
          </cell>
          <cell r="E27">
            <v>9</v>
          </cell>
        </row>
        <row r="28">
          <cell r="A28" t="str">
            <v>Dream City Family - C</v>
          </cell>
          <cell r="B28" t="str">
            <v>14.12.2024</v>
          </cell>
          <cell r="C28" t="str">
            <v>27.06.2026</v>
          </cell>
          <cell r="D28" t="str">
            <v>04.07.2025</v>
          </cell>
          <cell r="E28">
            <v>27</v>
          </cell>
        </row>
        <row r="29">
          <cell r="A29" t="str">
            <v>Dream City Family - D</v>
          </cell>
          <cell r="B29" t="str">
            <v>19.07.2025</v>
          </cell>
          <cell r="C29" t="str">
            <v>26.09.2026</v>
          </cell>
          <cell r="D29" t="str">
            <v>04.07.2025</v>
          </cell>
          <cell r="E29">
            <v>97</v>
          </cell>
        </row>
        <row r="30">
          <cell r="A30" t="str">
            <v>Dream City Family - E</v>
          </cell>
          <cell r="B30" t="str">
            <v>12.06.2025</v>
          </cell>
          <cell r="C30" t="str">
            <v>05.12.2026</v>
          </cell>
          <cell r="D30" t="str">
            <v>12.12.2025</v>
          </cell>
          <cell r="E30">
            <v>52</v>
          </cell>
        </row>
        <row r="31">
          <cell r="A31" t="str">
            <v>Dream City Family - F</v>
          </cell>
          <cell r="B31" t="str">
            <v>09.11.2024</v>
          </cell>
          <cell r="C31" t="str">
            <v>28.03.2026</v>
          </cell>
          <cell r="D31" t="str">
            <v>22.08.2025</v>
          </cell>
          <cell r="E31">
            <v>16</v>
          </cell>
        </row>
        <row r="32">
          <cell r="A32" t="str">
            <v>Dream City Family - G</v>
          </cell>
          <cell r="B32" t="str">
            <v>25.01.2025</v>
          </cell>
          <cell r="C32" t="str">
            <v>30.05.2026</v>
          </cell>
          <cell r="D32" t="str">
            <v>03.09.2025</v>
          </cell>
          <cell r="E32">
            <v>31</v>
          </cell>
        </row>
        <row r="33">
          <cell r="A33" t="str">
            <v>Dream City Family - G - BIG+ Comfort</v>
          </cell>
          <cell r="B33" t="str">
            <v>25.01.2025</v>
          </cell>
          <cell r="C33" t="str">
            <v>30.05.2026</v>
          </cell>
          <cell r="D33" t="str">
            <v>03.09.2025</v>
          </cell>
        </row>
        <row r="34">
          <cell r="A34" t="str">
            <v>Dream City Family - K</v>
          </cell>
          <cell r="B34" t="str">
            <v>19.04.2025</v>
          </cell>
          <cell r="C34" t="str">
            <v>28.11.2026</v>
          </cell>
          <cell r="D34" t="str">
            <v>05.08.2025</v>
          </cell>
          <cell r="E34">
            <v>42</v>
          </cell>
        </row>
        <row r="35">
          <cell r="A35" t="str">
            <v>Dream City Family - L</v>
          </cell>
          <cell r="B35" t="str">
            <v>19.04.2025</v>
          </cell>
          <cell r="C35" t="str">
            <v>28.11.2026</v>
          </cell>
          <cell r="D35" t="str">
            <v>21.10.2025</v>
          </cell>
          <cell r="E35">
            <v>91</v>
          </cell>
        </row>
        <row r="36">
          <cell r="A36" t="str">
            <v>Dream City Family - L BIG+Light Modern</v>
          </cell>
          <cell r="B36" t="str">
            <v>19.04.2025</v>
          </cell>
          <cell r="C36" t="str">
            <v>28.11.2026</v>
          </cell>
          <cell r="D36" t="str">
            <v>21.10.2025</v>
          </cell>
          <cell r="E36">
            <v>18</v>
          </cell>
        </row>
        <row r="37">
          <cell r="A37" t="str">
            <v>Dream City Tech - A</v>
          </cell>
          <cell r="B37" t="str">
            <v>16.11.2024</v>
          </cell>
          <cell r="C37" t="str">
            <v>25.04.2026</v>
          </cell>
          <cell r="D37" t="str">
            <v>30.05.2025</v>
          </cell>
          <cell r="E37">
            <v>10</v>
          </cell>
        </row>
        <row r="38">
          <cell r="A38" t="str">
            <v>Dream City Tech - B</v>
          </cell>
          <cell r="B38" t="str">
            <v>13.03.2025</v>
          </cell>
          <cell r="C38" t="str">
            <v>26.09.2026</v>
          </cell>
          <cell r="D38" t="str">
            <v>30.05.2025</v>
          </cell>
          <cell r="E38">
            <v>39</v>
          </cell>
        </row>
        <row r="39">
          <cell r="A39" t="str">
            <v>Dream City Tech - C</v>
          </cell>
          <cell r="B39" t="str">
            <v>12.06.2025</v>
          </cell>
          <cell r="C39" t="str">
            <v>26.12.2026</v>
          </cell>
          <cell r="D39" t="str">
            <v>22.12.2025</v>
          </cell>
          <cell r="E39">
            <v>78</v>
          </cell>
        </row>
        <row r="40">
          <cell r="A40" t="str">
            <v>Hyde Park - 1</v>
          </cell>
          <cell r="B40" t="str">
            <v>08.11.2018</v>
          </cell>
          <cell r="C40" t="str">
            <v>06.06.2020</v>
          </cell>
        </row>
        <row r="41">
          <cell r="A41" t="str">
            <v>Hyde Park - 2</v>
          </cell>
          <cell r="B41" t="str">
            <v>20.07.2019</v>
          </cell>
          <cell r="C41" t="str">
            <v>31.10.2020</v>
          </cell>
        </row>
        <row r="42">
          <cell r="A42" t="str">
            <v>Lifetown - 1-1 очередь</v>
          </cell>
          <cell r="B42" t="str">
            <v>25.09.2021</v>
          </cell>
          <cell r="C42" t="str">
            <v>25.02.2023</v>
          </cell>
          <cell r="D42" t="str">
            <v>24.09.2021</v>
          </cell>
        </row>
        <row r="43">
          <cell r="A43" t="str">
            <v>Lifetown - 1-2 очередь</v>
          </cell>
          <cell r="B43" t="str">
            <v>22.10.2022</v>
          </cell>
          <cell r="C43" t="str">
            <v>02.03.2024</v>
          </cell>
          <cell r="D43" t="str">
            <v>14.02.2023</v>
          </cell>
        </row>
        <row r="44">
          <cell r="A44" t="str">
            <v>Lifetown - 2</v>
          </cell>
          <cell r="B44" t="str">
            <v>24.07.2023</v>
          </cell>
          <cell r="C44" t="str">
            <v>29.09.2024</v>
          </cell>
          <cell r="D44" t="str">
            <v>18.07.2023</v>
          </cell>
        </row>
        <row r="45">
          <cell r="A45" t="str">
            <v>Saulet - 1</v>
          </cell>
          <cell r="B45" t="str">
            <v>01.02.2025</v>
          </cell>
          <cell r="C45" t="str">
            <v>26.09.2026</v>
          </cell>
          <cell r="D45" t="str">
            <v>13.05.2025</v>
          </cell>
          <cell r="E45">
            <v>97</v>
          </cell>
        </row>
        <row r="46">
          <cell r="A46" t="str">
            <v>Saulet - 2</v>
          </cell>
          <cell r="B46" t="str">
            <v>01.02.2025</v>
          </cell>
          <cell r="C46" t="str">
            <v>26.09.2026</v>
          </cell>
          <cell r="D46" t="str">
            <v>13.05.2025</v>
          </cell>
          <cell r="E46">
            <v>110</v>
          </cell>
        </row>
        <row r="47">
          <cell r="A47" t="str">
            <v>Аманат</v>
          </cell>
          <cell r="B47" t="str">
            <v>12.05.2017</v>
          </cell>
          <cell r="C47" t="str">
            <v>03.11.2018</v>
          </cell>
          <cell r="D47" t="str">
            <v>21.12.2017</v>
          </cell>
        </row>
        <row r="48">
          <cell r="A48" t="str">
            <v>Асыл Тау - 4-1</v>
          </cell>
          <cell r="B48" t="str">
            <v>02.08.2018</v>
          </cell>
          <cell r="C48" t="str">
            <v>31.01.2019</v>
          </cell>
          <cell r="D48" t="str">
            <v>30.07.2018</v>
          </cell>
        </row>
        <row r="49">
          <cell r="A49" t="str">
            <v>Асыл Тау - 4-2</v>
          </cell>
          <cell r="B49" t="str">
            <v>25.09.2017</v>
          </cell>
          <cell r="C49" t="str">
            <v>31.01.2019</v>
          </cell>
          <cell r="D49" t="str">
            <v>30.07.2018</v>
          </cell>
        </row>
        <row r="50">
          <cell r="A50" t="str">
            <v>Асыл Тау-1оч. 12эт.</v>
          </cell>
          <cell r="B50" t="str">
            <v>31.08.2012</v>
          </cell>
          <cell r="C50" t="str">
            <v>30.04.2014</v>
          </cell>
        </row>
        <row r="51">
          <cell r="A51" t="str">
            <v>Асыл Тау-1оч. 14эт.</v>
          </cell>
          <cell r="B51" t="str">
            <v>31.08.2012</v>
          </cell>
          <cell r="C51" t="str">
            <v>30.04.2014</v>
          </cell>
        </row>
        <row r="52">
          <cell r="A52" t="str">
            <v>Асыл Тау-1оч. 16эт.</v>
          </cell>
          <cell r="B52" t="str">
            <v>31.08.2013</v>
          </cell>
          <cell r="C52" t="str">
            <v>30.04.2014</v>
          </cell>
        </row>
        <row r="53">
          <cell r="A53" t="str">
            <v>Асыл Тау-2оч. 13 эт.</v>
          </cell>
          <cell r="B53" t="str">
            <v>01.06.2014</v>
          </cell>
          <cell r="C53" t="str">
            <v>19.09.2015</v>
          </cell>
        </row>
        <row r="54">
          <cell r="A54" t="str">
            <v>Асыл Тау-2оч. 15 эт.</v>
          </cell>
          <cell r="B54" t="str">
            <v>01.06.2014</v>
          </cell>
          <cell r="C54" t="str">
            <v>19.09.2015</v>
          </cell>
        </row>
        <row r="55">
          <cell r="A55" t="str">
            <v>Асыл Тау-2оч. 17 эт.</v>
          </cell>
          <cell r="B55" t="str">
            <v>01.06.2014</v>
          </cell>
          <cell r="C55" t="str">
            <v>19.09.2015</v>
          </cell>
        </row>
        <row r="56">
          <cell r="A56" t="str">
            <v>Асыл Тау-3 (блок 1)</v>
          </cell>
          <cell r="B56" t="str">
            <v>10.03.2016</v>
          </cell>
          <cell r="C56" t="str">
            <v>05.08.2017</v>
          </cell>
        </row>
        <row r="57">
          <cell r="A57" t="str">
            <v>Асыл Тау-3 (блок 2)</v>
          </cell>
          <cell r="B57" t="str">
            <v>10.03.2016</v>
          </cell>
          <cell r="C57" t="str">
            <v>05.08.2017</v>
          </cell>
        </row>
        <row r="58">
          <cell r="A58" t="str">
            <v>Асыл Тобе</v>
          </cell>
          <cell r="B58" t="str">
            <v>31.01.2020</v>
          </cell>
          <cell r="C58" t="str">
            <v>30.12.2020</v>
          </cell>
          <cell r="D58" t="str">
            <v>13.02.2020</v>
          </cell>
        </row>
        <row r="59">
          <cell r="A59" t="str">
            <v>Жана Жетысу</v>
          </cell>
          <cell r="B59" t="str">
            <v>17.07.2017</v>
          </cell>
          <cell r="C59" t="str">
            <v>15.12.2018</v>
          </cell>
          <cell r="D59" t="str">
            <v>14.03.2018</v>
          </cell>
        </row>
        <row r="60">
          <cell r="A60" t="str">
            <v>Сезам</v>
          </cell>
          <cell r="B60" t="str">
            <v>08.11.2014</v>
          </cell>
          <cell r="C60" t="str">
            <v>07.11.2016</v>
          </cell>
        </row>
        <row r="61">
          <cell r="A61" t="str">
            <v>Arena City Balance - A</v>
          </cell>
          <cell r="B61" t="str">
            <v>17.05.2025</v>
          </cell>
          <cell r="C61" t="str">
            <v>28.11.2026</v>
          </cell>
          <cell r="D61" t="str">
            <v>31.10.2025</v>
          </cell>
          <cell r="E61">
            <v>78</v>
          </cell>
        </row>
        <row r="62">
          <cell r="A62" t="str">
            <v>Arena City Balance - B</v>
          </cell>
          <cell r="B62" t="str">
            <v>23.08.2025</v>
          </cell>
          <cell r="C62" t="str">
            <v>26.12.2026</v>
          </cell>
          <cell r="D62" t="str">
            <v>22.08.2025</v>
          </cell>
          <cell r="E62">
            <v>175</v>
          </cell>
        </row>
        <row r="63">
          <cell r="A63" t="str">
            <v>Arena City Life - A</v>
          </cell>
          <cell r="B63" t="str">
            <v>04.04.2024</v>
          </cell>
          <cell r="C63" t="str">
            <v>29.11.2025</v>
          </cell>
          <cell r="D63" t="str">
            <v>30.05.2025</v>
          </cell>
          <cell r="E63">
            <v>12</v>
          </cell>
        </row>
        <row r="64">
          <cell r="A64" t="str">
            <v>Arena City Life - B</v>
          </cell>
          <cell r="B64" t="str">
            <v>05.04.2025</v>
          </cell>
          <cell r="C64" t="str">
            <v>19.12.2026</v>
          </cell>
          <cell r="D64" t="str">
            <v>31.10.2025</v>
          </cell>
          <cell r="E64">
            <v>104</v>
          </cell>
        </row>
        <row r="65">
          <cell r="A65" t="str">
            <v>Arena City Life - B - BIG+ Comfort</v>
          </cell>
          <cell r="B65" t="str">
            <v>05.04.2025</v>
          </cell>
          <cell r="C65" t="str">
            <v>19.12.2026</v>
          </cell>
          <cell r="D65" t="str">
            <v>31.10.2025</v>
          </cell>
          <cell r="E65">
            <v>12</v>
          </cell>
        </row>
        <row r="66">
          <cell r="A66" t="str">
            <v>Arena City Park - C</v>
          </cell>
          <cell r="B66" t="str">
            <v>20.03.2025</v>
          </cell>
          <cell r="C66" t="str">
            <v>15.12.2026</v>
          </cell>
          <cell r="D66" t="str">
            <v>04.07.2025</v>
          </cell>
          <cell r="E66">
            <v>110</v>
          </cell>
        </row>
        <row r="67">
          <cell r="A67" t="str">
            <v>Arena City Park A-B - 1</v>
          </cell>
          <cell r="B67" t="str">
            <v>28.09.2024</v>
          </cell>
          <cell r="C67" t="str">
            <v>20.06.2026</v>
          </cell>
          <cell r="D67" t="str">
            <v>24.04.2025</v>
          </cell>
          <cell r="E67">
            <v>34</v>
          </cell>
        </row>
        <row r="68">
          <cell r="A68" t="str">
            <v>Arena City Park A-B - 2</v>
          </cell>
          <cell r="B68" t="str">
            <v>28.09.2024</v>
          </cell>
          <cell r="C68" t="str">
            <v>20.06.2026</v>
          </cell>
          <cell r="D68" t="str">
            <v>24.04.2025</v>
          </cell>
          <cell r="E68">
            <v>35</v>
          </cell>
        </row>
        <row r="69">
          <cell r="A69" t="str">
            <v>Arena City Sport - A</v>
          </cell>
          <cell r="B69" t="str">
            <v>04.04.2024</v>
          </cell>
          <cell r="C69" t="str">
            <v>13.09.2025</v>
          </cell>
          <cell r="D69" t="str">
            <v>12.02.2025</v>
          </cell>
          <cell r="E69">
            <v>3</v>
          </cell>
        </row>
        <row r="70">
          <cell r="A70" t="str">
            <v>Arena City Sport - D</v>
          </cell>
          <cell r="B70" t="str">
            <v>27.11.2024</v>
          </cell>
          <cell r="C70" t="str">
            <v>30.05.2026</v>
          </cell>
          <cell r="D70" t="str">
            <v>04.03.2025</v>
          </cell>
          <cell r="E70">
            <v>42</v>
          </cell>
        </row>
        <row r="71">
          <cell r="A71" t="str">
            <v>Arena City Sport - E</v>
          </cell>
          <cell r="B71" t="str">
            <v>30.01.2025</v>
          </cell>
          <cell r="C71" t="str">
            <v>29.08.2026</v>
          </cell>
          <cell r="D71" t="str">
            <v>23.07.2025</v>
          </cell>
          <cell r="E71">
            <v>61</v>
          </cell>
        </row>
        <row r="72">
          <cell r="A72" t="str">
            <v>Arena City Sport - E BIG+Light Classic</v>
          </cell>
          <cell r="B72" t="str">
            <v>30.01.2025</v>
          </cell>
          <cell r="C72" t="str">
            <v>29.08.2026</v>
          </cell>
          <cell r="D72" t="str">
            <v>19.08.2025</v>
          </cell>
          <cell r="E72">
            <v>21</v>
          </cell>
        </row>
        <row r="73">
          <cell r="A73" t="str">
            <v>Arena City Sport - F</v>
          </cell>
          <cell r="B73" t="str">
            <v>12.04.2025</v>
          </cell>
          <cell r="C73" t="str">
            <v>31.10.2026</v>
          </cell>
          <cell r="D73" t="str">
            <v>23.07.2025</v>
          </cell>
          <cell r="E73">
            <v>73</v>
          </cell>
        </row>
        <row r="74">
          <cell r="A74" t="str">
            <v>Arena City Sport - F BIG+LIGHT Modern</v>
          </cell>
          <cell r="B74" t="str">
            <v>12.04.2025</v>
          </cell>
          <cell r="C74" t="str">
            <v>31.10.2026</v>
          </cell>
          <cell r="D74" t="str">
            <v>23.07.2025</v>
          </cell>
          <cell r="E74">
            <v>9</v>
          </cell>
        </row>
        <row r="75">
          <cell r="A75" t="str">
            <v>Arena City Sport - G</v>
          </cell>
          <cell r="B75" t="str">
            <v>05.07.2025</v>
          </cell>
          <cell r="C75" t="str">
            <v>28.11.2026</v>
          </cell>
          <cell r="D75" t="str">
            <v>30.11.2025</v>
          </cell>
          <cell r="E75">
            <v>179</v>
          </cell>
        </row>
        <row r="76">
          <cell r="A76" t="str">
            <v>Arena City Sport C (Comfort P-) - C</v>
          </cell>
          <cell r="B76" t="str">
            <v>27.07.2024</v>
          </cell>
          <cell r="C76" t="str">
            <v>27.12.2025</v>
          </cell>
          <cell r="D76" t="str">
            <v>04.03.2025</v>
          </cell>
          <cell r="E76">
            <v>6</v>
          </cell>
        </row>
        <row r="77">
          <cell r="A77" t="str">
            <v>Arena City. Sport - B</v>
          </cell>
          <cell r="B77" t="str">
            <v>04.04.2024</v>
          </cell>
          <cell r="C77" t="str">
            <v>19.09.2025</v>
          </cell>
          <cell r="D77" t="str">
            <v>12.02.2025</v>
          </cell>
          <cell r="E77">
            <v>4</v>
          </cell>
        </row>
        <row r="78">
          <cell r="A78" t="str">
            <v>Arena Park Comfort - 1</v>
          </cell>
          <cell r="B78" t="str">
            <v>19.11.2022</v>
          </cell>
          <cell r="C78" t="str">
            <v>21.09.2024</v>
          </cell>
          <cell r="D78" t="str">
            <v>05.04.2023</v>
          </cell>
        </row>
        <row r="79">
          <cell r="A79" t="str">
            <v>Arena Park Comfort - 2-1</v>
          </cell>
          <cell r="B79" t="str">
            <v>14.01.2023</v>
          </cell>
          <cell r="C79" t="str">
            <v>21.09.2024</v>
          </cell>
          <cell r="D79" t="str">
            <v>18.07.2024</v>
          </cell>
        </row>
        <row r="80">
          <cell r="A80" t="str">
            <v>Arena Park Comfort - 2-2</v>
          </cell>
          <cell r="B80" t="str">
            <v>14.01.2023</v>
          </cell>
          <cell r="C80" t="str">
            <v>21.09.2024</v>
          </cell>
          <cell r="D80" t="str">
            <v>05.04.2023</v>
          </cell>
          <cell r="E80">
            <v>1</v>
          </cell>
        </row>
        <row r="81">
          <cell r="A81" t="str">
            <v>Arena Park Comfort - 3</v>
          </cell>
          <cell r="B81" t="str">
            <v>25.11.2023</v>
          </cell>
          <cell r="C81" t="str">
            <v>29.05.2025</v>
          </cell>
          <cell r="D81" t="str">
            <v>18.10.2023</v>
          </cell>
          <cell r="E81">
            <v>1</v>
          </cell>
        </row>
        <row r="82">
          <cell r="A82" t="str">
            <v>Arena Park Comfort - 4</v>
          </cell>
          <cell r="B82" t="str">
            <v>14.10.2023</v>
          </cell>
          <cell r="C82" t="str">
            <v>30.01.2025</v>
          </cell>
          <cell r="D82" t="str">
            <v>11.10.2023</v>
          </cell>
        </row>
        <row r="83">
          <cell r="A83" t="str">
            <v>Bereket</v>
          </cell>
          <cell r="B83" t="str">
            <v>21.12.2017</v>
          </cell>
          <cell r="C83" t="str">
            <v>27.07.2019</v>
          </cell>
          <cell r="D83" t="str">
            <v>25.01.2019</v>
          </cell>
        </row>
        <row r="84">
          <cell r="A84" t="str">
            <v>Bereket - Коттедж</v>
          </cell>
          <cell r="B84" t="str">
            <v>07.06.2018</v>
          </cell>
          <cell r="C84" t="str">
            <v>27.07.2019</v>
          </cell>
          <cell r="D84" t="str">
            <v>25.01.2019</v>
          </cell>
        </row>
        <row r="85">
          <cell r="A85" t="str">
            <v>Gulder - 1 (1-1)</v>
          </cell>
          <cell r="B85" t="str">
            <v>21.04.2018</v>
          </cell>
          <cell r="C85" t="str">
            <v>20.07.2019</v>
          </cell>
          <cell r="D85" t="str">
            <v>21.01.2019</v>
          </cell>
        </row>
        <row r="86">
          <cell r="A86" t="str">
            <v>Gulder - 1 (1-2)</v>
          </cell>
          <cell r="B86" t="str">
            <v>06.02.2019</v>
          </cell>
          <cell r="C86" t="str">
            <v>15.06.2020</v>
          </cell>
          <cell r="D86" t="str">
            <v>25.01.2019</v>
          </cell>
        </row>
        <row r="87">
          <cell r="A87" t="str">
            <v>Gulder - 1 (1-3)</v>
          </cell>
          <cell r="B87" t="str">
            <v>16.03.2019</v>
          </cell>
          <cell r="C87" t="str">
            <v>15.06.2020</v>
          </cell>
          <cell r="D87" t="str">
            <v>07.03.2019</v>
          </cell>
        </row>
        <row r="88">
          <cell r="A88" t="str">
            <v>Gulder - 2-1 (16 эт.)</v>
          </cell>
          <cell r="B88" t="str">
            <v>16.11.2019</v>
          </cell>
          <cell r="C88" t="str">
            <v>06.07.2021</v>
          </cell>
          <cell r="D88" t="str">
            <v>14.11.2019</v>
          </cell>
        </row>
        <row r="89">
          <cell r="A89" t="str">
            <v>Gulder - 2-2 (12 эт.)</v>
          </cell>
          <cell r="B89" t="str">
            <v>16.11.2019</v>
          </cell>
          <cell r="C89" t="str">
            <v>06.07.2021</v>
          </cell>
          <cell r="D89" t="str">
            <v>14.11.2019</v>
          </cell>
        </row>
        <row r="90">
          <cell r="A90" t="str">
            <v>Gulder - 3-1</v>
          </cell>
          <cell r="B90" t="str">
            <v>17.10.2020</v>
          </cell>
          <cell r="C90" t="str">
            <v>28.05.2022</v>
          </cell>
          <cell r="D90" t="str">
            <v>30.11.2020</v>
          </cell>
        </row>
        <row r="91">
          <cell r="A91" t="str">
            <v>Gulder - 3-2</v>
          </cell>
          <cell r="B91" t="str">
            <v>10.10.2020</v>
          </cell>
          <cell r="C91" t="str">
            <v>28.05.2022</v>
          </cell>
          <cell r="D91" t="str">
            <v>30.11.2020</v>
          </cell>
        </row>
        <row r="92">
          <cell r="A92" t="str">
            <v>Gulder - 4-1</v>
          </cell>
          <cell r="B92" t="str">
            <v>12.02.2021</v>
          </cell>
          <cell r="C92" t="str">
            <v>30.09.2022</v>
          </cell>
          <cell r="D92" t="str">
            <v>17.07.2021</v>
          </cell>
        </row>
        <row r="93">
          <cell r="A93" t="str">
            <v>Gulder - 4-2</v>
          </cell>
          <cell r="B93" t="str">
            <v>17.09.2021</v>
          </cell>
          <cell r="C93" t="str">
            <v>29.04.2023</v>
          </cell>
          <cell r="D93" t="str">
            <v>22.10.2021</v>
          </cell>
        </row>
        <row r="94">
          <cell r="A94" t="str">
            <v>Lake Town - 1</v>
          </cell>
          <cell r="B94" t="str">
            <v>03.08.2019</v>
          </cell>
          <cell r="C94" t="str">
            <v>03.07.2021</v>
          </cell>
          <cell r="D94" t="str">
            <v>13.09.2019</v>
          </cell>
        </row>
        <row r="95">
          <cell r="A95" t="str">
            <v>Lake Town - 2.1</v>
          </cell>
          <cell r="B95" t="str">
            <v>13.11.2020</v>
          </cell>
          <cell r="C95" t="str">
            <v>25.07.2022</v>
          </cell>
          <cell r="D95" t="str">
            <v>05.04.2021</v>
          </cell>
        </row>
        <row r="96">
          <cell r="A96" t="str">
            <v>Lake Town - 2.2</v>
          </cell>
          <cell r="B96" t="str">
            <v>21.06.2021</v>
          </cell>
          <cell r="C96" t="str">
            <v>07.07.2023</v>
          </cell>
          <cell r="D96" t="str">
            <v>15.07.2021</v>
          </cell>
        </row>
        <row r="97">
          <cell r="A97" t="str">
            <v>ONER - 1-1</v>
          </cell>
          <cell r="B97" t="str">
            <v>17.10.2020</v>
          </cell>
          <cell r="C97" t="str">
            <v>09.07.2022</v>
          </cell>
          <cell r="D97" t="str">
            <v>17.02.2021</v>
          </cell>
        </row>
        <row r="98">
          <cell r="A98" t="str">
            <v>ONER - 1-2</v>
          </cell>
          <cell r="B98" t="str">
            <v>16.01.2021</v>
          </cell>
          <cell r="C98" t="str">
            <v>24.12.2022</v>
          </cell>
          <cell r="D98" t="str">
            <v>14.07.2021</v>
          </cell>
        </row>
        <row r="99">
          <cell r="A99" t="str">
            <v>ONER - 2-1</v>
          </cell>
          <cell r="B99" t="str">
            <v>30.07.2021</v>
          </cell>
          <cell r="C99" t="str">
            <v>18.02.2023</v>
          </cell>
          <cell r="D99" t="str">
            <v>06.08.2021</v>
          </cell>
        </row>
        <row r="100">
          <cell r="A100" t="str">
            <v>ONER - 2-2</v>
          </cell>
          <cell r="B100" t="str">
            <v>05.02.2022</v>
          </cell>
          <cell r="C100" t="str">
            <v>15.06.2023</v>
          </cell>
          <cell r="D100" t="str">
            <v>25.08.2021</v>
          </cell>
        </row>
        <row r="101">
          <cell r="A101" t="str">
            <v>Riverside 1-1</v>
          </cell>
          <cell r="B101" t="str">
            <v>29.08.2020</v>
          </cell>
          <cell r="C101" t="str">
            <v>03.07.2022</v>
          </cell>
          <cell r="D101" t="str">
            <v>27.10.2020</v>
          </cell>
        </row>
        <row r="102">
          <cell r="A102" t="str">
            <v>Riverside 1-2</v>
          </cell>
          <cell r="B102" t="str">
            <v>29.08.2020</v>
          </cell>
          <cell r="C102" t="str">
            <v>03.07.2022</v>
          </cell>
          <cell r="D102" t="str">
            <v>27.10.2020</v>
          </cell>
        </row>
        <row r="103">
          <cell r="A103" t="str">
            <v>TauGul 1 (1-3 подъезд)</v>
          </cell>
          <cell r="B103" t="str">
            <v>24.02.2022</v>
          </cell>
          <cell r="C103" t="str">
            <v>29.04.2023</v>
          </cell>
          <cell r="D103" t="str">
            <v>15.02.2022</v>
          </cell>
        </row>
        <row r="104">
          <cell r="A104" t="str">
            <v>Taugul 16 эт. - 1</v>
          </cell>
          <cell r="B104" t="str">
            <v>24.02.2022</v>
          </cell>
          <cell r="C104" t="str">
            <v>28.05.2023</v>
          </cell>
          <cell r="D104" t="str">
            <v>15.02.2022</v>
          </cell>
        </row>
        <row r="105">
          <cell r="A105" t="str">
            <v>1st by BI Luxe</v>
          </cell>
          <cell r="B105" t="str">
            <v>22.11.2025</v>
          </cell>
          <cell r="C105" t="str">
            <v>25.09.2027</v>
          </cell>
          <cell r="D105" t="str">
            <v>30.11.2025</v>
          </cell>
          <cell r="E105">
            <v>31</v>
          </cell>
        </row>
        <row r="106">
          <cell r="A106" t="str">
            <v>1st by BI премиум</v>
          </cell>
          <cell r="B106" t="str">
            <v>11.10.2024</v>
          </cell>
          <cell r="C106" t="str">
            <v>26.09.2026</v>
          </cell>
          <cell r="D106" t="str">
            <v>30.11.2025</v>
          </cell>
          <cell r="E106">
            <v>17</v>
          </cell>
        </row>
        <row r="107">
          <cell r="A107" t="str">
            <v>1st by BI премиум 2 - 2</v>
          </cell>
          <cell r="B107" t="str">
            <v>24.01.2025</v>
          </cell>
          <cell r="C107" t="str">
            <v>26.12.2026</v>
          </cell>
          <cell r="D107" t="str">
            <v>30.11.2025</v>
          </cell>
          <cell r="E107">
            <v>26</v>
          </cell>
        </row>
        <row r="108">
          <cell r="A108" t="str">
            <v>4you Business - 3</v>
          </cell>
          <cell r="B108" t="str">
            <v>20.01.2021</v>
          </cell>
          <cell r="C108" t="str">
            <v>19.12.2022</v>
          </cell>
          <cell r="D108" t="str">
            <v>26.05.2021</v>
          </cell>
        </row>
        <row r="109">
          <cell r="A109" t="str">
            <v>4you Business - 4</v>
          </cell>
          <cell r="B109" t="str">
            <v>28.08.2021</v>
          </cell>
          <cell r="C109" t="str">
            <v>18.11.2023</v>
          </cell>
          <cell r="D109" t="str">
            <v>18.10.2021</v>
          </cell>
        </row>
        <row r="110">
          <cell r="A110" t="str">
            <v>4you Comfort - 3</v>
          </cell>
          <cell r="B110" t="str">
            <v>20.01.2021</v>
          </cell>
          <cell r="C110" t="str">
            <v>20.10.2022</v>
          </cell>
          <cell r="D110" t="str">
            <v>30.03.2021</v>
          </cell>
        </row>
        <row r="111">
          <cell r="A111" t="str">
            <v>4you Comfort - 4</v>
          </cell>
          <cell r="B111" t="str">
            <v>26.06.2021</v>
          </cell>
          <cell r="C111" t="str">
            <v>25.02.2023</v>
          </cell>
          <cell r="D111" t="str">
            <v>10.09.2021</v>
          </cell>
        </row>
        <row r="112">
          <cell r="A112" t="str">
            <v>ALA Park - 1.1</v>
          </cell>
          <cell r="B112" t="str">
            <v>28.07.2020</v>
          </cell>
          <cell r="C112" t="str">
            <v>09.07.2022</v>
          </cell>
          <cell r="D112" t="str">
            <v>18.08.2020</v>
          </cell>
        </row>
        <row r="113">
          <cell r="A113" t="str">
            <v>ALA Park - 1.2</v>
          </cell>
          <cell r="B113" t="str">
            <v>12.09.2020</v>
          </cell>
          <cell r="C113" t="str">
            <v>09.07.2022</v>
          </cell>
          <cell r="D113" t="str">
            <v>18.08.2020</v>
          </cell>
        </row>
        <row r="114">
          <cell r="A114" t="str">
            <v>ALA Park - 2</v>
          </cell>
          <cell r="B114" t="str">
            <v>18.03.2021</v>
          </cell>
          <cell r="C114" t="str">
            <v>12.12.2022</v>
          </cell>
          <cell r="D114" t="str">
            <v>11.05.2021</v>
          </cell>
        </row>
        <row r="115">
          <cell r="A115" t="str">
            <v>ALA Park - 3-1</v>
          </cell>
          <cell r="B115" t="str">
            <v>16.04.2022</v>
          </cell>
          <cell r="C115" t="str">
            <v>31.10.2023</v>
          </cell>
          <cell r="D115" t="str">
            <v>28.02.2022</v>
          </cell>
        </row>
        <row r="116">
          <cell r="A116" t="str">
            <v>ALA Park - 3-2</v>
          </cell>
          <cell r="B116" t="str">
            <v>16.04.2022</v>
          </cell>
          <cell r="C116" t="str">
            <v>31.10.2023</v>
          </cell>
          <cell r="D116" t="str">
            <v>08.02.2023</v>
          </cell>
        </row>
        <row r="117">
          <cell r="A117" t="str">
            <v>ALA Park - 4</v>
          </cell>
          <cell r="B117" t="str">
            <v>28.01.2023</v>
          </cell>
          <cell r="C117" t="str">
            <v>30.08.2024</v>
          </cell>
          <cell r="D117" t="str">
            <v>18.07.2024</v>
          </cell>
        </row>
        <row r="118">
          <cell r="A118" t="str">
            <v>ALA Town - 1</v>
          </cell>
          <cell r="B118" t="str">
            <v>15.12.2023</v>
          </cell>
          <cell r="C118" t="str">
            <v>28.12.2024</v>
          </cell>
          <cell r="E118">
            <v>5</v>
          </cell>
        </row>
        <row r="119">
          <cell r="A119" t="str">
            <v>ALA Town - 2</v>
          </cell>
          <cell r="B119" t="str">
            <v>09.12.2023</v>
          </cell>
          <cell r="C119" t="str">
            <v>24.05.2025</v>
          </cell>
          <cell r="E119">
            <v>3</v>
          </cell>
        </row>
        <row r="120">
          <cell r="A120" t="str">
            <v>ALA Town - 3</v>
          </cell>
          <cell r="B120" t="str">
            <v>09.11.2024</v>
          </cell>
          <cell r="C120" t="str">
            <v>06.09.2025</v>
          </cell>
          <cell r="E120">
            <v>6</v>
          </cell>
        </row>
        <row r="121">
          <cell r="A121" t="str">
            <v>AMIR - 1</v>
          </cell>
          <cell r="B121" t="str">
            <v>13.03.2021</v>
          </cell>
          <cell r="C121" t="str">
            <v>30.12.2022</v>
          </cell>
          <cell r="D121" t="str">
            <v>15.06.2021</v>
          </cell>
        </row>
        <row r="122">
          <cell r="A122" t="str">
            <v>AMIR - 2</v>
          </cell>
          <cell r="B122" t="str">
            <v>17.07.2021</v>
          </cell>
          <cell r="C122" t="str">
            <v>22.06.2023</v>
          </cell>
          <cell r="D122" t="str">
            <v>01.09.2021</v>
          </cell>
        </row>
        <row r="123">
          <cell r="A123" t="str">
            <v>AMIR - 3</v>
          </cell>
          <cell r="B123" t="str">
            <v>02.07.2022</v>
          </cell>
          <cell r="C123" t="str">
            <v>03.03.2024</v>
          </cell>
          <cell r="D123" t="str">
            <v>29.04.2022</v>
          </cell>
        </row>
        <row r="124">
          <cell r="A124" t="str">
            <v>Biography - 1 - 1</v>
          </cell>
          <cell r="B124" t="str">
            <v>24.08.2024</v>
          </cell>
          <cell r="C124" t="str">
            <v>27.12.2025</v>
          </cell>
          <cell r="E124">
            <v>5</v>
          </cell>
        </row>
        <row r="125">
          <cell r="A125" t="str">
            <v>Biography - 1 - 2</v>
          </cell>
          <cell r="B125" t="str">
            <v>24.08.2024</v>
          </cell>
          <cell r="C125" t="str">
            <v>27.03.2026</v>
          </cell>
          <cell r="D125" t="str">
            <v>27.03.2026</v>
          </cell>
          <cell r="E125">
            <v>12</v>
          </cell>
        </row>
        <row r="126">
          <cell r="A126" t="str">
            <v>Biography - 2 - 1</v>
          </cell>
          <cell r="B126" t="str">
            <v>15.03.2025</v>
          </cell>
          <cell r="C126" t="str">
            <v>26.12.2026</v>
          </cell>
          <cell r="D126" t="str">
            <v>30.11.2025</v>
          </cell>
          <cell r="E126">
            <v>46</v>
          </cell>
        </row>
        <row r="127">
          <cell r="A127" t="str">
            <v>Biography - 2 - 2</v>
          </cell>
          <cell r="B127" t="str">
            <v>15.03.2025</v>
          </cell>
          <cell r="C127" t="str">
            <v>26.12.2026</v>
          </cell>
          <cell r="D127" t="str">
            <v>30.11.2025</v>
          </cell>
          <cell r="E127">
            <v>52</v>
          </cell>
        </row>
        <row r="128">
          <cell r="A128" t="str">
            <v>Boulevard Residence</v>
          </cell>
          <cell r="B128" t="str">
            <v>25.03.2023</v>
          </cell>
          <cell r="C128" t="str">
            <v>01.12.2024</v>
          </cell>
          <cell r="D128" t="str">
            <v>23.02.2023</v>
          </cell>
        </row>
        <row r="129">
          <cell r="A129" t="str">
            <v>Central Avenue - 1</v>
          </cell>
          <cell r="B129" t="str">
            <v>26.10.2017</v>
          </cell>
          <cell r="C129" t="str">
            <v>30.06.2020</v>
          </cell>
          <cell r="D129" t="str">
            <v>05.11.2018</v>
          </cell>
        </row>
        <row r="130">
          <cell r="A130" t="str">
            <v>Central Avenue - 2.1</v>
          </cell>
          <cell r="B130" t="str">
            <v>16.02.2019</v>
          </cell>
          <cell r="C130" t="str">
            <v>15.12.2020</v>
          </cell>
          <cell r="D130" t="str">
            <v>06.02.2019</v>
          </cell>
        </row>
        <row r="131">
          <cell r="A131" t="str">
            <v>Central Avenue - 2.2</v>
          </cell>
          <cell r="B131" t="str">
            <v>29.05.2019</v>
          </cell>
          <cell r="C131" t="str">
            <v>08.07.2021</v>
          </cell>
          <cell r="D131" t="str">
            <v>06.02.2019</v>
          </cell>
        </row>
        <row r="132">
          <cell r="A132" t="str">
            <v>Central Avenue - 3.1</v>
          </cell>
          <cell r="B132" t="str">
            <v>15.08.2020</v>
          </cell>
          <cell r="C132" t="str">
            <v>12.01.2023</v>
          </cell>
          <cell r="D132" t="str">
            <v>11.05.2021</v>
          </cell>
        </row>
        <row r="133">
          <cell r="A133" t="str">
            <v>Central Avenue - 3.2</v>
          </cell>
          <cell r="B133" t="str">
            <v>03.10.2020</v>
          </cell>
          <cell r="C133" t="str">
            <v>12.01.2023</v>
          </cell>
          <cell r="D133" t="str">
            <v>11.05.2021</v>
          </cell>
        </row>
        <row r="134">
          <cell r="A134" t="str">
            <v>Central Avenue - 4</v>
          </cell>
          <cell r="B134" t="str">
            <v>21.08.2021</v>
          </cell>
          <cell r="C134" t="str">
            <v>12.11.2023</v>
          </cell>
          <cell r="D134" t="str">
            <v>14.10.2021</v>
          </cell>
        </row>
        <row r="135">
          <cell r="A135" t="str">
            <v>Dastur - 1</v>
          </cell>
          <cell r="B135" t="str">
            <v>05.10.2024</v>
          </cell>
          <cell r="C135" t="str">
            <v>18.07.2026</v>
          </cell>
          <cell r="D135" t="str">
            <v>24.02.2025</v>
          </cell>
          <cell r="E135">
            <v>120</v>
          </cell>
        </row>
        <row r="136">
          <cell r="A136" t="str">
            <v>Dastur - 2</v>
          </cell>
          <cell r="B136" t="str">
            <v>22.11.2024</v>
          </cell>
          <cell r="C136" t="str">
            <v>26.09.2026</v>
          </cell>
          <cell r="D136" t="str">
            <v>24.02.2025</v>
          </cell>
          <cell r="E136">
            <v>87</v>
          </cell>
        </row>
        <row r="137">
          <cell r="A137" t="str">
            <v>Dastur - 3</v>
          </cell>
          <cell r="B137" t="str">
            <v>07.03.2025</v>
          </cell>
          <cell r="C137" t="str">
            <v>19.12.2026</v>
          </cell>
          <cell r="D137" t="str">
            <v>21.08.2025</v>
          </cell>
          <cell r="E137">
            <v>122</v>
          </cell>
        </row>
        <row r="138">
          <cell r="A138" t="str">
            <v>Dastur - 4</v>
          </cell>
          <cell r="B138" t="str">
            <v>24.09.2025</v>
          </cell>
          <cell r="C138" t="str">
            <v>27.03.2027</v>
          </cell>
          <cell r="D138" t="str">
            <v>09.09.2025</v>
          </cell>
          <cell r="E138">
            <v>411</v>
          </cell>
        </row>
        <row r="139">
          <cell r="A139" t="str">
            <v>Dastur 3 - 3 BIG+ Comfort</v>
          </cell>
          <cell r="B139" t="str">
            <v>07.03.2025</v>
          </cell>
          <cell r="C139" t="str">
            <v>19.12.2026</v>
          </cell>
          <cell r="D139" t="str">
            <v>21.08.2025</v>
          </cell>
          <cell r="E139">
            <v>14</v>
          </cell>
        </row>
        <row r="140">
          <cell r="A140" t="str">
            <v>El Monte</v>
          </cell>
          <cell r="B140" t="str">
            <v>18.10.2024</v>
          </cell>
          <cell r="C140" t="str">
            <v>30.05.2026</v>
          </cell>
          <cell r="D140" t="str">
            <v>30.11.2025</v>
          </cell>
          <cell r="E140">
            <v>51</v>
          </cell>
        </row>
        <row r="141">
          <cell r="A141" t="str">
            <v>Gagarin park (1 очередь)</v>
          </cell>
          <cell r="B141" t="str">
            <v>13.05.2016</v>
          </cell>
          <cell r="C141" t="str">
            <v>29.12.2017</v>
          </cell>
        </row>
        <row r="142">
          <cell r="A142" t="str">
            <v>Gagarin park (2 очередь)</v>
          </cell>
          <cell r="B142" t="str">
            <v>05.08.2016</v>
          </cell>
          <cell r="C142" t="str">
            <v>20.06.2018</v>
          </cell>
          <cell r="D142" t="str">
            <v>26.09.2018</v>
          </cell>
        </row>
        <row r="143">
          <cell r="A143" t="str">
            <v>Gagarin park (3 очередь) блок A</v>
          </cell>
          <cell r="B143" t="str">
            <v>24.09.2016</v>
          </cell>
          <cell r="C143" t="str">
            <v>30.07.2018</v>
          </cell>
        </row>
        <row r="144">
          <cell r="A144" t="str">
            <v>Gagarin park (3 очередь) блок B</v>
          </cell>
          <cell r="B144" t="str">
            <v>24.09.2016</v>
          </cell>
          <cell r="C144" t="str">
            <v>30.07.2018</v>
          </cell>
        </row>
        <row r="145">
          <cell r="A145" t="str">
            <v>Gagarin park (3 очередь) блок C</v>
          </cell>
          <cell r="B145" t="str">
            <v>24.09.2016</v>
          </cell>
          <cell r="C145" t="str">
            <v>30.07.2018</v>
          </cell>
        </row>
        <row r="146">
          <cell r="A146" t="str">
            <v>ONER Towers</v>
          </cell>
          <cell r="B146" t="str">
            <v>27.09.2022</v>
          </cell>
          <cell r="C146" t="str">
            <v>28.07.2024</v>
          </cell>
          <cell r="D146" t="str">
            <v>22.09.2022</v>
          </cell>
        </row>
        <row r="147">
          <cell r="A147" t="str">
            <v>President's Park - 1</v>
          </cell>
          <cell r="B147" t="str">
            <v>09.07.2020</v>
          </cell>
          <cell r="C147" t="str">
            <v>03.02.2022</v>
          </cell>
        </row>
        <row r="148">
          <cell r="A148" t="str">
            <v>President's Park - 2.1</v>
          </cell>
          <cell r="B148" t="str">
            <v>26.09.2020</v>
          </cell>
          <cell r="C148" t="str">
            <v>06.08.2022</v>
          </cell>
          <cell r="D148" t="str">
            <v>25.12.2020</v>
          </cell>
        </row>
        <row r="149">
          <cell r="A149" t="str">
            <v>President's Park - 2.2</v>
          </cell>
          <cell r="B149" t="str">
            <v>04.02.2021</v>
          </cell>
          <cell r="C149" t="str">
            <v>06.08.2022</v>
          </cell>
        </row>
        <row r="150">
          <cell r="A150" t="str">
            <v>President's Park - 3</v>
          </cell>
          <cell r="B150" t="str">
            <v>25.02.2023</v>
          </cell>
          <cell r="C150" t="str">
            <v>30.12.2024</v>
          </cell>
          <cell r="E150">
            <v>1</v>
          </cell>
        </row>
        <row r="151">
          <cell r="A151" t="str">
            <v>Regis Hills - 1</v>
          </cell>
          <cell r="B151" t="str">
            <v>25.05.2024</v>
          </cell>
          <cell r="C151" t="str">
            <v>27.09.2025</v>
          </cell>
          <cell r="D151" t="str">
            <v>01.01.2016</v>
          </cell>
          <cell r="E151">
            <v>2</v>
          </cell>
        </row>
        <row r="152">
          <cell r="A152" t="str">
            <v>Tamga Residence - 1</v>
          </cell>
          <cell r="B152" t="str">
            <v>11.09.2024</v>
          </cell>
          <cell r="C152" t="str">
            <v>31.07.2026</v>
          </cell>
          <cell r="D152" t="str">
            <v>30.11.2025</v>
          </cell>
          <cell r="E152">
            <v>15</v>
          </cell>
        </row>
        <row r="153">
          <cell r="A153" t="str">
            <v>Tamga Residence - 1 Партнер</v>
          </cell>
          <cell r="B153" t="str">
            <v>11.09.2024</v>
          </cell>
          <cell r="C153" t="str">
            <v>31.07.2026</v>
          </cell>
        </row>
        <row r="154">
          <cell r="A154" t="str">
            <v>Verdi - 1 оч.</v>
          </cell>
          <cell r="B154" t="str">
            <v>24.02.2024</v>
          </cell>
          <cell r="C154" t="str">
            <v>06.09.2025</v>
          </cell>
          <cell r="D154" t="str">
            <v>01.04.2024</v>
          </cell>
          <cell r="E154">
            <v>11</v>
          </cell>
        </row>
        <row r="155">
          <cell r="A155" t="str">
            <v>Verdi - 2</v>
          </cell>
          <cell r="B155" t="str">
            <v>25.05.2024</v>
          </cell>
          <cell r="C155" t="str">
            <v>20.12.2025</v>
          </cell>
          <cell r="D155" t="str">
            <v>04.07.2024</v>
          </cell>
          <cell r="E155">
            <v>32</v>
          </cell>
        </row>
        <row r="156">
          <cell r="A156" t="str">
            <v>Клубный Дом 44 - 1</v>
          </cell>
          <cell r="B156" t="str">
            <v>24.02.2024</v>
          </cell>
          <cell r="C156" t="str">
            <v>29.11.2025</v>
          </cell>
          <cell r="D156" t="str">
            <v>10.05.2024</v>
          </cell>
          <cell r="E156">
            <v>14</v>
          </cell>
        </row>
        <row r="157">
          <cell r="A157" t="str">
            <v>Akbulak Riviera Urban Villa - 3</v>
          </cell>
          <cell r="B157" t="str">
            <v>28.10.2022</v>
          </cell>
          <cell r="C157" t="str">
            <v>20.04.2024</v>
          </cell>
        </row>
        <row r="158">
          <cell r="A158" t="str">
            <v>GreenLine Tokyo - 5 F блок</v>
          </cell>
          <cell r="B158" t="str">
            <v>02.02.2023</v>
          </cell>
          <cell r="C158" t="str">
            <v>24.08.2024</v>
          </cell>
          <cell r="D158" t="str">
            <v>12.04.2023</v>
          </cell>
        </row>
        <row r="159">
          <cell r="A159" t="str">
            <v>Akbulak Riviera - Urban - house</v>
          </cell>
          <cell r="B159" t="str">
            <v>03.10.2020</v>
          </cell>
          <cell r="C159" t="str">
            <v>09.09.2023</v>
          </cell>
        </row>
        <row r="160">
          <cell r="A160" t="str">
            <v>Akbulak Riviera - Urban Town</v>
          </cell>
          <cell r="B160" t="str">
            <v>03.10.2020</v>
          </cell>
          <cell r="C160" t="str">
            <v>20.04.2024</v>
          </cell>
          <cell r="D160" t="str">
            <v>30.09.2021</v>
          </cell>
          <cell r="E160">
            <v>2</v>
          </cell>
        </row>
        <row r="161">
          <cell r="A161" t="str">
            <v>Akbulak Riviera - Urban Villa</v>
          </cell>
          <cell r="B161" t="str">
            <v>28.10.2022</v>
          </cell>
          <cell r="C161" t="str">
            <v>20.04.2024</v>
          </cell>
        </row>
        <row r="162">
          <cell r="A162" t="str">
            <v>Akbulak Riviera - Urban Villa 2</v>
          </cell>
          <cell r="B162" t="str">
            <v>27.10.2022</v>
          </cell>
          <cell r="C162" t="str">
            <v>20.04.2024</v>
          </cell>
          <cell r="E162">
            <v>1</v>
          </cell>
        </row>
        <row r="163">
          <cell r="A163" t="str">
            <v>Akbulak Riviera - Wall - house</v>
          </cell>
          <cell r="B163" t="str">
            <v>01.03.2021</v>
          </cell>
          <cell r="C163" t="str">
            <v>09.09.2023</v>
          </cell>
        </row>
        <row r="164">
          <cell r="A164" t="str">
            <v>Akbulak Riviera - Wall – house 1-2</v>
          </cell>
          <cell r="B164" t="str">
            <v>31.08.2023</v>
          </cell>
          <cell r="C164" t="str">
            <v>09.09.2023</v>
          </cell>
        </row>
        <row r="165">
          <cell r="A165" t="str">
            <v>Akbulak Набережная Юг-1 оч. - Коттедж</v>
          </cell>
          <cell r="B165" t="str">
            <v>01.01.2021</v>
          </cell>
          <cell r="C165" t="str">
            <v>30.06.2022</v>
          </cell>
        </row>
        <row r="166">
          <cell r="A166" t="str">
            <v>Atlant - 1 и 2</v>
          </cell>
          <cell r="B166" t="str">
            <v>16.08.2019</v>
          </cell>
          <cell r="C166" t="str">
            <v>20.03.2021</v>
          </cell>
          <cell r="D166" t="str">
            <v>01.08.2019</v>
          </cell>
        </row>
        <row r="167">
          <cell r="A167" t="str">
            <v>Atlant - 3 - 1</v>
          </cell>
          <cell r="B167" t="str">
            <v>16.09.2020</v>
          </cell>
          <cell r="C167" t="str">
            <v>18.05.2022</v>
          </cell>
          <cell r="D167" t="str">
            <v>27.05.2020</v>
          </cell>
        </row>
        <row r="168">
          <cell r="A168" t="str">
            <v>Atlant - 3 - 2</v>
          </cell>
          <cell r="B168" t="str">
            <v>23.10.2020</v>
          </cell>
          <cell r="C168" t="str">
            <v>18.05.2022</v>
          </cell>
          <cell r="D168" t="str">
            <v>27.05.2020</v>
          </cell>
        </row>
        <row r="169">
          <cell r="A169" t="str">
            <v>Atlant - 4</v>
          </cell>
          <cell r="B169" t="str">
            <v>26.01.2021</v>
          </cell>
          <cell r="C169" t="str">
            <v>22.04.2023</v>
          </cell>
          <cell r="D169" t="str">
            <v>19.05.2021</v>
          </cell>
        </row>
        <row r="170">
          <cell r="A170" t="str">
            <v>Atlant - 6</v>
          </cell>
          <cell r="B170" t="str">
            <v>24.06.2022</v>
          </cell>
          <cell r="C170" t="str">
            <v>31.10.2024</v>
          </cell>
          <cell r="D170" t="str">
            <v>13.09.2022</v>
          </cell>
        </row>
        <row r="171">
          <cell r="A171" t="str">
            <v>Atlant - 6 - 2</v>
          </cell>
          <cell r="B171" t="str">
            <v>25.10.2025</v>
          </cell>
          <cell r="C171" t="str">
            <v>26.12.2026</v>
          </cell>
          <cell r="D171" t="str">
            <v>23.12.2024</v>
          </cell>
          <cell r="E171">
            <v>20</v>
          </cell>
        </row>
        <row r="172">
          <cell r="A172" t="str">
            <v>Atlant Unique - 5</v>
          </cell>
          <cell r="B172" t="str">
            <v>25.01.2024</v>
          </cell>
          <cell r="C172" t="str">
            <v>20.06.2026</v>
          </cell>
          <cell r="D172" t="str">
            <v>14.02.2024</v>
          </cell>
          <cell r="E172">
            <v>11</v>
          </cell>
        </row>
        <row r="173">
          <cell r="A173" t="str">
            <v>Atlant Unique - 5 - 2</v>
          </cell>
          <cell r="B173" t="str">
            <v>25.10.2025</v>
          </cell>
          <cell r="C173" t="str">
            <v>26.12.2026</v>
          </cell>
          <cell r="D173" t="str">
            <v>03.02.2026</v>
          </cell>
          <cell r="E173">
            <v>42</v>
          </cell>
        </row>
        <row r="174">
          <cell r="A174" t="str">
            <v>Avenue 5</v>
          </cell>
          <cell r="B174" t="str">
            <v>20.01.2017</v>
          </cell>
          <cell r="C174" t="str">
            <v>21.01.2019</v>
          </cell>
          <cell r="D174" t="str">
            <v>12.12.2017</v>
          </cell>
        </row>
        <row r="175">
          <cell r="A175" t="str">
            <v>Bi-City (1-очередь) блок F</v>
          </cell>
          <cell r="C175" t="str">
            <v>10.09.2016</v>
          </cell>
        </row>
        <row r="176">
          <cell r="A176" t="str">
            <v>Bi-City (2-очередь) блок G</v>
          </cell>
          <cell r="C176" t="str">
            <v>01.02.2017</v>
          </cell>
        </row>
        <row r="177">
          <cell r="A177" t="str">
            <v>Bi-CIty (4-очередь) блок A</v>
          </cell>
          <cell r="B177" t="str">
            <v>01.11.2016</v>
          </cell>
          <cell r="C177" t="str">
            <v>02.06.2018</v>
          </cell>
        </row>
        <row r="178">
          <cell r="A178" t="str">
            <v>Bi-CIty (5-очередь) блок B</v>
          </cell>
          <cell r="B178" t="str">
            <v>04.06.2016</v>
          </cell>
          <cell r="C178" t="str">
            <v>15.01.2018</v>
          </cell>
        </row>
        <row r="179">
          <cell r="A179" t="str">
            <v>Bi-City (6-очередь) блок С</v>
          </cell>
          <cell r="C179" t="str">
            <v>19.08.2017</v>
          </cell>
        </row>
        <row r="180">
          <cell r="A180" t="str">
            <v>Bi-CIty (7-очередь) блок D</v>
          </cell>
          <cell r="B180" t="str">
            <v>28.10.2017</v>
          </cell>
          <cell r="C180" t="str">
            <v>29.12.2018</v>
          </cell>
          <cell r="D180" t="str">
            <v>08.06.2018</v>
          </cell>
        </row>
        <row r="181">
          <cell r="A181" t="str">
            <v>Bi-CIty (9-очередь) блок- H</v>
          </cell>
          <cell r="B181" t="str">
            <v>05.10.2018</v>
          </cell>
          <cell r="C181" t="str">
            <v>05.12.2019</v>
          </cell>
          <cell r="D181" t="str">
            <v>03.07.2018</v>
          </cell>
        </row>
        <row r="182">
          <cell r="A182" t="str">
            <v>Bi-City блок (3-очередь) E</v>
          </cell>
          <cell r="B182" t="str">
            <v>01.10.2016</v>
          </cell>
          <cell r="C182" t="str">
            <v>16.01.2018</v>
          </cell>
        </row>
        <row r="183">
          <cell r="A183" t="str">
            <v>Crocus City 1-1</v>
          </cell>
          <cell r="B183" t="str">
            <v>15.12.2017</v>
          </cell>
          <cell r="C183" t="str">
            <v>24.08.2019</v>
          </cell>
          <cell r="D183" t="str">
            <v>01.08.2018</v>
          </cell>
        </row>
        <row r="184">
          <cell r="A184" t="str">
            <v>Crocus City 1-2</v>
          </cell>
          <cell r="B184" t="str">
            <v>21.09.2018</v>
          </cell>
          <cell r="C184" t="str">
            <v>24.08.2019</v>
          </cell>
          <cell r="D184" t="str">
            <v>01.08.2018</v>
          </cell>
        </row>
        <row r="185">
          <cell r="A185" t="str">
            <v>Da Vinci</v>
          </cell>
          <cell r="B185" t="str">
            <v>31.03.2021</v>
          </cell>
          <cell r="C185" t="str">
            <v>11.03.2023</v>
          </cell>
          <cell r="D185" t="str">
            <v>03.08.2021</v>
          </cell>
        </row>
        <row r="186">
          <cell r="A186" t="str">
            <v>Esil Riverside - 2</v>
          </cell>
          <cell r="B186" t="str">
            <v>05.11.2020</v>
          </cell>
          <cell r="C186" t="str">
            <v>16.04.2022</v>
          </cell>
        </row>
        <row r="187">
          <cell r="A187" t="str">
            <v>Esil Riverside 1 очередь</v>
          </cell>
          <cell r="B187" t="str">
            <v>27.06.2018</v>
          </cell>
          <cell r="C187" t="str">
            <v>07.11.2020</v>
          </cell>
          <cell r="D187" t="str">
            <v>01.11.2018</v>
          </cell>
        </row>
        <row r="188">
          <cell r="A188" t="str">
            <v>Family Village - 4  сектор</v>
          </cell>
          <cell r="B188" t="str">
            <v>04.08.2018</v>
          </cell>
          <cell r="C188" t="str">
            <v>04.08.2019</v>
          </cell>
        </row>
        <row r="189">
          <cell r="A189" t="str">
            <v>Flagman - 2</v>
          </cell>
          <cell r="B189" t="str">
            <v>23.07.2021</v>
          </cell>
          <cell r="C189" t="str">
            <v>24.06.2023</v>
          </cell>
          <cell r="D189" t="str">
            <v>01.10.2021</v>
          </cell>
        </row>
        <row r="190">
          <cell r="A190" t="str">
            <v>Flаgmаn - 1</v>
          </cell>
          <cell r="B190" t="str">
            <v>23.07.2021</v>
          </cell>
          <cell r="C190" t="str">
            <v>13.05.2023</v>
          </cell>
          <cell r="D190" t="str">
            <v>01.10.2021</v>
          </cell>
        </row>
        <row r="191">
          <cell r="A191" t="str">
            <v>Garden View - 1</v>
          </cell>
          <cell r="B191" t="str">
            <v>24.08.2022</v>
          </cell>
          <cell r="C191" t="str">
            <v>08.06.2024</v>
          </cell>
          <cell r="D191" t="str">
            <v>01.08.2022</v>
          </cell>
        </row>
        <row r="192">
          <cell r="A192" t="str">
            <v>Garden View-2</v>
          </cell>
          <cell r="B192" t="str">
            <v>27.04.2023</v>
          </cell>
          <cell r="C192" t="str">
            <v>28.12.2024</v>
          </cell>
          <cell r="D192" t="str">
            <v>03.05.2023</v>
          </cell>
        </row>
        <row r="193">
          <cell r="A193" t="str">
            <v>Grand Opera</v>
          </cell>
          <cell r="B193" t="str">
            <v>21.12.2018</v>
          </cell>
          <cell r="C193" t="str">
            <v>05.04.2021</v>
          </cell>
          <cell r="D193" t="str">
            <v>11.03.2019</v>
          </cell>
        </row>
        <row r="194">
          <cell r="A194" t="str">
            <v>GRAND TURAN  (Комфорт) - 1</v>
          </cell>
          <cell r="B194" t="str">
            <v>26.10.2020</v>
          </cell>
          <cell r="C194" t="str">
            <v>05.05.2022</v>
          </cell>
          <cell r="D194" t="str">
            <v>30.06.2021</v>
          </cell>
        </row>
        <row r="195">
          <cell r="A195" t="str">
            <v>GRAND TURAN (Бизнес) - 1 - 1</v>
          </cell>
          <cell r="B195" t="str">
            <v>02.12.2020</v>
          </cell>
          <cell r="C195" t="str">
            <v>23.07.2022</v>
          </cell>
          <cell r="D195" t="str">
            <v>15.09.2021</v>
          </cell>
        </row>
        <row r="196">
          <cell r="A196" t="str">
            <v>GRAND TURAN (Бизнес) - 1 - 2</v>
          </cell>
          <cell r="B196" t="str">
            <v>26.04.2021</v>
          </cell>
          <cell r="C196" t="str">
            <v>30.09.2022</v>
          </cell>
          <cell r="D196" t="str">
            <v>15.09.2021</v>
          </cell>
        </row>
        <row r="197">
          <cell r="A197" t="str">
            <v>GRAND TURAN (Бизнес) - 2</v>
          </cell>
          <cell r="B197" t="str">
            <v>31.01.2022</v>
          </cell>
          <cell r="C197" t="str">
            <v>10.06.2023</v>
          </cell>
          <cell r="D197" t="str">
            <v>28.03.2022</v>
          </cell>
        </row>
        <row r="198">
          <cell r="A198" t="str">
            <v>GRAND TURAN (Комфорт) - 2</v>
          </cell>
          <cell r="B198" t="str">
            <v>17.03.2021</v>
          </cell>
          <cell r="C198" t="str">
            <v>31.10.2022</v>
          </cell>
          <cell r="D198" t="str">
            <v>25.08.2021</v>
          </cell>
        </row>
        <row r="199">
          <cell r="A199" t="str">
            <v>GRAND TURAN (Комфорт) - 3 - 2</v>
          </cell>
          <cell r="B199" t="str">
            <v>09.04.2022</v>
          </cell>
          <cell r="C199" t="str">
            <v>08.10.2023</v>
          </cell>
          <cell r="D199" t="str">
            <v>16.06.2022</v>
          </cell>
        </row>
        <row r="200">
          <cell r="A200" t="str">
            <v>GRAND TURAN (Комфорт) - 3 -1</v>
          </cell>
          <cell r="B200" t="str">
            <v>11.09.2021</v>
          </cell>
          <cell r="C200" t="str">
            <v>20.02.2023</v>
          </cell>
          <cell r="D200" t="str">
            <v>11.01.2022</v>
          </cell>
        </row>
        <row r="201">
          <cell r="A201" t="str">
            <v>GRAND TURAN (Комфорт) - 4 - 1</v>
          </cell>
          <cell r="B201" t="str">
            <v>27.01.2023</v>
          </cell>
          <cell r="C201" t="str">
            <v>06.08.2024</v>
          </cell>
          <cell r="D201" t="str">
            <v>27.04.2023</v>
          </cell>
        </row>
        <row r="202">
          <cell r="A202" t="str">
            <v>GRAND TURAN (Комфорт) - 4 - 2</v>
          </cell>
          <cell r="B202" t="str">
            <v>21.10.2023</v>
          </cell>
          <cell r="C202" t="str">
            <v>24.12.2024</v>
          </cell>
          <cell r="D202" t="str">
            <v>14.02.2024</v>
          </cell>
        </row>
        <row r="203">
          <cell r="A203" t="str">
            <v>GRAND TURAN (Комфорт) - 4 - 3</v>
          </cell>
          <cell r="B203" t="str">
            <v>21.10.2023</v>
          </cell>
          <cell r="C203" t="str">
            <v>24.12.2024</v>
          </cell>
          <cell r="D203" t="str">
            <v>20.03.2024</v>
          </cell>
        </row>
        <row r="204">
          <cell r="A204" t="str">
            <v>GRAND TURAN AVENUE - 2</v>
          </cell>
          <cell r="B204" t="str">
            <v>01.11.2023</v>
          </cell>
          <cell r="C204" t="str">
            <v>28.12.2024</v>
          </cell>
          <cell r="D204" t="str">
            <v>03.11.2023</v>
          </cell>
        </row>
        <row r="205">
          <cell r="A205" t="str">
            <v>GRAND TURAN AVENUE 1-1</v>
          </cell>
          <cell r="B205" t="str">
            <v>30.01.2023</v>
          </cell>
          <cell r="C205" t="str">
            <v>24.08.2024</v>
          </cell>
          <cell r="D205" t="str">
            <v>20.07.2023</v>
          </cell>
        </row>
        <row r="206">
          <cell r="A206" t="str">
            <v>GRAND TURAN AVENUE 1-2</v>
          </cell>
          <cell r="B206" t="str">
            <v>30.01.2023</v>
          </cell>
          <cell r="C206" t="str">
            <v>24.08.2024</v>
          </cell>
          <cell r="D206" t="str">
            <v>31.10.2023</v>
          </cell>
        </row>
        <row r="207">
          <cell r="A207" t="str">
            <v>Green Park 1-1</v>
          </cell>
          <cell r="B207" t="str">
            <v>22.04.2017</v>
          </cell>
          <cell r="C207" t="str">
            <v>17.03.2018</v>
          </cell>
        </row>
        <row r="208">
          <cell r="A208" t="str">
            <v>GreenLine 4YOU - 2</v>
          </cell>
          <cell r="B208" t="str">
            <v>24.03.2025</v>
          </cell>
          <cell r="C208" t="str">
            <v>19.09.2026</v>
          </cell>
          <cell r="D208" t="str">
            <v>24.02.2025</v>
          </cell>
          <cell r="E208">
            <v>98</v>
          </cell>
        </row>
        <row r="209">
          <cell r="A209" t="str">
            <v>GreenLine Aqua Business 2</v>
          </cell>
          <cell r="B209" t="str">
            <v>30.09.2023</v>
          </cell>
          <cell r="C209" t="str">
            <v>20.02.2025</v>
          </cell>
          <cell r="D209" t="str">
            <v>27.09.2023</v>
          </cell>
        </row>
        <row r="210">
          <cell r="A210" t="str">
            <v>GreenLine Tokyo - 4 (G блок)</v>
          </cell>
          <cell r="B210" t="str">
            <v>14.07.2022</v>
          </cell>
          <cell r="C210" t="str">
            <v>18.11.2023</v>
          </cell>
          <cell r="D210" t="str">
            <v>24.08.2022</v>
          </cell>
        </row>
        <row r="211">
          <cell r="A211" t="str">
            <v>GreenLine. Aqua Business - 1</v>
          </cell>
          <cell r="B211" t="str">
            <v>15.02.2022</v>
          </cell>
          <cell r="C211" t="str">
            <v>20.05.2023</v>
          </cell>
          <cell r="D211" t="str">
            <v>09.02.2022</v>
          </cell>
        </row>
        <row r="212">
          <cell r="A212" t="str">
            <v>GreenLine. Astra 1-1</v>
          </cell>
          <cell r="B212" t="str">
            <v>29.02.2024</v>
          </cell>
          <cell r="C212" t="str">
            <v>04.10.2025</v>
          </cell>
          <cell r="D212" t="str">
            <v>24.04.2024</v>
          </cell>
        </row>
        <row r="213">
          <cell r="A213" t="str">
            <v>GreenLine. Astra 1-2</v>
          </cell>
          <cell r="B213" t="str">
            <v>17.05.2024</v>
          </cell>
          <cell r="C213" t="str">
            <v>04.10.2025</v>
          </cell>
          <cell r="D213" t="str">
            <v>17.06.2024</v>
          </cell>
        </row>
        <row r="214">
          <cell r="A214" t="str">
            <v>GreenLine. Aura - 1</v>
          </cell>
          <cell r="B214" t="str">
            <v>24.07.2021</v>
          </cell>
          <cell r="C214" t="str">
            <v>30.07.2022</v>
          </cell>
          <cell r="D214" t="str">
            <v>01.10.2021</v>
          </cell>
        </row>
        <row r="215">
          <cell r="A215" t="str">
            <v>GreenLine. Flora</v>
          </cell>
          <cell r="B215" t="str">
            <v>07.12.2022</v>
          </cell>
          <cell r="C215" t="str">
            <v>20.07.2024</v>
          </cell>
          <cell r="D215" t="str">
            <v>02.03.2023</v>
          </cell>
        </row>
        <row r="216">
          <cell r="A216" t="str">
            <v>GreenLine. Tokyo - 5 E Блок</v>
          </cell>
          <cell r="B216" t="str">
            <v>02.02.2023</v>
          </cell>
          <cell r="C216" t="str">
            <v>24.08.2024</v>
          </cell>
          <cell r="D216" t="str">
            <v>12.04.2023</v>
          </cell>
        </row>
        <row r="217">
          <cell r="A217" t="str">
            <v>GreenLine. Viva</v>
          </cell>
          <cell r="B217" t="str">
            <v>28.09.2023</v>
          </cell>
          <cell r="C217" t="str">
            <v>30.11.2024</v>
          </cell>
          <cell r="D217" t="str">
            <v>27.10.2023</v>
          </cell>
        </row>
        <row r="218">
          <cell r="A218" t="str">
            <v>GreenLine.4YOU - 1</v>
          </cell>
          <cell r="B218" t="str">
            <v>14.09.2024</v>
          </cell>
          <cell r="C218" t="str">
            <v>20.06.2026</v>
          </cell>
          <cell r="D218" t="str">
            <v>25.09.2024</v>
          </cell>
          <cell r="E218">
            <v>44</v>
          </cell>
        </row>
        <row r="219">
          <cell r="A219" t="str">
            <v>GreenLine.Asyl Mura - 2 (F блок)</v>
          </cell>
          <cell r="B219" t="str">
            <v>10.11.2020</v>
          </cell>
          <cell r="C219" t="str">
            <v>21.03.2022</v>
          </cell>
          <cell r="D219" t="str">
            <v>01.04.2021</v>
          </cell>
        </row>
        <row r="220">
          <cell r="A220" t="str">
            <v>GreenLine.Asyl Mura - 4 (E Блок)</v>
          </cell>
          <cell r="B220" t="str">
            <v>22.04.2021</v>
          </cell>
          <cell r="C220" t="str">
            <v>30.09.2022</v>
          </cell>
          <cell r="D220" t="str">
            <v>13.07.2021</v>
          </cell>
        </row>
        <row r="221">
          <cell r="A221" t="str">
            <v>GreenLine.Asyl Mura Jubanov - 6 (С Блок)</v>
          </cell>
          <cell r="B221" t="str">
            <v>23.08.2022</v>
          </cell>
          <cell r="C221" t="str">
            <v>25.11.2023</v>
          </cell>
          <cell r="D221" t="str">
            <v>17.08.2023</v>
          </cell>
        </row>
        <row r="222">
          <cell r="A222" t="str">
            <v>GreenLine.Atmosfera</v>
          </cell>
          <cell r="B222" t="str">
            <v>17.05.2023</v>
          </cell>
          <cell r="C222" t="str">
            <v>27.07.2024</v>
          </cell>
          <cell r="D222" t="str">
            <v>17.08.2023</v>
          </cell>
        </row>
        <row r="223">
          <cell r="A223" t="str">
            <v>GreenLine.Aurora - 1</v>
          </cell>
          <cell r="B223" t="str">
            <v>19.09.2024</v>
          </cell>
          <cell r="C223" t="str">
            <v>13.12.2025</v>
          </cell>
          <cell r="D223" t="str">
            <v>21.10.2024</v>
          </cell>
          <cell r="E223">
            <v>5</v>
          </cell>
        </row>
        <row r="224">
          <cell r="A224" t="str">
            <v>GreenLine.Aurora - 2</v>
          </cell>
          <cell r="B224" t="str">
            <v>07.03.2025</v>
          </cell>
          <cell r="C224" t="str">
            <v>23.05.2026</v>
          </cell>
          <cell r="D224" t="str">
            <v>23.04.2025</v>
          </cell>
          <cell r="E224">
            <v>57</v>
          </cell>
        </row>
        <row r="225">
          <cell r="A225" t="str">
            <v>GreenLine.BI City Tokyo - 2 (A,B блоки)</v>
          </cell>
          <cell r="B225" t="str">
            <v>08.09.2018</v>
          </cell>
          <cell r="C225" t="str">
            <v>11.07.2020</v>
          </cell>
          <cell r="D225" t="str">
            <v>11.04.2019</v>
          </cell>
        </row>
        <row r="226">
          <cell r="A226" t="str">
            <v>GreenLine.BI City Tokyo - 3-1 (H блок)</v>
          </cell>
          <cell r="B226" t="str">
            <v>15.11.2019</v>
          </cell>
          <cell r="C226" t="str">
            <v>24.07.2021</v>
          </cell>
          <cell r="D226" t="str">
            <v>29.10.2019</v>
          </cell>
        </row>
        <row r="227">
          <cell r="A227" t="str">
            <v>GreenLine.BI City Tokyo - 3-2 (H блок)</v>
          </cell>
          <cell r="B227" t="str">
            <v>15.11.2019</v>
          </cell>
          <cell r="C227" t="str">
            <v>24.07.2021</v>
          </cell>
          <cell r="D227" t="str">
            <v>29.10.2019</v>
          </cell>
        </row>
        <row r="228">
          <cell r="A228" t="str">
            <v>GreenLine.BI City Tokyo 1-ая очередь (D блок)</v>
          </cell>
          <cell r="B228" t="str">
            <v>26.03.2018</v>
          </cell>
          <cell r="C228" t="str">
            <v>31.05.2019</v>
          </cell>
          <cell r="D228" t="str">
            <v>11.04.2018</v>
          </cell>
        </row>
        <row r="229">
          <cell r="A229" t="str">
            <v>GreenLine.Flora - 2</v>
          </cell>
          <cell r="B229" t="str">
            <v>25.11.2023</v>
          </cell>
          <cell r="C229" t="str">
            <v>28.06.2025</v>
          </cell>
          <cell r="D229" t="str">
            <v>27.05.2024</v>
          </cell>
        </row>
        <row r="230">
          <cell r="A230" t="str">
            <v>GreenLine.FreeDom - 1 - 1</v>
          </cell>
          <cell r="B230" t="str">
            <v>24.01.2020</v>
          </cell>
          <cell r="C230" t="str">
            <v>03.07.2021</v>
          </cell>
          <cell r="D230" t="str">
            <v>20.01.2020</v>
          </cell>
        </row>
        <row r="231">
          <cell r="A231" t="str">
            <v>GreenLine.FreeDom - 1 - 2</v>
          </cell>
          <cell r="B231" t="str">
            <v>04.09.2020</v>
          </cell>
          <cell r="C231" t="str">
            <v>13.11.2021</v>
          </cell>
          <cell r="D231" t="str">
            <v>20.01.2020</v>
          </cell>
        </row>
        <row r="232">
          <cell r="A232" t="str">
            <v>GreenLine.FreeDom - 2</v>
          </cell>
          <cell r="B232" t="str">
            <v>16.11.2020</v>
          </cell>
          <cell r="C232" t="str">
            <v>16.01.2022</v>
          </cell>
          <cell r="D232" t="str">
            <v>26.11.2020</v>
          </cell>
        </row>
        <row r="233">
          <cell r="A233" t="str">
            <v>GreenLine.Garden 1 - 1</v>
          </cell>
          <cell r="B233" t="str">
            <v>25.01.2025</v>
          </cell>
          <cell r="C233" t="str">
            <v>24.10.2026</v>
          </cell>
          <cell r="D233" t="str">
            <v>28.04.2025</v>
          </cell>
          <cell r="E233">
            <v>48</v>
          </cell>
        </row>
        <row r="234">
          <cell r="A234" t="str">
            <v>GreenLine.Garden 1-2</v>
          </cell>
          <cell r="B234" t="str">
            <v>20.06.2025</v>
          </cell>
          <cell r="C234" t="str">
            <v>29.08.2026</v>
          </cell>
          <cell r="D234" t="str">
            <v>08.07.2025</v>
          </cell>
          <cell r="E234">
            <v>128</v>
          </cell>
        </row>
        <row r="235">
          <cell r="A235" t="str">
            <v>GreenLine.Headliner - 1</v>
          </cell>
          <cell r="B235" t="str">
            <v>21.02.2020</v>
          </cell>
          <cell r="C235" t="str">
            <v>03.04.2021</v>
          </cell>
          <cell r="D235" t="str">
            <v>18.03.2020</v>
          </cell>
        </row>
        <row r="236">
          <cell r="A236" t="str">
            <v>Greenline.Headliner - 2</v>
          </cell>
          <cell r="B236" t="str">
            <v>05.02.2021</v>
          </cell>
          <cell r="C236" t="str">
            <v>25.06.2022</v>
          </cell>
          <cell r="D236" t="str">
            <v>19.10.2021</v>
          </cell>
        </row>
        <row r="237">
          <cell r="A237" t="str">
            <v>GreenLine.Headliner - 3</v>
          </cell>
          <cell r="B237" t="str">
            <v>18.09.2020</v>
          </cell>
          <cell r="C237" t="str">
            <v>29.12.2021</v>
          </cell>
          <cell r="D237" t="str">
            <v>16.07.2021</v>
          </cell>
        </row>
        <row r="238">
          <cell r="A238" t="str">
            <v>GreenLine.Headliner Exclusive - 1</v>
          </cell>
          <cell r="B238" t="str">
            <v>20.03.2023</v>
          </cell>
          <cell r="C238" t="str">
            <v>30.08.2024</v>
          </cell>
          <cell r="D238" t="str">
            <v>16.08.2023</v>
          </cell>
          <cell r="E238">
            <v>1</v>
          </cell>
        </row>
        <row r="239">
          <cell r="A239" t="str">
            <v>GreenLine.Headliner Exclusive - 2</v>
          </cell>
          <cell r="B239" t="str">
            <v>06.09.2024</v>
          </cell>
          <cell r="C239" t="str">
            <v>30.05.2026</v>
          </cell>
          <cell r="D239" t="str">
            <v>12.09.2024</v>
          </cell>
          <cell r="E239">
            <v>24</v>
          </cell>
        </row>
        <row r="240">
          <cell r="A240" t="str">
            <v>GreenLine.Headliner Exclusive - 3</v>
          </cell>
          <cell r="B240" t="str">
            <v>14.12.2023</v>
          </cell>
          <cell r="C240" t="str">
            <v>28.12.2024</v>
          </cell>
          <cell r="D240" t="str">
            <v>27.05.2024</v>
          </cell>
        </row>
        <row r="241">
          <cell r="A241" t="str">
            <v>GreenLine.Prima - 1</v>
          </cell>
          <cell r="B241" t="str">
            <v>09.08.2025</v>
          </cell>
          <cell r="C241" t="str">
            <v>27.03.2027</v>
          </cell>
          <cell r="D241" t="str">
            <v>31.01.2026</v>
          </cell>
          <cell r="E241">
            <v>94</v>
          </cell>
        </row>
        <row r="242">
          <cell r="A242" t="str">
            <v>GreenLine.Prima - 1 Малоэтажные</v>
          </cell>
          <cell r="B242" t="str">
            <v>09.08.2025</v>
          </cell>
          <cell r="C242" t="str">
            <v>27.03.2027</v>
          </cell>
          <cell r="D242" t="str">
            <v>31.01.2026</v>
          </cell>
          <cell r="E242">
            <v>54</v>
          </cell>
        </row>
        <row r="243">
          <cell r="A243" t="str">
            <v>GreenLine.Sakura - 1</v>
          </cell>
          <cell r="B243" t="str">
            <v>24.10.2024</v>
          </cell>
          <cell r="C243" t="str">
            <v>25.04.2026</v>
          </cell>
          <cell r="D243" t="str">
            <v>27.12.2024</v>
          </cell>
          <cell r="E243">
            <v>9</v>
          </cell>
        </row>
        <row r="244">
          <cell r="A244" t="str">
            <v>Greenline.Terra (1-6 подъезды)</v>
          </cell>
          <cell r="B244" t="str">
            <v>11.08.2021</v>
          </cell>
          <cell r="C244" t="str">
            <v>30.11.2022</v>
          </cell>
          <cell r="D244" t="str">
            <v>26.11.2021</v>
          </cell>
        </row>
        <row r="245">
          <cell r="A245" t="str">
            <v>Greenline.Terra (20 этажей)</v>
          </cell>
          <cell r="B245" t="str">
            <v>17.05.2021</v>
          </cell>
          <cell r="C245" t="str">
            <v>30.11.2022</v>
          </cell>
          <cell r="D245" t="str">
            <v>26.11.2021</v>
          </cell>
        </row>
        <row r="246">
          <cell r="A246" t="str">
            <v>Greenline.Terra (7, 8 и 9  подъезды)</v>
          </cell>
          <cell r="B246" t="str">
            <v>17.05.2021</v>
          </cell>
          <cell r="C246" t="str">
            <v>30.11.2022</v>
          </cell>
          <cell r="D246" t="str">
            <v>26.11.2021</v>
          </cell>
        </row>
        <row r="247">
          <cell r="A247" t="str">
            <v>GreenLine.Velora</v>
          </cell>
          <cell r="B247" t="str">
            <v>13.09.2025</v>
          </cell>
          <cell r="C247" t="str">
            <v>06.03.2027</v>
          </cell>
          <cell r="D247" t="str">
            <v>29.08.2025</v>
          </cell>
          <cell r="E247">
            <v>147</v>
          </cell>
        </row>
        <row r="248">
          <cell r="A248" t="str">
            <v>GreenLine.Ару Кала - 1-1</v>
          </cell>
          <cell r="B248" t="str">
            <v>22.08.2020</v>
          </cell>
          <cell r="C248" t="str">
            <v>09.04.2022</v>
          </cell>
          <cell r="D248" t="str">
            <v>08.04.2021</v>
          </cell>
        </row>
        <row r="249">
          <cell r="A249" t="str">
            <v>GreenLine.Ару Кала - 1-2</v>
          </cell>
          <cell r="B249" t="str">
            <v>29.09.2020</v>
          </cell>
          <cell r="C249" t="str">
            <v>09.04.2022</v>
          </cell>
          <cell r="D249" t="str">
            <v>08.04.2021</v>
          </cell>
        </row>
        <row r="250">
          <cell r="A250" t="str">
            <v>GreenLine.Ару Кала - 2</v>
          </cell>
          <cell r="B250" t="str">
            <v>15.01.2021</v>
          </cell>
          <cell r="C250" t="str">
            <v>10.09.2022</v>
          </cell>
          <cell r="D250" t="str">
            <v>22.11.2021</v>
          </cell>
        </row>
        <row r="251">
          <cell r="A251" t="str">
            <v>GreenLine.Ару Кала - 3</v>
          </cell>
          <cell r="B251" t="str">
            <v>20.05.2021</v>
          </cell>
          <cell r="C251" t="str">
            <v>24.12.2022</v>
          </cell>
          <cell r="D251" t="str">
            <v>01.09.2022</v>
          </cell>
        </row>
        <row r="252">
          <cell r="A252" t="str">
            <v>GreenLine.Зеленый квартал B2 (Фаза 2)</v>
          </cell>
          <cell r="B252" t="str">
            <v>20.12.2019</v>
          </cell>
          <cell r="C252" t="str">
            <v>19.06.2021</v>
          </cell>
          <cell r="D252" t="str">
            <v>29.05.2019</v>
          </cell>
        </row>
        <row r="253">
          <cell r="A253" t="str">
            <v>GreenLine.Зеленый квартал B3 (Фаза 2)</v>
          </cell>
          <cell r="B253" t="str">
            <v>20.12.2019</v>
          </cell>
          <cell r="C253" t="str">
            <v>19.06.2021</v>
          </cell>
          <cell r="D253" t="str">
            <v>29.05.2019</v>
          </cell>
        </row>
        <row r="254">
          <cell r="A254" t="str">
            <v>Nexpo Classic - 1</v>
          </cell>
          <cell r="B254" t="str">
            <v>10.12.2021</v>
          </cell>
          <cell r="C254" t="str">
            <v>24.06.2023</v>
          </cell>
          <cell r="D254" t="str">
            <v>28.03.2022</v>
          </cell>
        </row>
        <row r="255">
          <cell r="A255" t="str">
            <v>Nexpo Classic - 2</v>
          </cell>
          <cell r="B255" t="str">
            <v>26.01.2023</v>
          </cell>
          <cell r="C255" t="str">
            <v>31.08.2024</v>
          </cell>
          <cell r="D255" t="str">
            <v>19.04.2023</v>
          </cell>
        </row>
        <row r="256">
          <cell r="A256" t="str">
            <v>Nexpo Union - 1</v>
          </cell>
          <cell r="B256" t="str">
            <v>24.09.2021</v>
          </cell>
          <cell r="C256" t="str">
            <v>09.09.2023</v>
          </cell>
          <cell r="D256" t="str">
            <v>26.01.2022</v>
          </cell>
        </row>
        <row r="257">
          <cell r="A257" t="str">
            <v>Nexpo Union - 2</v>
          </cell>
          <cell r="B257" t="str">
            <v>15.11.2022</v>
          </cell>
          <cell r="C257" t="str">
            <v>21.12.2024</v>
          </cell>
          <cell r="D257" t="str">
            <v>24.08.2022</v>
          </cell>
        </row>
        <row r="258">
          <cell r="A258" t="str">
            <v>Nova City на Туране - 2-1</v>
          </cell>
          <cell r="B258" t="str">
            <v>20.08.2020</v>
          </cell>
          <cell r="C258" t="str">
            <v>25.09.2021</v>
          </cell>
          <cell r="D258" t="str">
            <v>19.08.2020</v>
          </cell>
        </row>
        <row r="259">
          <cell r="A259" t="str">
            <v>Nova City на Туране - 2-2</v>
          </cell>
          <cell r="B259" t="str">
            <v>10.09.2020</v>
          </cell>
          <cell r="C259" t="str">
            <v>25.09.2021</v>
          </cell>
          <cell r="D259" t="str">
            <v>19.08.2020</v>
          </cell>
        </row>
        <row r="260">
          <cell r="A260" t="str">
            <v>Nova City на Туране-1</v>
          </cell>
          <cell r="B260" t="str">
            <v>23.01.2020</v>
          </cell>
          <cell r="C260" t="str">
            <v>27.03.2021</v>
          </cell>
          <cell r="D260" t="str">
            <v>10.02.2020</v>
          </cell>
        </row>
        <row r="261">
          <cell r="A261" t="str">
            <v>Nura Esil - 1</v>
          </cell>
          <cell r="B261" t="str">
            <v>15.01.2017</v>
          </cell>
          <cell r="C261" t="str">
            <v>16.06.2018</v>
          </cell>
        </row>
        <row r="262">
          <cell r="A262" t="str">
            <v>Nura Esil - 2</v>
          </cell>
          <cell r="B262" t="str">
            <v>23.02.2018</v>
          </cell>
          <cell r="C262" t="str">
            <v>27.10.2018</v>
          </cell>
          <cell r="D262" t="str">
            <v>10.07.2018</v>
          </cell>
        </row>
        <row r="263">
          <cell r="A263" t="str">
            <v>Park Avenue. 1 очередь</v>
          </cell>
          <cell r="C263" t="str">
            <v>25.12.2015</v>
          </cell>
        </row>
        <row r="264">
          <cell r="A264" t="str">
            <v>Park Avenue. 2-1 (2-подъездный)</v>
          </cell>
          <cell r="C264" t="str">
            <v>06.06.2016</v>
          </cell>
        </row>
        <row r="265">
          <cell r="A265" t="str">
            <v>Park Avenue. 2-2</v>
          </cell>
          <cell r="C265" t="str">
            <v>06.06.2016</v>
          </cell>
        </row>
        <row r="266">
          <cell r="A266" t="str">
            <v>Park Avenue. 3-1</v>
          </cell>
          <cell r="C266" t="str">
            <v>28.02.2017</v>
          </cell>
        </row>
        <row r="267">
          <cell r="A267" t="str">
            <v>Park Avenue. 3-2</v>
          </cell>
          <cell r="C267" t="str">
            <v>31.12.2017</v>
          </cell>
        </row>
        <row r="268">
          <cell r="A268" t="str">
            <v>Park Avenue. 3-3</v>
          </cell>
          <cell r="C268" t="str">
            <v>09.05.2018</v>
          </cell>
          <cell r="D268" t="str">
            <v>12.12.2017</v>
          </cell>
        </row>
        <row r="269">
          <cell r="A269" t="str">
            <v>Park Avenue. 3-4</v>
          </cell>
          <cell r="B269" t="str">
            <v>22.06.2017</v>
          </cell>
          <cell r="C269" t="str">
            <v>22.09.2018</v>
          </cell>
          <cell r="D269" t="str">
            <v>10.09.2018</v>
          </cell>
        </row>
        <row r="270">
          <cell r="A270" t="str">
            <v>Sunrise</v>
          </cell>
          <cell r="B270" t="str">
            <v>15.03.2018</v>
          </cell>
          <cell r="C270" t="str">
            <v>29.06.2019</v>
          </cell>
          <cell r="D270" t="str">
            <v>29.08.2018</v>
          </cell>
        </row>
        <row r="271">
          <cell r="A271" t="str">
            <v>Turan Life (Стандарт) - 1 - 1 (монолит)</v>
          </cell>
          <cell r="B271" t="str">
            <v>02.09.2022</v>
          </cell>
          <cell r="C271" t="str">
            <v>05.11.2023</v>
          </cell>
          <cell r="D271" t="str">
            <v>27.04.2023</v>
          </cell>
        </row>
        <row r="272">
          <cell r="A272" t="str">
            <v>Turan Life (Стандарт) - 1 - 2 (монолит)</v>
          </cell>
          <cell r="B272" t="str">
            <v>30.11.2022</v>
          </cell>
          <cell r="C272" t="str">
            <v>28.12.2023</v>
          </cell>
          <cell r="D272" t="str">
            <v>27.04.2023</v>
          </cell>
        </row>
        <row r="273">
          <cell r="A273" t="str">
            <v>Turan Tower</v>
          </cell>
          <cell r="B273" t="str">
            <v>27.03.2024</v>
          </cell>
          <cell r="C273" t="str">
            <v>28.03.2026</v>
          </cell>
          <cell r="D273" t="str">
            <v>12.03.2024</v>
          </cell>
          <cell r="E273">
            <v>6</v>
          </cell>
        </row>
        <row r="274">
          <cell r="A274" t="str">
            <v>UIA.DARYN - D</v>
          </cell>
          <cell r="B274" t="str">
            <v>14.03.2025</v>
          </cell>
          <cell r="C274" t="str">
            <v>18.07.2026</v>
          </cell>
          <cell r="D274" t="str">
            <v>10.09.2025</v>
          </cell>
          <cell r="E274">
            <v>65</v>
          </cell>
        </row>
        <row r="275">
          <cell r="A275" t="str">
            <v>UIA.DARYN - E</v>
          </cell>
          <cell r="B275" t="str">
            <v>20.06.2025</v>
          </cell>
          <cell r="C275" t="str">
            <v>29.08.2026</v>
          </cell>
          <cell r="D275" t="str">
            <v>15.12.2025</v>
          </cell>
          <cell r="E275">
            <v>120</v>
          </cell>
        </row>
        <row r="276">
          <cell r="A276" t="str">
            <v>UIA.DARYN - F</v>
          </cell>
          <cell r="B276" t="str">
            <v>24.10.2025</v>
          </cell>
          <cell r="C276" t="str">
            <v>05.06.2027</v>
          </cell>
          <cell r="D276" t="str">
            <v>26.02.2026</v>
          </cell>
          <cell r="E276">
            <v>177</v>
          </cell>
        </row>
        <row r="277">
          <cell r="A277" t="str">
            <v>Vivaldi - 1</v>
          </cell>
          <cell r="B277" t="str">
            <v>29.08.2023</v>
          </cell>
          <cell r="C277" t="str">
            <v>28.06.2025</v>
          </cell>
          <cell r="E277">
            <v>11</v>
          </cell>
        </row>
        <row r="278">
          <cell r="A278" t="str">
            <v>Vivaldi - 2</v>
          </cell>
          <cell r="B278" t="str">
            <v>13.11.2023</v>
          </cell>
          <cell r="C278" t="str">
            <v>04.10.2025</v>
          </cell>
          <cell r="E278">
            <v>25</v>
          </cell>
        </row>
        <row r="279">
          <cell r="A279" t="str">
            <v>Апато-Тауэр</v>
          </cell>
          <cell r="E279">
            <v>1</v>
          </cell>
        </row>
        <row r="280">
          <cell r="A280" t="str">
            <v>Британский квартал</v>
          </cell>
          <cell r="B280" t="str">
            <v>18.05.2013</v>
          </cell>
          <cell r="C280" t="str">
            <v>30.12.2014</v>
          </cell>
        </row>
        <row r="281">
          <cell r="A281" t="str">
            <v>Времена Года (Весна) 1 оч.</v>
          </cell>
          <cell r="C281" t="str">
            <v>14.05.2016</v>
          </cell>
        </row>
        <row r="282">
          <cell r="A282" t="str">
            <v>Времена Года (Весна) 2 оч.</v>
          </cell>
          <cell r="C282" t="str">
            <v>16.09.2017</v>
          </cell>
        </row>
        <row r="283">
          <cell r="A283" t="str">
            <v>Времена Года (Весна) 3 оч. 6 эт.</v>
          </cell>
          <cell r="C283" t="str">
            <v>03.02.2017</v>
          </cell>
        </row>
        <row r="284">
          <cell r="A284" t="str">
            <v>Времена Года (Весна) 4 оч. 6 эт.</v>
          </cell>
          <cell r="B284" t="str">
            <v>20.04.2016</v>
          </cell>
          <cell r="C284" t="str">
            <v>24.06.2017</v>
          </cell>
        </row>
        <row r="285">
          <cell r="A285" t="str">
            <v>Времена года (Зима-1)</v>
          </cell>
          <cell r="C285" t="str">
            <v>13.02.2016</v>
          </cell>
        </row>
        <row r="286">
          <cell r="A286" t="str">
            <v>Времена года (Зима-2)</v>
          </cell>
          <cell r="C286" t="str">
            <v>30.07.2016</v>
          </cell>
        </row>
        <row r="287">
          <cell r="A287" t="str">
            <v>Времена года (Зима-3)</v>
          </cell>
          <cell r="C287" t="str">
            <v>03.03.2017</v>
          </cell>
        </row>
        <row r="288">
          <cell r="A288" t="str">
            <v>Времена Года (Лето) 1-1 (15 этажей)</v>
          </cell>
          <cell r="B288" t="str">
            <v>23.09.2017</v>
          </cell>
          <cell r="C288" t="str">
            <v>11.08.2018</v>
          </cell>
          <cell r="D288" t="str">
            <v>13.10.2017</v>
          </cell>
        </row>
        <row r="289">
          <cell r="A289" t="str">
            <v>Времена Года (Лето) 1-2 (24 этажа)</v>
          </cell>
          <cell r="B289" t="str">
            <v>10.11.2017</v>
          </cell>
          <cell r="C289" t="str">
            <v>26.01.2019</v>
          </cell>
          <cell r="D289" t="str">
            <v>13.10.2017</v>
          </cell>
        </row>
        <row r="290">
          <cell r="A290" t="str">
            <v>Дом на Ботаническом - 1</v>
          </cell>
          <cell r="B290" t="str">
            <v>04.12.2020</v>
          </cell>
          <cell r="C290" t="str">
            <v>18.05.2022</v>
          </cell>
          <cell r="D290" t="str">
            <v>03.12.2020</v>
          </cell>
        </row>
        <row r="291">
          <cell r="A291" t="str">
            <v>Дом на Ботаническом - 2</v>
          </cell>
          <cell r="B291" t="str">
            <v>04.12.2020</v>
          </cell>
          <cell r="C291" t="str">
            <v>20.08.2022</v>
          </cell>
          <cell r="D291" t="str">
            <v>05.05.2021</v>
          </cell>
        </row>
        <row r="292">
          <cell r="A292" t="str">
            <v>Дом на Ботаническом - 3</v>
          </cell>
          <cell r="B292" t="str">
            <v>27.10.2021</v>
          </cell>
          <cell r="C292" t="str">
            <v>29.07.2023</v>
          </cell>
          <cell r="D292" t="str">
            <v>15.12.2021</v>
          </cell>
        </row>
        <row r="293">
          <cell r="A293" t="str">
            <v>Жигер  2 (Квартира)</v>
          </cell>
          <cell r="C293" t="str">
            <v>01.08.2014</v>
          </cell>
        </row>
        <row r="294">
          <cell r="A294" t="str">
            <v>Жигер 1</v>
          </cell>
          <cell r="C294" t="str">
            <v>31.12.2013</v>
          </cell>
        </row>
        <row r="295">
          <cell r="A295" t="str">
            <v>Зеленый квартал B1</v>
          </cell>
          <cell r="C295" t="str">
            <v>31.05.2017</v>
          </cell>
        </row>
        <row r="296">
          <cell r="A296" t="str">
            <v>Зеленый квартал B10</v>
          </cell>
          <cell r="C296" t="str">
            <v>31.05.2017</v>
          </cell>
        </row>
        <row r="297">
          <cell r="A297" t="str">
            <v>Зеленый квартал B12</v>
          </cell>
          <cell r="C297" t="str">
            <v>31.05.2017</v>
          </cell>
        </row>
        <row r="298">
          <cell r="A298" t="str">
            <v>Зеленый квартал B13</v>
          </cell>
          <cell r="C298" t="str">
            <v>31.05.2017</v>
          </cell>
        </row>
        <row r="299">
          <cell r="A299" t="str">
            <v>Зеленый квартал B4</v>
          </cell>
          <cell r="C299" t="str">
            <v>31.05.2017</v>
          </cell>
        </row>
        <row r="300">
          <cell r="A300" t="str">
            <v>Зеленый квартал B5</v>
          </cell>
          <cell r="C300" t="str">
            <v>31.05.2017</v>
          </cell>
        </row>
        <row r="301">
          <cell r="A301" t="str">
            <v>Зеленый квартал B6</v>
          </cell>
          <cell r="C301" t="str">
            <v>31.05.2017</v>
          </cell>
        </row>
        <row r="302">
          <cell r="A302" t="str">
            <v>Зеленый квартал B7</v>
          </cell>
          <cell r="C302" t="str">
            <v>31.05.2017</v>
          </cell>
          <cell r="D302" t="str">
            <v>01.01.2016</v>
          </cell>
        </row>
        <row r="303">
          <cell r="A303" t="str">
            <v>Зеленый квартал B8</v>
          </cell>
          <cell r="C303" t="str">
            <v>31.05.2017</v>
          </cell>
        </row>
        <row r="304">
          <cell r="A304" t="str">
            <v>Зеленый квартал B9</v>
          </cell>
          <cell r="C304" t="str">
            <v>31.05.2017</v>
          </cell>
        </row>
        <row r="305">
          <cell r="A305" t="str">
            <v>Клубный дом 56</v>
          </cell>
          <cell r="B305" t="str">
            <v>26.09.2019</v>
          </cell>
          <cell r="C305" t="str">
            <v>20.03.2021</v>
          </cell>
          <cell r="D305" t="str">
            <v>22.08.2019</v>
          </cell>
        </row>
        <row r="306">
          <cell r="A306" t="str">
            <v>Миланский квартал дом 1-1</v>
          </cell>
          <cell r="C306" t="str">
            <v>25.08.2013</v>
          </cell>
        </row>
        <row r="307">
          <cell r="A307" t="str">
            <v>Миланский квартал дом 2-1</v>
          </cell>
          <cell r="C307" t="str">
            <v>30.06.2014</v>
          </cell>
        </row>
        <row r="308">
          <cell r="A308" t="str">
            <v>Миланский квартал дом 3-1</v>
          </cell>
          <cell r="C308" t="str">
            <v>10.10.2015</v>
          </cell>
        </row>
        <row r="309">
          <cell r="A309" t="str">
            <v>Миланский квартал дом 4-1</v>
          </cell>
          <cell r="B309" t="str">
            <v>21.04.2014</v>
          </cell>
          <cell r="C309" t="str">
            <v>30.06.2016</v>
          </cell>
        </row>
        <row r="310">
          <cell r="A310" t="str">
            <v>Миланский квартал дом 4-2</v>
          </cell>
          <cell r="B310" t="str">
            <v>21.04.2014</v>
          </cell>
          <cell r="C310" t="str">
            <v>30.06.2016</v>
          </cell>
        </row>
        <row r="311">
          <cell r="A311" t="str">
            <v>Мирас</v>
          </cell>
        </row>
        <row r="312">
          <cell r="A312" t="str">
            <v>Парижский квартал дом 1-1 (1 очередь)</v>
          </cell>
          <cell r="C312" t="str">
            <v>18.09.2012</v>
          </cell>
        </row>
        <row r="313">
          <cell r="A313" t="str">
            <v>Парижский квартал дом 1-2 (3 очередь)</v>
          </cell>
          <cell r="C313" t="str">
            <v>20.03.2014</v>
          </cell>
        </row>
        <row r="314">
          <cell r="A314" t="str">
            <v>Парижский квартал дом 1-3 (5 очередь)</v>
          </cell>
          <cell r="C314" t="str">
            <v>18.08.2017</v>
          </cell>
        </row>
        <row r="315">
          <cell r="A315" t="str">
            <v>Парижский квартал дом 2-1 (2 очередь)</v>
          </cell>
          <cell r="C315" t="str">
            <v>10.04.2013</v>
          </cell>
        </row>
        <row r="316">
          <cell r="A316" t="str">
            <v>Парижский квартал дом 2-2 (4 очередь)</v>
          </cell>
          <cell r="C316" t="str">
            <v>15.03.2015</v>
          </cell>
        </row>
        <row r="317">
          <cell r="A317" t="str">
            <v>Парижский квартал дом 2-3 (6 очередь)</v>
          </cell>
          <cell r="B317" t="str">
            <v>27.08.2016</v>
          </cell>
          <cell r="C317" t="str">
            <v>29.12.2017</v>
          </cell>
        </row>
        <row r="318">
          <cell r="A318" t="str">
            <v>Поколение Бизнес - 1</v>
          </cell>
          <cell r="B318" t="str">
            <v>15.12.2022</v>
          </cell>
          <cell r="C318" t="str">
            <v>28.09.2024</v>
          </cell>
          <cell r="D318" t="str">
            <v>11.04.2023</v>
          </cell>
        </row>
        <row r="319">
          <cell r="A319" t="str">
            <v>Поколение Бизнес - 2</v>
          </cell>
          <cell r="B319" t="str">
            <v>03.11.2023</v>
          </cell>
          <cell r="C319" t="str">
            <v>28.12.2024</v>
          </cell>
          <cell r="D319" t="str">
            <v>19.10.2023</v>
          </cell>
        </row>
        <row r="320">
          <cell r="A320" t="str">
            <v>Поколение Бизнес - 3</v>
          </cell>
          <cell r="B320" t="str">
            <v>23.12.2023</v>
          </cell>
          <cell r="C320" t="str">
            <v>28.12.2024</v>
          </cell>
          <cell r="D320" t="str">
            <v>25.12.2023</v>
          </cell>
        </row>
        <row r="321">
          <cell r="A321" t="str">
            <v>Поколение Комфорт  - 1</v>
          </cell>
          <cell r="B321" t="str">
            <v>03.09.2020</v>
          </cell>
          <cell r="C321" t="str">
            <v>02.04.2022</v>
          </cell>
          <cell r="D321" t="str">
            <v>10.08.2020</v>
          </cell>
        </row>
        <row r="322">
          <cell r="A322" t="str">
            <v>Поколение Комфорт - 2 - 1</v>
          </cell>
          <cell r="B322" t="str">
            <v>16.10.2020</v>
          </cell>
          <cell r="C322" t="str">
            <v>31.10.2022</v>
          </cell>
          <cell r="D322" t="str">
            <v>10.08.2020</v>
          </cell>
        </row>
        <row r="323">
          <cell r="A323" t="str">
            <v>Поколение Комфорт - 2 - 2</v>
          </cell>
          <cell r="B323" t="str">
            <v>14.05.2021</v>
          </cell>
          <cell r="C323" t="str">
            <v>31.10.2022</v>
          </cell>
          <cell r="D323" t="str">
            <v>10.08.2020</v>
          </cell>
        </row>
        <row r="324">
          <cell r="A324" t="str">
            <v>Поколение Комфорт - 3</v>
          </cell>
          <cell r="B324" t="str">
            <v>25.10.2021</v>
          </cell>
          <cell r="C324" t="str">
            <v>03.09.2022</v>
          </cell>
          <cell r="D324" t="str">
            <v>01.10.2021</v>
          </cell>
        </row>
        <row r="325">
          <cell r="A325" t="str">
            <v>Премьера 1 очередь</v>
          </cell>
          <cell r="B325" t="str">
            <v>01.04.2013</v>
          </cell>
          <cell r="C325" t="str">
            <v>30.12.2014</v>
          </cell>
        </row>
        <row r="326">
          <cell r="A326" t="str">
            <v>Премьера 2 очередь</v>
          </cell>
          <cell r="B326" t="str">
            <v>01.09.2013</v>
          </cell>
          <cell r="C326" t="str">
            <v>30.06.2015</v>
          </cell>
        </row>
        <row r="327">
          <cell r="A327" t="str">
            <v>Премьера 3 очередь</v>
          </cell>
          <cell r="B327" t="str">
            <v>21.10.2016</v>
          </cell>
          <cell r="C327" t="str">
            <v>15.06.2018</v>
          </cell>
        </row>
        <row r="328">
          <cell r="A328" t="str">
            <v>Премьера 4 очередь</v>
          </cell>
          <cell r="B328" t="str">
            <v>14.03.2014</v>
          </cell>
          <cell r="C328" t="str">
            <v>29.02.2016</v>
          </cell>
        </row>
        <row r="329">
          <cell r="A329" t="str">
            <v>Премьера 5 очередь</v>
          </cell>
          <cell r="C329" t="str">
            <v>05.08.2017</v>
          </cell>
        </row>
        <row r="330">
          <cell r="A330" t="str">
            <v>Премьера 6 очередь</v>
          </cell>
          <cell r="B330" t="str">
            <v>15.06.2016</v>
          </cell>
          <cell r="C330" t="str">
            <v>28.12.2017</v>
          </cell>
        </row>
        <row r="331">
          <cell r="A331" t="str">
            <v>Саламат 1</v>
          </cell>
          <cell r="C331" t="str">
            <v>07.11.2015</v>
          </cell>
        </row>
        <row r="332">
          <cell r="A332" t="str">
            <v>Саламат 2</v>
          </cell>
          <cell r="C332" t="str">
            <v>07.11.2015</v>
          </cell>
        </row>
        <row r="333">
          <cell r="A333" t="str">
            <v>Солнечный</v>
          </cell>
          <cell r="C333" t="str">
            <v>01.12.2007</v>
          </cell>
        </row>
        <row r="334">
          <cell r="A334" t="str">
            <v>Солнечный город 1</v>
          </cell>
          <cell r="C334" t="str">
            <v>23.06.2009</v>
          </cell>
        </row>
        <row r="335">
          <cell r="A335" t="str">
            <v>Солнечный город 2</v>
          </cell>
          <cell r="C335" t="str">
            <v>14.12.2010</v>
          </cell>
        </row>
        <row r="336">
          <cell r="A336" t="str">
            <v>Триумфальная Арка 2 очередь</v>
          </cell>
          <cell r="B336" t="str">
            <v>18.04.2014</v>
          </cell>
          <cell r="C336" t="str">
            <v>25.09.2016</v>
          </cell>
        </row>
        <row r="337">
          <cell r="A337" t="str">
            <v>Зерде</v>
          </cell>
        </row>
        <row r="338">
          <cell r="A338" t="str">
            <v>Aisar - 1</v>
          </cell>
          <cell r="B338" t="str">
            <v>24.12.2022</v>
          </cell>
          <cell r="C338" t="str">
            <v>13.07.2024</v>
          </cell>
          <cell r="D338" t="str">
            <v>19.03.2024</v>
          </cell>
        </row>
        <row r="339">
          <cell r="A339" t="str">
            <v>Aisar - 2</v>
          </cell>
          <cell r="B339" t="str">
            <v>26.04.2024</v>
          </cell>
          <cell r="C339" t="str">
            <v>31.10.2025</v>
          </cell>
          <cell r="D339" t="str">
            <v>12.08.2024</v>
          </cell>
          <cell r="E339">
            <v>3</v>
          </cell>
        </row>
        <row r="340">
          <cell r="A340" t="str">
            <v>Aisar - 4</v>
          </cell>
          <cell r="B340" t="str">
            <v>13.09.2025</v>
          </cell>
          <cell r="C340" t="str">
            <v>31.10.2026</v>
          </cell>
          <cell r="D340" t="str">
            <v>10.09.2025</v>
          </cell>
          <cell r="E340">
            <v>183</v>
          </cell>
        </row>
        <row r="341">
          <cell r="A341" t="str">
            <v>Aisar 3</v>
          </cell>
          <cell r="B341" t="str">
            <v>15.02.2025</v>
          </cell>
          <cell r="C341" t="str">
            <v>25.07.2026</v>
          </cell>
          <cell r="D341" t="str">
            <v>08.05.2025</v>
          </cell>
          <cell r="E341">
            <v>101</v>
          </cell>
        </row>
        <row r="342">
          <cell r="A342" t="str">
            <v>Arena City - 1 - 1</v>
          </cell>
          <cell r="B342" t="str">
            <v>10.12.2022</v>
          </cell>
          <cell r="C342" t="str">
            <v>30.03.2024</v>
          </cell>
          <cell r="D342" t="str">
            <v>26.06.2023</v>
          </cell>
        </row>
        <row r="343">
          <cell r="A343" t="str">
            <v>Arena City - 1 - 2</v>
          </cell>
          <cell r="B343" t="str">
            <v>03.02.2023</v>
          </cell>
          <cell r="C343" t="str">
            <v>30.03.2024</v>
          </cell>
          <cell r="D343" t="str">
            <v>26.06.2023</v>
          </cell>
        </row>
        <row r="344">
          <cell r="A344" t="str">
            <v>Arena City - 2</v>
          </cell>
          <cell r="B344" t="str">
            <v>21.12.2023</v>
          </cell>
          <cell r="C344" t="str">
            <v>28.12.2024</v>
          </cell>
          <cell r="D344" t="str">
            <v>26.01.2024</v>
          </cell>
        </row>
        <row r="345">
          <cell r="A345" t="str">
            <v>Arena Garden 1-1</v>
          </cell>
          <cell r="B345" t="str">
            <v>05.09.2023</v>
          </cell>
          <cell r="C345" t="str">
            <v>21.12.2024</v>
          </cell>
          <cell r="D345" t="str">
            <v>03.11.2023</v>
          </cell>
        </row>
        <row r="346">
          <cell r="A346" t="str">
            <v>Art House</v>
          </cell>
          <cell r="C346" t="str">
            <v>25.12.2016</v>
          </cell>
        </row>
        <row r="347">
          <cell r="A347" t="str">
            <v>Asyl Besterek</v>
          </cell>
          <cell r="B347" t="str">
            <v>28.04.2023</v>
          </cell>
          <cell r="C347" t="str">
            <v>27.07.2024</v>
          </cell>
          <cell r="D347" t="str">
            <v>16.08.2023</v>
          </cell>
        </row>
        <row r="348">
          <cell r="A348" t="str">
            <v>BESTEREK - 2</v>
          </cell>
          <cell r="B348" t="str">
            <v>12.02.2021</v>
          </cell>
          <cell r="C348" t="str">
            <v>11.06.2022</v>
          </cell>
          <cell r="D348" t="str">
            <v>15.09.2021</v>
          </cell>
        </row>
        <row r="349">
          <cell r="A349" t="str">
            <v>BESTEREK - 3</v>
          </cell>
          <cell r="B349" t="str">
            <v>11.12.2020</v>
          </cell>
          <cell r="C349" t="str">
            <v>19.03.2022</v>
          </cell>
          <cell r="D349" t="str">
            <v>27.12.2021</v>
          </cell>
        </row>
        <row r="350">
          <cell r="A350" t="str">
            <v>BESTEREK - 4 - 1</v>
          </cell>
          <cell r="B350" t="str">
            <v>20.10.2022</v>
          </cell>
          <cell r="C350" t="str">
            <v>28.10.2023</v>
          </cell>
          <cell r="D350" t="str">
            <v>09.03.2023</v>
          </cell>
        </row>
        <row r="351">
          <cell r="A351" t="str">
            <v>BESTEREK - 4 - 2</v>
          </cell>
          <cell r="B351" t="str">
            <v>15.04.2022</v>
          </cell>
          <cell r="C351" t="str">
            <v>28.10.2023</v>
          </cell>
          <cell r="D351" t="str">
            <v>09.03.2023</v>
          </cell>
        </row>
        <row r="352">
          <cell r="A352" t="str">
            <v>BESTEREK - 6</v>
          </cell>
          <cell r="B352" t="str">
            <v>09.09.2021</v>
          </cell>
          <cell r="C352" t="str">
            <v>30.11.2022</v>
          </cell>
          <cell r="D352" t="str">
            <v>01.10.2021</v>
          </cell>
        </row>
        <row r="353">
          <cell r="A353" t="str">
            <v>BESTEREK 1-1</v>
          </cell>
          <cell r="B353" t="str">
            <v>28.09.2019</v>
          </cell>
          <cell r="C353" t="str">
            <v>10.03.2021</v>
          </cell>
          <cell r="D353" t="str">
            <v>27.09.2019</v>
          </cell>
        </row>
        <row r="354">
          <cell r="A354" t="str">
            <v>BESTEREK 1-2</v>
          </cell>
          <cell r="B354" t="str">
            <v>28.09.2019</v>
          </cell>
          <cell r="C354" t="str">
            <v>12.06.2021</v>
          </cell>
          <cell r="D354" t="str">
            <v>27.09.2019</v>
          </cell>
        </row>
        <row r="355">
          <cell r="A355" t="str">
            <v>BI Village Almaly 2</v>
          </cell>
          <cell r="B355" t="str">
            <v>01.10.2018</v>
          </cell>
          <cell r="C355" t="str">
            <v>25.09.2019</v>
          </cell>
        </row>
        <row r="356">
          <cell r="A356" t="str">
            <v>Capital Park 3A - 1</v>
          </cell>
          <cell r="B356" t="str">
            <v>10.09.2019</v>
          </cell>
          <cell r="C356" t="str">
            <v>10.10.2020</v>
          </cell>
          <cell r="D356" t="str">
            <v>02.10.2019</v>
          </cell>
        </row>
        <row r="357">
          <cell r="A357" t="str">
            <v>Capital Park 3A - 2</v>
          </cell>
          <cell r="B357" t="str">
            <v>13.12.2019</v>
          </cell>
          <cell r="C357" t="str">
            <v>22.05.2021</v>
          </cell>
          <cell r="D357" t="str">
            <v>02.10.2019</v>
          </cell>
        </row>
        <row r="358">
          <cell r="A358" t="str">
            <v>Capital Park 5B - 1-1</v>
          </cell>
          <cell r="B358" t="str">
            <v>12.06.2020</v>
          </cell>
          <cell r="C358" t="str">
            <v>27.09.2021</v>
          </cell>
          <cell r="D358" t="str">
            <v>02.12.2020</v>
          </cell>
        </row>
        <row r="359">
          <cell r="A359" t="str">
            <v>Capital Park 5B - 1-2</v>
          </cell>
          <cell r="B359" t="str">
            <v>08.10.2020</v>
          </cell>
          <cell r="C359" t="str">
            <v>25.12.2021</v>
          </cell>
          <cell r="D359" t="str">
            <v>02.12.2020</v>
          </cell>
        </row>
        <row r="360">
          <cell r="A360" t="str">
            <v>Capital Park Art - 1</v>
          </cell>
          <cell r="B360" t="str">
            <v>30.05.2025</v>
          </cell>
          <cell r="C360" t="str">
            <v>03.10.2026</v>
          </cell>
          <cell r="D360" t="str">
            <v>15.07.2025</v>
          </cell>
          <cell r="E360">
            <v>122</v>
          </cell>
        </row>
        <row r="361">
          <cell r="A361" t="str">
            <v>Capital Park Art - 2</v>
          </cell>
          <cell r="B361" t="str">
            <v>19.07.2025</v>
          </cell>
          <cell r="C361" t="str">
            <v>03.10.2026</v>
          </cell>
          <cell r="D361" t="str">
            <v>15.07.2025</v>
          </cell>
          <cell r="E361">
            <v>162</v>
          </cell>
        </row>
        <row r="362">
          <cell r="A362" t="str">
            <v>Capital Park Emotions - 1</v>
          </cell>
          <cell r="B362" t="str">
            <v>25.04.2024</v>
          </cell>
          <cell r="C362" t="str">
            <v>27.09.2025</v>
          </cell>
          <cell r="D362" t="str">
            <v>06.08.2024</v>
          </cell>
          <cell r="E362">
            <v>6</v>
          </cell>
        </row>
        <row r="363">
          <cell r="A363" t="str">
            <v>Capital Park Emotions - 2</v>
          </cell>
          <cell r="B363" t="str">
            <v>23.11.2024</v>
          </cell>
          <cell r="C363" t="str">
            <v>27.06.2026</v>
          </cell>
          <cell r="D363" t="str">
            <v>21.10.2024</v>
          </cell>
          <cell r="E363">
            <v>21</v>
          </cell>
        </row>
        <row r="364">
          <cell r="A364" t="str">
            <v>Capital Park Joy</v>
          </cell>
          <cell r="B364" t="str">
            <v>20.09.2025</v>
          </cell>
          <cell r="C364" t="str">
            <v>27.02.2027</v>
          </cell>
          <cell r="D364" t="str">
            <v>20.01.2026</v>
          </cell>
          <cell r="E364">
            <v>164</v>
          </cell>
        </row>
        <row r="365">
          <cell r="A365" t="str">
            <v>Capital Park Melody - 1</v>
          </cell>
          <cell r="B365" t="str">
            <v>28.02.2025</v>
          </cell>
          <cell r="C365" t="str">
            <v>26.09.2026</v>
          </cell>
          <cell r="D365" t="str">
            <v>29.08.2025</v>
          </cell>
          <cell r="E365">
            <v>66</v>
          </cell>
        </row>
        <row r="366">
          <cell r="A366" t="str">
            <v>Capital Park. Flowers 5A</v>
          </cell>
          <cell r="B366" t="str">
            <v>23.11.2021</v>
          </cell>
          <cell r="C366" t="str">
            <v>24.06.2023</v>
          </cell>
          <cell r="D366" t="str">
            <v>01.08.2022</v>
          </cell>
        </row>
        <row r="367">
          <cell r="A367" t="str">
            <v>Capital Park. Flowers 5B - 2 - 1</v>
          </cell>
          <cell r="B367" t="str">
            <v>19.02.2021</v>
          </cell>
          <cell r="C367" t="str">
            <v>16.04.2022</v>
          </cell>
          <cell r="D367" t="str">
            <v>16.09.2021</v>
          </cell>
        </row>
        <row r="368">
          <cell r="A368" t="str">
            <v>Capital Park. Flowers 5B - 2 - 2</v>
          </cell>
          <cell r="B368" t="str">
            <v>15.05.2021</v>
          </cell>
          <cell r="C368" t="str">
            <v>30.07.2022</v>
          </cell>
          <cell r="D368" t="str">
            <v>16.09.2021</v>
          </cell>
        </row>
        <row r="369">
          <cell r="A369" t="str">
            <v>Capital Park. Flowers 5С - 1</v>
          </cell>
          <cell r="B369" t="str">
            <v>17.11.2023</v>
          </cell>
          <cell r="C369" t="str">
            <v>29.03.2025</v>
          </cell>
          <cell r="D369" t="str">
            <v>23.10.2023</v>
          </cell>
        </row>
        <row r="370">
          <cell r="A370" t="str">
            <v>Capital Park. Flowers 5С - 2</v>
          </cell>
          <cell r="B370" t="str">
            <v>27.02.2023</v>
          </cell>
          <cell r="C370" t="str">
            <v>12.10.2024</v>
          </cell>
          <cell r="D370" t="str">
            <v>16.08.2023</v>
          </cell>
        </row>
        <row r="371">
          <cell r="A371" t="str">
            <v>Capital Park. Light 3B - 1</v>
          </cell>
          <cell r="B371" t="str">
            <v>01.10.2022</v>
          </cell>
          <cell r="C371" t="str">
            <v>29.06.2024</v>
          </cell>
          <cell r="D371" t="str">
            <v>05.10.2023</v>
          </cell>
        </row>
        <row r="372">
          <cell r="A372" t="str">
            <v>Capital Park. Light 3B - 2</v>
          </cell>
          <cell r="B372" t="str">
            <v>18.08.2023</v>
          </cell>
          <cell r="C372" t="str">
            <v>14.12.2024</v>
          </cell>
          <cell r="D372" t="str">
            <v>14.11.2023</v>
          </cell>
        </row>
        <row r="373">
          <cell r="A373" t="str">
            <v>Capital Park. Sky</v>
          </cell>
          <cell r="B373" t="str">
            <v>13.04.2024</v>
          </cell>
          <cell r="C373" t="str">
            <v>06.11.2025</v>
          </cell>
          <cell r="D373" t="str">
            <v>06.08.2024</v>
          </cell>
          <cell r="E373">
            <v>2</v>
          </cell>
        </row>
        <row r="374">
          <cell r="A374" t="str">
            <v>Capital Park. Water 3E</v>
          </cell>
          <cell r="B374" t="str">
            <v>24.12.2020</v>
          </cell>
          <cell r="C374" t="str">
            <v>30.06.2022</v>
          </cell>
          <cell r="D374" t="str">
            <v>16.09.2021</v>
          </cell>
        </row>
        <row r="375">
          <cell r="A375" t="str">
            <v>Crocus City 3-1</v>
          </cell>
          <cell r="B375" t="str">
            <v>14.08.2019</v>
          </cell>
          <cell r="C375" t="str">
            <v>15.06.2021</v>
          </cell>
          <cell r="D375" t="str">
            <v>01.08.2019</v>
          </cell>
        </row>
        <row r="376">
          <cell r="A376" t="str">
            <v>Crocus City 3-2-1</v>
          </cell>
          <cell r="B376" t="str">
            <v>18.08.2020</v>
          </cell>
          <cell r="C376" t="str">
            <v>21.03.2022</v>
          </cell>
          <cell r="D376" t="str">
            <v>05.10.2019</v>
          </cell>
        </row>
        <row r="377">
          <cell r="A377" t="str">
            <v>Crocus City 3-2-2</v>
          </cell>
          <cell r="B377" t="str">
            <v>27.10.2020</v>
          </cell>
          <cell r="C377" t="str">
            <v>21.03.2022</v>
          </cell>
          <cell r="D377" t="str">
            <v>01.08.2019</v>
          </cell>
        </row>
        <row r="378">
          <cell r="A378" t="str">
            <v>Crocus City 3-3</v>
          </cell>
          <cell r="B378" t="str">
            <v>21.12.2020</v>
          </cell>
          <cell r="C378" t="str">
            <v>21.03.2022</v>
          </cell>
          <cell r="D378" t="str">
            <v>05.05.2021</v>
          </cell>
        </row>
        <row r="379">
          <cell r="A379" t="str">
            <v>Family Gardens</v>
          </cell>
          <cell r="B379" t="str">
            <v>29.03.2025</v>
          </cell>
          <cell r="C379" t="str">
            <v>25.07.2026</v>
          </cell>
          <cell r="D379" t="str">
            <v>15.08.2025</v>
          </cell>
          <cell r="E379">
            <v>71</v>
          </cell>
        </row>
        <row r="380">
          <cell r="A380" t="str">
            <v>Family Village - 1 сектор</v>
          </cell>
          <cell r="C380" t="str">
            <v>01.01.2013</v>
          </cell>
        </row>
        <row r="381">
          <cell r="A381" t="str">
            <v>Family Village - 2 сектор</v>
          </cell>
          <cell r="C381" t="str">
            <v>30.11.2014</v>
          </cell>
        </row>
        <row r="382">
          <cell r="A382" t="str">
            <v>Family Village - 3 сектор</v>
          </cell>
          <cell r="B382" t="str">
            <v>15.04.2013</v>
          </cell>
          <cell r="C382" t="str">
            <v>20.09.2014</v>
          </cell>
        </row>
        <row r="383">
          <cell r="A383" t="str">
            <v>Jetisu Kerbez - 1</v>
          </cell>
          <cell r="B383" t="str">
            <v>22.08.2023</v>
          </cell>
          <cell r="C383" t="str">
            <v>30.11.2024</v>
          </cell>
          <cell r="D383" t="str">
            <v>05.10.2023</v>
          </cell>
        </row>
        <row r="384">
          <cell r="A384" t="str">
            <v>Jetisu.Lepsi - 1</v>
          </cell>
          <cell r="B384" t="str">
            <v>09.06.2021</v>
          </cell>
          <cell r="C384" t="str">
            <v>17.12.2022</v>
          </cell>
          <cell r="D384" t="str">
            <v>27.12.2021</v>
          </cell>
        </row>
        <row r="385">
          <cell r="A385" t="str">
            <v>Jetisu.Lepsi - 2</v>
          </cell>
          <cell r="B385" t="str">
            <v>17.09.2021</v>
          </cell>
          <cell r="C385" t="str">
            <v>17.12.2022</v>
          </cell>
          <cell r="D385" t="str">
            <v>27.12.2021</v>
          </cell>
        </row>
        <row r="386">
          <cell r="A386" t="str">
            <v>Jetisu.Lepsi - 3</v>
          </cell>
          <cell r="B386" t="str">
            <v>26.04.2022</v>
          </cell>
          <cell r="C386" t="str">
            <v>29.04.2023</v>
          </cell>
          <cell r="D386" t="str">
            <v>27.12.2021</v>
          </cell>
        </row>
        <row r="387">
          <cell r="A387" t="str">
            <v>Light House - 1</v>
          </cell>
          <cell r="B387" t="str">
            <v>07.12.2016</v>
          </cell>
          <cell r="C387" t="str">
            <v>31.08.2018</v>
          </cell>
          <cell r="D387" t="str">
            <v>07.09.2017</v>
          </cell>
        </row>
        <row r="388">
          <cell r="A388" t="str">
            <v>Light House - 2</v>
          </cell>
          <cell r="B388" t="str">
            <v>24.04.2018</v>
          </cell>
          <cell r="C388" t="str">
            <v>01.02.2019</v>
          </cell>
          <cell r="D388" t="str">
            <v>07.09.2017</v>
          </cell>
        </row>
        <row r="389">
          <cell r="A389" t="str">
            <v>Light House - 3</v>
          </cell>
          <cell r="B389" t="str">
            <v>25.01.2018</v>
          </cell>
          <cell r="C389" t="str">
            <v>31.05.2019</v>
          </cell>
          <cell r="D389" t="str">
            <v>07.09.2017</v>
          </cell>
        </row>
        <row r="390">
          <cell r="A390" t="str">
            <v>MOD Frame</v>
          </cell>
          <cell r="B390" t="str">
            <v>29.04.2025</v>
          </cell>
          <cell r="C390" t="str">
            <v>12.09.2026</v>
          </cell>
          <cell r="D390" t="str">
            <v>03.01.2026</v>
          </cell>
          <cell r="E390">
            <v>115</v>
          </cell>
        </row>
        <row r="391">
          <cell r="A391" t="str">
            <v>MOD Style - 1</v>
          </cell>
          <cell r="B391" t="str">
            <v>19.12.2024</v>
          </cell>
          <cell r="C391" t="str">
            <v>29.08.2026</v>
          </cell>
          <cell r="D391" t="str">
            <v>12.12.2024</v>
          </cell>
          <cell r="E391">
            <v>25</v>
          </cell>
        </row>
        <row r="392">
          <cell r="A392" t="str">
            <v>MOD Ultra</v>
          </cell>
          <cell r="B392" t="str">
            <v>15.08.2025</v>
          </cell>
          <cell r="C392" t="str">
            <v>17.10.2026</v>
          </cell>
          <cell r="D392" t="str">
            <v>21.08.2025</v>
          </cell>
          <cell r="E392">
            <v>200</v>
          </cell>
        </row>
        <row r="393">
          <cell r="A393" t="str">
            <v>MOD Urban 1</v>
          </cell>
          <cell r="B393" t="str">
            <v>24.08.2024</v>
          </cell>
          <cell r="C393" t="str">
            <v>25.11.2025</v>
          </cell>
          <cell r="D393" t="str">
            <v>05.09.2024</v>
          </cell>
          <cell r="E393">
            <v>9</v>
          </cell>
        </row>
        <row r="394">
          <cell r="A394" t="str">
            <v>MOD Urban 2</v>
          </cell>
          <cell r="B394" t="str">
            <v>17.01.2025</v>
          </cell>
          <cell r="C394" t="str">
            <v>11.07.2026</v>
          </cell>
          <cell r="D394" t="str">
            <v>23.12.2024</v>
          </cell>
          <cell r="E394">
            <v>83</v>
          </cell>
        </row>
        <row r="395">
          <cell r="A395" t="str">
            <v>MOD Urban 3</v>
          </cell>
          <cell r="B395" t="str">
            <v>11.06.2025</v>
          </cell>
          <cell r="C395" t="str">
            <v>05.09.2026</v>
          </cell>
          <cell r="D395" t="str">
            <v>18.08.2025</v>
          </cell>
          <cell r="E395">
            <v>83</v>
          </cell>
        </row>
        <row r="396">
          <cell r="A396" t="str">
            <v>MOD Urban 4</v>
          </cell>
          <cell r="B396" t="str">
            <v>07.11.2025</v>
          </cell>
          <cell r="C396" t="str">
            <v>29.05.2027</v>
          </cell>
          <cell r="D396" t="str">
            <v>23.09.2025</v>
          </cell>
          <cell r="E396">
            <v>224</v>
          </cell>
        </row>
        <row r="397">
          <cell r="A397" t="str">
            <v>MoD.Comfort - 1</v>
          </cell>
          <cell r="B397" t="str">
            <v>25.11.2022</v>
          </cell>
          <cell r="C397" t="str">
            <v>31.08.2024</v>
          </cell>
          <cell r="D397" t="str">
            <v>20.07.2023</v>
          </cell>
        </row>
        <row r="398">
          <cell r="A398" t="str">
            <v>MoD.Comfort - 2</v>
          </cell>
          <cell r="B398" t="str">
            <v>21.10.2023</v>
          </cell>
          <cell r="C398" t="str">
            <v>12.07.2025</v>
          </cell>
          <cell r="D398" t="str">
            <v>23.10.2023</v>
          </cell>
        </row>
        <row r="399">
          <cell r="A399" t="str">
            <v>MoD.Comfort - 3</v>
          </cell>
          <cell r="B399" t="str">
            <v>19.06.2024</v>
          </cell>
          <cell r="C399" t="str">
            <v>20.09.2025</v>
          </cell>
          <cell r="D399" t="str">
            <v>30.11.2023</v>
          </cell>
        </row>
        <row r="400">
          <cell r="A400" t="str">
            <v>Nura Esil - 4</v>
          </cell>
          <cell r="B400" t="str">
            <v>12.12.2019</v>
          </cell>
          <cell r="C400" t="str">
            <v>17.07.2021</v>
          </cell>
          <cell r="D400" t="str">
            <v>26.08.2019</v>
          </cell>
        </row>
        <row r="401">
          <cell r="A401" t="str">
            <v>Only Moon - 1 очередь (3)</v>
          </cell>
          <cell r="B401" t="str">
            <v>15.09.2020</v>
          </cell>
          <cell r="C401" t="str">
            <v>28.12.2021</v>
          </cell>
          <cell r="D401" t="str">
            <v>29.07.2021</v>
          </cell>
        </row>
        <row r="402">
          <cell r="A402" t="str">
            <v>Only Moon - 2</v>
          </cell>
          <cell r="B402" t="str">
            <v>10.02.2021</v>
          </cell>
          <cell r="C402" t="str">
            <v>30.06.2022</v>
          </cell>
          <cell r="D402" t="str">
            <v>29.07.2021</v>
          </cell>
        </row>
        <row r="403">
          <cell r="A403" t="str">
            <v>Only Moon - 3 очередь (1)</v>
          </cell>
          <cell r="B403" t="str">
            <v>06.05.2021</v>
          </cell>
          <cell r="C403" t="str">
            <v>30.06.2022</v>
          </cell>
          <cell r="D403" t="str">
            <v>29.07.2021</v>
          </cell>
        </row>
        <row r="404">
          <cell r="A404" t="str">
            <v>Only SUN - 1</v>
          </cell>
          <cell r="B404" t="str">
            <v>22.02.2019</v>
          </cell>
          <cell r="C404" t="str">
            <v>07.07.2020</v>
          </cell>
          <cell r="D404" t="str">
            <v>29.05.2019</v>
          </cell>
        </row>
        <row r="405">
          <cell r="A405" t="str">
            <v>Only SUN - 2</v>
          </cell>
          <cell r="B405" t="str">
            <v>23.10.2019</v>
          </cell>
          <cell r="C405" t="str">
            <v>21.12.2020</v>
          </cell>
          <cell r="D405" t="str">
            <v>09.10.2019</v>
          </cell>
        </row>
        <row r="406">
          <cell r="A406" t="str">
            <v>Only SUN - 3</v>
          </cell>
          <cell r="B406" t="str">
            <v>22.01.2020</v>
          </cell>
          <cell r="C406" t="str">
            <v>03.09.2021</v>
          </cell>
          <cell r="D406" t="str">
            <v>20.01.2020</v>
          </cell>
        </row>
        <row r="407">
          <cell r="A407" t="str">
            <v>Orynbor Towers (1-1) - 22 этажа</v>
          </cell>
          <cell r="B407" t="str">
            <v>15.10.2016</v>
          </cell>
          <cell r="C407" t="str">
            <v>29.12.2017</v>
          </cell>
        </row>
        <row r="408">
          <cell r="A408" t="str">
            <v>Orynbor towers (1-2) - 12 этажей</v>
          </cell>
          <cell r="B408" t="str">
            <v>02.11.2017</v>
          </cell>
          <cell r="C408" t="str">
            <v>17.08.2018</v>
          </cell>
          <cell r="D408" t="str">
            <v>04.07.2018</v>
          </cell>
        </row>
        <row r="409">
          <cell r="A409" t="str">
            <v>Orynbor towers (1-3) - 22 этажа</v>
          </cell>
          <cell r="B409" t="str">
            <v>27.12.2017</v>
          </cell>
          <cell r="C409" t="str">
            <v>19.09.2018</v>
          </cell>
          <cell r="D409" t="str">
            <v>04.07.2018</v>
          </cell>
        </row>
        <row r="410">
          <cell r="A410" t="str">
            <v>Park Avenue Exclusive - 1</v>
          </cell>
          <cell r="B410" t="str">
            <v>27.01.2018</v>
          </cell>
          <cell r="C410" t="str">
            <v>25.06.2019</v>
          </cell>
          <cell r="D410" t="str">
            <v>10.09.2018</v>
          </cell>
        </row>
        <row r="411">
          <cell r="A411" t="str">
            <v>Park Avenue Exclusive - 2</v>
          </cell>
          <cell r="B411" t="str">
            <v>08.02.2019</v>
          </cell>
          <cell r="C411" t="str">
            <v>15.08.2020</v>
          </cell>
          <cell r="D411" t="str">
            <v>10.09.2018</v>
          </cell>
        </row>
        <row r="412">
          <cell r="A412" t="str">
            <v>Park Avenue Exclusive - 3</v>
          </cell>
          <cell r="B412" t="str">
            <v>25.09.2019</v>
          </cell>
          <cell r="C412" t="str">
            <v>07.08.2021</v>
          </cell>
          <cell r="D412" t="str">
            <v>30.10.2021</v>
          </cell>
        </row>
        <row r="413">
          <cell r="A413" t="str">
            <v>Park Avenue Exclusive - 4</v>
          </cell>
          <cell r="B413" t="str">
            <v>12.08.2020</v>
          </cell>
          <cell r="C413" t="str">
            <v>18.12.2021</v>
          </cell>
          <cell r="D413" t="str">
            <v>30.10.2021</v>
          </cell>
        </row>
        <row r="414">
          <cell r="A414" t="str">
            <v>Prime</v>
          </cell>
          <cell r="B414" t="str">
            <v>11.11.2022</v>
          </cell>
          <cell r="C414" t="str">
            <v>08.06.2024</v>
          </cell>
          <cell r="D414" t="str">
            <v>22.10.2022</v>
          </cell>
        </row>
        <row r="415">
          <cell r="A415" t="str">
            <v>Promenade EXPO - A 1</v>
          </cell>
          <cell r="C415" t="str">
            <v>21.11.2015</v>
          </cell>
        </row>
        <row r="416">
          <cell r="A416" t="str">
            <v>Promenade EXPO - B 1</v>
          </cell>
          <cell r="B416" t="str">
            <v>01.08.2016</v>
          </cell>
          <cell r="C416" t="str">
            <v>19.10.2017</v>
          </cell>
        </row>
        <row r="417">
          <cell r="A417" t="str">
            <v>Promenade EXPO - B 2</v>
          </cell>
          <cell r="B417" t="str">
            <v>11.06.2016</v>
          </cell>
          <cell r="C417" t="str">
            <v>02.10.2017</v>
          </cell>
        </row>
        <row r="418">
          <cell r="A418" t="str">
            <v>Promenade EXPO - B 3</v>
          </cell>
          <cell r="C418" t="str">
            <v>15.07.2017</v>
          </cell>
        </row>
        <row r="419">
          <cell r="A419" t="str">
            <v>Promenade EXPO - C 1</v>
          </cell>
          <cell r="B419" t="str">
            <v>26.08.2014</v>
          </cell>
          <cell r="C419" t="str">
            <v>04.06.2016</v>
          </cell>
        </row>
        <row r="420">
          <cell r="A420" t="str">
            <v>Promenade EXPO - C 2</v>
          </cell>
          <cell r="B420" t="str">
            <v>26.08.2014</v>
          </cell>
          <cell r="C420" t="str">
            <v>02.07.2016</v>
          </cell>
        </row>
        <row r="421">
          <cell r="A421" t="str">
            <v>Promenade EXPO - C 3</v>
          </cell>
          <cell r="B421" t="str">
            <v>26.08.2014</v>
          </cell>
          <cell r="C421" t="str">
            <v>02.07.2016</v>
          </cell>
        </row>
        <row r="422">
          <cell r="A422" t="str">
            <v>Promenade EXPO - D</v>
          </cell>
          <cell r="C422" t="str">
            <v>31.12.2016</v>
          </cell>
        </row>
        <row r="423">
          <cell r="A423" t="str">
            <v>Promenade EXPO - E</v>
          </cell>
          <cell r="B423" t="str">
            <v>20.12.2016</v>
          </cell>
          <cell r="C423" t="str">
            <v>29.12.2017</v>
          </cell>
        </row>
        <row r="424">
          <cell r="A424" t="str">
            <v>Qasteev</v>
          </cell>
          <cell r="B424" t="str">
            <v>26.09.2024</v>
          </cell>
          <cell r="C424" t="str">
            <v>01.08.2026</v>
          </cell>
          <cell r="D424" t="str">
            <v>22.01.2025</v>
          </cell>
          <cell r="E424">
            <v>29</v>
          </cell>
        </row>
        <row r="425">
          <cell r="A425" t="str">
            <v>Qasteev - 2</v>
          </cell>
          <cell r="B425" t="str">
            <v>11.03.2025</v>
          </cell>
          <cell r="C425" t="str">
            <v>26.09.2026</v>
          </cell>
          <cell r="D425" t="str">
            <v>29.01.2025</v>
          </cell>
          <cell r="E425">
            <v>47</v>
          </cell>
        </row>
        <row r="426">
          <cell r="A426" t="str">
            <v>Qasteev - 3</v>
          </cell>
          <cell r="B426" t="str">
            <v>18.10.2025</v>
          </cell>
          <cell r="C426" t="str">
            <v>19.06.2027</v>
          </cell>
          <cell r="D426" t="str">
            <v>15.11.2025</v>
          </cell>
          <cell r="E426">
            <v>183</v>
          </cell>
        </row>
        <row r="427">
          <cell r="A427" t="str">
            <v>Ray Residence - 2 (22 этажа)</v>
          </cell>
          <cell r="B427" t="str">
            <v>15.04.2019</v>
          </cell>
          <cell r="C427" t="str">
            <v>23.10.2020</v>
          </cell>
          <cell r="D427" t="str">
            <v>25.04.2019</v>
          </cell>
        </row>
        <row r="428">
          <cell r="A428" t="str">
            <v>Ray Residence - 2 (6 этажей)</v>
          </cell>
          <cell r="B428" t="str">
            <v>15.04.2019</v>
          </cell>
          <cell r="C428" t="str">
            <v>23.10.2020</v>
          </cell>
          <cell r="D428" t="str">
            <v>25.04.2019</v>
          </cell>
        </row>
        <row r="429">
          <cell r="A429" t="str">
            <v>Ray Residence 22 этажа - 1</v>
          </cell>
          <cell r="B429" t="str">
            <v>15.03.2018</v>
          </cell>
          <cell r="C429" t="str">
            <v>21.12.2019</v>
          </cell>
          <cell r="D429" t="str">
            <v>30.05.2018</v>
          </cell>
        </row>
        <row r="430">
          <cell r="A430" t="str">
            <v>Ray Residence 6 этажей - 1</v>
          </cell>
          <cell r="B430" t="str">
            <v>15.03.2018</v>
          </cell>
          <cell r="C430" t="str">
            <v>21.12.2019</v>
          </cell>
          <cell r="D430" t="str">
            <v>30.05.2018</v>
          </cell>
        </row>
        <row r="431">
          <cell r="A431" t="str">
            <v>Remark</v>
          </cell>
          <cell r="B431" t="str">
            <v>20.02.2019</v>
          </cell>
          <cell r="C431" t="str">
            <v>15.10.2020</v>
          </cell>
          <cell r="D431" t="str">
            <v>29.05.2019</v>
          </cell>
        </row>
        <row r="432">
          <cell r="A432" t="str">
            <v>Sauran Towers Блок A</v>
          </cell>
          <cell r="B432" t="str">
            <v>01.12.2016</v>
          </cell>
          <cell r="C432" t="str">
            <v>15.09.2018</v>
          </cell>
          <cell r="D432" t="str">
            <v>20.10.2017</v>
          </cell>
        </row>
        <row r="433">
          <cell r="A433" t="str">
            <v>Sauran Towers Блок B</v>
          </cell>
          <cell r="B433" t="str">
            <v>01.12.2016</v>
          </cell>
          <cell r="C433" t="str">
            <v>15.09.2018</v>
          </cell>
          <cell r="D433" t="str">
            <v>20.10.2017</v>
          </cell>
        </row>
        <row r="434">
          <cell r="A434" t="str">
            <v>Sezim Qala. Baqyt Towers</v>
          </cell>
          <cell r="B434" t="str">
            <v>06.02.2023</v>
          </cell>
          <cell r="C434" t="str">
            <v>24.08.2024</v>
          </cell>
          <cell r="D434" t="str">
            <v>31.05.2023</v>
          </cell>
        </row>
        <row r="435">
          <cell r="A435" t="str">
            <v>Sezim Qala.Baqyt 11</v>
          </cell>
          <cell r="B435" t="str">
            <v>18.05.2022</v>
          </cell>
          <cell r="C435" t="str">
            <v>27.05.2023</v>
          </cell>
          <cell r="D435" t="str">
            <v>08.02.2023</v>
          </cell>
        </row>
        <row r="436">
          <cell r="A436" t="str">
            <v>Sezim Qala.Baqyt 12</v>
          </cell>
          <cell r="B436" t="str">
            <v>23.03.2021</v>
          </cell>
          <cell r="C436" t="str">
            <v>18.02.2023</v>
          </cell>
          <cell r="D436" t="str">
            <v>15.10.2021</v>
          </cell>
        </row>
        <row r="437">
          <cell r="A437" t="str">
            <v>Sezim Qala.Senim - 1</v>
          </cell>
          <cell r="B437" t="str">
            <v>24.02.2021</v>
          </cell>
          <cell r="C437" t="str">
            <v>17.09.2022</v>
          </cell>
          <cell r="D437" t="str">
            <v>21.09.2021</v>
          </cell>
        </row>
        <row r="438">
          <cell r="A438" t="str">
            <v>Sezim Qala.Senim - 2</v>
          </cell>
          <cell r="B438" t="str">
            <v>22.05.2021</v>
          </cell>
          <cell r="C438" t="str">
            <v>30.12.2022</v>
          </cell>
          <cell r="D438" t="str">
            <v>21.09.2021</v>
          </cell>
        </row>
        <row r="439">
          <cell r="A439" t="str">
            <v>Sezim Qala.Senim - 3</v>
          </cell>
          <cell r="B439" t="str">
            <v>28.12.2021</v>
          </cell>
          <cell r="C439" t="str">
            <v>08.07.2023</v>
          </cell>
          <cell r="D439" t="str">
            <v>25.04.2022</v>
          </cell>
        </row>
        <row r="440">
          <cell r="A440" t="str">
            <v>UIA.BIRLIK - B</v>
          </cell>
          <cell r="B440" t="str">
            <v>12.09.2025</v>
          </cell>
          <cell r="C440" t="str">
            <v>17.10.2026</v>
          </cell>
          <cell r="D440" t="str">
            <v>20.02.2026</v>
          </cell>
          <cell r="E440">
            <v>31</v>
          </cell>
        </row>
        <row r="441">
          <cell r="A441" t="str">
            <v>UIA.BIRLIK-A</v>
          </cell>
          <cell r="B441" t="str">
            <v>27.06.2025</v>
          </cell>
          <cell r="C441" t="str">
            <v>01.08.2026</v>
          </cell>
          <cell r="D441" t="str">
            <v>31.01.2026</v>
          </cell>
          <cell r="E441">
            <v>79</v>
          </cell>
        </row>
        <row r="442">
          <cell r="A442" t="str">
            <v>Vela House - 1 дом 1</v>
          </cell>
          <cell r="B442" t="str">
            <v>27.05.2023</v>
          </cell>
          <cell r="C442" t="str">
            <v>28.09.2024</v>
          </cell>
        </row>
        <row r="443">
          <cell r="A443" t="str">
            <v>Vela House - 2 дом 3</v>
          </cell>
          <cell r="B443" t="str">
            <v>27.05.2023</v>
          </cell>
          <cell r="C443" t="str">
            <v>28.09.2024</v>
          </cell>
        </row>
        <row r="444">
          <cell r="A444" t="str">
            <v>Vela House - 3 дом 5</v>
          </cell>
          <cell r="B444" t="str">
            <v>23.05.2023</v>
          </cell>
          <cell r="C444" t="str">
            <v>28.09.2024</v>
          </cell>
        </row>
        <row r="445">
          <cell r="A445" t="str">
            <v>Vela Town</v>
          </cell>
          <cell r="B445" t="str">
            <v>27.07.2021</v>
          </cell>
          <cell r="C445" t="str">
            <v>15.11.2022</v>
          </cell>
        </row>
        <row r="446">
          <cell r="A446" t="str">
            <v>Vela Village - 1 сектор</v>
          </cell>
          <cell r="B446" t="str">
            <v>04.08.2018</v>
          </cell>
          <cell r="C446" t="str">
            <v>21.09.2019</v>
          </cell>
        </row>
        <row r="447">
          <cell r="A447" t="str">
            <v>Vela Village - 2 сектор</v>
          </cell>
          <cell r="B447" t="str">
            <v>12.12.2018</v>
          </cell>
          <cell r="C447" t="str">
            <v>11.04.2020</v>
          </cell>
        </row>
        <row r="448">
          <cell r="A448" t="str">
            <v>Vela Village - 2-1 сектор</v>
          </cell>
          <cell r="B448" t="str">
            <v>26.10.2019</v>
          </cell>
          <cell r="C448" t="str">
            <v>01.05.2021</v>
          </cell>
        </row>
        <row r="449">
          <cell r="A449" t="str">
            <v>Vela Village - 3 сектор - Коттедж</v>
          </cell>
          <cell r="B449" t="str">
            <v>23.10.2020</v>
          </cell>
          <cell r="C449" t="str">
            <v>11.12.2021</v>
          </cell>
        </row>
        <row r="450">
          <cell r="A450" t="str">
            <v>Vela Village Land 5 сектор (продажа земли)</v>
          </cell>
          <cell r="B450" t="str">
            <v>24.09.2020</v>
          </cell>
          <cell r="C450" t="str">
            <v>30.10.2022</v>
          </cell>
          <cell r="D450" t="str">
            <v>01.01.2020</v>
          </cell>
        </row>
        <row r="451">
          <cell r="A451" t="str">
            <v>Viva Plaza - 17 эт.</v>
          </cell>
          <cell r="B451" t="str">
            <v>01.11.2012</v>
          </cell>
          <cell r="C451" t="str">
            <v>20.06.2014</v>
          </cell>
        </row>
        <row r="452">
          <cell r="A452" t="str">
            <v>Viva Plaza-  9 эт.</v>
          </cell>
          <cell r="B452" t="str">
            <v>01.11.2012</v>
          </cell>
          <cell r="C452" t="str">
            <v>20.06.2014</v>
          </cell>
        </row>
        <row r="453">
          <cell r="A453" t="str">
            <v>Vivat Promenade</v>
          </cell>
          <cell r="B453" t="str">
            <v>27.01.2018</v>
          </cell>
          <cell r="C453" t="str">
            <v>20.10.2018</v>
          </cell>
          <cell r="D453" t="str">
            <v>01.03.2018</v>
          </cell>
        </row>
        <row r="454">
          <cell r="A454" t="str">
            <v>Арабика</v>
          </cell>
          <cell r="C454" t="str">
            <v>30.06.2013</v>
          </cell>
        </row>
        <row r="455">
          <cell r="A455" t="str">
            <v>Байконыс</v>
          </cell>
          <cell r="C455" t="str">
            <v>30.10.2011</v>
          </cell>
        </row>
        <row r="456">
          <cell r="A456" t="str">
            <v>Восточный 2</v>
          </cell>
          <cell r="E456">
            <v>108</v>
          </cell>
        </row>
        <row r="457">
          <cell r="A457" t="str">
            <v>Времена Года (Лето) 2-1 (15 этажей)</v>
          </cell>
          <cell r="B457" t="str">
            <v>18.04.2018</v>
          </cell>
          <cell r="C457" t="str">
            <v>14.04.2019</v>
          </cell>
          <cell r="D457" t="str">
            <v>25.05.2018</v>
          </cell>
        </row>
        <row r="458">
          <cell r="A458" t="str">
            <v>Времена Года (Лето) 2-2 (24 этажа)</v>
          </cell>
          <cell r="B458" t="str">
            <v>21.06.2018</v>
          </cell>
          <cell r="C458" t="str">
            <v>12.10.2019</v>
          </cell>
          <cell r="D458" t="str">
            <v>21.05.2018</v>
          </cell>
        </row>
        <row r="459">
          <cell r="A459" t="str">
            <v>Времена Года (Лето) 3-1 (15 этажей)</v>
          </cell>
          <cell r="B459" t="str">
            <v>30.04.2019</v>
          </cell>
          <cell r="C459" t="str">
            <v>14.08.2020</v>
          </cell>
          <cell r="D459" t="str">
            <v>03.06.2019</v>
          </cell>
        </row>
        <row r="460">
          <cell r="A460" t="str">
            <v>Времена Года (Лето) 3-2 (24 этажа)</v>
          </cell>
          <cell r="B460" t="str">
            <v>19.02.2019</v>
          </cell>
          <cell r="C460" t="str">
            <v>14.08.2020</v>
          </cell>
          <cell r="D460" t="str">
            <v>03.06.2019</v>
          </cell>
        </row>
        <row r="461">
          <cell r="A461" t="str">
            <v>Времена Года (Лето) 4 (24 этажа)</v>
          </cell>
          <cell r="B461" t="str">
            <v>17.01.2020</v>
          </cell>
          <cell r="C461" t="str">
            <v>24.07.2021</v>
          </cell>
          <cell r="D461" t="str">
            <v>03.12.2019</v>
          </cell>
        </row>
        <row r="462">
          <cell r="A462" t="str">
            <v>Времена Года (Лето) 5</v>
          </cell>
          <cell r="B462" t="str">
            <v>14.05.2020</v>
          </cell>
          <cell r="C462" t="str">
            <v>24.07.2021</v>
          </cell>
          <cell r="D462" t="str">
            <v>03.12.2019</v>
          </cell>
        </row>
        <row r="463">
          <cell r="A463" t="str">
            <v>Гульдер</v>
          </cell>
          <cell r="E463">
            <v>1</v>
          </cell>
        </row>
        <row r="464">
          <cell r="A464" t="str">
            <v>Достар 1-1</v>
          </cell>
          <cell r="C464" t="str">
            <v>31.01.2009</v>
          </cell>
        </row>
        <row r="465">
          <cell r="A465" t="str">
            <v>Достар 3-1</v>
          </cell>
          <cell r="C465" t="str">
            <v>31.05.2012</v>
          </cell>
        </row>
        <row r="466">
          <cell r="A466" t="str">
            <v>Достар 3-2</v>
          </cell>
          <cell r="C466" t="str">
            <v>31.10.2011</v>
          </cell>
        </row>
        <row r="467">
          <cell r="A467" t="str">
            <v>Достар 3-3</v>
          </cell>
          <cell r="C467" t="str">
            <v>30.12.2011</v>
          </cell>
        </row>
        <row r="468">
          <cell r="A468" t="str">
            <v>Достар-2-1</v>
          </cell>
          <cell r="C468" t="str">
            <v>01.09.2008</v>
          </cell>
        </row>
        <row r="469">
          <cell r="A469" t="str">
            <v>Дуэт</v>
          </cell>
          <cell r="E469">
            <v>261</v>
          </cell>
        </row>
        <row r="470">
          <cell r="A470" t="str">
            <v>Лазурный квартал 1-1</v>
          </cell>
          <cell r="C470" t="str">
            <v>31.10.2011</v>
          </cell>
        </row>
        <row r="471">
          <cell r="A471" t="str">
            <v>Лазурный квартал 1-2</v>
          </cell>
          <cell r="C471" t="str">
            <v>31.10.2011</v>
          </cell>
        </row>
        <row r="472">
          <cell r="A472" t="str">
            <v>Лазурный квартал 1-3</v>
          </cell>
          <cell r="C472" t="str">
            <v>31.10.2011</v>
          </cell>
        </row>
        <row r="473">
          <cell r="A473" t="str">
            <v>Лазурный квартал 1-4</v>
          </cell>
          <cell r="C473" t="str">
            <v>31.05.2011</v>
          </cell>
        </row>
        <row r="474">
          <cell r="A474" t="str">
            <v>Лазурный Квартал 2</v>
          </cell>
          <cell r="C474" t="str">
            <v>31.05.2011</v>
          </cell>
        </row>
        <row r="475">
          <cell r="A475" t="str">
            <v>Лазурный Квартал 2-5</v>
          </cell>
          <cell r="C475" t="str">
            <v>30.11.2012</v>
          </cell>
        </row>
        <row r="476">
          <cell r="A476" t="str">
            <v>Лазурный Квартал 2-6</v>
          </cell>
          <cell r="C476" t="str">
            <v>30.11.2012</v>
          </cell>
        </row>
        <row r="477">
          <cell r="A477" t="str">
            <v>Лазурный квартал 4-1 (пластина)</v>
          </cell>
          <cell r="C477" t="str">
            <v>22.08.2015</v>
          </cell>
        </row>
        <row r="478">
          <cell r="A478" t="str">
            <v>Лазурный квартал 4-2 (башни)</v>
          </cell>
          <cell r="C478" t="str">
            <v>22.08.2015</v>
          </cell>
        </row>
        <row r="479">
          <cell r="A479" t="str">
            <v>Лазурный квартал 4-3 (башни)</v>
          </cell>
          <cell r="C479" t="str">
            <v>22.08.2015</v>
          </cell>
        </row>
        <row r="480">
          <cell r="A480" t="str">
            <v>Лазурный Квартал 5-1</v>
          </cell>
          <cell r="C480" t="str">
            <v>16.07.2016</v>
          </cell>
        </row>
        <row r="481">
          <cell r="A481" t="str">
            <v>Лазурный Квартал 5-2</v>
          </cell>
          <cell r="C481" t="str">
            <v>03.12.2016</v>
          </cell>
        </row>
        <row r="482">
          <cell r="A482" t="str">
            <v>Лазурный квартал-3-4</v>
          </cell>
          <cell r="C482" t="str">
            <v>30.09.2013</v>
          </cell>
        </row>
        <row r="483">
          <cell r="A483" t="str">
            <v>Лазурный квартал-6</v>
          </cell>
        </row>
        <row r="484">
          <cell r="A484" t="str">
            <v>Мәңгілік - 1</v>
          </cell>
          <cell r="B484" t="str">
            <v>19.02.2018</v>
          </cell>
          <cell r="C484" t="str">
            <v>30.12.2018</v>
          </cell>
          <cell r="D484" t="str">
            <v>04.08.2018</v>
          </cell>
        </row>
        <row r="485">
          <cell r="A485" t="str">
            <v>Мәңгілік - 2</v>
          </cell>
          <cell r="B485" t="str">
            <v>03.10.2018</v>
          </cell>
          <cell r="C485" t="str">
            <v>24.09.2019</v>
          </cell>
          <cell r="D485" t="str">
            <v>24.09.2018</v>
          </cell>
        </row>
        <row r="486">
          <cell r="A486" t="str">
            <v>Мәңгілік - 3</v>
          </cell>
          <cell r="B486" t="str">
            <v>02.11.2018</v>
          </cell>
          <cell r="C486" t="str">
            <v>24.09.2019</v>
          </cell>
          <cell r="D486" t="str">
            <v>24.09.2018</v>
          </cell>
        </row>
        <row r="487">
          <cell r="A487" t="str">
            <v>Мереке-2 очередь</v>
          </cell>
          <cell r="C487" t="str">
            <v>01.08.2010</v>
          </cell>
        </row>
        <row r="488">
          <cell r="A488" t="str">
            <v>Сердце столицы - 5</v>
          </cell>
          <cell r="B488" t="str">
            <v>21.10.2022</v>
          </cell>
          <cell r="C488" t="str">
            <v>29.06.2024</v>
          </cell>
          <cell r="D488" t="str">
            <v>19.10.2022</v>
          </cell>
        </row>
        <row r="489">
          <cell r="A489" t="str">
            <v>Симфония блок А</v>
          </cell>
        </row>
        <row r="490">
          <cell r="A490" t="str">
            <v>Симфония блок Б</v>
          </cell>
        </row>
        <row r="491">
          <cell r="A491" t="str">
            <v>Триумфальная арка 1 очередь</v>
          </cell>
          <cell r="C491" t="str">
            <v>30.12.2016</v>
          </cell>
        </row>
        <row r="492">
          <cell r="A492" t="str">
            <v>Шахар</v>
          </cell>
          <cell r="C492" t="str">
            <v>30.05.2013</v>
          </cell>
        </row>
        <row r="493">
          <cell r="A493" t="str">
            <v>Этюд</v>
          </cell>
          <cell r="C493" t="str">
            <v>30.01.2009</v>
          </cell>
        </row>
        <row r="494">
          <cell r="A494" t="str">
            <v>Aitys (Сауран 0.59)</v>
          </cell>
          <cell r="B494" t="str">
            <v>29.06.2019</v>
          </cell>
          <cell r="C494" t="str">
            <v>30.10.2020</v>
          </cell>
          <cell r="D494" t="str">
            <v>24.06.2019</v>
          </cell>
        </row>
        <row r="495">
          <cell r="A495" t="str">
            <v>Alem. Sana - A</v>
          </cell>
          <cell r="B495" t="str">
            <v>23.10.2025</v>
          </cell>
          <cell r="C495" t="str">
            <v>20.12.2026</v>
          </cell>
          <cell r="D495" t="str">
            <v>14.03.2026</v>
          </cell>
          <cell r="E495">
            <v>245</v>
          </cell>
        </row>
        <row r="496">
          <cell r="A496" t="str">
            <v>Auez 3</v>
          </cell>
          <cell r="B496" t="str">
            <v>16.05.2025</v>
          </cell>
          <cell r="C496" t="str">
            <v>17.10.2026</v>
          </cell>
          <cell r="D496" t="str">
            <v>20.12.2025</v>
          </cell>
          <cell r="E496">
            <v>137</v>
          </cell>
        </row>
        <row r="497">
          <cell r="A497" t="str">
            <v>Auez 4</v>
          </cell>
          <cell r="B497" t="str">
            <v>11.10.2025</v>
          </cell>
          <cell r="C497" t="str">
            <v>15.11.2026</v>
          </cell>
          <cell r="D497" t="str">
            <v>20.02.2026</v>
          </cell>
          <cell r="E497">
            <v>142</v>
          </cell>
        </row>
        <row r="498">
          <cell r="A498" t="str">
            <v>Auez Comfort - 1</v>
          </cell>
          <cell r="B498" t="str">
            <v>14.10.2024</v>
          </cell>
          <cell r="C498" t="str">
            <v>30.05.2026</v>
          </cell>
          <cell r="D498" t="str">
            <v>18.02.2025</v>
          </cell>
          <cell r="E498">
            <v>13</v>
          </cell>
        </row>
        <row r="499">
          <cell r="A499" t="str">
            <v>Auez Comfort - 2</v>
          </cell>
          <cell r="B499" t="str">
            <v>10.02.2025</v>
          </cell>
          <cell r="C499" t="str">
            <v>30.05.2026</v>
          </cell>
          <cell r="D499" t="str">
            <v>18.02.2025</v>
          </cell>
          <cell r="E499">
            <v>14</v>
          </cell>
        </row>
        <row r="500">
          <cell r="A500" t="str">
            <v>Auez Park</v>
          </cell>
          <cell r="B500" t="str">
            <v>18.01.2025</v>
          </cell>
          <cell r="C500" t="str">
            <v>20.06.2026</v>
          </cell>
          <cell r="D500" t="str">
            <v>30.07.2025</v>
          </cell>
          <cell r="E500">
            <v>86</v>
          </cell>
        </row>
        <row r="501">
          <cell r="A501" t="str">
            <v>Auez Park 2</v>
          </cell>
          <cell r="B501" t="str">
            <v>18.08.2025</v>
          </cell>
          <cell r="C501" t="str">
            <v>31.10.2026</v>
          </cell>
          <cell r="D501" t="str">
            <v>28.02.2026</v>
          </cell>
          <cell r="E501">
            <v>123</v>
          </cell>
        </row>
        <row r="502">
          <cell r="A502" t="str">
            <v>BI Village Deluxe - 4</v>
          </cell>
          <cell r="B502" t="str">
            <v>05.06.2020</v>
          </cell>
          <cell r="C502" t="str">
            <v>15.10.2022</v>
          </cell>
          <cell r="D502" t="str">
            <v>01.09.2020</v>
          </cell>
        </row>
        <row r="503">
          <cell r="A503" t="str">
            <v>BI Village Deluxe 1 очередь  (5 квартал)</v>
          </cell>
          <cell r="C503" t="str">
            <v>30.06.2013</v>
          </cell>
        </row>
        <row r="504">
          <cell r="A504" t="str">
            <v>BI Village Deluxe 2 очередь  (6 квартал)</v>
          </cell>
          <cell r="B504" t="str">
            <v>15.11.2011</v>
          </cell>
          <cell r="C504" t="str">
            <v>30.08.2014</v>
          </cell>
        </row>
        <row r="505">
          <cell r="A505" t="str">
            <v>BI Village Deluxe 3 очередь (10/1 квартал)</v>
          </cell>
          <cell r="B505" t="str">
            <v>25.04.2014</v>
          </cell>
          <cell r="C505" t="str">
            <v>31.10.2016</v>
          </cell>
        </row>
        <row r="506">
          <cell r="A506" t="str">
            <v>Bi Village Алмалы - Земля</v>
          </cell>
        </row>
        <row r="507">
          <cell r="A507" t="str">
            <v>BI Villlage Алмалы - Коттедж</v>
          </cell>
        </row>
        <row r="508">
          <cell r="A508" t="str">
            <v>Darmen - 1</v>
          </cell>
          <cell r="B508" t="str">
            <v>21.12.2024</v>
          </cell>
          <cell r="C508" t="str">
            <v>30.09.2026</v>
          </cell>
          <cell r="D508" t="str">
            <v>15.12.2025</v>
          </cell>
          <cell r="E508">
            <v>35</v>
          </cell>
        </row>
        <row r="509">
          <cell r="A509" t="str">
            <v>Darmen 2</v>
          </cell>
          <cell r="B509" t="str">
            <v>12.09.2025</v>
          </cell>
          <cell r="C509" t="str">
            <v>15.11.2026</v>
          </cell>
          <cell r="D509" t="str">
            <v>20.01.2026</v>
          </cell>
          <cell r="E509">
            <v>137</v>
          </cell>
        </row>
        <row r="510">
          <cell r="A510" t="str">
            <v>Dream City - 1</v>
          </cell>
          <cell r="B510" t="str">
            <v>15.06.2017</v>
          </cell>
          <cell r="C510" t="str">
            <v>16.02.2019</v>
          </cell>
          <cell r="D510" t="str">
            <v>30.05.2018</v>
          </cell>
        </row>
        <row r="511">
          <cell r="A511" t="str">
            <v>Dream City - 2</v>
          </cell>
          <cell r="B511" t="str">
            <v>23.02.2018</v>
          </cell>
          <cell r="C511" t="str">
            <v>30.11.2019</v>
          </cell>
          <cell r="D511" t="str">
            <v>13.07.2018</v>
          </cell>
        </row>
        <row r="512">
          <cell r="A512" t="str">
            <v>Dream City - 3</v>
          </cell>
          <cell r="B512" t="str">
            <v>25.06.2019</v>
          </cell>
          <cell r="C512" t="str">
            <v>31.10.2020</v>
          </cell>
          <cell r="D512" t="str">
            <v>25.02.2019</v>
          </cell>
        </row>
        <row r="513">
          <cell r="A513" t="str">
            <v>Expo Boulevard-1 очередь. (Квартал J)</v>
          </cell>
          <cell r="C513" t="str">
            <v>17.12.2016</v>
          </cell>
        </row>
        <row r="514">
          <cell r="A514" t="str">
            <v>Expo Boulevard-2 очередь (Квартал K)</v>
          </cell>
          <cell r="C514" t="str">
            <v>25.05.2017</v>
          </cell>
        </row>
        <row r="515">
          <cell r="A515" t="str">
            <v>Expo Boulevard-3 очередь (Квартал E)</v>
          </cell>
          <cell r="C515" t="str">
            <v>15.12.2016</v>
          </cell>
        </row>
        <row r="516">
          <cell r="A516" t="str">
            <v>Expo Boulevard-4 очередь (Квартал F)</v>
          </cell>
          <cell r="C516" t="str">
            <v>25.02.2017</v>
          </cell>
        </row>
        <row r="517">
          <cell r="A517" t="str">
            <v>Expo Boulevard-5 очередь (Квартал H)</v>
          </cell>
          <cell r="C517" t="str">
            <v>25.02.2017</v>
          </cell>
        </row>
        <row r="518">
          <cell r="A518" t="str">
            <v>Expo Boulevard-6 очередь (Квартал L)</v>
          </cell>
          <cell r="C518" t="str">
            <v>20.02.2017</v>
          </cell>
        </row>
        <row r="519">
          <cell r="A519" t="str">
            <v>Expo Residence (квартал D)</v>
          </cell>
          <cell r="B519" t="str">
            <v>01.12.2017</v>
          </cell>
          <cell r="C519" t="str">
            <v>01.12.2016</v>
          </cell>
        </row>
        <row r="520">
          <cell r="A520" t="str">
            <v>Expo Residence (квартал E)</v>
          </cell>
          <cell r="B520" t="str">
            <v>01.12.2017</v>
          </cell>
          <cell r="C520" t="str">
            <v>01.12.2016</v>
          </cell>
        </row>
        <row r="521">
          <cell r="A521" t="str">
            <v>Expo Residence (квартал F)</v>
          </cell>
          <cell r="B521" t="str">
            <v>01.12.2017</v>
          </cell>
          <cell r="C521" t="str">
            <v>01.12.2016</v>
          </cell>
        </row>
        <row r="522">
          <cell r="A522" t="str">
            <v>Family Town - Вилла 1</v>
          </cell>
          <cell r="C522" t="str">
            <v>27.12.2014</v>
          </cell>
        </row>
        <row r="523">
          <cell r="A523" t="str">
            <v>Family Town - Вилла 2</v>
          </cell>
          <cell r="C523" t="str">
            <v>27.12.2014</v>
          </cell>
        </row>
        <row r="524">
          <cell r="A524" t="str">
            <v>Family Town - Вилла 3</v>
          </cell>
          <cell r="C524" t="str">
            <v>27.12.2014</v>
          </cell>
        </row>
        <row r="525">
          <cell r="A525" t="str">
            <v>Family Town - Вилла 4</v>
          </cell>
          <cell r="C525" t="str">
            <v>10.09.2016</v>
          </cell>
        </row>
        <row r="526">
          <cell r="A526" t="str">
            <v>Family Town - Вилла 5</v>
          </cell>
          <cell r="C526" t="str">
            <v>29.10.2016</v>
          </cell>
        </row>
        <row r="527">
          <cell r="A527" t="str">
            <v>Family Town Кабанбая 1</v>
          </cell>
          <cell r="C527" t="str">
            <v>20.08.2015</v>
          </cell>
        </row>
        <row r="528">
          <cell r="A528" t="str">
            <v>Family Town Кабанбая 2</v>
          </cell>
          <cell r="C528" t="str">
            <v>17.04.2015</v>
          </cell>
        </row>
        <row r="529">
          <cell r="A529" t="str">
            <v>Family Town Орынбор 1</v>
          </cell>
          <cell r="C529" t="str">
            <v>27.12.2014</v>
          </cell>
        </row>
        <row r="530">
          <cell r="A530" t="str">
            <v>Family Town Орынбор 2</v>
          </cell>
          <cell r="C530" t="str">
            <v>05.12.2015</v>
          </cell>
        </row>
        <row r="531">
          <cell r="A531" t="str">
            <v>Family Town Орынбор 3</v>
          </cell>
          <cell r="C531" t="str">
            <v>04.06.2016</v>
          </cell>
        </row>
        <row r="532">
          <cell r="A532" t="str">
            <v>Garden View - 3</v>
          </cell>
          <cell r="B532" t="str">
            <v>27.05.2024</v>
          </cell>
          <cell r="C532" t="str">
            <v>27.12.2025</v>
          </cell>
          <cell r="D532" t="str">
            <v>23.04.2024</v>
          </cell>
          <cell r="E532">
            <v>4</v>
          </cell>
        </row>
        <row r="533">
          <cell r="A533" t="str">
            <v>Garden Village 1-сектор (Коттедж)</v>
          </cell>
          <cell r="B533" t="str">
            <v>01.08.2013</v>
          </cell>
          <cell r="C533" t="str">
            <v>01.07.2016</v>
          </cell>
        </row>
        <row r="534">
          <cell r="A534" t="str">
            <v>Nexpo Aura - 1</v>
          </cell>
          <cell r="B534" t="str">
            <v>04.02.2025</v>
          </cell>
          <cell r="C534" t="str">
            <v>31.10.2026</v>
          </cell>
          <cell r="D534" t="str">
            <v>22.01.2025</v>
          </cell>
          <cell r="E534">
            <v>172</v>
          </cell>
        </row>
        <row r="535">
          <cell r="A535" t="str">
            <v>Nexpo City - 1 - 1</v>
          </cell>
          <cell r="B535" t="str">
            <v>15.01.2021</v>
          </cell>
          <cell r="C535" t="str">
            <v>11.06.2022</v>
          </cell>
          <cell r="D535" t="str">
            <v>01.04.2021</v>
          </cell>
        </row>
        <row r="536">
          <cell r="A536" t="str">
            <v>Nexpo City - 1 - 2</v>
          </cell>
          <cell r="B536" t="str">
            <v>16.03.2021</v>
          </cell>
          <cell r="C536" t="str">
            <v>30.04.2022</v>
          </cell>
          <cell r="D536" t="str">
            <v>01.04.2021</v>
          </cell>
        </row>
        <row r="537">
          <cell r="A537" t="str">
            <v>Nexpo City - 1 - 3</v>
          </cell>
          <cell r="B537" t="str">
            <v>20.10.2020</v>
          </cell>
          <cell r="C537" t="str">
            <v>23.10.2021</v>
          </cell>
          <cell r="D537" t="str">
            <v>01.04.2021</v>
          </cell>
        </row>
        <row r="538">
          <cell r="A538" t="str">
            <v>Nexpo City - 1 - 4</v>
          </cell>
          <cell r="B538" t="str">
            <v>20.10.2020</v>
          </cell>
          <cell r="C538" t="str">
            <v>02.12.2021</v>
          </cell>
          <cell r="D538" t="str">
            <v>01.04.2021</v>
          </cell>
        </row>
        <row r="539">
          <cell r="A539" t="str">
            <v>Nexpo City - 1 - 5</v>
          </cell>
          <cell r="B539" t="str">
            <v>16.03.2021</v>
          </cell>
          <cell r="C539" t="str">
            <v>15.03.2022</v>
          </cell>
          <cell r="D539" t="str">
            <v>01.04.2021</v>
          </cell>
        </row>
        <row r="540">
          <cell r="A540" t="str">
            <v>Nexpo City - 1 - 6</v>
          </cell>
          <cell r="B540" t="str">
            <v>15.01.2021</v>
          </cell>
          <cell r="C540" t="str">
            <v>11.06.2022</v>
          </cell>
          <cell r="D540" t="str">
            <v>01.04.2021</v>
          </cell>
        </row>
        <row r="541">
          <cell r="A541" t="str">
            <v>Nexpo Classic Style - 1</v>
          </cell>
          <cell r="B541" t="str">
            <v>24.01.2024</v>
          </cell>
          <cell r="C541" t="str">
            <v>09.08.2025</v>
          </cell>
          <cell r="D541" t="str">
            <v>03.04.2024</v>
          </cell>
        </row>
        <row r="542">
          <cell r="A542" t="str">
            <v>Nexpo Classic Style - 2</v>
          </cell>
          <cell r="B542" t="str">
            <v>19.10.2024</v>
          </cell>
          <cell r="C542" t="str">
            <v>27.06.2026</v>
          </cell>
          <cell r="D542" t="str">
            <v>07.10.2024</v>
          </cell>
          <cell r="E542">
            <v>7</v>
          </cell>
        </row>
        <row r="543">
          <cell r="A543" t="str">
            <v>Nexpo Global</v>
          </cell>
          <cell r="B543" t="str">
            <v>24.10.2025</v>
          </cell>
          <cell r="C543" t="str">
            <v>27.05.2028</v>
          </cell>
          <cell r="D543" t="str">
            <v>22.01.2026</v>
          </cell>
          <cell r="E543">
            <v>267</v>
          </cell>
        </row>
        <row r="544">
          <cell r="A544" t="str">
            <v>Nexpo Trend - 2</v>
          </cell>
          <cell r="B544" t="str">
            <v>10.08.2024</v>
          </cell>
          <cell r="C544" t="str">
            <v>29.10.2025</v>
          </cell>
          <cell r="D544" t="str">
            <v>28.06.2024</v>
          </cell>
          <cell r="E544">
            <v>8</v>
          </cell>
        </row>
        <row r="545">
          <cell r="A545" t="str">
            <v>Nexpo Trend 1 - 1</v>
          </cell>
          <cell r="B545" t="str">
            <v>04.10.2023</v>
          </cell>
          <cell r="C545" t="str">
            <v>28.06.2025</v>
          </cell>
          <cell r="D545" t="str">
            <v>13.06.2023</v>
          </cell>
        </row>
        <row r="546">
          <cell r="A546" t="str">
            <v>Nexpo Vision - 1</v>
          </cell>
          <cell r="B546" t="str">
            <v>03.04.2024</v>
          </cell>
          <cell r="C546" t="str">
            <v>29.11.2025</v>
          </cell>
          <cell r="D546" t="str">
            <v>03.04.2024</v>
          </cell>
          <cell r="E546">
            <v>8</v>
          </cell>
        </row>
        <row r="547">
          <cell r="A547" t="str">
            <v>Nura Esil - 3</v>
          </cell>
          <cell r="B547" t="str">
            <v>01.11.2018</v>
          </cell>
          <cell r="C547" t="str">
            <v>25.12.2019</v>
          </cell>
          <cell r="D547" t="str">
            <v>03.10.2018</v>
          </cell>
        </row>
        <row r="548">
          <cell r="A548" t="str">
            <v>Panorama Park - 1</v>
          </cell>
          <cell r="B548" t="str">
            <v>01.05.2017</v>
          </cell>
          <cell r="C548" t="str">
            <v>13.02.2019</v>
          </cell>
          <cell r="D548" t="str">
            <v>07.08.2018</v>
          </cell>
        </row>
        <row r="549">
          <cell r="A549" t="str">
            <v>Panorama Park - 2</v>
          </cell>
          <cell r="B549" t="str">
            <v>26.10.2017</v>
          </cell>
          <cell r="C549" t="str">
            <v>13.02.2019</v>
          </cell>
          <cell r="D549" t="str">
            <v>13.04.2018</v>
          </cell>
        </row>
        <row r="550">
          <cell r="A550" t="str">
            <v>Panorama park - 3</v>
          </cell>
          <cell r="B550" t="str">
            <v>16.10.2019</v>
          </cell>
          <cell r="C550" t="str">
            <v>10.03.2021</v>
          </cell>
          <cell r="D550" t="str">
            <v>06.11.2019</v>
          </cell>
        </row>
        <row r="551">
          <cell r="A551" t="str">
            <v>Panorama Park - 4</v>
          </cell>
          <cell r="B551" t="str">
            <v>15.12.2018</v>
          </cell>
          <cell r="C551" t="str">
            <v>20.12.2019</v>
          </cell>
          <cell r="D551" t="str">
            <v>04.12.2018</v>
          </cell>
        </row>
        <row r="552">
          <cell r="A552" t="str">
            <v>Panorama Park - 5</v>
          </cell>
          <cell r="B552" t="str">
            <v>29.05.2019</v>
          </cell>
          <cell r="C552" t="str">
            <v>25.09.2020</v>
          </cell>
          <cell r="D552" t="str">
            <v>04.12.2018</v>
          </cell>
        </row>
        <row r="553">
          <cell r="A553" t="str">
            <v>Parkside - 1</v>
          </cell>
          <cell r="B553" t="str">
            <v>25.08.2023</v>
          </cell>
          <cell r="C553" t="str">
            <v>09.08.2025</v>
          </cell>
          <cell r="D553" t="str">
            <v>20.07.2023</v>
          </cell>
          <cell r="E553">
            <v>4</v>
          </cell>
        </row>
        <row r="554">
          <cell r="A554" t="str">
            <v>Well house - 1</v>
          </cell>
          <cell r="B554" t="str">
            <v>01.05.2012</v>
          </cell>
          <cell r="C554" t="str">
            <v>30.08.2013</v>
          </cell>
        </row>
        <row r="555">
          <cell r="A555" t="str">
            <v>Well house - 2</v>
          </cell>
          <cell r="C555" t="str">
            <v>30.12.2013</v>
          </cell>
        </row>
        <row r="556">
          <cell r="A556" t="str">
            <v>Арман кала 1</v>
          </cell>
          <cell r="C556" t="str">
            <v>28.09.2013</v>
          </cell>
        </row>
        <row r="557">
          <cell r="A557" t="str">
            <v>Арман кала 10</v>
          </cell>
          <cell r="B557" t="str">
            <v>20.08.2016</v>
          </cell>
          <cell r="C557" t="str">
            <v>16.12.2017</v>
          </cell>
        </row>
        <row r="558">
          <cell r="A558" t="str">
            <v>Арман кала 2</v>
          </cell>
          <cell r="C558" t="str">
            <v>30.08.2014</v>
          </cell>
        </row>
        <row r="559">
          <cell r="A559" t="str">
            <v>Арман кала 3</v>
          </cell>
          <cell r="C559" t="str">
            <v>29.11.2014</v>
          </cell>
        </row>
        <row r="560">
          <cell r="A560" t="str">
            <v>Арман кала 4</v>
          </cell>
          <cell r="C560" t="str">
            <v>31.01.2015</v>
          </cell>
        </row>
        <row r="561">
          <cell r="A561" t="str">
            <v>Арман кала 5</v>
          </cell>
          <cell r="C561" t="str">
            <v>30.12.2014</v>
          </cell>
        </row>
        <row r="562">
          <cell r="A562" t="str">
            <v>Арман кала 6</v>
          </cell>
          <cell r="C562" t="str">
            <v>11.07.2015</v>
          </cell>
        </row>
        <row r="563">
          <cell r="A563" t="str">
            <v>Арман кала 8</v>
          </cell>
          <cell r="B563" t="str">
            <v>04.07.2014</v>
          </cell>
          <cell r="C563" t="str">
            <v>25.01.2016</v>
          </cell>
        </row>
        <row r="564">
          <cell r="A564" t="str">
            <v>Арман кала 9</v>
          </cell>
          <cell r="C564" t="str">
            <v>26.03.2016</v>
          </cell>
        </row>
        <row r="565">
          <cell r="A565" t="str">
            <v>Ботанический (Сауран 1.6 га)</v>
          </cell>
          <cell r="B565" t="str">
            <v>14.08.2018</v>
          </cell>
          <cell r="C565" t="str">
            <v>20.06.2020</v>
          </cell>
          <cell r="D565" t="str">
            <v>01.08.2018</v>
          </cell>
        </row>
        <row r="566">
          <cell r="A566" t="str">
            <v>Времена года-Осень 1 оч.</v>
          </cell>
          <cell r="C566" t="str">
            <v>30.07.2015</v>
          </cell>
        </row>
        <row r="567">
          <cell r="A567" t="str">
            <v>Времена года-Осень 2 оч</v>
          </cell>
          <cell r="C567" t="str">
            <v>03.08.2015</v>
          </cell>
        </row>
        <row r="568">
          <cell r="A568" t="str">
            <v>Номад-2</v>
          </cell>
        </row>
        <row r="569">
          <cell r="A569" t="str">
            <v>Сармат 1</v>
          </cell>
          <cell r="C569" t="str">
            <v>01.07.2011</v>
          </cell>
        </row>
        <row r="570">
          <cell r="A570" t="str">
            <v>Сармат-2</v>
          </cell>
        </row>
        <row r="571">
          <cell r="A571" t="str">
            <v>Arena Garden 1-2</v>
          </cell>
          <cell r="B571" t="str">
            <v>18.01.2024</v>
          </cell>
          <cell r="C571" t="str">
            <v>30.08.2025</v>
          </cell>
          <cell r="D571" t="str">
            <v>23.10.2023</v>
          </cell>
        </row>
        <row r="572">
          <cell r="A572" t="str">
            <v>Arena Style - 1</v>
          </cell>
          <cell r="B572" t="str">
            <v>27.09.2024</v>
          </cell>
          <cell r="C572" t="str">
            <v>21.03.2026</v>
          </cell>
          <cell r="D572" t="str">
            <v>15.05.2025</v>
          </cell>
          <cell r="E572">
            <v>7</v>
          </cell>
        </row>
        <row r="573">
          <cell r="A573" t="str">
            <v>Arena Towers - 1 - 1</v>
          </cell>
          <cell r="B573" t="str">
            <v>05.07.2023</v>
          </cell>
          <cell r="C573" t="str">
            <v>28.06.2025</v>
          </cell>
          <cell r="D573" t="str">
            <v>05.12.2023</v>
          </cell>
        </row>
        <row r="574">
          <cell r="A574" t="str">
            <v>Arena Towers - 1 - 2</v>
          </cell>
          <cell r="B574" t="str">
            <v>17.07.2023</v>
          </cell>
          <cell r="C574" t="str">
            <v>28.06.2025</v>
          </cell>
          <cell r="D574" t="str">
            <v>05.12.2023</v>
          </cell>
        </row>
        <row r="575">
          <cell r="A575" t="str">
            <v>Arena Towers 2 - 2</v>
          </cell>
          <cell r="B575" t="str">
            <v>13.03.2024</v>
          </cell>
          <cell r="C575" t="str">
            <v>25.10.2025</v>
          </cell>
          <cell r="D575" t="str">
            <v>27.05.2024</v>
          </cell>
          <cell r="E575">
            <v>3</v>
          </cell>
        </row>
        <row r="576">
          <cell r="A576" t="str">
            <v>Arena Unity - 1</v>
          </cell>
          <cell r="B576" t="str">
            <v>29.07.2024</v>
          </cell>
          <cell r="C576" t="str">
            <v>18.10.2025</v>
          </cell>
          <cell r="D576" t="str">
            <v>06.08.2024</v>
          </cell>
          <cell r="E576">
            <v>3</v>
          </cell>
        </row>
        <row r="577">
          <cell r="A577" t="str">
            <v>Arena Unity - 2</v>
          </cell>
          <cell r="B577" t="str">
            <v>19.11.2024</v>
          </cell>
          <cell r="C577" t="str">
            <v>27.06.2026</v>
          </cell>
          <cell r="D577" t="str">
            <v>23.12.2024</v>
          </cell>
          <cell r="E577">
            <v>16</v>
          </cell>
        </row>
        <row r="578">
          <cell r="A578" t="str">
            <v>Arena Vista</v>
          </cell>
          <cell r="B578" t="str">
            <v>30.01.2025</v>
          </cell>
          <cell r="C578" t="str">
            <v>22.08.2026</v>
          </cell>
          <cell r="D578" t="str">
            <v>15.12.2025</v>
          </cell>
          <cell r="E578">
            <v>62</v>
          </cell>
        </row>
        <row r="579">
          <cell r="A579" t="str">
            <v>BAIZAMAN</v>
          </cell>
          <cell r="B579" t="str">
            <v>27.02.2025</v>
          </cell>
          <cell r="C579" t="str">
            <v>29.08.2026</v>
          </cell>
          <cell r="D579" t="str">
            <v>15.12.2025</v>
          </cell>
          <cell r="E579">
            <v>179</v>
          </cell>
        </row>
        <row r="580">
          <cell r="A580" t="str">
            <v>Bosaga 1</v>
          </cell>
          <cell r="B580" t="str">
            <v>19.04.2025</v>
          </cell>
          <cell r="C580" t="str">
            <v>15.08.2026</v>
          </cell>
          <cell r="D580" t="str">
            <v>03.01.2026</v>
          </cell>
          <cell r="E580">
            <v>85</v>
          </cell>
        </row>
        <row r="581">
          <cell r="A581" t="str">
            <v>Family Nest - B</v>
          </cell>
          <cell r="B581" t="str">
            <v>25.10.2025</v>
          </cell>
          <cell r="C581" t="str">
            <v>05.12.2026</v>
          </cell>
          <cell r="D581" t="str">
            <v>28.02.2026</v>
          </cell>
          <cell r="E581">
            <v>243</v>
          </cell>
        </row>
        <row r="582">
          <cell r="A582" t="str">
            <v>Family Nest A</v>
          </cell>
          <cell r="B582" t="str">
            <v>28.05.2025</v>
          </cell>
          <cell r="C582" t="str">
            <v>25.07.2026</v>
          </cell>
          <cell r="D582" t="str">
            <v>30.11.2025</v>
          </cell>
          <cell r="E582">
            <v>98</v>
          </cell>
        </row>
        <row r="583">
          <cell r="A583" t="str">
            <v>Family Nest F</v>
          </cell>
          <cell r="B583" t="str">
            <v>03.10.2025</v>
          </cell>
          <cell r="C583" t="str">
            <v>06.02.2027</v>
          </cell>
          <cell r="D583" t="str">
            <v>15.01.2026</v>
          </cell>
          <cell r="E583">
            <v>215</v>
          </cell>
        </row>
        <row r="584">
          <cell r="A584" t="str">
            <v>Jetisu Kerbez - 2</v>
          </cell>
          <cell r="B584" t="str">
            <v>17.07.2024</v>
          </cell>
          <cell r="C584" t="str">
            <v>16.08.2025</v>
          </cell>
          <cell r="D584" t="str">
            <v>17.06.2024</v>
          </cell>
          <cell r="E584">
            <v>3</v>
          </cell>
        </row>
        <row r="585">
          <cell r="A585" t="str">
            <v>Jetisu Kerbez - 2 - ЧО</v>
          </cell>
          <cell r="B585" t="str">
            <v>20.08.2024</v>
          </cell>
          <cell r="C585" t="str">
            <v>16.08.2025</v>
          </cell>
          <cell r="D585" t="str">
            <v>17.06.2024</v>
          </cell>
          <cell r="E585">
            <v>1</v>
          </cell>
        </row>
        <row r="586">
          <cell r="A586" t="str">
            <v>Jetisu Kerbez Comfort - 1</v>
          </cell>
          <cell r="B586" t="str">
            <v>11.12.2024</v>
          </cell>
          <cell r="C586" t="str">
            <v>25.07.2026</v>
          </cell>
          <cell r="D586" t="str">
            <v>04.03.2025</v>
          </cell>
          <cell r="E586">
            <v>68</v>
          </cell>
        </row>
        <row r="587">
          <cell r="A587" t="str">
            <v>Jetisu Kerbez Comfort - 1 - ЧО</v>
          </cell>
          <cell r="B587" t="str">
            <v>07.02.2025</v>
          </cell>
          <cell r="C587" t="str">
            <v>25.07.2026</v>
          </cell>
          <cell r="D587" t="str">
            <v>04.03.2025</v>
          </cell>
          <cell r="E587">
            <v>32</v>
          </cell>
        </row>
        <row r="588">
          <cell r="A588" t="str">
            <v>Nova city - 10 (3 сектор)</v>
          </cell>
          <cell r="B588" t="str">
            <v>15.09.2017</v>
          </cell>
          <cell r="C588" t="str">
            <v>29.09.2018</v>
          </cell>
        </row>
        <row r="589">
          <cell r="A589" t="str">
            <v>Nova city - 11 (3 сектор)</v>
          </cell>
          <cell r="B589" t="str">
            <v>15.09.2017</v>
          </cell>
          <cell r="C589" t="str">
            <v>29.09.2018</v>
          </cell>
        </row>
        <row r="590">
          <cell r="A590" t="str">
            <v>Nova city - 14 (3 сектор)</v>
          </cell>
          <cell r="B590" t="str">
            <v>27.01.2018</v>
          </cell>
          <cell r="C590" t="str">
            <v>03.04.2019</v>
          </cell>
          <cell r="D590" t="str">
            <v>03.10.2018</v>
          </cell>
        </row>
        <row r="591">
          <cell r="A591" t="str">
            <v>Nova City - 16</v>
          </cell>
          <cell r="B591" t="str">
            <v>05.07.2019</v>
          </cell>
          <cell r="C591" t="str">
            <v>18.07.2020</v>
          </cell>
          <cell r="D591" t="str">
            <v>01.07.2019</v>
          </cell>
        </row>
        <row r="592">
          <cell r="A592" t="str">
            <v>Nova City - 19</v>
          </cell>
          <cell r="B592" t="str">
            <v>16.02.2019</v>
          </cell>
          <cell r="C592" t="str">
            <v>15.05.2020</v>
          </cell>
          <cell r="D592" t="str">
            <v>15.02.2019</v>
          </cell>
        </row>
        <row r="593">
          <cell r="A593" t="str">
            <v>Nova City - 20 (21 очередь)</v>
          </cell>
          <cell r="B593" t="str">
            <v>28.06.2019</v>
          </cell>
          <cell r="C593" t="str">
            <v>12.09.2020</v>
          </cell>
          <cell r="D593" t="str">
            <v>24.06.2019</v>
          </cell>
        </row>
        <row r="594">
          <cell r="A594" t="str">
            <v>Nova City - 21 (22 очередь)</v>
          </cell>
          <cell r="B594" t="str">
            <v>15.08.2019</v>
          </cell>
          <cell r="C594" t="str">
            <v>12.09.2020</v>
          </cell>
          <cell r="D594" t="str">
            <v>12.08.2019</v>
          </cell>
        </row>
        <row r="595">
          <cell r="A595" t="str">
            <v>Nova City Южный - 1</v>
          </cell>
          <cell r="B595" t="str">
            <v>13.01.2021</v>
          </cell>
          <cell r="C595" t="str">
            <v>19.02.2022</v>
          </cell>
          <cell r="D595" t="str">
            <v>21.05.2021</v>
          </cell>
        </row>
        <row r="596">
          <cell r="A596" t="str">
            <v>Nova City Южный - 2</v>
          </cell>
          <cell r="B596" t="str">
            <v>07.12.2020</v>
          </cell>
          <cell r="C596" t="str">
            <v>04.06.2022</v>
          </cell>
          <cell r="D596" t="str">
            <v>21.05.2021</v>
          </cell>
        </row>
        <row r="597">
          <cell r="A597" t="str">
            <v>Nova City Южный - 4</v>
          </cell>
          <cell r="B597" t="str">
            <v>13.01.2021</v>
          </cell>
          <cell r="C597" t="str">
            <v>19.02.2022</v>
          </cell>
          <cell r="D597" t="str">
            <v>21.05.2021</v>
          </cell>
        </row>
        <row r="598">
          <cell r="A598" t="str">
            <v>OIU</v>
          </cell>
          <cell r="B598" t="str">
            <v>20.06.2025</v>
          </cell>
          <cell r="C598" t="str">
            <v>30.08.2026</v>
          </cell>
          <cell r="D598" t="str">
            <v>30.01.2026</v>
          </cell>
          <cell r="E598">
            <v>113</v>
          </cell>
        </row>
        <row r="599">
          <cell r="A599" t="str">
            <v>Promenade Burabay 1 апартаменты</v>
          </cell>
          <cell r="B599" t="str">
            <v>13.09.2018</v>
          </cell>
          <cell r="C599" t="str">
            <v>06.09.2019</v>
          </cell>
        </row>
        <row r="600">
          <cell r="A600" t="str">
            <v>Promenade Burabay 1 таунхаусы</v>
          </cell>
          <cell r="B600" t="str">
            <v>13.09.2018</v>
          </cell>
          <cell r="C600" t="str">
            <v>06.09.2019</v>
          </cell>
        </row>
        <row r="601">
          <cell r="A601" t="str">
            <v>Promenade Burabay 1-2  апартаменты</v>
          </cell>
          <cell r="B601" t="str">
            <v>20.02.2019</v>
          </cell>
          <cell r="C601" t="str">
            <v>06.06.2020</v>
          </cell>
        </row>
        <row r="602">
          <cell r="A602" t="str">
            <v>Sezim Qala - 1</v>
          </cell>
          <cell r="B602" t="str">
            <v>21.07.2018</v>
          </cell>
          <cell r="C602" t="str">
            <v>12.11.2019</v>
          </cell>
          <cell r="D602" t="str">
            <v>28.02.2019</v>
          </cell>
        </row>
        <row r="603">
          <cell r="A603" t="str">
            <v>Sezim Qala - 2</v>
          </cell>
          <cell r="B603" t="str">
            <v>28.02.2019</v>
          </cell>
          <cell r="C603" t="str">
            <v>07.08.2020</v>
          </cell>
          <cell r="D603" t="str">
            <v>15.11.2019</v>
          </cell>
        </row>
        <row r="604">
          <cell r="A604" t="str">
            <v>Sezim Qala - 4-1 (Блоки 1,2,3,4)</v>
          </cell>
          <cell r="B604" t="str">
            <v>27.11.2019</v>
          </cell>
          <cell r="C604" t="str">
            <v>24.04.2021</v>
          </cell>
          <cell r="D604" t="str">
            <v>22.11.2019</v>
          </cell>
        </row>
        <row r="605">
          <cell r="A605" t="str">
            <v>Sezim Qala - 4-2 (Блок 5)</v>
          </cell>
          <cell r="B605" t="str">
            <v>27.11.2019</v>
          </cell>
          <cell r="C605" t="str">
            <v>29.05.2021</v>
          </cell>
          <cell r="D605" t="str">
            <v>22.11.2019</v>
          </cell>
        </row>
        <row r="606">
          <cell r="A606" t="str">
            <v>Sezim Qala Orken - 1</v>
          </cell>
          <cell r="B606" t="str">
            <v>04.07.2024</v>
          </cell>
          <cell r="C606" t="str">
            <v>16.08.2025</v>
          </cell>
          <cell r="D606" t="str">
            <v>28.06.2024</v>
          </cell>
          <cell r="E606">
            <v>6</v>
          </cell>
        </row>
        <row r="607">
          <cell r="A607" t="str">
            <v>Sezim Qala.Baqyt 7</v>
          </cell>
          <cell r="B607" t="str">
            <v>16.09.2019</v>
          </cell>
          <cell r="C607" t="str">
            <v>29.05.2021</v>
          </cell>
          <cell r="D607" t="str">
            <v>11.10.2019</v>
          </cell>
        </row>
        <row r="608">
          <cell r="A608" t="str">
            <v>Sezim Qala.Baqyt 8</v>
          </cell>
          <cell r="B608" t="str">
            <v>24.10.2020</v>
          </cell>
          <cell r="C608" t="str">
            <v>30.12.2021</v>
          </cell>
          <cell r="D608" t="str">
            <v>19.11.2020</v>
          </cell>
        </row>
        <row r="609">
          <cell r="A609" t="str">
            <v>Shabyt</v>
          </cell>
          <cell r="B609" t="str">
            <v>29.11.2021</v>
          </cell>
          <cell r="C609" t="str">
            <v>24.06.2023</v>
          </cell>
          <cell r="D609" t="str">
            <v>01.08.2022</v>
          </cell>
        </row>
        <row r="610">
          <cell r="A610" t="str">
            <v>UIA. BIRLIK D</v>
          </cell>
          <cell r="B610" t="str">
            <v>27.06.2025</v>
          </cell>
          <cell r="C610" t="str">
            <v>19.09.2026</v>
          </cell>
          <cell r="D610" t="str">
            <v>31.12.2025</v>
          </cell>
          <cell r="E610">
            <v>180</v>
          </cell>
        </row>
        <row r="611">
          <cell r="A611" t="str">
            <v>Сердце столицы - 1</v>
          </cell>
          <cell r="B611" t="str">
            <v>25.10.2019</v>
          </cell>
          <cell r="C611" t="str">
            <v>10.07.2021</v>
          </cell>
          <cell r="D611" t="str">
            <v>21.10.2019</v>
          </cell>
        </row>
        <row r="612">
          <cell r="A612" t="str">
            <v>Сердце столицы - 2-1</v>
          </cell>
          <cell r="B612" t="str">
            <v>15.10.2020</v>
          </cell>
          <cell r="C612" t="str">
            <v>27.12.2021</v>
          </cell>
          <cell r="D612" t="str">
            <v>23.04.2021</v>
          </cell>
        </row>
        <row r="613">
          <cell r="A613" t="str">
            <v>Сердце столицы - 2-2</v>
          </cell>
          <cell r="B613" t="str">
            <v>08.01.2021</v>
          </cell>
          <cell r="C613" t="str">
            <v>27.12.2021</v>
          </cell>
          <cell r="D613" t="str">
            <v>23.04.2021</v>
          </cell>
        </row>
        <row r="614">
          <cell r="A614" t="str">
            <v>Сердце столицы - 6</v>
          </cell>
          <cell r="B614" t="str">
            <v>06.08.2021</v>
          </cell>
          <cell r="C614" t="str">
            <v>30.12.2022</v>
          </cell>
          <cell r="D614" t="str">
            <v>30.06.2022</v>
          </cell>
        </row>
        <row r="615">
          <cell r="A615" t="str">
            <v>Шанырак-2</v>
          </cell>
          <cell r="C615" t="str">
            <v>01.08.2008</v>
          </cell>
          <cell r="E615">
            <v>1</v>
          </cell>
        </row>
        <row r="616">
          <cell r="A616" t="str">
            <v>Abyroi</v>
          </cell>
          <cell r="B616" t="str">
            <v>25.11.2024</v>
          </cell>
          <cell r="C616" t="str">
            <v>25.07.2026</v>
          </cell>
          <cell r="D616" t="str">
            <v>15.05.2025</v>
          </cell>
          <cell r="E616">
            <v>53</v>
          </cell>
        </row>
        <row r="617">
          <cell r="A617" t="str">
            <v>Akbulak Life</v>
          </cell>
          <cell r="B617" t="str">
            <v>22.02.2018</v>
          </cell>
          <cell r="C617" t="str">
            <v>25.05.2019</v>
          </cell>
          <cell r="D617" t="str">
            <v>23.05.2018</v>
          </cell>
        </row>
        <row r="618">
          <cell r="A618" t="str">
            <v>GreenLine.Asyl Mura - 1</v>
          </cell>
          <cell r="B618" t="str">
            <v>06.02.2020</v>
          </cell>
          <cell r="C618" t="str">
            <v>16.10.2021</v>
          </cell>
          <cell r="D618" t="str">
            <v>05.02.2020</v>
          </cell>
        </row>
        <row r="619">
          <cell r="A619" t="str">
            <v>GreenLine.Asyl Mura - 3 (В блок)</v>
          </cell>
          <cell r="B619" t="str">
            <v>11.02.2021</v>
          </cell>
          <cell r="C619" t="str">
            <v>17.09.2022</v>
          </cell>
          <cell r="D619" t="str">
            <v>28.05.2021</v>
          </cell>
        </row>
        <row r="620">
          <cell r="A620" t="str">
            <v>GreenLine.Asyl Mura - 5 (D Блок)</v>
          </cell>
          <cell r="B620" t="str">
            <v>08.11.2021</v>
          </cell>
          <cell r="C620" t="str">
            <v>29.12.2022</v>
          </cell>
          <cell r="D620" t="str">
            <v>11.02.2022</v>
          </cell>
        </row>
        <row r="621">
          <cell r="A621" t="str">
            <v>GreenLine.Silva - 1</v>
          </cell>
          <cell r="B621" t="str">
            <v>24.05.2024</v>
          </cell>
          <cell r="C621" t="str">
            <v>05.08.2025</v>
          </cell>
          <cell r="D621" t="str">
            <v>12.08.2024</v>
          </cell>
        </row>
        <row r="622">
          <cell r="A622" t="str">
            <v>GreenLine.Verda - 1</v>
          </cell>
          <cell r="B622" t="str">
            <v>14.12.2024</v>
          </cell>
          <cell r="C622" t="str">
            <v>29.08.2026</v>
          </cell>
          <cell r="D622" t="str">
            <v>20.03.2025</v>
          </cell>
          <cell r="E622">
            <v>82</v>
          </cell>
        </row>
        <row r="623">
          <cell r="A623" t="str">
            <v>IZBASAR</v>
          </cell>
          <cell r="B623" t="str">
            <v>14.02.2025</v>
          </cell>
          <cell r="C623" t="str">
            <v>01.08.2026</v>
          </cell>
          <cell r="D623" t="str">
            <v>30.07.2025</v>
          </cell>
          <cell r="E623">
            <v>66</v>
          </cell>
        </row>
        <row r="624">
          <cell r="A624" t="str">
            <v>Jetisu Satti</v>
          </cell>
          <cell r="B624" t="str">
            <v>24.02.2025</v>
          </cell>
          <cell r="C624" t="str">
            <v>18.07.2026</v>
          </cell>
          <cell r="D624" t="str">
            <v>27.06.2025</v>
          </cell>
          <cell r="E624">
            <v>56</v>
          </cell>
        </row>
        <row r="625">
          <cell r="A625" t="str">
            <v>Nova city - 1 (1 сектор)</v>
          </cell>
          <cell r="B625" t="str">
            <v>19.06.2016</v>
          </cell>
          <cell r="C625" t="str">
            <v>31.07.2017</v>
          </cell>
        </row>
        <row r="626">
          <cell r="A626" t="str">
            <v>Nova city - 12 (2 сектор)</v>
          </cell>
          <cell r="B626" t="str">
            <v>10.04.2017</v>
          </cell>
          <cell r="C626" t="str">
            <v>28.04.2018</v>
          </cell>
        </row>
        <row r="627">
          <cell r="A627" t="str">
            <v>Nova city - 13 (2 сектор)</v>
          </cell>
          <cell r="B627" t="str">
            <v>10.04.2017</v>
          </cell>
          <cell r="C627" t="str">
            <v>28.04.2018</v>
          </cell>
        </row>
        <row r="628">
          <cell r="A628" t="str">
            <v>Nova City - 15</v>
          </cell>
          <cell r="B628" t="str">
            <v>28.09.2018</v>
          </cell>
          <cell r="C628" t="str">
            <v>23.09.2019</v>
          </cell>
          <cell r="D628" t="str">
            <v>25.10.2018</v>
          </cell>
        </row>
        <row r="629">
          <cell r="A629" t="str">
            <v>Nova city - 18 (1 сектор)</v>
          </cell>
          <cell r="B629" t="str">
            <v>09.03.2017</v>
          </cell>
          <cell r="C629" t="str">
            <v>14.02.2018</v>
          </cell>
        </row>
        <row r="630">
          <cell r="A630" t="str">
            <v>Nova city - 2 (1 сектор)</v>
          </cell>
          <cell r="B630" t="str">
            <v>19.06.2016</v>
          </cell>
          <cell r="C630" t="str">
            <v>31.07.2017</v>
          </cell>
        </row>
        <row r="631">
          <cell r="A631" t="str">
            <v>Nova city - 3 (1 сектор)</v>
          </cell>
          <cell r="B631" t="str">
            <v>23.07.2016</v>
          </cell>
          <cell r="C631" t="str">
            <v>31.07.2017</v>
          </cell>
        </row>
        <row r="632">
          <cell r="A632" t="str">
            <v>Nova city - 4 (1 сектор)</v>
          </cell>
          <cell r="B632" t="str">
            <v>02.09.2016</v>
          </cell>
          <cell r="C632" t="str">
            <v>31.10.2017</v>
          </cell>
        </row>
        <row r="633">
          <cell r="A633" t="str">
            <v>Nova city - 5 (1 сектор)</v>
          </cell>
          <cell r="B633" t="str">
            <v>07.11.2016</v>
          </cell>
          <cell r="C633" t="str">
            <v>15.12.2017</v>
          </cell>
        </row>
        <row r="634">
          <cell r="A634" t="str">
            <v>Nova city - 6 (1 сектор)</v>
          </cell>
          <cell r="B634" t="str">
            <v>27.01.2017</v>
          </cell>
          <cell r="C634" t="str">
            <v>23.12.2017</v>
          </cell>
        </row>
        <row r="635">
          <cell r="A635" t="str">
            <v>Nova city - 7 (1 сектор)</v>
          </cell>
          <cell r="B635" t="str">
            <v>02.03.2017</v>
          </cell>
          <cell r="C635" t="str">
            <v>31.01.2018</v>
          </cell>
        </row>
        <row r="636">
          <cell r="A636" t="str">
            <v>Nova city - 8 (2 сектор)</v>
          </cell>
          <cell r="B636" t="str">
            <v>23.12.2016</v>
          </cell>
          <cell r="C636" t="str">
            <v>04.05.2018</v>
          </cell>
        </row>
        <row r="637">
          <cell r="A637" t="str">
            <v>Nova city - 9 (2 сектор)</v>
          </cell>
          <cell r="B637" t="str">
            <v>26.10.2016</v>
          </cell>
          <cell r="C637" t="str">
            <v>19.05.2018</v>
          </cell>
        </row>
        <row r="638">
          <cell r="A638" t="str">
            <v>Nova City на Рыскулбекова - 1-1</v>
          </cell>
          <cell r="B638" t="str">
            <v>05.06.2020</v>
          </cell>
          <cell r="C638" t="str">
            <v>31.07.2021</v>
          </cell>
          <cell r="D638" t="str">
            <v>05.02.2020</v>
          </cell>
        </row>
        <row r="639">
          <cell r="A639" t="str">
            <v>Nova City на Рыскулбекова - 1-2</v>
          </cell>
          <cell r="B639" t="str">
            <v>01.09.2020</v>
          </cell>
          <cell r="C639" t="str">
            <v>31.07.2021</v>
          </cell>
          <cell r="D639" t="str">
            <v>05.02.2020</v>
          </cell>
        </row>
        <row r="640">
          <cell r="A640" t="str">
            <v>Nova City на Рыскулбекова - 2</v>
          </cell>
          <cell r="B640" t="str">
            <v>22.02.2021</v>
          </cell>
          <cell r="C640" t="str">
            <v>05.11.2021</v>
          </cell>
          <cell r="D640" t="str">
            <v>28.05.2021</v>
          </cell>
        </row>
        <row r="641">
          <cell r="A641" t="str">
            <v>OIU - 2</v>
          </cell>
          <cell r="B641" t="str">
            <v>23.08.2025</v>
          </cell>
          <cell r="C641" t="str">
            <v>01.11.2026</v>
          </cell>
          <cell r="D641" t="str">
            <v>20.01.2026</v>
          </cell>
          <cell r="E641">
            <v>331</v>
          </cell>
        </row>
        <row r="642">
          <cell r="A642" t="str">
            <v>Sezim Qala - 6-1</v>
          </cell>
          <cell r="B642" t="str">
            <v>07.07.2020</v>
          </cell>
          <cell r="C642" t="str">
            <v>27.11.2021</v>
          </cell>
          <cell r="D642" t="str">
            <v>17.02.2020</v>
          </cell>
        </row>
        <row r="643">
          <cell r="A643" t="str">
            <v>Sezim Qala - 6-2</v>
          </cell>
          <cell r="B643" t="str">
            <v>26.09.2020</v>
          </cell>
          <cell r="C643" t="str">
            <v>27.11.2021</v>
          </cell>
          <cell r="D643" t="str">
            <v>17.02.2020</v>
          </cell>
        </row>
        <row r="644">
          <cell r="A644" t="str">
            <v>Sezim Qala.Baqyt 10</v>
          </cell>
          <cell r="B644" t="str">
            <v>23.12.2020</v>
          </cell>
          <cell r="C644" t="str">
            <v>27.08.2022</v>
          </cell>
          <cell r="D644" t="str">
            <v>14.09.2021</v>
          </cell>
        </row>
        <row r="645">
          <cell r="A645" t="str">
            <v>TULGA</v>
          </cell>
          <cell r="B645" t="str">
            <v>06.05.2025</v>
          </cell>
          <cell r="C645" t="str">
            <v>08.08.2026</v>
          </cell>
          <cell r="D645" t="str">
            <v>10.09.2025</v>
          </cell>
          <cell r="E645">
            <v>106</v>
          </cell>
        </row>
        <row r="646">
          <cell r="A646" t="str">
            <v>Uia.TARIH - A</v>
          </cell>
          <cell r="B646" t="str">
            <v>27.06.2025</v>
          </cell>
          <cell r="C646" t="str">
            <v>19.09.2026</v>
          </cell>
          <cell r="D646" t="str">
            <v>20.12.2025</v>
          </cell>
          <cell r="E646">
            <v>190</v>
          </cell>
        </row>
        <row r="647">
          <cell r="A647" t="str">
            <v>Акбулак Таун - 1</v>
          </cell>
          <cell r="C647" t="str">
            <v>07.06.2014</v>
          </cell>
        </row>
        <row r="648">
          <cell r="A648" t="str">
            <v>Акбулак Таун - 2</v>
          </cell>
          <cell r="C648" t="str">
            <v>22.08.2014</v>
          </cell>
        </row>
        <row r="649">
          <cell r="A649" t="str">
            <v>Акбулак Таун - 3</v>
          </cell>
          <cell r="C649" t="str">
            <v>24.10.2014</v>
          </cell>
        </row>
        <row r="650">
          <cell r="A650" t="str">
            <v>Акбулак Таун - 4</v>
          </cell>
          <cell r="C650" t="str">
            <v>03.07.2015</v>
          </cell>
        </row>
        <row r="651">
          <cell r="A651" t="str">
            <v>Акбулак Таун - 5</v>
          </cell>
          <cell r="C651" t="str">
            <v>03.07.2015</v>
          </cell>
        </row>
        <row r="652">
          <cell r="A652" t="str">
            <v>Акбулак Таун - 6</v>
          </cell>
          <cell r="C652" t="str">
            <v>20.06.2015</v>
          </cell>
        </row>
        <row r="653">
          <cell r="A653" t="str">
            <v>Верный (1,2,3 блоки)</v>
          </cell>
          <cell r="C653" t="str">
            <v>28.11.2014</v>
          </cell>
        </row>
        <row r="654">
          <cell r="A654" t="str">
            <v>Верный (4 блок)</v>
          </cell>
          <cell r="C654" t="str">
            <v>16.11.2015</v>
          </cell>
        </row>
        <row r="655">
          <cell r="A655" t="str">
            <v>Верный (5 блок)</v>
          </cell>
          <cell r="C655" t="str">
            <v>16.11.2015</v>
          </cell>
        </row>
        <row r="656">
          <cell r="A656" t="str">
            <v>Верный-2 (8 блок)</v>
          </cell>
          <cell r="C656" t="str">
            <v>28.02.2015</v>
          </cell>
        </row>
        <row r="657">
          <cell r="A657" t="str">
            <v>Верный-2-1 (7 блок)</v>
          </cell>
          <cell r="C657" t="str">
            <v>10.07.2015</v>
          </cell>
        </row>
        <row r="658">
          <cell r="A658" t="str">
            <v>Верный-2-2 (6 блок)</v>
          </cell>
          <cell r="C658" t="str">
            <v>10.07.2015</v>
          </cell>
        </row>
        <row r="659">
          <cell r="A659" t="str">
            <v>7Я - 3 (ModeX)</v>
          </cell>
          <cell r="B659" t="str">
            <v>15.05.2021</v>
          </cell>
          <cell r="C659" t="str">
            <v>05.06.2021</v>
          </cell>
          <cell r="D659" t="str">
            <v>30.03.2021</v>
          </cell>
        </row>
        <row r="660">
          <cell r="A660" t="str">
            <v>7Я (1 очередь)</v>
          </cell>
          <cell r="B660" t="str">
            <v>20.04.2015</v>
          </cell>
          <cell r="C660" t="str">
            <v>27.08.2016</v>
          </cell>
        </row>
        <row r="661">
          <cell r="A661" t="str">
            <v>7Я (2 очередь)</v>
          </cell>
          <cell r="C661" t="str">
            <v>10.12.2016</v>
          </cell>
        </row>
        <row r="662">
          <cell r="A662" t="str">
            <v>7Я (4-1 очередь) - 21 этаж</v>
          </cell>
          <cell r="B662" t="str">
            <v>01.06.2017</v>
          </cell>
          <cell r="C662" t="str">
            <v>08.09.2018</v>
          </cell>
          <cell r="D662" t="str">
            <v>16.10.2017</v>
          </cell>
        </row>
        <row r="663">
          <cell r="A663" t="str">
            <v>7Я (4-2 очередь) - 24 этажа</v>
          </cell>
          <cell r="B663" t="str">
            <v>27.12.2017</v>
          </cell>
          <cell r="C663" t="str">
            <v>31.12.2018</v>
          </cell>
          <cell r="D663" t="str">
            <v>16.10.2017</v>
          </cell>
        </row>
        <row r="664">
          <cell r="A664" t="str">
            <v>7Я (5 очередь)</v>
          </cell>
          <cell r="B664" t="str">
            <v>28.04.2016</v>
          </cell>
          <cell r="C664" t="str">
            <v>24.11.2017</v>
          </cell>
        </row>
        <row r="665">
          <cell r="A665" t="str">
            <v>ADAL - 1</v>
          </cell>
          <cell r="B665" t="str">
            <v>15.01.2019</v>
          </cell>
          <cell r="C665" t="str">
            <v>14.12.2019</v>
          </cell>
          <cell r="D665" t="str">
            <v>11.03.2019</v>
          </cell>
        </row>
        <row r="666">
          <cell r="A666" t="str">
            <v>ADAL - 2</v>
          </cell>
          <cell r="B666" t="str">
            <v>01.04.2017</v>
          </cell>
          <cell r="C666" t="str">
            <v>15.06.2020</v>
          </cell>
          <cell r="D666" t="str">
            <v>08.05.2019</v>
          </cell>
        </row>
        <row r="667">
          <cell r="A667" t="str">
            <v>ADAL - 3</v>
          </cell>
          <cell r="B667" t="str">
            <v>23.12.2019</v>
          </cell>
          <cell r="C667" t="str">
            <v>22.12.2020</v>
          </cell>
          <cell r="D667" t="str">
            <v>18.03.2020</v>
          </cell>
        </row>
        <row r="668">
          <cell r="A668" t="str">
            <v>ALAN</v>
          </cell>
          <cell r="B668" t="str">
            <v>01.05.2018</v>
          </cell>
          <cell r="C668" t="str">
            <v>27.04.2019</v>
          </cell>
          <cell r="D668" t="str">
            <v>24.09.2018</v>
          </cell>
        </row>
        <row r="669">
          <cell r="A669" t="str">
            <v>Arena Lite - 1</v>
          </cell>
          <cell r="B669" t="str">
            <v>27.07.2024</v>
          </cell>
          <cell r="C669" t="str">
            <v>26.04.2025</v>
          </cell>
          <cell r="D669" t="str">
            <v>12.12.2024</v>
          </cell>
        </row>
        <row r="670">
          <cell r="A670" t="str">
            <v>Arena Lite - ЧО</v>
          </cell>
          <cell r="B670" t="str">
            <v>27.07.2024</v>
          </cell>
          <cell r="C670" t="str">
            <v>26.04.2025</v>
          </cell>
          <cell r="D670" t="str">
            <v>12.12.2024</v>
          </cell>
        </row>
        <row r="671">
          <cell r="A671" t="str">
            <v>AruPark - 1</v>
          </cell>
          <cell r="B671" t="str">
            <v>28.05.2024</v>
          </cell>
          <cell r="C671" t="str">
            <v>28.12.2024</v>
          </cell>
          <cell r="D671" t="str">
            <v>12.09.2024</v>
          </cell>
        </row>
        <row r="672">
          <cell r="A672" t="str">
            <v>AruPark - 1 - ЧО</v>
          </cell>
          <cell r="B672" t="str">
            <v>28.05.2024</v>
          </cell>
          <cell r="C672" t="str">
            <v>28.12.2024</v>
          </cell>
          <cell r="D672" t="str">
            <v>12.09.2024</v>
          </cell>
        </row>
        <row r="673">
          <cell r="A673" t="str">
            <v>AruPark - 2 - 1</v>
          </cell>
          <cell r="B673" t="str">
            <v>23.09.2024</v>
          </cell>
          <cell r="C673" t="str">
            <v>20.06.2025</v>
          </cell>
          <cell r="D673" t="str">
            <v>06.12.2024</v>
          </cell>
        </row>
        <row r="674">
          <cell r="A674" t="str">
            <v>AruPark - 2 - 1 - ЧО</v>
          </cell>
          <cell r="B674" t="str">
            <v>23.09.2024</v>
          </cell>
          <cell r="C674" t="str">
            <v>20.06.2025</v>
          </cell>
          <cell r="D674" t="str">
            <v>06.12.2024</v>
          </cell>
        </row>
        <row r="675">
          <cell r="A675" t="str">
            <v>AruPark - 3</v>
          </cell>
          <cell r="B675" t="str">
            <v>31.01.2025</v>
          </cell>
          <cell r="C675" t="str">
            <v>27.12.2025</v>
          </cell>
          <cell r="D675" t="str">
            <v>16.06.2025</v>
          </cell>
          <cell r="E675">
            <v>20</v>
          </cell>
        </row>
        <row r="676">
          <cell r="A676" t="str">
            <v>AruPark - 3 - ЧО</v>
          </cell>
          <cell r="B676" t="str">
            <v>31.01.2025</v>
          </cell>
          <cell r="C676" t="str">
            <v>27.12.2025</v>
          </cell>
          <cell r="D676" t="str">
            <v>16.06.2025</v>
          </cell>
          <cell r="E676">
            <v>8</v>
          </cell>
        </row>
        <row r="677">
          <cell r="A677" t="str">
            <v>AruPark 2 - 2 - ЧО</v>
          </cell>
          <cell r="B677" t="str">
            <v>29.11.2024</v>
          </cell>
          <cell r="C677" t="str">
            <v>12.07.2025</v>
          </cell>
          <cell r="D677" t="str">
            <v>06.12.2024</v>
          </cell>
        </row>
        <row r="678">
          <cell r="A678" t="str">
            <v>AruPark 2-2 подъезд 5, 8</v>
          </cell>
          <cell r="B678" t="str">
            <v>29.11.2024</v>
          </cell>
          <cell r="C678" t="str">
            <v>12.07.2025</v>
          </cell>
          <cell r="D678" t="str">
            <v>06.12.2024</v>
          </cell>
        </row>
        <row r="679">
          <cell r="A679" t="str">
            <v>Bi Village Comfort - 1 очередь (3 квартал)</v>
          </cell>
          <cell r="C679" t="str">
            <v>27.07.2013</v>
          </cell>
        </row>
        <row r="680">
          <cell r="A680" t="str">
            <v>Bi Village Comfort 2 очередь (4 квартал)</v>
          </cell>
          <cell r="C680" t="str">
            <v>31.07.2014</v>
          </cell>
        </row>
        <row r="681">
          <cell r="A681" t="str">
            <v>BI Village Comfort 3 очередь (1 сектор)</v>
          </cell>
          <cell r="C681" t="str">
            <v>31.10.2014</v>
          </cell>
        </row>
        <row r="682">
          <cell r="A682" t="str">
            <v>BI Village Comfort 3 очередь (2 сектор)</v>
          </cell>
          <cell r="C682" t="str">
            <v>30.10.2015</v>
          </cell>
        </row>
        <row r="683">
          <cell r="A683" t="str">
            <v>BI Village Comfort 3 очередь (3 сектор)</v>
          </cell>
          <cell r="C683" t="str">
            <v>30.06.2017</v>
          </cell>
        </row>
        <row r="684">
          <cell r="A684" t="str">
            <v>BI-Town 1 очередь</v>
          </cell>
          <cell r="B684" t="str">
            <v>20.04.2013</v>
          </cell>
          <cell r="C684" t="str">
            <v>30.07.2015</v>
          </cell>
        </row>
        <row r="685">
          <cell r="A685" t="str">
            <v>BI-Town Лайнхаус</v>
          </cell>
          <cell r="B685" t="str">
            <v>20.06.2013</v>
          </cell>
          <cell r="C685" t="str">
            <v>30.07.2015</v>
          </cell>
        </row>
        <row r="686">
          <cell r="A686" t="str">
            <v>Comfort Town 1 очередь (3 пятно)</v>
          </cell>
          <cell r="C686" t="str">
            <v>20.08.2015</v>
          </cell>
        </row>
        <row r="687">
          <cell r="A687" t="str">
            <v>Comfort Town 2 очередь  (4 пятно)</v>
          </cell>
          <cell r="C687" t="str">
            <v>20.08.2015</v>
          </cell>
        </row>
        <row r="688">
          <cell r="A688" t="str">
            <v>Comfort Town 3 очередь  (2 пятно)</v>
          </cell>
          <cell r="B688" t="str">
            <v>20.11.2013</v>
          </cell>
          <cell r="C688" t="str">
            <v>19.09.2015</v>
          </cell>
        </row>
        <row r="689">
          <cell r="A689" t="str">
            <v>Deluxe Town 1 очередь</v>
          </cell>
          <cell r="C689" t="str">
            <v>20.08.2015</v>
          </cell>
        </row>
        <row r="690">
          <cell r="A690" t="str">
            <v>Family Town Кабанбая 3</v>
          </cell>
          <cell r="C690" t="str">
            <v>06.10.2015</v>
          </cell>
        </row>
        <row r="691">
          <cell r="A691" t="str">
            <v>GreenLine. Vita - 1</v>
          </cell>
          <cell r="B691" t="str">
            <v>18.07.2022</v>
          </cell>
          <cell r="C691" t="str">
            <v>22.04.2023</v>
          </cell>
          <cell r="D691" t="str">
            <v>11.01.2023</v>
          </cell>
        </row>
        <row r="692">
          <cell r="A692" t="str">
            <v>GreenLine. Vita - 2</v>
          </cell>
          <cell r="B692" t="str">
            <v>28.09.2022</v>
          </cell>
          <cell r="C692" t="str">
            <v>30.06.2023</v>
          </cell>
          <cell r="D692" t="str">
            <v>02.03.2023</v>
          </cell>
        </row>
        <row r="693">
          <cell r="A693" t="str">
            <v>GreenLine. Vita - 3</v>
          </cell>
          <cell r="B693" t="str">
            <v>16.01.2023</v>
          </cell>
          <cell r="C693" t="str">
            <v>07.10.2023</v>
          </cell>
          <cell r="D693" t="str">
            <v>17.04.2023</v>
          </cell>
        </row>
        <row r="694">
          <cell r="A694" t="str">
            <v>Jetisu Aqsu - 6 - ЧО</v>
          </cell>
          <cell r="B694" t="str">
            <v>27.09.2024</v>
          </cell>
          <cell r="C694" t="str">
            <v>28.06.2025</v>
          </cell>
          <cell r="D694" t="str">
            <v>11.02.2025</v>
          </cell>
        </row>
        <row r="695">
          <cell r="A695" t="str">
            <v>Jetisu Aqsu 6</v>
          </cell>
          <cell r="B695" t="str">
            <v>27.09.2024</v>
          </cell>
          <cell r="C695" t="str">
            <v>28.06.2025</v>
          </cell>
          <cell r="D695" t="str">
            <v>11.02.2025</v>
          </cell>
          <cell r="E695">
            <v>3</v>
          </cell>
        </row>
        <row r="696">
          <cell r="A696" t="str">
            <v>Jetisu Aspan A</v>
          </cell>
          <cell r="B696" t="str">
            <v>19.05.2025</v>
          </cell>
          <cell r="C696" t="str">
            <v>21.03.2026</v>
          </cell>
          <cell r="D696" t="str">
            <v>06.10.2025</v>
          </cell>
          <cell r="E696">
            <v>30</v>
          </cell>
        </row>
        <row r="697">
          <cell r="A697" t="str">
            <v>Jetisu Aspan A - ЧО</v>
          </cell>
          <cell r="B697" t="str">
            <v>19.05.2025</v>
          </cell>
          <cell r="C697" t="str">
            <v>21.03.2026</v>
          </cell>
          <cell r="D697" t="str">
            <v>06.10.2025</v>
          </cell>
          <cell r="E697">
            <v>23</v>
          </cell>
        </row>
        <row r="698">
          <cell r="A698" t="str">
            <v>Jetisu Aspan B - ЧО</v>
          </cell>
          <cell r="B698" t="str">
            <v>25.10.2025</v>
          </cell>
          <cell r="C698" t="str">
            <v>25.07.2026</v>
          </cell>
          <cell r="D698" t="str">
            <v>16.02.2026</v>
          </cell>
          <cell r="E698">
            <v>107</v>
          </cell>
        </row>
        <row r="699">
          <cell r="A699" t="str">
            <v>Jetisu Aspan B c кухней, 2.3 подъезд</v>
          </cell>
          <cell r="B699" t="str">
            <v>25.10.2025</v>
          </cell>
          <cell r="C699" t="str">
            <v>25.07.2026</v>
          </cell>
          <cell r="D699" t="str">
            <v>16.02.2026</v>
          </cell>
          <cell r="E699">
            <v>85</v>
          </cell>
        </row>
        <row r="700">
          <cell r="A700" t="str">
            <v>Jetisu Bereke - ЧО</v>
          </cell>
          <cell r="B700" t="str">
            <v>27.09.2025</v>
          </cell>
          <cell r="C700" t="str">
            <v>27.06.2026</v>
          </cell>
          <cell r="D700" t="str">
            <v>28.03.2026</v>
          </cell>
          <cell r="E700">
            <v>81</v>
          </cell>
        </row>
        <row r="701">
          <cell r="A701" t="str">
            <v>Jetisu Nauryz</v>
          </cell>
          <cell r="B701" t="str">
            <v>20.03.2025</v>
          </cell>
          <cell r="C701" t="str">
            <v>28.02.2026</v>
          </cell>
          <cell r="D701" t="str">
            <v>06.08.2025</v>
          </cell>
          <cell r="E701">
            <v>20</v>
          </cell>
        </row>
        <row r="702">
          <cell r="A702" t="str">
            <v>Jetisu. Aqsu - 1</v>
          </cell>
          <cell r="B702" t="str">
            <v>25.09.2021</v>
          </cell>
          <cell r="C702" t="str">
            <v>15.12.2021</v>
          </cell>
        </row>
        <row r="703">
          <cell r="A703" t="str">
            <v>Jetisu. Aqsu - 2</v>
          </cell>
          <cell r="B703" t="str">
            <v>03.03.2022</v>
          </cell>
          <cell r="C703" t="str">
            <v>05.11.2022</v>
          </cell>
        </row>
        <row r="704">
          <cell r="A704" t="str">
            <v>Jetisu. Aqsu - 3</v>
          </cell>
          <cell r="B704" t="str">
            <v>08.10.2022</v>
          </cell>
          <cell r="C704" t="str">
            <v>30.08.2023</v>
          </cell>
          <cell r="D704" t="str">
            <v>17.08.2023</v>
          </cell>
        </row>
        <row r="705">
          <cell r="A705" t="str">
            <v>Jetisu. Aqsu - 4</v>
          </cell>
          <cell r="B705" t="str">
            <v>15.09.2023</v>
          </cell>
          <cell r="C705" t="str">
            <v>27.04.2024</v>
          </cell>
          <cell r="D705" t="str">
            <v>05.12.2023</v>
          </cell>
        </row>
        <row r="706">
          <cell r="A706" t="str">
            <v>Jetisu. Aqsu - 5</v>
          </cell>
          <cell r="B706" t="str">
            <v>15.02.2024</v>
          </cell>
          <cell r="C706" t="str">
            <v>30.08.2024</v>
          </cell>
          <cell r="D706" t="str">
            <v>28.12.2023</v>
          </cell>
        </row>
        <row r="707">
          <cell r="A707" t="str">
            <v>MoD. Standard 1-1</v>
          </cell>
          <cell r="B707" t="str">
            <v>17.03.2023</v>
          </cell>
          <cell r="C707" t="str">
            <v>25.11.2023</v>
          </cell>
          <cell r="D707" t="str">
            <v>26.06.2023</v>
          </cell>
        </row>
        <row r="708">
          <cell r="A708" t="str">
            <v>MoD. Standard 1-2</v>
          </cell>
          <cell r="B708" t="str">
            <v>24.07.2023</v>
          </cell>
          <cell r="C708" t="str">
            <v>30.03.2024</v>
          </cell>
          <cell r="D708" t="str">
            <v>27.09.2023</v>
          </cell>
        </row>
        <row r="709">
          <cell r="A709" t="str">
            <v>MoD. Standard 1-3</v>
          </cell>
          <cell r="B709" t="str">
            <v>12.12.2023</v>
          </cell>
          <cell r="C709" t="str">
            <v>29.06.2024</v>
          </cell>
          <cell r="D709" t="str">
            <v>06.05.2024</v>
          </cell>
        </row>
        <row r="710">
          <cell r="A710" t="str">
            <v>MOD. Standard 2 - 1</v>
          </cell>
          <cell r="B710" t="str">
            <v>20.03.2024</v>
          </cell>
          <cell r="C710" t="str">
            <v>23.11.2024</v>
          </cell>
          <cell r="D710" t="str">
            <v>29.04.2024</v>
          </cell>
        </row>
        <row r="711">
          <cell r="A711" t="str">
            <v>MoD. Standard 2-2</v>
          </cell>
          <cell r="B711" t="str">
            <v>23.08.2024</v>
          </cell>
          <cell r="C711" t="str">
            <v>26.04.2025</v>
          </cell>
          <cell r="D711" t="str">
            <v>12.08.2024</v>
          </cell>
        </row>
        <row r="712">
          <cell r="A712" t="str">
            <v>MoD. Standard 2-2 - ЧО</v>
          </cell>
          <cell r="B712" t="str">
            <v>23.08.2024</v>
          </cell>
          <cell r="C712" t="str">
            <v>26.04.2025</v>
          </cell>
          <cell r="D712" t="str">
            <v>12.08.2024</v>
          </cell>
        </row>
        <row r="713">
          <cell r="A713" t="str">
            <v>Nova City на Туране - 3</v>
          </cell>
          <cell r="B713" t="str">
            <v>07.10.2021</v>
          </cell>
          <cell r="C713" t="str">
            <v>03.12.2022</v>
          </cell>
        </row>
        <row r="714">
          <cell r="A714" t="str">
            <v>ONAI - 1</v>
          </cell>
          <cell r="B714" t="str">
            <v>03.08.2023</v>
          </cell>
          <cell r="C714" t="str">
            <v>13.04.2024</v>
          </cell>
          <cell r="D714" t="str">
            <v>03.11.2023</v>
          </cell>
        </row>
        <row r="715">
          <cell r="A715" t="str">
            <v>ONAI - 2</v>
          </cell>
          <cell r="B715" t="str">
            <v>25.01.2024</v>
          </cell>
          <cell r="C715" t="str">
            <v>07.09.2024</v>
          </cell>
          <cell r="D715" t="str">
            <v>26.01.2024</v>
          </cell>
        </row>
        <row r="716">
          <cell r="A716" t="str">
            <v>ÕRNEK/ORNEK - ЧО</v>
          </cell>
          <cell r="B716" t="str">
            <v>05.07.2025</v>
          </cell>
          <cell r="C716" t="str">
            <v>28.02.2026</v>
          </cell>
          <cell r="D716" t="str">
            <v>15.01.2026</v>
          </cell>
          <cell r="E716">
            <v>43</v>
          </cell>
        </row>
        <row r="717">
          <cell r="A717" t="str">
            <v>PARKLAND - 1 - 2</v>
          </cell>
          <cell r="B717" t="str">
            <v>21.02.2025</v>
          </cell>
          <cell r="C717" t="str">
            <v>18.10.2025</v>
          </cell>
          <cell r="D717" t="str">
            <v>22.09.2025</v>
          </cell>
          <cell r="E717">
            <v>8</v>
          </cell>
        </row>
        <row r="718">
          <cell r="A718" t="str">
            <v>PARKLAND - 1 - ЧО</v>
          </cell>
          <cell r="B718" t="str">
            <v>24.12.2024</v>
          </cell>
          <cell r="C718" t="str">
            <v>18.10.2025</v>
          </cell>
          <cell r="D718" t="str">
            <v>22.09.2025</v>
          </cell>
          <cell r="E718">
            <v>9</v>
          </cell>
        </row>
        <row r="719">
          <cell r="A719" t="str">
            <v>PARKLAND - 1 -2 - ЧО</v>
          </cell>
          <cell r="B719" t="str">
            <v>21.02.2025</v>
          </cell>
          <cell r="C719" t="str">
            <v>18.10.2025</v>
          </cell>
          <cell r="D719" t="str">
            <v>22.09.2025</v>
          </cell>
          <cell r="E719">
            <v>3</v>
          </cell>
        </row>
        <row r="720">
          <cell r="A720" t="str">
            <v>PARKLAND - 1 4, 6 подъезд</v>
          </cell>
          <cell r="B720" t="str">
            <v>24.12.2024</v>
          </cell>
          <cell r="C720" t="str">
            <v>18.10.2025</v>
          </cell>
          <cell r="D720" t="str">
            <v>22.09.2025</v>
          </cell>
          <cell r="E720">
            <v>5</v>
          </cell>
        </row>
        <row r="721">
          <cell r="A721" t="str">
            <v>Parkland - E - ЧО</v>
          </cell>
          <cell r="B721" t="str">
            <v>23.08.2025</v>
          </cell>
          <cell r="C721" t="str">
            <v>21.02.2026</v>
          </cell>
          <cell r="D721" t="str">
            <v>15.01.2026</v>
          </cell>
          <cell r="E721">
            <v>25</v>
          </cell>
        </row>
        <row r="722">
          <cell r="A722" t="str">
            <v>Parkland - F - ЧО</v>
          </cell>
          <cell r="B722" t="str">
            <v>12.09.2025</v>
          </cell>
          <cell r="C722" t="str">
            <v>20.06.2026</v>
          </cell>
          <cell r="D722" t="str">
            <v>22.01.2026</v>
          </cell>
          <cell r="E722">
            <v>158</v>
          </cell>
        </row>
        <row r="723">
          <cell r="A723" t="str">
            <v>PARKLAND 2</v>
          </cell>
          <cell r="B723" t="str">
            <v>02.05.2025</v>
          </cell>
          <cell r="C723" t="str">
            <v>28.02.2026</v>
          </cell>
          <cell r="D723" t="str">
            <v>15.07.2025</v>
          </cell>
          <cell r="E723">
            <v>10</v>
          </cell>
        </row>
        <row r="724">
          <cell r="A724" t="str">
            <v>PARKLAND 2 - ЧО</v>
          </cell>
          <cell r="B724" t="str">
            <v>02.05.2025</v>
          </cell>
          <cell r="C724" t="str">
            <v>28.02.2026</v>
          </cell>
          <cell r="D724" t="str">
            <v>15.07.2025</v>
          </cell>
          <cell r="E724">
            <v>9</v>
          </cell>
        </row>
        <row r="725">
          <cell r="A725" t="str">
            <v>Sezim Qala.Baqyt 9</v>
          </cell>
          <cell r="B725" t="str">
            <v>23.06.2021</v>
          </cell>
          <cell r="C725" t="str">
            <v>02.04.2022</v>
          </cell>
        </row>
        <row r="726">
          <cell r="A726" t="str">
            <v>Space 1 - 1</v>
          </cell>
          <cell r="B726" t="str">
            <v>18.12.2024</v>
          </cell>
          <cell r="C726" t="str">
            <v>23.08.2025</v>
          </cell>
          <cell r="D726" t="str">
            <v>20.03.2025</v>
          </cell>
          <cell r="E726">
            <v>4</v>
          </cell>
        </row>
        <row r="727">
          <cell r="A727" t="str">
            <v>Space 1 - 1 - ЧО</v>
          </cell>
          <cell r="B727" t="str">
            <v>18.12.2024</v>
          </cell>
          <cell r="C727" t="str">
            <v>23.08.2025</v>
          </cell>
          <cell r="D727" t="str">
            <v>20.03.2025</v>
          </cell>
          <cell r="E727">
            <v>2</v>
          </cell>
        </row>
        <row r="728">
          <cell r="A728" t="str">
            <v>Space 1 - 2 - ЧО</v>
          </cell>
          <cell r="B728" t="str">
            <v>13.02.2025</v>
          </cell>
          <cell r="C728" t="str">
            <v>29.10.2025</v>
          </cell>
          <cell r="D728" t="str">
            <v>20.03.2025</v>
          </cell>
          <cell r="E728">
            <v>1</v>
          </cell>
        </row>
        <row r="729">
          <cell r="A729" t="str">
            <v>Space 1 - 3</v>
          </cell>
          <cell r="B729" t="str">
            <v>07.02.2025</v>
          </cell>
          <cell r="C729" t="str">
            <v>09.08.2025</v>
          </cell>
          <cell r="D729" t="str">
            <v>20.03.2025</v>
          </cell>
          <cell r="E729">
            <v>3</v>
          </cell>
        </row>
        <row r="730">
          <cell r="A730" t="str">
            <v>Space PLUS</v>
          </cell>
          <cell r="B730" t="str">
            <v>24.03.2025</v>
          </cell>
          <cell r="C730" t="str">
            <v>21.02.2026</v>
          </cell>
          <cell r="D730" t="str">
            <v>08.05.2025</v>
          </cell>
          <cell r="E730">
            <v>16</v>
          </cell>
        </row>
        <row r="731">
          <cell r="A731" t="str">
            <v>Space PLUS - ЧО</v>
          </cell>
          <cell r="B731" t="str">
            <v>24.03.2025</v>
          </cell>
          <cell r="C731" t="str">
            <v>21.02.2026</v>
          </cell>
          <cell r="D731" t="str">
            <v>08.05.2025</v>
          </cell>
          <cell r="E731">
            <v>2</v>
          </cell>
        </row>
        <row r="732">
          <cell r="A732" t="str">
            <v>UIA. DARYN - K - 2 - ЧО</v>
          </cell>
          <cell r="B732" t="str">
            <v>08.10.2025</v>
          </cell>
          <cell r="C732" t="str">
            <v>15.07.2026</v>
          </cell>
          <cell r="D732" t="str">
            <v>20.02.2026</v>
          </cell>
          <cell r="E732">
            <v>51</v>
          </cell>
        </row>
        <row r="733">
          <cell r="A733" t="str">
            <v>UIA. DARYN - K - ЧО</v>
          </cell>
          <cell r="B733" t="str">
            <v>02.08.2025</v>
          </cell>
          <cell r="C733" t="str">
            <v>15.07.2026</v>
          </cell>
          <cell r="D733" t="str">
            <v>22.01.2026</v>
          </cell>
          <cell r="E733">
            <v>79</v>
          </cell>
        </row>
        <row r="734">
          <cell r="A734" t="str">
            <v>UIA. DARYN-B</v>
          </cell>
          <cell r="B734" t="str">
            <v>21.02.2025</v>
          </cell>
          <cell r="C734" t="str">
            <v>20.12.2025</v>
          </cell>
          <cell r="D734" t="str">
            <v>06.08.2025</v>
          </cell>
          <cell r="E734">
            <v>4</v>
          </cell>
        </row>
        <row r="735">
          <cell r="A735" t="str">
            <v>UIA. DARYN-B - ЧО</v>
          </cell>
          <cell r="B735" t="str">
            <v>21.02.2025</v>
          </cell>
          <cell r="C735" t="str">
            <v>20.12.2025</v>
          </cell>
          <cell r="D735" t="str">
            <v>06.08.2025</v>
          </cell>
        </row>
        <row r="736">
          <cell r="A736" t="str">
            <v>UIA.DARYN - A</v>
          </cell>
          <cell r="B736" t="str">
            <v>19.04.2025</v>
          </cell>
          <cell r="C736" t="str">
            <v>28.03.2026</v>
          </cell>
          <cell r="D736" t="str">
            <v>10.12.2025</v>
          </cell>
          <cell r="E736">
            <v>34</v>
          </cell>
        </row>
        <row r="737">
          <cell r="A737" t="str">
            <v>UIA.DARYN - A - ЧО</v>
          </cell>
          <cell r="B737" t="str">
            <v>26.04.2025</v>
          </cell>
          <cell r="C737" t="str">
            <v>28.03.2026</v>
          </cell>
          <cell r="D737" t="str">
            <v>10.12.2025</v>
          </cell>
          <cell r="E737">
            <v>31</v>
          </cell>
        </row>
        <row r="738">
          <cell r="A738" t="str">
            <v>Арнау - 11</v>
          </cell>
          <cell r="B738" t="str">
            <v>30.04.2019</v>
          </cell>
          <cell r="C738" t="str">
            <v>18.08.2020</v>
          </cell>
          <cell r="D738" t="str">
            <v>11.04.2019</v>
          </cell>
        </row>
        <row r="739">
          <cell r="A739" t="str">
            <v>Арнау - 12</v>
          </cell>
          <cell r="B739" t="str">
            <v>24.02.2018</v>
          </cell>
          <cell r="C739" t="str">
            <v>31.01.2019</v>
          </cell>
          <cell r="D739" t="str">
            <v>25.05.2018</v>
          </cell>
        </row>
        <row r="740">
          <cell r="A740" t="str">
            <v>Арнау - 14</v>
          </cell>
          <cell r="B740" t="str">
            <v>03.12.2019</v>
          </cell>
          <cell r="C740" t="str">
            <v>11.06.2021</v>
          </cell>
          <cell r="D740" t="str">
            <v>28.11.2019</v>
          </cell>
        </row>
        <row r="741">
          <cell r="A741" t="str">
            <v>Арнау - 8</v>
          </cell>
          <cell r="B741" t="str">
            <v>28.11.2018</v>
          </cell>
          <cell r="C741" t="str">
            <v>23.12.2019</v>
          </cell>
          <cell r="D741" t="str">
            <v>25.05.2018</v>
          </cell>
        </row>
        <row r="742">
          <cell r="A742" t="str">
            <v>Арнау 1-1</v>
          </cell>
          <cell r="C742" t="str">
            <v>20.08.2015</v>
          </cell>
        </row>
        <row r="743">
          <cell r="A743" t="str">
            <v>Арнау 1-2</v>
          </cell>
          <cell r="C743" t="str">
            <v>25.06.2016</v>
          </cell>
        </row>
        <row r="744">
          <cell r="A744" t="str">
            <v>Арнау 1-3-1</v>
          </cell>
          <cell r="C744" t="str">
            <v>30.03.2016</v>
          </cell>
        </row>
        <row r="745">
          <cell r="A745" t="str">
            <v>Арнау 1-3-2</v>
          </cell>
          <cell r="C745" t="str">
            <v>30.03.2016</v>
          </cell>
        </row>
        <row r="746">
          <cell r="A746" t="str">
            <v>Арнау 10</v>
          </cell>
          <cell r="B746" t="str">
            <v>15.10.2016</v>
          </cell>
          <cell r="C746" t="str">
            <v>15.12.2017</v>
          </cell>
        </row>
        <row r="747">
          <cell r="A747" t="str">
            <v>Арнау 4-1</v>
          </cell>
          <cell r="C747" t="str">
            <v>15.01.2017</v>
          </cell>
        </row>
        <row r="748">
          <cell r="A748" t="str">
            <v>Арнау 4-2</v>
          </cell>
          <cell r="C748" t="str">
            <v>15.01.2017</v>
          </cell>
        </row>
        <row r="749">
          <cell r="A749" t="str">
            <v>Арнау 5</v>
          </cell>
          <cell r="B749" t="str">
            <v>26.10.2018</v>
          </cell>
          <cell r="C749" t="str">
            <v>25.10.2019</v>
          </cell>
          <cell r="D749" t="str">
            <v>15.10.2018</v>
          </cell>
        </row>
        <row r="750">
          <cell r="A750" t="str">
            <v>Арнау 6</v>
          </cell>
          <cell r="B750" t="str">
            <v>13.09.2017</v>
          </cell>
          <cell r="C750" t="str">
            <v>13.10.2018</v>
          </cell>
          <cell r="D750" t="str">
            <v>10.05.2018</v>
          </cell>
        </row>
        <row r="751">
          <cell r="A751" t="str">
            <v>Арнау 7</v>
          </cell>
          <cell r="B751" t="str">
            <v>24.02.2018</v>
          </cell>
          <cell r="C751" t="str">
            <v>08.12.2018</v>
          </cell>
          <cell r="D751" t="str">
            <v>25.05.2018</v>
          </cell>
        </row>
        <row r="752">
          <cell r="A752" t="str">
            <v>Арнау 9</v>
          </cell>
          <cell r="C752" t="str">
            <v>29.07.2017</v>
          </cell>
        </row>
        <row r="753">
          <cell r="A753" t="str">
            <v>Камал 1</v>
          </cell>
          <cell r="C753" t="str">
            <v>31.10.2016</v>
          </cell>
        </row>
        <row r="754">
          <cell r="A754" t="str">
            <v>Камал 2-1</v>
          </cell>
          <cell r="C754" t="str">
            <v>20.05.2017</v>
          </cell>
        </row>
        <row r="755">
          <cell r="A755" t="str">
            <v>Камал 2-2</v>
          </cell>
          <cell r="C755" t="str">
            <v>20.05.2017</v>
          </cell>
        </row>
        <row r="756">
          <cell r="A756" t="str">
            <v>Камал 3-1</v>
          </cell>
          <cell r="B756" t="str">
            <v>29.06.2016</v>
          </cell>
          <cell r="C756" t="str">
            <v>15.09.2017</v>
          </cell>
        </row>
        <row r="757">
          <cell r="A757" t="str">
            <v>Камал 3-2</v>
          </cell>
          <cell r="B757" t="str">
            <v>15.09.2016</v>
          </cell>
          <cell r="C757" t="str">
            <v>15.09.2017</v>
          </cell>
        </row>
        <row r="758">
          <cell r="A758" t="str">
            <v>Камал 4</v>
          </cell>
          <cell r="B758" t="str">
            <v>15.01.2017</v>
          </cell>
          <cell r="C758" t="str">
            <v>02.06.2018</v>
          </cell>
        </row>
        <row r="759">
          <cell r="A759" t="str">
            <v>Камал 5</v>
          </cell>
          <cell r="B759" t="str">
            <v>21.10.2017</v>
          </cell>
          <cell r="C759" t="str">
            <v>30.09.2018</v>
          </cell>
        </row>
        <row r="760">
          <cell r="A760" t="str">
            <v>Созвездие</v>
          </cell>
          <cell r="B760" t="str">
            <v>28.01.2017</v>
          </cell>
          <cell r="C760" t="str">
            <v>03.03.2018</v>
          </cell>
        </row>
        <row r="761">
          <cell r="A761" t="str">
            <v>4U Tashkent 1-1</v>
          </cell>
          <cell r="B761" t="str">
            <v>16.10.2025</v>
          </cell>
          <cell r="C761" t="str">
            <v>28.08.2027</v>
          </cell>
          <cell r="D761" t="str">
            <v>30.03.2026</v>
          </cell>
          <cell r="E761">
            <v>89</v>
          </cell>
        </row>
        <row r="762">
          <cell r="A762" t="str">
            <v>Botanika Saroyi - 1</v>
          </cell>
          <cell r="B762" t="str">
            <v>13.12.2023</v>
          </cell>
          <cell r="C762" t="str">
            <v>10.05.2025</v>
          </cell>
          <cell r="D762" t="str">
            <v>30.04.2024</v>
          </cell>
          <cell r="E762">
            <v>35</v>
          </cell>
        </row>
        <row r="763">
          <cell r="A763" t="str">
            <v>Botanika Saroyi - 2 - 1</v>
          </cell>
          <cell r="B763" t="str">
            <v>10.05.2025</v>
          </cell>
          <cell r="C763" t="str">
            <v>26.12.2026</v>
          </cell>
          <cell r="D763" t="str">
            <v>06.03.2025</v>
          </cell>
          <cell r="E763">
            <v>144</v>
          </cell>
        </row>
        <row r="764">
          <cell r="A764" t="str">
            <v>Flagman Tashkent - 1</v>
          </cell>
          <cell r="B764" t="str">
            <v>08.08.2024</v>
          </cell>
          <cell r="C764" t="str">
            <v>30.05.2026</v>
          </cell>
          <cell r="D764" t="str">
            <v>20.12.2024</v>
          </cell>
          <cell r="E764">
            <v>34</v>
          </cell>
        </row>
        <row r="765">
          <cell r="A765" t="str">
            <v>Sado Business - 1</v>
          </cell>
          <cell r="B765" t="str">
            <v>26.03.2024</v>
          </cell>
          <cell r="C765" t="str">
            <v>27.09.2025</v>
          </cell>
          <cell r="D765" t="str">
            <v>26.11.2024</v>
          </cell>
          <cell r="E765">
            <v>72</v>
          </cell>
        </row>
        <row r="766">
          <cell r="A766" t="str">
            <v>Sado Business - 2-1</v>
          </cell>
          <cell r="B766" t="str">
            <v>21.08.2025</v>
          </cell>
          <cell r="C766" t="str">
            <v>27.02.2027</v>
          </cell>
          <cell r="D766" t="str">
            <v>29.09.2025</v>
          </cell>
          <cell r="E766">
            <v>81</v>
          </cell>
        </row>
        <row r="767">
          <cell r="A767" t="str">
            <v>Sado Comfort - 1 - 1</v>
          </cell>
          <cell r="B767" t="str">
            <v>26.03.2024</v>
          </cell>
          <cell r="C767" t="str">
            <v>27.09.2025</v>
          </cell>
          <cell r="D767" t="str">
            <v>26.11.2024</v>
          </cell>
          <cell r="E767">
            <v>32</v>
          </cell>
        </row>
        <row r="768">
          <cell r="A768" t="str">
            <v>Sado Comfort - 1 - 2</v>
          </cell>
          <cell r="B768" t="str">
            <v>07.12.2024</v>
          </cell>
          <cell r="C768" t="str">
            <v>27.06.2026</v>
          </cell>
          <cell r="D768" t="str">
            <v>01.01.2016</v>
          </cell>
          <cell r="E768">
            <v>38</v>
          </cell>
        </row>
        <row r="769">
          <cell r="A769" t="str">
            <v>Sanat 1 - 1</v>
          </cell>
          <cell r="B769" t="str">
            <v>26.09.2024</v>
          </cell>
          <cell r="C769" t="str">
            <v>25.07.2026</v>
          </cell>
          <cell r="D769" t="str">
            <v>30.04.2025</v>
          </cell>
          <cell r="E769">
            <v>60</v>
          </cell>
        </row>
        <row r="770">
          <cell r="A770" t="str">
            <v>Sanat 1 - 2</v>
          </cell>
          <cell r="B770" t="str">
            <v>18.10.2025</v>
          </cell>
          <cell r="C770" t="str">
            <v>26.06.2027</v>
          </cell>
          <cell r="D770" t="str">
            <v>31.12.2025</v>
          </cell>
          <cell r="E770">
            <v>248</v>
          </cell>
        </row>
        <row r="771">
          <cell r="A771" t="str">
            <v>NRG Hayot - 1</v>
          </cell>
          <cell r="B771" t="str">
            <v>16.01.2023</v>
          </cell>
          <cell r="C771" t="str">
            <v>29.12.2023</v>
          </cell>
          <cell r="D771" t="str">
            <v>28.02.2022</v>
          </cell>
        </row>
        <row r="772">
          <cell r="A772" t="str">
            <v>NRG Jomiy - 1 - 1</v>
          </cell>
          <cell r="B772" t="str">
            <v>21.02.2023</v>
          </cell>
          <cell r="C772" t="str">
            <v>28.12.2024</v>
          </cell>
          <cell r="D772" t="str">
            <v>15.07.2024</v>
          </cell>
          <cell r="E772">
            <v>6</v>
          </cell>
        </row>
        <row r="773">
          <cell r="A773" t="str">
            <v>NRG Jomiy - 1 - 2</v>
          </cell>
          <cell r="B773" t="str">
            <v>13.10.2023</v>
          </cell>
          <cell r="C773" t="str">
            <v>26.04.2025</v>
          </cell>
          <cell r="D773" t="str">
            <v>15.07.2024</v>
          </cell>
          <cell r="E773">
            <v>17</v>
          </cell>
        </row>
        <row r="774">
          <cell r="A774" t="str">
            <v>NRG Jomiy - 2 . 1</v>
          </cell>
          <cell r="B774" t="str">
            <v>06.06.2024</v>
          </cell>
          <cell r="C774" t="str">
            <v>20.12.2025</v>
          </cell>
          <cell r="D774" t="str">
            <v>15.07.2024</v>
          </cell>
          <cell r="E774">
            <v>133</v>
          </cell>
        </row>
        <row r="775">
          <cell r="A775" t="str">
            <v>NRG Maftun Makon Business - 1</v>
          </cell>
          <cell r="B775" t="str">
            <v>21.09.2023</v>
          </cell>
          <cell r="C775" t="str">
            <v>13.12.2025</v>
          </cell>
          <cell r="D775" t="str">
            <v>31.08.2024</v>
          </cell>
          <cell r="E775">
            <v>36</v>
          </cell>
        </row>
        <row r="776">
          <cell r="A776" t="str">
            <v>NRG Maftun Makon Comfort - 1</v>
          </cell>
          <cell r="B776" t="str">
            <v>20.07.2023</v>
          </cell>
          <cell r="C776" t="str">
            <v>26.06.2025</v>
          </cell>
          <cell r="D776" t="str">
            <v>22.07.2024</v>
          </cell>
        </row>
        <row r="777">
          <cell r="A777" t="str">
            <v>NRG Maftun Makon Comfort - 2</v>
          </cell>
          <cell r="B777" t="str">
            <v>14.08.2023</v>
          </cell>
          <cell r="C777" t="str">
            <v>27.06.2025</v>
          </cell>
          <cell r="D777" t="str">
            <v>22.07.2024</v>
          </cell>
        </row>
        <row r="778">
          <cell r="A778" t="str">
            <v>NRG Maftun Makon Comfort - 3</v>
          </cell>
          <cell r="B778" t="str">
            <v>23.05.2024</v>
          </cell>
          <cell r="C778" t="str">
            <v>28.12.2025</v>
          </cell>
          <cell r="D778" t="str">
            <v>31.08.2024</v>
          </cell>
          <cell r="E778">
            <v>66</v>
          </cell>
        </row>
        <row r="779">
          <cell r="A779" t="str">
            <v>NRG Maftun Makon Comfort - 4</v>
          </cell>
          <cell r="B779" t="str">
            <v>28.08.2024</v>
          </cell>
          <cell r="C779" t="str">
            <v>13.12.2025</v>
          </cell>
          <cell r="D779" t="str">
            <v>25.01.2025</v>
          </cell>
          <cell r="E779">
            <v>39</v>
          </cell>
        </row>
        <row r="780">
          <cell r="A780" t="str">
            <v>NRG Maftun Makon Comfort - 5</v>
          </cell>
          <cell r="B780" t="str">
            <v>17.03.2025</v>
          </cell>
          <cell r="C780" t="str">
            <v>19.12.2026</v>
          </cell>
          <cell r="D780" t="str">
            <v>25.09.2025</v>
          </cell>
          <cell r="E780">
            <v>16</v>
          </cell>
        </row>
        <row r="781">
          <cell r="A781" t="str">
            <v>NRG Meros Business</v>
          </cell>
          <cell r="B781" t="str">
            <v>26.06.2025</v>
          </cell>
          <cell r="C781" t="str">
            <v>25.10.2027</v>
          </cell>
          <cell r="D781" t="str">
            <v>25.12.2025</v>
          </cell>
          <cell r="E781">
            <v>177</v>
          </cell>
        </row>
        <row r="782">
          <cell r="A782" t="str">
            <v>NRG Meros Comfort - 1</v>
          </cell>
          <cell r="B782" t="str">
            <v>17.10.2024</v>
          </cell>
          <cell r="C782" t="str">
            <v>27.06.2026</v>
          </cell>
          <cell r="D782" t="str">
            <v>01.03.2025</v>
          </cell>
          <cell r="E782">
            <v>58</v>
          </cell>
        </row>
        <row r="783">
          <cell r="A783" t="str">
            <v>NRG Meros Comfort - 2</v>
          </cell>
          <cell r="B783" t="str">
            <v>30.01.2025</v>
          </cell>
          <cell r="C783" t="str">
            <v>24.10.2026</v>
          </cell>
          <cell r="D783" t="str">
            <v>01.03.2025</v>
          </cell>
          <cell r="E783">
            <v>38</v>
          </cell>
        </row>
        <row r="784">
          <cell r="A784" t="str">
            <v>NRG Mirzo Ulugbek - 1</v>
          </cell>
          <cell r="B784" t="str">
            <v>05.09.2020</v>
          </cell>
          <cell r="C784" t="str">
            <v>22.01.2022</v>
          </cell>
          <cell r="D784" t="str">
            <v>02.02.2019</v>
          </cell>
        </row>
        <row r="785">
          <cell r="A785" t="str">
            <v>NRG Mirzo Ulugbek - 2</v>
          </cell>
          <cell r="B785" t="str">
            <v>24.10.2020</v>
          </cell>
          <cell r="C785" t="str">
            <v>22.01.2022</v>
          </cell>
          <cell r="D785" t="str">
            <v>02.02.2019</v>
          </cell>
        </row>
        <row r="786">
          <cell r="A786" t="str">
            <v>NRG Mirzo Ulugbek - 3</v>
          </cell>
          <cell r="B786" t="str">
            <v>12.02.2021</v>
          </cell>
          <cell r="C786" t="str">
            <v>30.07.2022</v>
          </cell>
          <cell r="D786" t="str">
            <v>02.02.2019</v>
          </cell>
        </row>
        <row r="787">
          <cell r="A787" t="str">
            <v>NRG Mirzo Ulugbek - 4</v>
          </cell>
          <cell r="B787" t="str">
            <v>28.08.2021</v>
          </cell>
          <cell r="C787" t="str">
            <v>08.04.2023</v>
          </cell>
          <cell r="D787" t="str">
            <v>25.10.2021</v>
          </cell>
        </row>
        <row r="788">
          <cell r="A788" t="str">
            <v>NRG Oybek - 2</v>
          </cell>
          <cell r="B788" t="str">
            <v>24.01.2021</v>
          </cell>
          <cell r="C788" t="str">
            <v>30.07.2022</v>
          </cell>
          <cell r="D788" t="str">
            <v>02.02.2019</v>
          </cell>
        </row>
        <row r="789">
          <cell r="A789" t="str">
            <v>NRG Oybek-1</v>
          </cell>
          <cell r="B789" t="str">
            <v>02.03.2020</v>
          </cell>
          <cell r="C789" t="str">
            <v>29.01.2022</v>
          </cell>
          <cell r="D789" t="str">
            <v>02.02.2019</v>
          </cell>
        </row>
        <row r="790">
          <cell r="A790" t="str">
            <v>NRG Park</v>
          </cell>
          <cell r="B790" t="str">
            <v>06.09.2022</v>
          </cell>
          <cell r="C790" t="str">
            <v>16.03.2024</v>
          </cell>
          <cell r="D790" t="str">
            <v>20.10.2022</v>
          </cell>
          <cell r="E790">
            <v>1</v>
          </cell>
        </row>
        <row r="791">
          <cell r="A791" t="str">
            <v>NRG Qorasuv - 1</v>
          </cell>
          <cell r="B791" t="str">
            <v>31.03.2023</v>
          </cell>
          <cell r="C791" t="str">
            <v>17.08.2024</v>
          </cell>
          <cell r="D791" t="str">
            <v>25.12.2023</v>
          </cell>
          <cell r="E791">
            <v>1</v>
          </cell>
        </row>
        <row r="792">
          <cell r="A792" t="str">
            <v>NRG U-Tower</v>
          </cell>
          <cell r="B792" t="str">
            <v>27.03.2021</v>
          </cell>
          <cell r="C792" t="str">
            <v>18.04.2024</v>
          </cell>
          <cell r="D792" t="str">
            <v>30.05.2021</v>
          </cell>
        </row>
        <row r="793">
          <cell r="A793" t="str">
            <v>NRG Voha - 1</v>
          </cell>
          <cell r="B793" t="str">
            <v>17.05.2023</v>
          </cell>
          <cell r="C793" t="str">
            <v>31.10.2025</v>
          </cell>
          <cell r="D793" t="str">
            <v>26.07.2024</v>
          </cell>
          <cell r="E793">
            <v>30</v>
          </cell>
        </row>
        <row r="794">
          <cell r="A794" t="str">
            <v>NRG Voha - 2</v>
          </cell>
          <cell r="B794" t="str">
            <v>19.06.2025</v>
          </cell>
          <cell r="C794" t="str">
            <v>28.08.2027</v>
          </cell>
          <cell r="E794">
            <v>91</v>
          </cell>
        </row>
        <row r="795">
          <cell r="A795" t="str">
            <v>NRG Yangi Baxt - 1</v>
          </cell>
          <cell r="B795" t="str">
            <v>28.09.2023</v>
          </cell>
          <cell r="C795" t="str">
            <v>28.06.2025</v>
          </cell>
          <cell r="D795" t="str">
            <v>23.07.2024</v>
          </cell>
          <cell r="E795">
            <v>47</v>
          </cell>
        </row>
        <row r="796">
          <cell r="A796" t="str">
            <v>NRG Yangi Baxt - 2</v>
          </cell>
          <cell r="B796" t="str">
            <v>24.06.2024</v>
          </cell>
          <cell r="C796" t="str">
            <v>27.12.2025</v>
          </cell>
          <cell r="D796" t="str">
            <v>23.07.2024</v>
          </cell>
          <cell r="E796">
            <v>104</v>
          </cell>
        </row>
        <row r="797">
          <cell r="A797" t="str">
            <v>NRG Yangi Baxt - 3 - 1</v>
          </cell>
          <cell r="B797" t="str">
            <v>24.02.2025</v>
          </cell>
          <cell r="C797" t="str">
            <v>20.02.2027</v>
          </cell>
          <cell r="D797" t="str">
            <v>23.09.2023</v>
          </cell>
          <cell r="E797">
            <v>46</v>
          </cell>
        </row>
        <row r="798">
          <cell r="A798" t="str">
            <v>NRG Yangi Baxt - 3 -2</v>
          </cell>
          <cell r="B798" t="str">
            <v>18.10.2025</v>
          </cell>
          <cell r="C798" t="str">
            <v>28.08.2027</v>
          </cell>
          <cell r="D798" t="str">
            <v>25.02.2026</v>
          </cell>
          <cell r="E798">
            <v>231</v>
          </cell>
        </row>
        <row r="799">
          <cell r="A799" t="str">
            <v>NRG Yunusobod - 1</v>
          </cell>
          <cell r="B799" t="str">
            <v>18.04.2024</v>
          </cell>
          <cell r="C799" t="str">
            <v>25.10.2025</v>
          </cell>
          <cell r="D799" t="str">
            <v>25.04.2024</v>
          </cell>
          <cell r="E799">
            <v>16</v>
          </cell>
        </row>
        <row r="800">
          <cell r="A800" t="str">
            <v>NRG Zamon - 1</v>
          </cell>
          <cell r="B800" t="str">
            <v>31.05.2023</v>
          </cell>
          <cell r="C800" t="str">
            <v>21.12.2024</v>
          </cell>
          <cell r="D800" t="str">
            <v>15.12.2023</v>
          </cell>
          <cell r="E800">
            <v>4</v>
          </cell>
        </row>
        <row r="801">
          <cell r="A801" t="str">
            <v>NRG Zamon - 2 - 1</v>
          </cell>
          <cell r="B801" t="str">
            <v>18.07.2024</v>
          </cell>
          <cell r="C801" t="str">
            <v>15.11.2025</v>
          </cell>
          <cell r="D801" t="str">
            <v>15.12.2023</v>
          </cell>
          <cell r="E801">
            <v>27</v>
          </cell>
        </row>
        <row r="802">
          <cell r="A802" t="str">
            <v>NRG Zamon 2 - 2</v>
          </cell>
          <cell r="B802" t="str">
            <v>24.04.2025</v>
          </cell>
          <cell r="C802" t="str">
            <v>14.11.2026</v>
          </cell>
          <cell r="D802" t="str">
            <v>25.12.2025</v>
          </cell>
          <cell r="E802">
            <v>187</v>
          </cell>
        </row>
        <row r="803">
          <cell r="A803" t="str">
            <v>4 Seasons. Joy</v>
          </cell>
          <cell r="B803" t="str">
            <v>23.08.2024</v>
          </cell>
          <cell r="C803" t="str">
            <v>28.03.2026</v>
          </cell>
          <cell r="D803" t="str">
            <v>15.11.2024</v>
          </cell>
          <cell r="E803">
            <v>80</v>
          </cell>
        </row>
        <row r="804">
          <cell r="A804" t="str">
            <v>4Seasons. Dream</v>
          </cell>
          <cell r="B804" t="str">
            <v>19.04.2025</v>
          </cell>
          <cell r="C804" t="str">
            <v>31.10.2026</v>
          </cell>
          <cell r="D804" t="str">
            <v>15.04.2025</v>
          </cell>
          <cell r="E804">
            <v>212</v>
          </cell>
        </row>
        <row r="805">
          <cell r="A805" t="str">
            <v>4YOU Shymkent - 1 - 3 первая линия - Квартира</v>
          </cell>
          <cell r="B805" t="str">
            <v>15.12.2023</v>
          </cell>
          <cell r="C805" t="str">
            <v>26.07.2025</v>
          </cell>
          <cell r="D805" t="str">
            <v>31.07.2024</v>
          </cell>
        </row>
        <row r="806">
          <cell r="A806" t="str">
            <v>4YOU Shymkent - 2</v>
          </cell>
          <cell r="B806" t="str">
            <v>26.03.2025</v>
          </cell>
          <cell r="C806" t="str">
            <v>30.05.2026</v>
          </cell>
          <cell r="D806" t="str">
            <v>21.08.2025</v>
          </cell>
          <cell r="E806">
            <v>72</v>
          </cell>
        </row>
        <row r="807">
          <cell r="A807" t="str">
            <v>4YOU Shymkent 1-2</v>
          </cell>
          <cell r="B807" t="str">
            <v>15.05.2024</v>
          </cell>
          <cell r="C807" t="str">
            <v>28.03.2026</v>
          </cell>
          <cell r="D807" t="str">
            <v>31.07.2024</v>
          </cell>
          <cell r="E807">
            <v>21</v>
          </cell>
        </row>
        <row r="808">
          <cell r="A808" t="str">
            <v>4YOU Shymkent Business - 1</v>
          </cell>
          <cell r="B808" t="str">
            <v>28.07.2023</v>
          </cell>
          <cell r="C808" t="str">
            <v>22.03.2025</v>
          </cell>
          <cell r="D808" t="str">
            <v>31.07.2024</v>
          </cell>
        </row>
        <row r="809">
          <cell r="A809" t="str">
            <v>4YOU Shymkent Бизнес 3</v>
          </cell>
          <cell r="B809" t="str">
            <v>23.09.2025</v>
          </cell>
          <cell r="C809" t="str">
            <v>26.12.2026</v>
          </cell>
          <cell r="D809" t="str">
            <v>08.09.2025</v>
          </cell>
          <cell r="E809">
            <v>176</v>
          </cell>
        </row>
        <row r="810">
          <cell r="A810" t="str">
            <v>Ainaline - 1</v>
          </cell>
          <cell r="B810" t="str">
            <v>15.10.2025</v>
          </cell>
          <cell r="C810" t="str">
            <v>24.04.2027</v>
          </cell>
          <cell r="D810" t="str">
            <v>20.10.2025</v>
          </cell>
          <cell r="E810">
            <v>196</v>
          </cell>
        </row>
        <row r="811">
          <cell r="A811" t="str">
            <v>Al-Farabi</v>
          </cell>
          <cell r="B811" t="str">
            <v>25.07.2020</v>
          </cell>
          <cell r="C811" t="str">
            <v>25.06.2022</v>
          </cell>
          <cell r="D811" t="str">
            <v>21.07.2020</v>
          </cell>
        </row>
        <row r="812">
          <cell r="A812" t="str">
            <v>Altair - 1</v>
          </cell>
          <cell r="B812" t="str">
            <v>02.10.2021</v>
          </cell>
          <cell r="C812" t="str">
            <v>07.10.2023</v>
          </cell>
          <cell r="D812" t="str">
            <v>13.07.2022</v>
          </cell>
        </row>
        <row r="813">
          <cell r="A813" t="str">
            <v>Altair - 2</v>
          </cell>
          <cell r="B813" t="str">
            <v>18.06.2022</v>
          </cell>
          <cell r="C813" t="str">
            <v>28.12.2023</v>
          </cell>
          <cell r="D813" t="str">
            <v>13.07.2022</v>
          </cell>
        </row>
        <row r="814">
          <cell r="A814" t="str">
            <v>Arman Qala - 2 - 2</v>
          </cell>
          <cell r="B814" t="str">
            <v>14.08.2023</v>
          </cell>
          <cell r="C814" t="str">
            <v>20.10.2024</v>
          </cell>
          <cell r="D814" t="str">
            <v>06.04.2023</v>
          </cell>
        </row>
        <row r="815">
          <cell r="A815" t="str">
            <v>Arman Qala - 3 - 1</v>
          </cell>
          <cell r="B815" t="str">
            <v>20.02.2024</v>
          </cell>
          <cell r="C815" t="str">
            <v>26.12.2024</v>
          </cell>
          <cell r="D815" t="str">
            <v>16.01.2024</v>
          </cell>
        </row>
        <row r="816">
          <cell r="A816" t="str">
            <v>Arman Qala - 3 - 2</v>
          </cell>
          <cell r="B816" t="str">
            <v>15.06.2024</v>
          </cell>
          <cell r="C816" t="str">
            <v>28.06.2025</v>
          </cell>
          <cell r="D816" t="str">
            <v>16.01.2024</v>
          </cell>
        </row>
        <row r="817">
          <cell r="A817" t="str">
            <v>Arman Qala 1-1 очередь</v>
          </cell>
          <cell r="B817" t="str">
            <v>15.12.2021</v>
          </cell>
          <cell r="C817" t="str">
            <v>15.04.2023</v>
          </cell>
          <cell r="D817" t="str">
            <v>25.11.2022</v>
          </cell>
        </row>
        <row r="818">
          <cell r="A818" t="str">
            <v>Arman Qala 1-2 очередь</v>
          </cell>
          <cell r="B818" t="str">
            <v>17.07.2022</v>
          </cell>
          <cell r="C818" t="str">
            <v>21.10.2023</v>
          </cell>
          <cell r="D818" t="str">
            <v>25.11.2016</v>
          </cell>
        </row>
        <row r="819">
          <cell r="A819" t="str">
            <v>Arman Qala 2-1 очередь</v>
          </cell>
          <cell r="B819" t="str">
            <v>01.04.2023</v>
          </cell>
          <cell r="C819" t="str">
            <v>29.06.2024</v>
          </cell>
          <cell r="D819" t="str">
            <v>06.04.2023</v>
          </cell>
        </row>
        <row r="820">
          <cell r="A820" t="str">
            <v>Arman Qala. Family - 1</v>
          </cell>
          <cell r="B820" t="str">
            <v>25.09.2025</v>
          </cell>
          <cell r="C820" t="str">
            <v>26.12.2026</v>
          </cell>
          <cell r="D820" t="str">
            <v>19.09.2025</v>
          </cell>
          <cell r="E820">
            <v>204</v>
          </cell>
        </row>
        <row r="821">
          <cell r="A821" t="str">
            <v>Arman Qala.Lite - 1 - 1</v>
          </cell>
          <cell r="B821" t="str">
            <v>10.10.2024</v>
          </cell>
          <cell r="C821" t="str">
            <v>20.12.2025</v>
          </cell>
          <cell r="D821" t="str">
            <v>25.11.2024</v>
          </cell>
        </row>
        <row r="822">
          <cell r="A822" t="str">
            <v>Arman Qala.Lite - 1 - 2</v>
          </cell>
          <cell r="B822" t="str">
            <v>11.02.2025</v>
          </cell>
          <cell r="C822" t="str">
            <v>25.07.2026</v>
          </cell>
          <cell r="D822" t="str">
            <v>30.01.2025</v>
          </cell>
          <cell r="E822">
            <v>12</v>
          </cell>
        </row>
        <row r="823">
          <cell r="A823" t="str">
            <v>Arman Qala.Lite - 2</v>
          </cell>
          <cell r="B823" t="str">
            <v>02.05.2025</v>
          </cell>
          <cell r="C823" t="str">
            <v>28.11.2026</v>
          </cell>
          <cell r="D823" t="str">
            <v>28.04.2025</v>
          </cell>
          <cell r="E823">
            <v>109</v>
          </cell>
        </row>
        <row r="824">
          <cell r="A824" t="str">
            <v>Arman Qala.Lite - 2 - ЧО</v>
          </cell>
          <cell r="B824" t="str">
            <v>02.05.2025</v>
          </cell>
          <cell r="C824" t="str">
            <v>28.11.2026</v>
          </cell>
          <cell r="D824" t="str">
            <v>28.04.2025</v>
          </cell>
          <cell r="E824">
            <v>16</v>
          </cell>
        </row>
        <row r="825">
          <cell r="A825" t="str">
            <v>Atamura Business - 2 Ұрпақ</v>
          </cell>
          <cell r="B825" t="str">
            <v>24.09.2024</v>
          </cell>
          <cell r="C825" t="str">
            <v>28.03.2026</v>
          </cell>
          <cell r="D825" t="str">
            <v>06.12.2024</v>
          </cell>
          <cell r="E825">
            <v>111</v>
          </cell>
        </row>
        <row r="826">
          <cell r="A826" t="str">
            <v>Atamura Business 1</v>
          </cell>
          <cell r="B826" t="str">
            <v>05.02.2022</v>
          </cell>
          <cell r="C826" t="str">
            <v>25.11.2023</v>
          </cell>
          <cell r="D826" t="str">
            <v>18.01.2022</v>
          </cell>
        </row>
        <row r="827">
          <cell r="A827" t="str">
            <v>Atamura Comfort - 2</v>
          </cell>
          <cell r="B827" t="str">
            <v>24.05.2024</v>
          </cell>
          <cell r="C827" t="str">
            <v>27.10.2025</v>
          </cell>
          <cell r="D827" t="str">
            <v>28.11.2024</v>
          </cell>
          <cell r="E827">
            <v>12</v>
          </cell>
        </row>
        <row r="828">
          <cell r="A828" t="str">
            <v>Atamura Comfort 1-1</v>
          </cell>
          <cell r="B828" t="str">
            <v>13.05.2023</v>
          </cell>
          <cell r="C828" t="str">
            <v>17.11.2024</v>
          </cell>
          <cell r="D828" t="str">
            <v>11.08.2023</v>
          </cell>
        </row>
        <row r="829">
          <cell r="A829" t="str">
            <v>Atamura Comfort 1-2</v>
          </cell>
          <cell r="B829" t="str">
            <v>14.10.2023</v>
          </cell>
          <cell r="C829" t="str">
            <v>16.12.2024</v>
          </cell>
          <cell r="D829" t="str">
            <v>11.08.2023</v>
          </cell>
          <cell r="E829">
            <v>1</v>
          </cell>
        </row>
        <row r="830">
          <cell r="A830" t="str">
            <v>Avenue 32</v>
          </cell>
          <cell r="B830" t="str">
            <v>05.04.2024</v>
          </cell>
          <cell r="C830" t="str">
            <v>27.12.2026</v>
          </cell>
          <cell r="D830" t="str">
            <v>19.12.2024</v>
          </cell>
          <cell r="E830">
            <v>73</v>
          </cell>
        </row>
        <row r="831">
          <cell r="A831" t="str">
            <v>Dendropark Business - 1</v>
          </cell>
          <cell r="B831" t="str">
            <v>10.07.2021</v>
          </cell>
          <cell r="C831" t="str">
            <v>29.12.2022</v>
          </cell>
          <cell r="D831" t="str">
            <v>17.01.2022</v>
          </cell>
        </row>
        <row r="832">
          <cell r="A832" t="str">
            <v>Dendropark Business - 2</v>
          </cell>
          <cell r="B832" t="str">
            <v>28.01.2023</v>
          </cell>
          <cell r="C832" t="str">
            <v>14.09.2024</v>
          </cell>
          <cell r="D832" t="str">
            <v>27.01.2023</v>
          </cell>
          <cell r="E832">
            <v>2</v>
          </cell>
        </row>
        <row r="833">
          <cell r="A833" t="str">
            <v>Dendropark Business - 3 -2</v>
          </cell>
          <cell r="B833" t="str">
            <v>15.08.2024</v>
          </cell>
          <cell r="C833" t="str">
            <v>22.09.2025</v>
          </cell>
          <cell r="D833" t="str">
            <v>16.10.2024</v>
          </cell>
          <cell r="E833">
            <v>3</v>
          </cell>
        </row>
        <row r="834">
          <cell r="A834" t="str">
            <v>Dendropark Business - 3-1</v>
          </cell>
          <cell r="B834" t="str">
            <v>25.02.2023</v>
          </cell>
          <cell r="C834" t="str">
            <v>23.12.2024</v>
          </cell>
          <cell r="D834" t="str">
            <v>09.10.2023</v>
          </cell>
          <cell r="E834">
            <v>3</v>
          </cell>
        </row>
        <row r="835">
          <cell r="A835" t="str">
            <v>Flora Gardens - 1</v>
          </cell>
          <cell r="B835" t="str">
            <v>26.09.2024</v>
          </cell>
          <cell r="C835" t="str">
            <v>09.05.2026</v>
          </cell>
          <cell r="D835" t="str">
            <v>04.11.2024</v>
          </cell>
          <cell r="E835">
            <v>30</v>
          </cell>
        </row>
        <row r="836">
          <cell r="A836" t="str">
            <v>Flora Gardens - 2</v>
          </cell>
          <cell r="B836" t="str">
            <v>19.04.2025</v>
          </cell>
          <cell r="C836" t="str">
            <v>15.11.2026</v>
          </cell>
          <cell r="D836" t="str">
            <v>02.04.2025</v>
          </cell>
          <cell r="E836">
            <v>136</v>
          </cell>
        </row>
        <row r="837">
          <cell r="A837" t="str">
            <v>Grand Park Aura - 2</v>
          </cell>
          <cell r="B837" t="str">
            <v>10.07.2025</v>
          </cell>
          <cell r="C837" t="str">
            <v>26.12.2026</v>
          </cell>
          <cell r="D837" t="str">
            <v>25.06.2025</v>
          </cell>
          <cell r="E837">
            <v>118</v>
          </cell>
        </row>
        <row r="838">
          <cell r="A838" t="str">
            <v>Grand Park Aura 1</v>
          </cell>
          <cell r="B838" t="str">
            <v>22.01.2025</v>
          </cell>
          <cell r="C838" t="str">
            <v>30.05.2026</v>
          </cell>
          <cell r="D838" t="str">
            <v>30.01.2025</v>
          </cell>
          <cell r="E838">
            <v>71</v>
          </cell>
        </row>
        <row r="839">
          <cell r="A839" t="str">
            <v>Grand Park Comfort 1</v>
          </cell>
          <cell r="B839" t="str">
            <v>25.08.2021</v>
          </cell>
          <cell r="C839" t="str">
            <v>23.09.2023</v>
          </cell>
          <cell r="D839" t="str">
            <v>19.11.2023</v>
          </cell>
        </row>
        <row r="840">
          <cell r="A840" t="str">
            <v>Grand Park Qasqasu 1 - 1</v>
          </cell>
          <cell r="B840" t="str">
            <v>11.11.2023</v>
          </cell>
          <cell r="C840" t="str">
            <v>25.05.2025</v>
          </cell>
          <cell r="D840" t="str">
            <v>13.11.2023</v>
          </cell>
          <cell r="E840">
            <v>1</v>
          </cell>
        </row>
        <row r="841">
          <cell r="A841" t="str">
            <v>Grand Park Terra 2 - 2</v>
          </cell>
          <cell r="B841" t="str">
            <v>25.07.2024</v>
          </cell>
          <cell r="C841" t="str">
            <v>02.11.2025</v>
          </cell>
          <cell r="D841" t="str">
            <v>23.04.2024</v>
          </cell>
          <cell r="E841">
            <v>1</v>
          </cell>
        </row>
        <row r="842">
          <cell r="A842" t="str">
            <v>Grand Park Vita - 2</v>
          </cell>
          <cell r="B842" t="str">
            <v>12.09.2025</v>
          </cell>
          <cell r="C842" t="str">
            <v>24.04.2027</v>
          </cell>
          <cell r="D842" t="str">
            <v>30.11.2025</v>
          </cell>
          <cell r="E842">
            <v>344</v>
          </cell>
        </row>
        <row r="843">
          <cell r="A843" t="str">
            <v>Grand Park Vita - чистовая отделка</v>
          </cell>
          <cell r="B843" t="str">
            <v>15.03.2025</v>
          </cell>
          <cell r="C843" t="str">
            <v>26.07.2026</v>
          </cell>
          <cell r="D843" t="str">
            <v>13.06.2025</v>
          </cell>
          <cell r="E843">
            <v>6</v>
          </cell>
        </row>
        <row r="844">
          <cell r="A844" t="str">
            <v>Grand Park Vita 1</v>
          </cell>
          <cell r="B844" t="str">
            <v>15.03.2025</v>
          </cell>
          <cell r="C844" t="str">
            <v>26.07.2026</v>
          </cell>
          <cell r="D844" t="str">
            <v>13.06.2025</v>
          </cell>
          <cell r="E844">
            <v>55</v>
          </cell>
        </row>
        <row r="845">
          <cell r="A845" t="str">
            <v>Hyde Park Shymkent - 1</v>
          </cell>
          <cell r="B845" t="str">
            <v>21.06.2024</v>
          </cell>
          <cell r="C845" t="str">
            <v>28.12.2025</v>
          </cell>
          <cell r="D845" t="str">
            <v>29.10.2024</v>
          </cell>
          <cell r="E845">
            <v>53</v>
          </cell>
        </row>
        <row r="846">
          <cell r="A846" t="str">
            <v>Tamerlan Residence - 1</v>
          </cell>
          <cell r="B846" t="str">
            <v>17.05.2019</v>
          </cell>
          <cell r="C846" t="str">
            <v>14.11.2020</v>
          </cell>
          <cell r="D846" t="str">
            <v>05.09.2019</v>
          </cell>
        </row>
        <row r="847">
          <cell r="A847" t="str">
            <v>Tamerlan Residence - 2</v>
          </cell>
          <cell r="B847" t="str">
            <v>29.01.2020</v>
          </cell>
          <cell r="C847" t="str">
            <v>17.07.2021</v>
          </cell>
          <cell r="D847" t="str">
            <v>27.01.2020</v>
          </cell>
        </row>
        <row r="848">
          <cell r="A848" t="str">
            <v>Tumar Apartments - 1-1</v>
          </cell>
          <cell r="B848" t="str">
            <v>27.02.2021</v>
          </cell>
          <cell r="C848" t="str">
            <v>28.12.2022</v>
          </cell>
          <cell r="D848" t="str">
            <v>17.01.2022</v>
          </cell>
        </row>
        <row r="849">
          <cell r="A849" t="str">
            <v>Tumar Apartments - 1-2</v>
          </cell>
          <cell r="B849" t="str">
            <v>14.04.2021</v>
          </cell>
          <cell r="C849" t="str">
            <v>28.12.2022</v>
          </cell>
          <cell r="D849" t="str">
            <v>17.01.2022</v>
          </cell>
        </row>
        <row r="850">
          <cell r="A850" t="str">
            <v>Tumar Apartments - 2-1</v>
          </cell>
          <cell r="B850" t="str">
            <v>19.05.2021</v>
          </cell>
          <cell r="C850" t="str">
            <v>28.12.2022</v>
          </cell>
          <cell r="D850" t="str">
            <v>31.01.2022</v>
          </cell>
        </row>
        <row r="851">
          <cell r="A851" t="str">
            <v>Tumar Apartments - 3-1</v>
          </cell>
          <cell r="B851" t="str">
            <v>15.11.2022</v>
          </cell>
          <cell r="C851" t="str">
            <v>06.07.2024</v>
          </cell>
          <cell r="D851" t="str">
            <v>19.12.2022</v>
          </cell>
        </row>
        <row r="852">
          <cell r="A852" t="str">
            <v>Tumar Apartments - 3-2</v>
          </cell>
          <cell r="B852" t="str">
            <v>15.11.2022</v>
          </cell>
          <cell r="C852" t="str">
            <v>06.07.2024</v>
          </cell>
          <cell r="D852" t="str">
            <v>19.12.2022</v>
          </cell>
        </row>
        <row r="853">
          <cell r="A853" t="str">
            <v>Urban Hills - 1</v>
          </cell>
          <cell r="B853" t="str">
            <v>27.01.2024</v>
          </cell>
          <cell r="C853" t="str">
            <v>29.12.2025</v>
          </cell>
          <cell r="D853" t="str">
            <v>23.09.2024</v>
          </cell>
          <cell r="E853">
            <v>15</v>
          </cell>
        </row>
        <row r="854">
          <cell r="A854" t="str">
            <v>Urban Hills - 2</v>
          </cell>
          <cell r="B854" t="str">
            <v>21.10.2024</v>
          </cell>
          <cell r="C854" t="str">
            <v>27.06.2026</v>
          </cell>
          <cell r="D854" t="str">
            <v>28.10.2024</v>
          </cell>
          <cell r="E854">
            <v>122</v>
          </cell>
        </row>
        <row r="855">
          <cell r="A855" t="str">
            <v>Клубный дом 39</v>
          </cell>
          <cell r="B855" t="str">
            <v>05.09.2021</v>
          </cell>
          <cell r="C855" t="str">
            <v>15.07.2023</v>
          </cell>
          <cell r="D855" t="str">
            <v>15.12.2021</v>
          </cell>
        </row>
        <row r="856">
          <cell r="A856" t="str">
            <v>Ұлы Дала - 1 оч</v>
          </cell>
          <cell r="B856" t="str">
            <v>03.03.2023</v>
          </cell>
          <cell r="C856" t="str">
            <v>28.12.2024</v>
          </cell>
          <cell r="D856" t="str">
            <v>23.05.2024</v>
          </cell>
          <cell r="E856">
            <v>5</v>
          </cell>
        </row>
        <row r="857">
          <cell r="A857" t="str">
            <v>Ұлы Дала - 2 оч</v>
          </cell>
          <cell r="B857" t="str">
            <v>26.04.2024</v>
          </cell>
          <cell r="C857" t="str">
            <v>27.12.2025</v>
          </cell>
          <cell r="D857" t="str">
            <v>11.09.2024</v>
          </cell>
          <cell r="E857">
            <v>15</v>
          </cell>
        </row>
        <row r="858">
          <cell r="A858" t="str">
            <v>Aktau Riviera - 2 - ЧО</v>
          </cell>
          <cell r="B858" t="str">
            <v>28.08.2021</v>
          </cell>
          <cell r="C858" t="str">
            <v>02.12.2023</v>
          </cell>
          <cell r="D858" t="str">
            <v>21.12.2022</v>
          </cell>
          <cell r="E858">
            <v>2</v>
          </cell>
        </row>
        <row r="859">
          <cell r="A859" t="str">
            <v>Aktau Riviera - Апартаменты - 1 - 1</v>
          </cell>
          <cell r="B859" t="str">
            <v>27.01.2021</v>
          </cell>
          <cell r="C859" t="str">
            <v>30.09.2022</v>
          </cell>
          <cell r="D859" t="str">
            <v>15.04.2022</v>
          </cell>
        </row>
        <row r="860">
          <cell r="A860" t="str">
            <v>Aktau Riviera - Виллы - 1 - 1</v>
          </cell>
          <cell r="B860" t="str">
            <v>27.01.2021</v>
          </cell>
          <cell r="C860" t="str">
            <v>17.09.2021</v>
          </cell>
        </row>
        <row r="861">
          <cell r="A861" t="str">
            <v>Altyn Zaman - 1 - 1</v>
          </cell>
          <cell r="B861" t="str">
            <v>27.03.2023</v>
          </cell>
          <cell r="C861" t="str">
            <v>28.12.2024</v>
          </cell>
          <cell r="D861" t="str">
            <v>21.08.2023</v>
          </cell>
          <cell r="E861">
            <v>8</v>
          </cell>
        </row>
        <row r="862">
          <cell r="A862" t="str">
            <v>Altyn Zaman 1 - 2</v>
          </cell>
          <cell r="B862" t="str">
            <v>24.08.2023</v>
          </cell>
          <cell r="C862" t="str">
            <v>30.08.2025</v>
          </cell>
          <cell r="D862" t="str">
            <v>21.08.2023</v>
          </cell>
          <cell r="E862">
            <v>46</v>
          </cell>
        </row>
        <row r="863">
          <cell r="A863" t="str">
            <v>Asyl Zaman - 1 - 1</v>
          </cell>
          <cell r="B863" t="str">
            <v>20.01.2025</v>
          </cell>
          <cell r="C863" t="str">
            <v>26.09.2026</v>
          </cell>
          <cell r="D863" t="str">
            <v>05.01.2025</v>
          </cell>
          <cell r="E863">
            <v>107</v>
          </cell>
        </row>
        <row r="864">
          <cell r="A864" t="str">
            <v>Batysmura Business  - 1 - 1</v>
          </cell>
          <cell r="B864" t="str">
            <v>02.02.2022</v>
          </cell>
          <cell r="C864" t="str">
            <v>07.07.2023</v>
          </cell>
          <cell r="D864" t="str">
            <v>05.08.2022</v>
          </cell>
        </row>
        <row r="865">
          <cell r="A865" t="str">
            <v>Batysmura Business - 1 - 2</v>
          </cell>
          <cell r="B865" t="str">
            <v>13.07.2023</v>
          </cell>
          <cell r="C865" t="str">
            <v>30.11.2024</v>
          </cell>
          <cell r="D865" t="str">
            <v>10.08.2023</v>
          </cell>
        </row>
        <row r="866">
          <cell r="A866" t="str">
            <v>Batysmura Life</v>
          </cell>
          <cell r="B866" t="str">
            <v>28.06.2021</v>
          </cell>
          <cell r="C866" t="str">
            <v>20.10.2022</v>
          </cell>
          <cell r="D866" t="str">
            <v>23.11.2021</v>
          </cell>
        </row>
        <row r="867">
          <cell r="A867" t="str">
            <v>Batysmura Lite - 1</v>
          </cell>
          <cell r="B867" t="str">
            <v>16.05.2023</v>
          </cell>
          <cell r="C867" t="str">
            <v>28.12.2024</v>
          </cell>
          <cell r="D867" t="str">
            <v>13.12.2022</v>
          </cell>
          <cell r="E867">
            <v>2</v>
          </cell>
        </row>
        <row r="868">
          <cell r="A868" t="str">
            <v>Batysmura Lite - 2</v>
          </cell>
          <cell r="B868" t="str">
            <v>19.12.2023</v>
          </cell>
          <cell r="C868" t="str">
            <v>20.09.2025</v>
          </cell>
          <cell r="D868" t="str">
            <v>15.03.2024</v>
          </cell>
          <cell r="E868">
            <v>16</v>
          </cell>
        </row>
        <row r="869">
          <cell r="A869" t="str">
            <v>Batysmura Prime 1</v>
          </cell>
          <cell r="B869" t="str">
            <v>12.12.2024</v>
          </cell>
          <cell r="C869" t="str">
            <v>25.07.2026</v>
          </cell>
          <cell r="D869" t="str">
            <v>20.11.2024</v>
          </cell>
          <cell r="E869">
            <v>84</v>
          </cell>
        </row>
        <row r="870">
          <cell r="A870" t="str">
            <v>SANDI</v>
          </cell>
          <cell r="B870" t="str">
            <v>25.10.2024</v>
          </cell>
          <cell r="C870" t="str">
            <v>17.01.2026</v>
          </cell>
          <cell r="D870" t="str">
            <v>29.04.2025</v>
          </cell>
          <cell r="E870">
            <v>42</v>
          </cell>
        </row>
        <row r="871">
          <cell r="A871" t="str">
            <v>Sapa 4Life Comfort 1-1</v>
          </cell>
          <cell r="B871" t="str">
            <v>14.06.2024</v>
          </cell>
          <cell r="C871" t="str">
            <v>20.12.2025</v>
          </cell>
          <cell r="D871" t="str">
            <v>09.01.2025</v>
          </cell>
          <cell r="E871">
            <v>58</v>
          </cell>
        </row>
        <row r="872">
          <cell r="A872" t="str">
            <v>Sapa 4Life Comfort 1-2</v>
          </cell>
          <cell r="B872" t="str">
            <v>25.04.2025</v>
          </cell>
          <cell r="C872" t="str">
            <v>29.08.2026</v>
          </cell>
          <cell r="D872" t="str">
            <v>09.01.2025</v>
          </cell>
          <cell r="E872">
            <v>105</v>
          </cell>
        </row>
        <row r="873">
          <cell r="A873" t="str">
            <v>Sapa 4You Business 1 - 1</v>
          </cell>
          <cell r="B873" t="str">
            <v>24.06.2024</v>
          </cell>
          <cell r="C873" t="str">
            <v>23.05.2026</v>
          </cell>
          <cell r="D873" t="str">
            <v>10.06.2025</v>
          </cell>
          <cell r="E873">
            <v>114</v>
          </cell>
        </row>
        <row r="874">
          <cell r="A874" t="str">
            <v>Talan - 1 - 2 - 1</v>
          </cell>
          <cell r="B874" t="str">
            <v>20.12.2020</v>
          </cell>
          <cell r="C874" t="str">
            <v>09.04.2022</v>
          </cell>
          <cell r="D874" t="str">
            <v>11.09.2020</v>
          </cell>
        </row>
        <row r="875">
          <cell r="A875" t="str">
            <v>Talan - 1 -1</v>
          </cell>
          <cell r="B875" t="str">
            <v>05.06.2020</v>
          </cell>
          <cell r="C875" t="str">
            <v>03.11.2021</v>
          </cell>
          <cell r="D875" t="str">
            <v>11.09.2020</v>
          </cell>
        </row>
        <row r="876">
          <cell r="A876" t="str">
            <v>URPAQ</v>
          </cell>
          <cell r="B876" t="str">
            <v>21.08.2024</v>
          </cell>
          <cell r="C876" t="str">
            <v>06.12.2025</v>
          </cell>
          <cell r="D876" t="str">
            <v>28.04.2025</v>
          </cell>
          <cell r="E876">
            <v>60</v>
          </cell>
        </row>
        <row r="877">
          <cell r="A877" t="str">
            <v>ZAMAN - 1 оч.</v>
          </cell>
          <cell r="B877" t="str">
            <v>16.03.2018</v>
          </cell>
          <cell r="C877" t="str">
            <v>16.11.2019</v>
          </cell>
        </row>
        <row r="878">
          <cell r="A878" t="str">
            <v>ZAMAN - 2  оч.</v>
          </cell>
          <cell r="B878" t="str">
            <v>28.09.2018</v>
          </cell>
          <cell r="C878" t="str">
            <v>01.04.2020</v>
          </cell>
        </row>
        <row r="879">
          <cell r="A879" t="str">
            <v>Дом на Букетова - 1</v>
          </cell>
          <cell r="B879" t="str">
            <v>06.09.2024</v>
          </cell>
          <cell r="C879" t="str">
            <v>27.12.2025</v>
          </cell>
          <cell r="D879" t="str">
            <v>14.07.2025</v>
          </cell>
          <cell r="E879">
            <v>66</v>
          </cell>
        </row>
        <row r="880">
          <cell r="A880" t="str">
            <v>4YOU Baku - 1</v>
          </cell>
          <cell r="B880" t="str">
            <v>13.06.2025</v>
          </cell>
          <cell r="C880" t="str">
            <v>30.09.2027</v>
          </cell>
          <cell r="D880" t="str">
            <v>30.09.2027</v>
          </cell>
          <cell r="E880">
            <v>113</v>
          </cell>
        </row>
        <row r="881">
          <cell r="A881" t="str">
            <v>White Garden</v>
          </cell>
          <cell r="B881" t="str">
            <v>30.10.2025</v>
          </cell>
          <cell r="C881" t="str">
            <v>30.11.2027</v>
          </cell>
          <cell r="D881" t="str">
            <v>31.12.2027</v>
          </cell>
          <cell r="E881">
            <v>122</v>
          </cell>
        </row>
        <row r="882">
          <cell r="A882" t="str">
            <v>Millux Place</v>
          </cell>
          <cell r="B882" t="str">
            <v>24.09.2024</v>
          </cell>
          <cell r="C882" t="str">
            <v>25.03.2028</v>
          </cell>
          <cell r="E882">
            <v>98</v>
          </cell>
        </row>
        <row r="883">
          <cell r="A883" t="str">
            <v>Parkside Brickell</v>
          </cell>
          <cell r="B883" t="str">
            <v>24.09.2024</v>
          </cell>
          <cell r="C883" t="str">
            <v>25.11.2026</v>
          </cell>
          <cell r="E883">
            <v>181</v>
          </cell>
        </row>
        <row r="884">
          <cell r="A884" t="str">
            <v>Season One</v>
          </cell>
          <cell r="B884" t="str">
            <v>24.09.2024</v>
          </cell>
          <cell r="C884" t="str">
            <v>25.02.2028</v>
          </cell>
          <cell r="E884">
            <v>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1">
          <cell r="A1" t="str">
            <v>Объект</v>
          </cell>
          <cell r="B1" t="str">
            <v>Дата старта продаж</v>
          </cell>
          <cell r="C1" t="str">
            <v>Дата передачи ключей</v>
          </cell>
          <cell r="D1" t="str">
            <v>Дата ДДУ</v>
          </cell>
          <cell r="E1" t="str">
            <v>Остатки</v>
          </cell>
        </row>
        <row r="2">
          <cell r="A2" t="str">
            <v>Тип помещения</v>
          </cell>
          <cell r="E2" t="str">
            <v>Количество помещений, ед.</v>
          </cell>
        </row>
        <row r="3">
          <cell r="A3" t="str">
            <v>Центр международной торговли (паркинг)</v>
          </cell>
          <cell r="B3" t="str">
            <v>12.01.2020</v>
          </cell>
          <cell r="C3" t="str">
            <v>13.01.2020</v>
          </cell>
          <cell r="E3">
            <v>4</v>
          </cell>
        </row>
        <row r="4">
          <cell r="A4" t="str">
            <v>Акбулак Таун 1-А  паркинг</v>
          </cell>
          <cell r="C4" t="str">
            <v>20.06.2015</v>
          </cell>
        </row>
        <row r="5">
          <cell r="A5" t="str">
            <v>Номад  (Паркинг)</v>
          </cell>
          <cell r="C5" t="str">
            <v>30.06.2013</v>
          </cell>
          <cell r="E5">
            <v>1</v>
          </cell>
        </row>
        <row r="6">
          <cell r="A6" t="str">
            <v>Шанырак паркинг</v>
          </cell>
          <cell r="C6" t="str">
            <v>30.07.2013</v>
          </cell>
        </row>
        <row r="7">
          <cell r="A7" t="str">
            <v>4YOU Business - 1 Кладовки</v>
          </cell>
          <cell r="B7" t="str">
            <v>16.09.2020</v>
          </cell>
          <cell r="C7" t="str">
            <v>30.07.2021</v>
          </cell>
          <cell r="D7" t="str">
            <v>01.01.2016</v>
          </cell>
        </row>
        <row r="8">
          <cell r="A8" t="str">
            <v>4YOU Business - 1 Паркинг</v>
          </cell>
          <cell r="B8" t="str">
            <v>12.10.2019</v>
          </cell>
          <cell r="C8" t="str">
            <v>30.07.2021</v>
          </cell>
          <cell r="D8" t="str">
            <v>10.10.2019</v>
          </cell>
        </row>
        <row r="9">
          <cell r="A9" t="str">
            <v>4YOU Business - 2 - Паркинг</v>
          </cell>
          <cell r="B9" t="str">
            <v>29.06.2021</v>
          </cell>
          <cell r="C9" t="str">
            <v>25.01.2022</v>
          </cell>
          <cell r="D9" t="str">
            <v>10.10.2019</v>
          </cell>
        </row>
        <row r="10">
          <cell r="A10" t="str">
            <v>4you Business - 2. Кладовые помещения</v>
          </cell>
          <cell r="B10" t="str">
            <v>29.06.2021</v>
          </cell>
          <cell r="C10" t="str">
            <v>25.01.2022</v>
          </cell>
          <cell r="D10" t="str">
            <v>01.05.2020</v>
          </cell>
        </row>
        <row r="11">
          <cell r="A11" t="str">
            <v>4YOU Comfort - 1</v>
          </cell>
          <cell r="B11" t="str">
            <v>12.10.2019</v>
          </cell>
          <cell r="C11" t="str">
            <v>24.04.2021</v>
          </cell>
          <cell r="D11" t="str">
            <v>10.10.2019</v>
          </cell>
        </row>
        <row r="12">
          <cell r="A12" t="str">
            <v>4YOU Comfort - 1 - Кладовки</v>
          </cell>
          <cell r="B12" t="str">
            <v>16.09.2020</v>
          </cell>
          <cell r="C12" t="str">
            <v>24.04.2021</v>
          </cell>
          <cell r="D12" t="str">
            <v>10.10.2019</v>
          </cell>
        </row>
        <row r="13">
          <cell r="A13" t="str">
            <v>4YOU Comfort - 1 Паркинг</v>
          </cell>
          <cell r="B13" t="str">
            <v>12.10.2019</v>
          </cell>
          <cell r="C13" t="str">
            <v>24.04.2021</v>
          </cell>
          <cell r="D13" t="str">
            <v>10.10.2019</v>
          </cell>
        </row>
        <row r="14">
          <cell r="A14" t="str">
            <v>4YOU Comfort - 2</v>
          </cell>
          <cell r="B14" t="str">
            <v>29.11.2019</v>
          </cell>
          <cell r="C14" t="str">
            <v>20.01.2022</v>
          </cell>
          <cell r="D14" t="str">
            <v>01.05.2020</v>
          </cell>
        </row>
        <row r="15">
          <cell r="A15" t="str">
            <v>4YOU Comfort - 2 - Паркинг</v>
          </cell>
          <cell r="B15" t="str">
            <v>29.06.2021</v>
          </cell>
          <cell r="C15" t="str">
            <v>20.01.2022</v>
          </cell>
          <cell r="D15" t="str">
            <v>10.10.2019</v>
          </cell>
        </row>
        <row r="16">
          <cell r="A16" t="str">
            <v>4you Comfort - 2. Кладовые помещения</v>
          </cell>
          <cell r="B16" t="str">
            <v>29.06.2021</v>
          </cell>
          <cell r="C16" t="str">
            <v>20.01.2022</v>
          </cell>
          <cell r="D16" t="str">
            <v>01.05.2020</v>
          </cell>
        </row>
        <row r="17">
          <cell r="A17" t="str">
            <v>Art Residence 1 оч. (паркинг)</v>
          </cell>
          <cell r="B17" t="str">
            <v>12.05.2017</v>
          </cell>
          <cell r="C17" t="str">
            <v>10.12.2018</v>
          </cell>
          <cell r="D17" t="str">
            <v>21.12.2017</v>
          </cell>
        </row>
        <row r="18">
          <cell r="A18" t="str">
            <v>Art Residence 1 оч. кладовки</v>
          </cell>
          <cell r="B18" t="str">
            <v>12.05.2017</v>
          </cell>
          <cell r="C18" t="str">
            <v>10.12.2018</v>
          </cell>
          <cell r="D18" t="str">
            <v>21.12.2017</v>
          </cell>
        </row>
        <row r="19">
          <cell r="A19" t="str">
            <v>Art Residence 2 оч. (кладовки)</v>
          </cell>
          <cell r="B19" t="str">
            <v>24.06.2017</v>
          </cell>
          <cell r="C19" t="str">
            <v>26.01.2019</v>
          </cell>
          <cell r="D19" t="str">
            <v>14.03.2018</v>
          </cell>
        </row>
        <row r="20">
          <cell r="A20" t="str">
            <v>Art Residence 2 оч. (паркинг)</v>
          </cell>
          <cell r="B20" t="str">
            <v>24.06.2017</v>
          </cell>
          <cell r="C20" t="str">
            <v>26.01.2019</v>
          </cell>
          <cell r="D20" t="str">
            <v>14.03.2018</v>
          </cell>
        </row>
        <row r="21">
          <cell r="A21" t="str">
            <v>Atameken (паркинг)</v>
          </cell>
          <cell r="B21" t="str">
            <v>13.10.2018</v>
          </cell>
          <cell r="C21" t="str">
            <v>23.11.2019</v>
          </cell>
          <cell r="D21" t="str">
            <v>20.03.2019</v>
          </cell>
        </row>
        <row r="22">
          <cell r="A22" t="str">
            <v>Atameken кладовые</v>
          </cell>
          <cell r="B22" t="str">
            <v>14.12.2018</v>
          </cell>
          <cell r="C22" t="str">
            <v>23.11.2019</v>
          </cell>
          <cell r="D22" t="str">
            <v>20.03.2019</v>
          </cell>
        </row>
        <row r="23">
          <cell r="A23" t="str">
            <v>Aulet - кладовые</v>
          </cell>
          <cell r="B23" t="str">
            <v>04.07.2022</v>
          </cell>
          <cell r="C23" t="str">
            <v>28.12.2023</v>
          </cell>
        </row>
        <row r="24">
          <cell r="A24" t="str">
            <v>Aulet - надземный паркинг</v>
          </cell>
          <cell r="B24" t="str">
            <v>26.04.2024</v>
          </cell>
          <cell r="C24" t="str">
            <v>30.04.2024</v>
          </cell>
        </row>
        <row r="25">
          <cell r="A25" t="str">
            <v>Chocolate - Кладовые</v>
          </cell>
          <cell r="B25" t="str">
            <v>28.12.2019</v>
          </cell>
          <cell r="C25" t="str">
            <v>17.07.2021</v>
          </cell>
          <cell r="D25" t="str">
            <v>25.12.2019</v>
          </cell>
        </row>
        <row r="26">
          <cell r="A26" t="str">
            <v>Chocolate - Паркинг</v>
          </cell>
          <cell r="B26" t="str">
            <v>28.12.2019</v>
          </cell>
          <cell r="C26" t="str">
            <v>17.07.2021</v>
          </cell>
          <cell r="D26" t="str">
            <v>25.12.2019</v>
          </cell>
        </row>
        <row r="27">
          <cell r="A27" t="str">
            <v>Dream City Art - 2 - B - Паркинг</v>
          </cell>
          <cell r="B27" t="str">
            <v>08.11.2025</v>
          </cell>
          <cell r="C27" t="str">
            <v>26.12.2026</v>
          </cell>
          <cell r="D27" t="str">
            <v>21.10.2025</v>
          </cell>
          <cell r="E27">
            <v>35</v>
          </cell>
        </row>
        <row r="28">
          <cell r="A28" t="str">
            <v>Dream City Art - A - Кладовка</v>
          </cell>
          <cell r="B28" t="str">
            <v>23.10.2025</v>
          </cell>
          <cell r="C28" t="str">
            <v>28.11.2026</v>
          </cell>
          <cell r="D28" t="str">
            <v>19.09.2025</v>
          </cell>
          <cell r="E28">
            <v>32</v>
          </cell>
        </row>
        <row r="29">
          <cell r="A29" t="str">
            <v>Dream City Family - A - Кладовка</v>
          </cell>
          <cell r="B29" t="str">
            <v>24.10.2024</v>
          </cell>
          <cell r="C29" t="str">
            <v>01.11.2025</v>
          </cell>
          <cell r="E29">
            <v>13</v>
          </cell>
        </row>
        <row r="30">
          <cell r="A30" t="str">
            <v>Dream City Family - A - Паркинг</v>
          </cell>
          <cell r="B30" t="str">
            <v>24.10.2024</v>
          </cell>
          <cell r="C30" t="str">
            <v>01.11.2025</v>
          </cell>
          <cell r="E30">
            <v>68</v>
          </cell>
        </row>
        <row r="31">
          <cell r="A31" t="str">
            <v>Dream City Family - B - Паркинг</v>
          </cell>
          <cell r="B31" t="str">
            <v>24.10.2024</v>
          </cell>
          <cell r="C31" t="str">
            <v>27.12.2025</v>
          </cell>
          <cell r="E31">
            <v>73</v>
          </cell>
        </row>
        <row r="32">
          <cell r="A32" t="str">
            <v>Dream City Family - C - Паркинг</v>
          </cell>
          <cell r="B32" t="str">
            <v>09.08.2025</v>
          </cell>
          <cell r="C32" t="str">
            <v>27.06.2026</v>
          </cell>
          <cell r="D32" t="str">
            <v>04.07.2025</v>
          </cell>
          <cell r="E32">
            <v>39</v>
          </cell>
        </row>
        <row r="33">
          <cell r="A33" t="str">
            <v>Dream City Family - D - Паркинг</v>
          </cell>
          <cell r="B33" t="str">
            <v>19.07.2025</v>
          </cell>
          <cell r="C33" t="str">
            <v>26.09.2026</v>
          </cell>
          <cell r="D33" t="str">
            <v>04.07.2025</v>
          </cell>
          <cell r="E33">
            <v>70</v>
          </cell>
        </row>
        <row r="34">
          <cell r="A34" t="str">
            <v>Dream City Family - F</v>
          </cell>
          <cell r="B34" t="str">
            <v>09.11.2024</v>
          </cell>
          <cell r="C34" t="str">
            <v>28.03.2026</v>
          </cell>
          <cell r="D34" t="str">
            <v>22.08.2025</v>
          </cell>
          <cell r="E34">
            <v>21</v>
          </cell>
        </row>
        <row r="35">
          <cell r="A35" t="str">
            <v>Dream City Family - F - Паркинг</v>
          </cell>
          <cell r="B35" t="str">
            <v>11.10.2025</v>
          </cell>
          <cell r="C35" t="str">
            <v>28.03.2026</v>
          </cell>
          <cell r="D35" t="str">
            <v>22.08.2025</v>
          </cell>
          <cell r="E35">
            <v>67</v>
          </cell>
        </row>
        <row r="36">
          <cell r="A36" t="str">
            <v>Dream City Family - G</v>
          </cell>
          <cell r="B36" t="str">
            <v>25.01.2025</v>
          </cell>
          <cell r="C36" t="str">
            <v>30.05.2026</v>
          </cell>
          <cell r="D36" t="str">
            <v>03.09.2025</v>
          </cell>
          <cell r="E36">
            <v>9</v>
          </cell>
        </row>
        <row r="37">
          <cell r="A37" t="str">
            <v>Dream City Family - G - BIG+ Comfort</v>
          </cell>
          <cell r="B37" t="str">
            <v>25.01.2025</v>
          </cell>
          <cell r="C37" t="str">
            <v>30.05.2026</v>
          </cell>
          <cell r="D37" t="str">
            <v>03.09.2025</v>
          </cell>
          <cell r="E37">
            <v>3</v>
          </cell>
        </row>
        <row r="38">
          <cell r="A38" t="str">
            <v>Dream City Family - G - Паркинг</v>
          </cell>
          <cell r="B38" t="str">
            <v>01.11.2025</v>
          </cell>
          <cell r="C38" t="str">
            <v>30.05.2026</v>
          </cell>
          <cell r="D38" t="str">
            <v>03.09.2025</v>
          </cell>
          <cell r="E38">
            <v>62</v>
          </cell>
        </row>
        <row r="39">
          <cell r="A39" t="str">
            <v>Dream City Family - K</v>
          </cell>
          <cell r="B39" t="str">
            <v>19.04.2025</v>
          </cell>
          <cell r="C39" t="str">
            <v>28.11.2026</v>
          </cell>
          <cell r="D39" t="str">
            <v>05.08.2025</v>
          </cell>
          <cell r="E39">
            <v>5</v>
          </cell>
        </row>
        <row r="40">
          <cell r="A40" t="str">
            <v>Dream City Family - K - Паркинг</v>
          </cell>
          <cell r="B40" t="str">
            <v>08.10.2025</v>
          </cell>
          <cell r="C40" t="str">
            <v>28.11.2026</v>
          </cell>
          <cell r="D40" t="str">
            <v>05.08.2025</v>
          </cell>
          <cell r="E40">
            <v>71</v>
          </cell>
        </row>
        <row r="41">
          <cell r="A41" t="str">
            <v>Dream City Family - L</v>
          </cell>
          <cell r="B41" t="str">
            <v>19.04.2025</v>
          </cell>
          <cell r="C41" t="str">
            <v>28.11.2026</v>
          </cell>
          <cell r="D41" t="str">
            <v>21.10.2025</v>
          </cell>
          <cell r="E41">
            <v>5</v>
          </cell>
        </row>
        <row r="42">
          <cell r="A42" t="str">
            <v>Dream City Tech - A</v>
          </cell>
          <cell r="B42" t="str">
            <v>16.11.2024</v>
          </cell>
          <cell r="C42" t="str">
            <v>25.04.2026</v>
          </cell>
          <cell r="D42" t="str">
            <v>30.05.2025</v>
          </cell>
          <cell r="E42">
            <v>15</v>
          </cell>
        </row>
        <row r="43">
          <cell r="A43" t="str">
            <v>Dream City Tech - B</v>
          </cell>
          <cell r="B43" t="str">
            <v>13.03.2025</v>
          </cell>
          <cell r="C43" t="str">
            <v>26.09.2026</v>
          </cell>
          <cell r="D43" t="str">
            <v>30.05.2025</v>
          </cell>
          <cell r="E43">
            <v>23</v>
          </cell>
        </row>
        <row r="44">
          <cell r="A44" t="str">
            <v>Hyde Park - 1 - Кладовые</v>
          </cell>
          <cell r="B44" t="str">
            <v>08.11.2018</v>
          </cell>
          <cell r="C44" t="str">
            <v>06.06.2020</v>
          </cell>
        </row>
        <row r="45">
          <cell r="A45" t="str">
            <v>Hyde Park - 1 - Паркинг</v>
          </cell>
          <cell r="B45" t="str">
            <v>08.11.2018</v>
          </cell>
          <cell r="C45" t="str">
            <v>06.06.2020</v>
          </cell>
        </row>
        <row r="46">
          <cell r="A46" t="str">
            <v>Hyde Park - 2 - Кладовые</v>
          </cell>
          <cell r="B46" t="str">
            <v>20.07.2019</v>
          </cell>
          <cell r="C46" t="str">
            <v>31.10.2020</v>
          </cell>
        </row>
        <row r="47">
          <cell r="A47" t="str">
            <v>Hyde Park - 2 - Паркинг</v>
          </cell>
          <cell r="B47" t="str">
            <v>20.07.2019</v>
          </cell>
          <cell r="C47" t="str">
            <v>31.10.2020</v>
          </cell>
        </row>
        <row r="48">
          <cell r="A48" t="str">
            <v>Lifetown - 1-1 Кладовые</v>
          </cell>
          <cell r="B48" t="str">
            <v>17.01.2023</v>
          </cell>
          <cell r="C48" t="str">
            <v>25.02.2023</v>
          </cell>
          <cell r="D48" t="str">
            <v>20.04.2023</v>
          </cell>
        </row>
        <row r="49">
          <cell r="A49" t="str">
            <v>Lifetown - 1-1 Паркинг</v>
          </cell>
          <cell r="B49" t="str">
            <v>17.01.2023</v>
          </cell>
          <cell r="C49" t="str">
            <v>25.02.2023</v>
          </cell>
          <cell r="D49" t="str">
            <v>20.04.2023</v>
          </cell>
        </row>
        <row r="50">
          <cell r="A50" t="str">
            <v>Lifetown - 1-2 Кладовые</v>
          </cell>
          <cell r="B50" t="str">
            <v>27.09.2023</v>
          </cell>
          <cell r="C50" t="str">
            <v>03.02.2024</v>
          </cell>
          <cell r="D50" t="str">
            <v>14.02.2023</v>
          </cell>
        </row>
        <row r="51">
          <cell r="A51" t="str">
            <v>Lifetown - 1-2 Паркинг</v>
          </cell>
          <cell r="B51" t="str">
            <v>27.09.2023</v>
          </cell>
          <cell r="C51" t="str">
            <v>02.03.2024</v>
          </cell>
          <cell r="D51" t="str">
            <v>14.02.2023</v>
          </cell>
        </row>
        <row r="52">
          <cell r="A52" t="str">
            <v>Lifetown - 2 - Паркинг</v>
          </cell>
          <cell r="B52" t="str">
            <v>13.01.2024</v>
          </cell>
          <cell r="C52" t="str">
            <v>29.09.2024</v>
          </cell>
          <cell r="D52" t="str">
            <v>18.07.2023</v>
          </cell>
        </row>
        <row r="53">
          <cell r="A53" t="str">
            <v>Lifetown - 2 Кладовые</v>
          </cell>
          <cell r="B53" t="str">
            <v>13.01.2024</v>
          </cell>
          <cell r="C53" t="str">
            <v>29.09.2024</v>
          </cell>
          <cell r="D53" t="str">
            <v>18.07.2023</v>
          </cell>
        </row>
        <row r="54">
          <cell r="A54" t="str">
            <v>Saulet - 1 - Кладовка</v>
          </cell>
          <cell r="B54" t="str">
            <v>15.07.2025</v>
          </cell>
          <cell r="C54" t="str">
            <v>26.09.2026</v>
          </cell>
          <cell r="E54">
            <v>41</v>
          </cell>
        </row>
        <row r="55">
          <cell r="A55" t="str">
            <v>Saulet - 1 - Паркинг</v>
          </cell>
          <cell r="B55" t="str">
            <v>15.07.2025</v>
          </cell>
          <cell r="C55" t="str">
            <v>26.09.2026</v>
          </cell>
          <cell r="D55" t="str">
            <v>13.05.2025</v>
          </cell>
          <cell r="E55">
            <v>53</v>
          </cell>
        </row>
        <row r="56">
          <cell r="A56" t="str">
            <v>Saulet - 2 - Кладовка</v>
          </cell>
          <cell r="B56" t="str">
            <v>15.07.2025</v>
          </cell>
          <cell r="C56" t="str">
            <v>26.09.2026</v>
          </cell>
          <cell r="E56">
            <v>61</v>
          </cell>
        </row>
        <row r="57">
          <cell r="A57" t="str">
            <v>Saulet - 2 - Паркинг</v>
          </cell>
          <cell r="B57" t="str">
            <v>15.07.2025</v>
          </cell>
          <cell r="C57" t="str">
            <v>26.09.2026</v>
          </cell>
          <cell r="D57" t="str">
            <v>13.05.2025</v>
          </cell>
          <cell r="E57">
            <v>75</v>
          </cell>
        </row>
        <row r="58">
          <cell r="A58" t="str">
            <v>Аманат (кладовки)</v>
          </cell>
          <cell r="B58" t="str">
            <v>12.05.2017</v>
          </cell>
          <cell r="C58" t="str">
            <v>03.11.2018</v>
          </cell>
          <cell r="D58" t="str">
            <v>21.12.2017</v>
          </cell>
        </row>
        <row r="59">
          <cell r="A59" t="str">
            <v>Аманат (паркинг)</v>
          </cell>
          <cell r="B59" t="str">
            <v>12.05.2017</v>
          </cell>
          <cell r="C59" t="str">
            <v>03.11.2018</v>
          </cell>
          <cell r="D59" t="str">
            <v>21.12.2017</v>
          </cell>
        </row>
        <row r="60">
          <cell r="A60" t="str">
            <v>Асыл Тау - 4 (паркинг)</v>
          </cell>
          <cell r="B60" t="str">
            <v>02.08.2018</v>
          </cell>
          <cell r="C60" t="str">
            <v>31.01.2019</v>
          </cell>
          <cell r="D60" t="str">
            <v>30.07.2018</v>
          </cell>
        </row>
        <row r="61">
          <cell r="A61" t="str">
            <v>Асыл Тау - 4-1 кладовые</v>
          </cell>
          <cell r="B61" t="str">
            <v>02.08.2018</v>
          </cell>
          <cell r="C61" t="str">
            <v>31.01.2019</v>
          </cell>
          <cell r="D61" t="str">
            <v>30.07.2018</v>
          </cell>
        </row>
        <row r="62">
          <cell r="A62" t="str">
            <v>Асыл Тау - 4-2 кладовые</v>
          </cell>
          <cell r="B62" t="str">
            <v>02.08.2018</v>
          </cell>
          <cell r="C62" t="str">
            <v>31.01.2019</v>
          </cell>
          <cell r="D62" t="str">
            <v>30.07.2018</v>
          </cell>
        </row>
        <row r="63">
          <cell r="A63" t="str">
            <v>Асыл Тау-1оч. 12эт. подвал</v>
          </cell>
          <cell r="B63" t="str">
            <v>31.08.2012</v>
          </cell>
          <cell r="C63" t="str">
            <v>30.04.2014</v>
          </cell>
        </row>
        <row r="64">
          <cell r="A64" t="str">
            <v>Асыл Тау-1оч. 14эт. подвал</v>
          </cell>
          <cell r="B64" t="str">
            <v>31.08.2012</v>
          </cell>
          <cell r="C64" t="str">
            <v>30.04.2014</v>
          </cell>
        </row>
        <row r="65">
          <cell r="A65" t="str">
            <v>Асыл Тау-1оч. 16эт. подвал</v>
          </cell>
          <cell r="B65" t="str">
            <v>31.08.2012</v>
          </cell>
          <cell r="C65" t="str">
            <v>30.04.2014</v>
          </cell>
        </row>
        <row r="66">
          <cell r="A66" t="str">
            <v>Асыл Тау-1оч. паркинг</v>
          </cell>
          <cell r="B66" t="str">
            <v>31.08.2012</v>
          </cell>
          <cell r="C66" t="str">
            <v>30.04.2014</v>
          </cell>
        </row>
        <row r="67">
          <cell r="A67" t="str">
            <v>Асыл Тау-2оч. 13 эт. офис подвал</v>
          </cell>
          <cell r="B67" t="str">
            <v>01.06.2014</v>
          </cell>
          <cell r="C67" t="str">
            <v>19.09.2015</v>
          </cell>
        </row>
        <row r="68">
          <cell r="A68" t="str">
            <v>Асыл Тау-2оч. 15 эт. подвал</v>
          </cell>
          <cell r="B68" t="str">
            <v>14.06.2014</v>
          </cell>
          <cell r="C68" t="str">
            <v>19.09.2015</v>
          </cell>
        </row>
        <row r="69">
          <cell r="A69" t="str">
            <v>Асыл Тау-2оч. 17 эт. подвал</v>
          </cell>
          <cell r="B69" t="str">
            <v>14.06.2014</v>
          </cell>
          <cell r="C69" t="str">
            <v>19.09.2015</v>
          </cell>
        </row>
        <row r="70">
          <cell r="A70" t="str">
            <v>Асыл Тау-2оч. паркинг</v>
          </cell>
          <cell r="B70" t="str">
            <v>01.06.2014</v>
          </cell>
          <cell r="C70" t="str">
            <v>19.09.2015</v>
          </cell>
        </row>
        <row r="71">
          <cell r="A71" t="str">
            <v>Асыл Тау-3 (блок 1) подвал</v>
          </cell>
          <cell r="B71" t="str">
            <v>10.03.2016</v>
          </cell>
          <cell r="C71" t="str">
            <v>19.08.2017</v>
          </cell>
        </row>
        <row r="72">
          <cell r="A72" t="str">
            <v>Асыл Тау-3 (блок 2) подвал</v>
          </cell>
          <cell r="B72" t="str">
            <v>10.03.2016</v>
          </cell>
          <cell r="C72" t="str">
            <v>31.08.2017</v>
          </cell>
          <cell r="D72" t="str">
            <v>15.12.2016</v>
          </cell>
        </row>
        <row r="73">
          <cell r="A73" t="str">
            <v>Асыл Тау-3 паркинг</v>
          </cell>
          <cell r="B73" t="str">
            <v>10.03.2016</v>
          </cell>
          <cell r="C73" t="str">
            <v>05.08.2017</v>
          </cell>
        </row>
        <row r="74">
          <cell r="A74" t="str">
            <v>Асыл Тобе - Кладовки</v>
          </cell>
          <cell r="B74" t="str">
            <v>18.06.2020</v>
          </cell>
          <cell r="C74" t="str">
            <v>30.12.2020</v>
          </cell>
          <cell r="D74" t="str">
            <v>13.02.2020</v>
          </cell>
        </row>
        <row r="75">
          <cell r="A75" t="str">
            <v>Асыл Тобе - Паркинг</v>
          </cell>
          <cell r="B75" t="str">
            <v>18.06.2020</v>
          </cell>
          <cell r="C75" t="str">
            <v>30.12.2020</v>
          </cell>
          <cell r="D75" t="str">
            <v>13.02.2020</v>
          </cell>
        </row>
        <row r="76">
          <cell r="A76" t="str">
            <v>Жана Жетысу (кладовки)</v>
          </cell>
          <cell r="B76" t="str">
            <v>17.07.2017</v>
          </cell>
          <cell r="C76" t="str">
            <v>15.12.2018</v>
          </cell>
          <cell r="D76" t="str">
            <v>14.03.2018</v>
          </cell>
        </row>
        <row r="77">
          <cell r="A77" t="str">
            <v>Жана Жетысу (паркинг)</v>
          </cell>
          <cell r="B77" t="str">
            <v>17.07.2017</v>
          </cell>
          <cell r="C77" t="str">
            <v>15.12.2018</v>
          </cell>
          <cell r="D77" t="str">
            <v>14.03.2018</v>
          </cell>
        </row>
        <row r="78">
          <cell r="A78" t="str">
            <v>Сезам</v>
          </cell>
          <cell r="B78" t="str">
            <v>08.11.2014</v>
          </cell>
          <cell r="C78" t="str">
            <v>07.11.2016</v>
          </cell>
        </row>
        <row r="79">
          <cell r="A79" t="str">
            <v>Сезам (Автопаркинг)</v>
          </cell>
          <cell r="B79" t="str">
            <v>08.11.2014</v>
          </cell>
          <cell r="C79" t="str">
            <v>07.11.2016</v>
          </cell>
        </row>
        <row r="80">
          <cell r="A80" t="str">
            <v>Сезам (Кладовые)</v>
          </cell>
          <cell r="B80" t="str">
            <v>08.11.2014</v>
          </cell>
          <cell r="C80" t="str">
            <v>07.11.2016</v>
          </cell>
        </row>
        <row r="81">
          <cell r="A81" t="str">
            <v>Arena City Life - A - Кладовка</v>
          </cell>
          <cell r="B81" t="str">
            <v>08.05.2025</v>
          </cell>
          <cell r="C81" t="str">
            <v>29.11.2025</v>
          </cell>
          <cell r="E81">
            <v>60</v>
          </cell>
        </row>
        <row r="82">
          <cell r="A82" t="str">
            <v>Arena City Life - A - Паркинг</v>
          </cell>
          <cell r="B82" t="str">
            <v>29.04.2025</v>
          </cell>
          <cell r="C82" t="str">
            <v>29.11.2025</v>
          </cell>
          <cell r="D82" t="str">
            <v>01.01.2016</v>
          </cell>
          <cell r="E82">
            <v>40</v>
          </cell>
        </row>
        <row r="83">
          <cell r="A83" t="str">
            <v>Arena City Park - C - Кладовка</v>
          </cell>
          <cell r="B83" t="str">
            <v>24.10.2025</v>
          </cell>
          <cell r="C83" t="str">
            <v>15.12.2026</v>
          </cell>
          <cell r="D83" t="str">
            <v>04.07.2025</v>
          </cell>
          <cell r="E83">
            <v>93</v>
          </cell>
        </row>
        <row r="84">
          <cell r="A84" t="str">
            <v>Arena City Park - C - Паркинг</v>
          </cell>
          <cell r="B84" t="str">
            <v>24.10.2025</v>
          </cell>
          <cell r="C84" t="str">
            <v>15.12.2026</v>
          </cell>
          <cell r="D84" t="str">
            <v>04.07.2025</v>
          </cell>
          <cell r="E84">
            <v>45</v>
          </cell>
        </row>
        <row r="85">
          <cell r="A85" t="str">
            <v>Arena City Sport - D - Кладовка</v>
          </cell>
          <cell r="B85" t="str">
            <v>05.11.2025</v>
          </cell>
          <cell r="C85" t="str">
            <v>30.05.2026</v>
          </cell>
          <cell r="D85" t="str">
            <v>04.03.2025</v>
          </cell>
          <cell r="E85">
            <v>145</v>
          </cell>
        </row>
        <row r="86">
          <cell r="A86" t="str">
            <v>Arena City Sport - D - Паркинг</v>
          </cell>
          <cell r="B86" t="str">
            <v>05.11.2025</v>
          </cell>
          <cell r="C86" t="str">
            <v>30.05.2026</v>
          </cell>
          <cell r="D86" t="str">
            <v>04.03.2025</v>
          </cell>
          <cell r="E86">
            <v>89</v>
          </cell>
        </row>
        <row r="87">
          <cell r="A87" t="str">
            <v>Arena City Sport - E - Кладовка</v>
          </cell>
          <cell r="B87" t="str">
            <v>18.10.2025</v>
          </cell>
          <cell r="C87" t="str">
            <v>29.08.2026</v>
          </cell>
          <cell r="D87" t="str">
            <v>23.07.2025</v>
          </cell>
          <cell r="E87">
            <v>209</v>
          </cell>
        </row>
        <row r="88">
          <cell r="A88" t="str">
            <v>Arena City Sport - F - Кладовка</v>
          </cell>
          <cell r="B88" t="str">
            <v>18.10.2025</v>
          </cell>
          <cell r="C88" t="str">
            <v>31.10.2026</v>
          </cell>
          <cell r="D88" t="str">
            <v>23.07.2025</v>
          </cell>
          <cell r="E88">
            <v>143</v>
          </cell>
        </row>
        <row r="89">
          <cell r="A89" t="str">
            <v>Arena City Sport C (Comfort P-) - C - Кладовка</v>
          </cell>
          <cell r="B89" t="str">
            <v>15.08.2025</v>
          </cell>
          <cell r="C89" t="str">
            <v>27.12.2025</v>
          </cell>
          <cell r="D89" t="str">
            <v>04.03.2025</v>
          </cell>
          <cell r="E89">
            <v>167</v>
          </cell>
        </row>
        <row r="90">
          <cell r="A90" t="str">
            <v>Arena City. Sport A (Comfort) - A - Кладовка</v>
          </cell>
          <cell r="B90" t="str">
            <v>03.04.2025</v>
          </cell>
          <cell r="C90" t="str">
            <v>13.09.2025</v>
          </cell>
          <cell r="E90">
            <v>43</v>
          </cell>
        </row>
        <row r="91">
          <cell r="A91" t="str">
            <v>Arena City. Sport B (Comfort) - B - Паркинг</v>
          </cell>
          <cell r="B91" t="str">
            <v>14.03.2025</v>
          </cell>
          <cell r="C91" t="str">
            <v>19.09.2025</v>
          </cell>
          <cell r="E91">
            <v>66</v>
          </cell>
        </row>
        <row r="92">
          <cell r="A92" t="str">
            <v>Arena City. Sport B (Comfort) - Кладовка</v>
          </cell>
          <cell r="B92" t="str">
            <v>17.03.2025</v>
          </cell>
          <cell r="C92" t="str">
            <v>19.09.2025</v>
          </cell>
          <cell r="E92">
            <v>4</v>
          </cell>
        </row>
        <row r="93">
          <cell r="A93" t="str">
            <v>Arena Park Comfort - 1 - Кладовые</v>
          </cell>
          <cell r="B93" t="str">
            <v>28.02.2024</v>
          </cell>
          <cell r="C93" t="str">
            <v>21.09.2024</v>
          </cell>
          <cell r="D93" t="str">
            <v>05.04.2023</v>
          </cell>
        </row>
        <row r="94">
          <cell r="A94" t="str">
            <v>Arena Park Comfort - 2 - 1 - Кладовые</v>
          </cell>
          <cell r="B94" t="str">
            <v>28.02.2024</v>
          </cell>
          <cell r="C94" t="str">
            <v>21.09.2024</v>
          </cell>
          <cell r="D94" t="str">
            <v>18.07.2024</v>
          </cell>
        </row>
        <row r="95">
          <cell r="A95" t="str">
            <v>Arena Park Comfort - 2 - 2 - Кладовые</v>
          </cell>
          <cell r="B95" t="str">
            <v>28.02.2024</v>
          </cell>
          <cell r="C95" t="str">
            <v>21.09.2024</v>
          </cell>
          <cell r="D95" t="str">
            <v>05.04.2023</v>
          </cell>
        </row>
        <row r="96">
          <cell r="A96" t="str">
            <v>Arena Park Comfort - 3 - Кладовка</v>
          </cell>
          <cell r="B96" t="str">
            <v>23.01.2025</v>
          </cell>
          <cell r="C96" t="str">
            <v>29.05.2025</v>
          </cell>
          <cell r="D96" t="str">
            <v>18.10.2023</v>
          </cell>
          <cell r="E96">
            <v>2</v>
          </cell>
        </row>
        <row r="97">
          <cell r="A97" t="str">
            <v>Arena Park Comfort - 4 - Кладовка</v>
          </cell>
          <cell r="B97" t="str">
            <v>23.01.2025</v>
          </cell>
          <cell r="C97" t="str">
            <v>30.01.2025</v>
          </cell>
          <cell r="D97" t="str">
            <v>11.10.2023</v>
          </cell>
          <cell r="E97">
            <v>3</v>
          </cell>
        </row>
        <row r="98">
          <cell r="A98" t="str">
            <v>Bereket</v>
          </cell>
          <cell r="B98" t="str">
            <v>21.12.2017</v>
          </cell>
          <cell r="C98" t="str">
            <v>27.07.2019</v>
          </cell>
          <cell r="D98" t="str">
            <v>25.01.2019</v>
          </cell>
        </row>
        <row r="99">
          <cell r="A99" t="str">
            <v>Bereket (кладовки)</v>
          </cell>
          <cell r="B99" t="str">
            <v>13.10.2018</v>
          </cell>
          <cell r="C99" t="str">
            <v>27.07.2019</v>
          </cell>
          <cell r="D99" t="str">
            <v>25.01.2019</v>
          </cell>
        </row>
        <row r="100">
          <cell r="A100" t="str">
            <v>Bereket (паркинг)</v>
          </cell>
          <cell r="B100" t="str">
            <v>07.06.2018</v>
          </cell>
          <cell r="C100" t="str">
            <v>27.07.2019</v>
          </cell>
          <cell r="D100" t="str">
            <v>25.01.2019</v>
          </cell>
        </row>
        <row r="101">
          <cell r="A101" t="str">
            <v>Gulder - 1 (1-1) кладовые</v>
          </cell>
          <cell r="B101" t="str">
            <v>21.09.2019</v>
          </cell>
          <cell r="C101" t="str">
            <v>20.07.2019</v>
          </cell>
          <cell r="D101" t="str">
            <v>21.01.2019</v>
          </cell>
        </row>
        <row r="102">
          <cell r="A102" t="str">
            <v>Gulder - 1 (1-2) кладовые</v>
          </cell>
          <cell r="B102" t="str">
            <v>21.01.2020</v>
          </cell>
          <cell r="C102" t="str">
            <v>15.06.2020</v>
          </cell>
          <cell r="D102" t="str">
            <v>25.01.2019</v>
          </cell>
        </row>
        <row r="103">
          <cell r="A103" t="str">
            <v>Gulder - 1 (1-3) кладовые</v>
          </cell>
          <cell r="B103" t="str">
            <v>21.01.2020</v>
          </cell>
          <cell r="C103" t="str">
            <v>15.06.2020</v>
          </cell>
          <cell r="D103" t="str">
            <v>07.03.2019</v>
          </cell>
        </row>
        <row r="104">
          <cell r="A104" t="str">
            <v>Gulder - 1 (1-4) офис</v>
          </cell>
          <cell r="B104" t="str">
            <v>12.07.2019</v>
          </cell>
          <cell r="C104" t="str">
            <v>15.06.2020</v>
          </cell>
          <cell r="D104" t="str">
            <v>25.01.2019</v>
          </cell>
        </row>
        <row r="105">
          <cell r="A105" t="str">
            <v>Gulder - 1 (1-5) офис</v>
          </cell>
          <cell r="B105" t="str">
            <v>12.07.2019</v>
          </cell>
          <cell r="C105" t="str">
            <v>15.06.2020</v>
          </cell>
          <cell r="D105" t="str">
            <v>25.01.2019</v>
          </cell>
        </row>
        <row r="106">
          <cell r="A106" t="str">
            <v>Gulder - 2-1 кладовые</v>
          </cell>
          <cell r="B106" t="str">
            <v>01.02.2020</v>
          </cell>
          <cell r="C106" t="str">
            <v>06.07.2021</v>
          </cell>
          <cell r="D106" t="str">
            <v>14.11.2016</v>
          </cell>
        </row>
        <row r="107">
          <cell r="A107" t="str">
            <v>Gulder - 3-1. Кладовые помещения</v>
          </cell>
          <cell r="B107" t="str">
            <v>06.03.2021</v>
          </cell>
          <cell r="C107" t="str">
            <v>28.05.2022</v>
          </cell>
          <cell r="D107" t="str">
            <v>30.11.2020</v>
          </cell>
        </row>
        <row r="108">
          <cell r="A108" t="str">
            <v>Gulder - 3-2. Кладовые помещения</v>
          </cell>
          <cell r="B108" t="str">
            <v>06.03.2021</v>
          </cell>
          <cell r="C108" t="str">
            <v>28.05.2022</v>
          </cell>
          <cell r="D108" t="str">
            <v>30.11.2020</v>
          </cell>
        </row>
        <row r="109">
          <cell r="A109" t="str">
            <v>Gulder - 4-1 Кладовки (ул. Абишева, дом 36/13, корпус 2)</v>
          </cell>
          <cell r="B109" t="str">
            <v>17.12.2022</v>
          </cell>
          <cell r="C109" t="str">
            <v>30.09.2022</v>
          </cell>
        </row>
        <row r="110">
          <cell r="A110" t="str">
            <v>Gulder - 4-1 Кладовки (ул. Абишева, дом 36/13, корпус 3)</v>
          </cell>
          <cell r="B110" t="str">
            <v>17.12.2022</v>
          </cell>
          <cell r="C110" t="str">
            <v>30.09.2022</v>
          </cell>
        </row>
        <row r="111">
          <cell r="A111" t="str">
            <v>Gulder - 4-2 Кладовки</v>
          </cell>
          <cell r="B111" t="str">
            <v>22.04.2023</v>
          </cell>
          <cell r="C111" t="str">
            <v>29.04.2023</v>
          </cell>
          <cell r="D111" t="str">
            <v>01.01.2016</v>
          </cell>
        </row>
        <row r="112">
          <cell r="A112" t="str">
            <v>Gulder 4-1 Кладовки (ул. Абишева, дом 36/13)</v>
          </cell>
          <cell r="B112" t="str">
            <v>17.12.2022</v>
          </cell>
          <cell r="C112" t="str">
            <v>30.09.2022</v>
          </cell>
        </row>
        <row r="113">
          <cell r="A113" t="str">
            <v>Lake Town - 1 - Кладовые</v>
          </cell>
          <cell r="B113" t="str">
            <v>29.02.2020</v>
          </cell>
          <cell r="C113" t="str">
            <v>03.07.2021</v>
          </cell>
          <cell r="D113" t="str">
            <v>13.09.2019</v>
          </cell>
        </row>
        <row r="114">
          <cell r="A114" t="str">
            <v>Lake Town - 1 - Паркинг</v>
          </cell>
          <cell r="B114" t="str">
            <v>03.08.2019</v>
          </cell>
          <cell r="C114" t="str">
            <v>03.07.2021</v>
          </cell>
          <cell r="D114" t="str">
            <v>13.09.2019</v>
          </cell>
        </row>
        <row r="115">
          <cell r="A115" t="str">
            <v>Lake Town 2.1 Кладовые</v>
          </cell>
          <cell r="B115" t="str">
            <v>24.07.2021</v>
          </cell>
          <cell r="C115" t="str">
            <v>25.07.2022</v>
          </cell>
          <cell r="D115" t="str">
            <v>05.04.2021</v>
          </cell>
        </row>
        <row r="116">
          <cell r="A116" t="str">
            <v>Lake Town 2.1 Паркинг</v>
          </cell>
          <cell r="B116" t="str">
            <v>24.07.2021</v>
          </cell>
          <cell r="C116" t="str">
            <v>25.07.2022</v>
          </cell>
        </row>
        <row r="117">
          <cell r="A117" t="str">
            <v>Lake Town 2.2 Кладовые</v>
          </cell>
          <cell r="B117" t="str">
            <v>21.06.2021</v>
          </cell>
          <cell r="C117" t="str">
            <v>07.07.2023</v>
          </cell>
          <cell r="D117" t="str">
            <v>15.07.2021</v>
          </cell>
        </row>
        <row r="118">
          <cell r="A118" t="str">
            <v>Lake Town 2.2 Паркинг</v>
          </cell>
          <cell r="B118" t="str">
            <v>21.06.2021</v>
          </cell>
          <cell r="C118" t="str">
            <v>07.07.2023</v>
          </cell>
        </row>
        <row r="119">
          <cell r="A119" t="str">
            <v>ONER - 1 (паркинг 1-1 и 1-2)</v>
          </cell>
          <cell r="B119" t="str">
            <v>08.09.2021</v>
          </cell>
          <cell r="C119" t="str">
            <v>09.07.2022</v>
          </cell>
          <cell r="D119" t="str">
            <v>17.02.2021</v>
          </cell>
        </row>
        <row r="120">
          <cell r="A120" t="str">
            <v>ONER - 1-1 Кладовые</v>
          </cell>
          <cell r="B120" t="str">
            <v>08.09.2021</v>
          </cell>
          <cell r="C120" t="str">
            <v>09.07.2022</v>
          </cell>
          <cell r="D120" t="str">
            <v>17.02.2016</v>
          </cell>
        </row>
        <row r="121">
          <cell r="A121" t="str">
            <v>ONER - 1-2 Кладовки</v>
          </cell>
          <cell r="B121" t="str">
            <v>08.09.2021</v>
          </cell>
          <cell r="C121" t="str">
            <v>24.12.2022</v>
          </cell>
          <cell r="D121" t="str">
            <v>14.07.2021</v>
          </cell>
        </row>
        <row r="122">
          <cell r="A122" t="str">
            <v>ONER - 2 (2-1, 2-2 оч.) паркинг</v>
          </cell>
          <cell r="B122" t="str">
            <v>21.05.2021</v>
          </cell>
          <cell r="C122" t="str">
            <v>18.02.2023</v>
          </cell>
          <cell r="D122" t="str">
            <v>06.08.2021</v>
          </cell>
        </row>
        <row r="123">
          <cell r="A123" t="str">
            <v>ONER - 2-1 кладовые</v>
          </cell>
          <cell r="B123" t="str">
            <v>20.05.2022</v>
          </cell>
          <cell r="C123" t="str">
            <v>18.02.2023</v>
          </cell>
          <cell r="D123" t="str">
            <v>06.08.2021</v>
          </cell>
        </row>
        <row r="124">
          <cell r="A124" t="str">
            <v>ONER - 2-2 кладовые</v>
          </cell>
          <cell r="B124" t="str">
            <v>20.05.2022</v>
          </cell>
          <cell r="C124" t="str">
            <v>15.06.2023</v>
          </cell>
          <cell r="D124" t="str">
            <v>25.08.2021</v>
          </cell>
        </row>
        <row r="125">
          <cell r="A125" t="str">
            <v>ONER Towers - Кладовки</v>
          </cell>
          <cell r="B125" t="str">
            <v>20.12.2023</v>
          </cell>
          <cell r="C125" t="str">
            <v>28.07.2024</v>
          </cell>
          <cell r="D125" t="str">
            <v>22.09.2022</v>
          </cell>
        </row>
        <row r="126">
          <cell r="A126" t="str">
            <v>ONER Towers - Паркинг</v>
          </cell>
          <cell r="B126" t="str">
            <v>20.12.2023</v>
          </cell>
          <cell r="C126" t="str">
            <v>28.07.2024</v>
          </cell>
        </row>
        <row r="127">
          <cell r="A127" t="str">
            <v>oner towers 2 - паркинг</v>
          </cell>
          <cell r="B127" t="str">
            <v>26.04.2024</v>
          </cell>
          <cell r="C127" t="str">
            <v>28.07.2024</v>
          </cell>
        </row>
        <row r="128">
          <cell r="A128" t="str">
            <v>Riverside - кладовки</v>
          </cell>
          <cell r="B128" t="str">
            <v>02.12.2020</v>
          </cell>
          <cell r="C128" t="str">
            <v>03.07.2022</v>
          </cell>
          <cell r="D128" t="str">
            <v>27.10.2020</v>
          </cell>
        </row>
        <row r="129">
          <cell r="A129" t="str">
            <v>Riverside - Паркинг</v>
          </cell>
          <cell r="B129" t="str">
            <v>02.12.2020</v>
          </cell>
          <cell r="C129" t="str">
            <v>03.07.2022</v>
          </cell>
          <cell r="D129" t="str">
            <v>27.10.2020</v>
          </cell>
        </row>
        <row r="130">
          <cell r="A130" t="str">
            <v>Taugul, кладовки - 1 (1-3 подъезды)</v>
          </cell>
          <cell r="B130" t="str">
            <v>26.02.2022</v>
          </cell>
          <cell r="C130" t="str">
            <v>29.04.2023</v>
          </cell>
        </row>
        <row r="131">
          <cell r="A131" t="str">
            <v>Taugul, кладовки, 16 эт. - 1</v>
          </cell>
          <cell r="B131" t="str">
            <v>26.02.2022</v>
          </cell>
          <cell r="C131" t="str">
            <v>28.05.2023</v>
          </cell>
        </row>
        <row r="132">
          <cell r="A132" t="str">
            <v>1st by BI - коммерция</v>
          </cell>
          <cell r="B132" t="str">
            <v>29.08.2024</v>
          </cell>
          <cell r="C132" t="str">
            <v>26.09.2026</v>
          </cell>
          <cell r="D132" t="str">
            <v>30.11.2025</v>
          </cell>
          <cell r="E132">
            <v>63</v>
          </cell>
        </row>
        <row r="133">
          <cell r="A133" t="str">
            <v>1st by BI - коммерция - 5 - 5 - Паркинг</v>
          </cell>
          <cell r="B133" t="str">
            <v>13.08.2025</v>
          </cell>
          <cell r="C133" t="str">
            <v>27.06.2026</v>
          </cell>
          <cell r="D133" t="str">
            <v>30.11.2025</v>
          </cell>
          <cell r="E133">
            <v>57</v>
          </cell>
        </row>
        <row r="134">
          <cell r="A134" t="str">
            <v>1st by BI премиум - Кладовка</v>
          </cell>
          <cell r="B134" t="str">
            <v>13.08.2025</v>
          </cell>
          <cell r="C134" t="str">
            <v>26.09.2026</v>
          </cell>
          <cell r="D134" t="str">
            <v>30.11.2025</v>
          </cell>
          <cell r="E134">
            <v>45</v>
          </cell>
        </row>
        <row r="135">
          <cell r="A135" t="str">
            <v>1st by BI премиум - Паркинг</v>
          </cell>
          <cell r="B135" t="str">
            <v>13.08.2025</v>
          </cell>
          <cell r="C135" t="str">
            <v>26.09.2026</v>
          </cell>
          <cell r="D135" t="str">
            <v>30.11.2025</v>
          </cell>
          <cell r="E135">
            <v>77</v>
          </cell>
        </row>
        <row r="136">
          <cell r="A136" t="str">
            <v>1st by BI премиум 2 - 2 - Кладовка</v>
          </cell>
          <cell r="B136" t="str">
            <v>13.08.2025</v>
          </cell>
          <cell r="C136" t="str">
            <v>26.12.2026</v>
          </cell>
          <cell r="D136" t="str">
            <v>30.11.2025</v>
          </cell>
          <cell r="E136">
            <v>45</v>
          </cell>
        </row>
        <row r="137">
          <cell r="A137" t="str">
            <v>1st by BI премиум 2 - 2 - Паркинг</v>
          </cell>
          <cell r="B137" t="str">
            <v>13.08.2025</v>
          </cell>
          <cell r="C137" t="str">
            <v>26.12.2026</v>
          </cell>
          <cell r="D137" t="str">
            <v>30.11.2025</v>
          </cell>
          <cell r="E137">
            <v>68</v>
          </cell>
        </row>
        <row r="138">
          <cell r="A138" t="str">
            <v>4you Business - 3 - Паркинг</v>
          </cell>
          <cell r="B138" t="str">
            <v>07.02.2022</v>
          </cell>
          <cell r="C138" t="str">
            <v>19.12.2022</v>
          </cell>
          <cell r="D138" t="str">
            <v>26.05.2021</v>
          </cell>
        </row>
        <row r="139">
          <cell r="A139" t="str">
            <v>4you Business - 3. Кладовые помещения</v>
          </cell>
          <cell r="B139" t="str">
            <v>06.03.2021</v>
          </cell>
          <cell r="C139" t="str">
            <v>19.12.2022</v>
          </cell>
          <cell r="D139" t="str">
            <v>26.05.2021</v>
          </cell>
        </row>
        <row r="140">
          <cell r="A140" t="str">
            <v>4you Business - 4 - Паркинг</v>
          </cell>
          <cell r="B140" t="str">
            <v>19.04.2023</v>
          </cell>
          <cell r="C140" t="str">
            <v>18.11.2023</v>
          </cell>
          <cell r="D140" t="str">
            <v>18.10.2021</v>
          </cell>
        </row>
        <row r="141">
          <cell r="A141" t="str">
            <v>4you Business - 4. Кладовые помещения</v>
          </cell>
          <cell r="B141" t="str">
            <v>28.08.2021</v>
          </cell>
          <cell r="C141" t="str">
            <v>18.11.2023</v>
          </cell>
          <cell r="D141" t="str">
            <v>18.10.2021</v>
          </cell>
        </row>
        <row r="142">
          <cell r="A142" t="str">
            <v>4you Comfort - 3</v>
          </cell>
          <cell r="B142" t="str">
            <v>20.01.2021</v>
          </cell>
          <cell r="C142" t="str">
            <v>20.10.2022</v>
          </cell>
          <cell r="D142" t="str">
            <v>30.03.2021</v>
          </cell>
        </row>
        <row r="143">
          <cell r="A143" t="str">
            <v>4you Comfort - 3 - Паркинг</v>
          </cell>
          <cell r="B143" t="str">
            <v>20.01.2021</v>
          </cell>
          <cell r="C143" t="str">
            <v>20.10.2022</v>
          </cell>
          <cell r="D143" t="str">
            <v>30.03.2021</v>
          </cell>
        </row>
        <row r="144">
          <cell r="A144" t="str">
            <v>4you Comfort - 3. Кладовые помещения</v>
          </cell>
          <cell r="B144" t="str">
            <v>06.03.2021</v>
          </cell>
          <cell r="C144" t="str">
            <v>20.10.2022</v>
          </cell>
          <cell r="D144" t="str">
            <v>30.03.2021</v>
          </cell>
        </row>
        <row r="145">
          <cell r="A145" t="str">
            <v>4you Comfort - 4</v>
          </cell>
          <cell r="B145" t="str">
            <v>26.06.2021</v>
          </cell>
          <cell r="C145" t="str">
            <v>25.02.2023</v>
          </cell>
          <cell r="D145" t="str">
            <v>10.09.2021</v>
          </cell>
        </row>
        <row r="146">
          <cell r="A146" t="str">
            <v>4you Comfort - 4. кладовые помещения</v>
          </cell>
          <cell r="B146" t="str">
            <v>18.07.2021</v>
          </cell>
          <cell r="C146" t="str">
            <v>25.02.2023</v>
          </cell>
          <cell r="D146" t="str">
            <v>10.09.2021</v>
          </cell>
        </row>
        <row r="147">
          <cell r="A147" t="str">
            <v>ALA Park - 1.1  кладовые</v>
          </cell>
          <cell r="B147" t="str">
            <v>17.12.2020</v>
          </cell>
          <cell r="C147" t="str">
            <v>09.07.2022</v>
          </cell>
          <cell r="D147" t="str">
            <v>18.08.2020</v>
          </cell>
        </row>
        <row r="148">
          <cell r="A148" t="str">
            <v>ALA Park - 1.1 Паркинг</v>
          </cell>
          <cell r="B148" t="str">
            <v>17.12.2020</v>
          </cell>
          <cell r="C148" t="str">
            <v>09.07.2022</v>
          </cell>
          <cell r="D148" t="str">
            <v>18.08.2020</v>
          </cell>
        </row>
        <row r="149">
          <cell r="A149" t="str">
            <v>ALA Park - 1.2  Паркинг</v>
          </cell>
          <cell r="B149" t="str">
            <v>17.12.2020</v>
          </cell>
          <cell r="C149" t="str">
            <v>09.07.2022</v>
          </cell>
          <cell r="D149" t="str">
            <v>18.08.2020</v>
          </cell>
        </row>
        <row r="150">
          <cell r="A150" t="str">
            <v>ALA Park - 1.2 кладовые</v>
          </cell>
          <cell r="B150" t="str">
            <v>17.12.2020</v>
          </cell>
          <cell r="C150" t="str">
            <v>09.07.2022</v>
          </cell>
          <cell r="D150" t="str">
            <v>18.08.2020</v>
          </cell>
        </row>
        <row r="151">
          <cell r="A151" t="str">
            <v>ALA Park - 3 Паркинг</v>
          </cell>
          <cell r="B151" t="str">
            <v>29.07.2023</v>
          </cell>
          <cell r="C151" t="str">
            <v>31.10.2023</v>
          </cell>
          <cell r="D151" t="str">
            <v>28.02.2022</v>
          </cell>
        </row>
        <row r="152">
          <cell r="A152" t="str">
            <v>ALA Park - 3-1 Кладовки</v>
          </cell>
          <cell r="B152" t="str">
            <v>29.07.2023</v>
          </cell>
          <cell r="C152" t="str">
            <v>31.10.2023</v>
          </cell>
          <cell r="D152" t="str">
            <v>28.02.2022</v>
          </cell>
        </row>
        <row r="153">
          <cell r="A153" t="str">
            <v>ALA Park - 3-2 Кладовки</v>
          </cell>
          <cell r="B153" t="str">
            <v>29.07.2023</v>
          </cell>
          <cell r="C153" t="str">
            <v>31.10.2023</v>
          </cell>
          <cell r="D153" t="str">
            <v>08.08.2023</v>
          </cell>
        </row>
        <row r="154">
          <cell r="A154" t="str">
            <v>ALA Park - 4 - Кладовые</v>
          </cell>
          <cell r="B154" t="str">
            <v>16.12.2023</v>
          </cell>
          <cell r="C154" t="str">
            <v>30.08.2024</v>
          </cell>
        </row>
        <row r="155">
          <cell r="A155" t="str">
            <v>ALA Park 2 - Кладовые</v>
          </cell>
          <cell r="B155" t="str">
            <v>24.07.2021</v>
          </cell>
          <cell r="C155" t="str">
            <v>12.12.2022</v>
          </cell>
          <cell r="D155" t="str">
            <v>11.05.2021</v>
          </cell>
        </row>
        <row r="156">
          <cell r="A156" t="str">
            <v>ALA Park 2 - Паркинг</v>
          </cell>
          <cell r="B156" t="str">
            <v>24.07.2021</v>
          </cell>
          <cell r="C156" t="str">
            <v>12.12.2022</v>
          </cell>
          <cell r="D156" t="str">
            <v>18.08.2020</v>
          </cell>
        </row>
        <row r="157">
          <cell r="A157" t="str">
            <v>Ala Park 4 - паркинг</v>
          </cell>
          <cell r="B157" t="str">
            <v>26.04.2024</v>
          </cell>
          <cell r="C157" t="str">
            <v>30.08.2024</v>
          </cell>
        </row>
        <row r="158">
          <cell r="A158" t="str">
            <v>AMIR - 3</v>
          </cell>
          <cell r="B158" t="str">
            <v>02.07.2022</v>
          </cell>
          <cell r="C158" t="str">
            <v>03.03.2024</v>
          </cell>
          <cell r="D158" t="str">
            <v>29.04.2022</v>
          </cell>
        </row>
        <row r="159">
          <cell r="A159" t="str">
            <v>AMIR 1 - кладовки</v>
          </cell>
          <cell r="B159" t="str">
            <v>24.11.2021</v>
          </cell>
          <cell r="C159" t="str">
            <v>30.12.2022</v>
          </cell>
          <cell r="D159" t="str">
            <v>11.06.2021</v>
          </cell>
        </row>
        <row r="160">
          <cell r="A160" t="str">
            <v>AMIR 1 - паркинг</v>
          </cell>
          <cell r="B160" t="str">
            <v>24.11.2021</v>
          </cell>
          <cell r="C160" t="str">
            <v>30.12.2022</v>
          </cell>
          <cell r="D160" t="str">
            <v>11.06.2021</v>
          </cell>
        </row>
        <row r="161">
          <cell r="A161" t="str">
            <v>Amir 2 - Кладовые</v>
          </cell>
          <cell r="B161" t="str">
            <v>11.02.2022</v>
          </cell>
          <cell r="C161" t="str">
            <v>22.06.2023</v>
          </cell>
          <cell r="D161" t="str">
            <v>01.09.2021</v>
          </cell>
        </row>
        <row r="162">
          <cell r="A162" t="str">
            <v>Amir 2 - Паркинг</v>
          </cell>
          <cell r="B162" t="str">
            <v>11.02.2022</v>
          </cell>
          <cell r="C162" t="str">
            <v>22.06.2023</v>
          </cell>
          <cell r="D162" t="str">
            <v>01.09.2021</v>
          </cell>
        </row>
        <row r="163">
          <cell r="A163" t="str">
            <v>AMIR 3 - Кладовые</v>
          </cell>
          <cell r="B163" t="str">
            <v>27.05.2023</v>
          </cell>
          <cell r="C163" t="str">
            <v>03.03.2024</v>
          </cell>
          <cell r="D163" t="str">
            <v>29.04.2022</v>
          </cell>
        </row>
        <row r="164">
          <cell r="A164" t="str">
            <v>AMIR 3 - Паркинг</v>
          </cell>
          <cell r="B164" t="str">
            <v>27.05.2023</v>
          </cell>
          <cell r="C164" t="str">
            <v>03.03.2024</v>
          </cell>
          <cell r="D164" t="str">
            <v>29.04.2022</v>
          </cell>
        </row>
        <row r="165">
          <cell r="A165" t="str">
            <v>Biography - 1 - 1 - Кладовка</v>
          </cell>
          <cell r="B165" t="str">
            <v>30.04.2025</v>
          </cell>
          <cell r="C165" t="str">
            <v>27.12.2025</v>
          </cell>
          <cell r="E165">
            <v>48</v>
          </cell>
        </row>
        <row r="166">
          <cell r="A166" t="str">
            <v>Biography - 1 - 1 - Паркинг</v>
          </cell>
          <cell r="B166" t="str">
            <v>30.04.2025</v>
          </cell>
          <cell r="C166" t="str">
            <v>27.12.2025</v>
          </cell>
          <cell r="E166">
            <v>16</v>
          </cell>
        </row>
        <row r="167">
          <cell r="A167" t="str">
            <v>Biography - 1 - 2 - Паркинг</v>
          </cell>
          <cell r="B167" t="str">
            <v>30.04.2025</v>
          </cell>
          <cell r="C167" t="str">
            <v>27.03.2026</v>
          </cell>
          <cell r="E167">
            <v>25</v>
          </cell>
        </row>
        <row r="168">
          <cell r="A168" t="str">
            <v>Biography Business - Паркинг</v>
          </cell>
          <cell r="B168" t="str">
            <v>22.09.2025</v>
          </cell>
          <cell r="C168" t="str">
            <v>31.10.2026</v>
          </cell>
          <cell r="D168" t="str">
            <v>01.02.2016</v>
          </cell>
          <cell r="E168">
            <v>45</v>
          </cell>
        </row>
        <row r="169">
          <cell r="A169" t="str">
            <v>Boulevard Residence - Кладовые</v>
          </cell>
          <cell r="B169" t="str">
            <v>30.05.2024</v>
          </cell>
          <cell r="C169" t="str">
            <v>01.12.2024</v>
          </cell>
          <cell r="D169" t="str">
            <v>23.02.2023</v>
          </cell>
        </row>
        <row r="170">
          <cell r="A170" t="str">
            <v>Boulevard Residence - Отдельностоящие ВП</v>
          </cell>
          <cell r="B170" t="str">
            <v>15.04.2023</v>
          </cell>
          <cell r="C170" t="str">
            <v>01.12.2024</v>
          </cell>
        </row>
        <row r="171">
          <cell r="A171" t="str">
            <v>Boulevard Residence - Паркинг</v>
          </cell>
          <cell r="B171" t="str">
            <v>30.05.2024</v>
          </cell>
          <cell r="C171" t="str">
            <v>01.12.2024</v>
          </cell>
          <cell r="D171" t="str">
            <v>23.02.2023</v>
          </cell>
        </row>
        <row r="172">
          <cell r="A172" t="str">
            <v>Central Avenue  - 2.1 Кладовки</v>
          </cell>
          <cell r="B172" t="str">
            <v>07.09.2020</v>
          </cell>
          <cell r="C172" t="str">
            <v>17.12.2020</v>
          </cell>
          <cell r="D172" t="str">
            <v>01.01.2016</v>
          </cell>
        </row>
        <row r="173">
          <cell r="A173" t="str">
            <v>Central Avenue - 1 (кладовки)</v>
          </cell>
          <cell r="B173" t="str">
            <v>06.05.2020</v>
          </cell>
          <cell r="C173" t="str">
            <v>22.05.2020</v>
          </cell>
        </row>
        <row r="174">
          <cell r="A174" t="str">
            <v>Central Avenue - 1 (паркинг)</v>
          </cell>
          <cell r="B174" t="str">
            <v>26.10.2017</v>
          </cell>
          <cell r="C174" t="str">
            <v>01.07.2020</v>
          </cell>
          <cell r="D174" t="str">
            <v>05.11.2018</v>
          </cell>
        </row>
        <row r="175">
          <cell r="A175" t="str">
            <v>Central Avenue - 1.2  (паркинг)</v>
          </cell>
          <cell r="B175" t="str">
            <v>18.03.2019</v>
          </cell>
          <cell r="C175" t="str">
            <v>15.12.2020</v>
          </cell>
          <cell r="D175" t="str">
            <v>05.11.2018</v>
          </cell>
        </row>
        <row r="176">
          <cell r="A176" t="str">
            <v>Central Avenue - 2.2. Кладовые помещения</v>
          </cell>
          <cell r="B176" t="str">
            <v>26.02.2021</v>
          </cell>
          <cell r="C176" t="str">
            <v>08.07.2021</v>
          </cell>
          <cell r="D176" t="str">
            <v>06.02.2019</v>
          </cell>
        </row>
        <row r="177">
          <cell r="A177" t="str">
            <v>Central Avenue - 3-1. Кладовые помещения</v>
          </cell>
          <cell r="B177" t="str">
            <v>06.03.2021</v>
          </cell>
          <cell r="C177" t="str">
            <v>12.01.2023</v>
          </cell>
          <cell r="D177" t="str">
            <v>11.05.2021</v>
          </cell>
        </row>
        <row r="178">
          <cell r="A178" t="str">
            <v>Central Avenue - 3-2. Кладовые помещения</v>
          </cell>
          <cell r="B178" t="str">
            <v>06.03.2021</v>
          </cell>
          <cell r="C178" t="str">
            <v>12.01.2023</v>
          </cell>
          <cell r="D178" t="str">
            <v>11.05.2021</v>
          </cell>
        </row>
        <row r="179">
          <cell r="A179" t="str">
            <v>Central Avenue - 3.2</v>
          </cell>
          <cell r="B179" t="str">
            <v>03.10.2020</v>
          </cell>
          <cell r="C179" t="str">
            <v>12.01.2023</v>
          </cell>
          <cell r="D179" t="str">
            <v>11.05.2021</v>
          </cell>
        </row>
        <row r="180">
          <cell r="A180" t="str">
            <v>Central Avenue - 4 - Паркинг</v>
          </cell>
          <cell r="B180" t="str">
            <v>21.08.2021</v>
          </cell>
          <cell r="C180" t="str">
            <v>12.11.2023</v>
          </cell>
          <cell r="D180" t="str">
            <v>14.10.2021</v>
          </cell>
        </row>
        <row r="181">
          <cell r="A181" t="str">
            <v>Central Avenue - 4 Кладовые помещения</v>
          </cell>
          <cell r="B181" t="str">
            <v>31.05.2023</v>
          </cell>
          <cell r="C181" t="str">
            <v>12.11.2023</v>
          </cell>
          <cell r="D181" t="str">
            <v>01.01.2016</v>
          </cell>
        </row>
        <row r="182">
          <cell r="A182" t="str">
            <v>Central Avenue - 5 - паркинг</v>
          </cell>
          <cell r="B182" t="str">
            <v>30.06.2023</v>
          </cell>
          <cell r="C182" t="str">
            <v>12.11.2023</v>
          </cell>
        </row>
        <row r="183">
          <cell r="A183" t="str">
            <v>Dastur - 1 - Кладовка</v>
          </cell>
          <cell r="B183" t="str">
            <v>31.10.2025</v>
          </cell>
          <cell r="C183" t="str">
            <v>18.07.2026</v>
          </cell>
          <cell r="D183" t="str">
            <v>24.02.2025</v>
          </cell>
          <cell r="E183">
            <v>65</v>
          </cell>
        </row>
        <row r="184">
          <cell r="A184" t="str">
            <v>Dastur - 1 - Паркинг</v>
          </cell>
          <cell r="B184" t="str">
            <v>31.10.2025</v>
          </cell>
          <cell r="C184" t="str">
            <v>18.07.2026</v>
          </cell>
          <cell r="D184" t="str">
            <v>24.02.2025</v>
          </cell>
          <cell r="E184">
            <v>169</v>
          </cell>
        </row>
        <row r="185">
          <cell r="A185" t="str">
            <v>Dastur - 2 - Кладовка</v>
          </cell>
          <cell r="B185" t="str">
            <v>31.10.2025</v>
          </cell>
          <cell r="C185" t="str">
            <v>26.09.2026</v>
          </cell>
          <cell r="D185" t="str">
            <v>24.02.2025</v>
          </cell>
          <cell r="E185">
            <v>62</v>
          </cell>
        </row>
        <row r="186">
          <cell r="A186" t="str">
            <v>Dastur - 2 - Паркинг</v>
          </cell>
          <cell r="B186" t="str">
            <v>04.11.2025</v>
          </cell>
          <cell r="C186" t="str">
            <v>26.09.2026</v>
          </cell>
          <cell r="D186" t="str">
            <v>24.02.2025</v>
          </cell>
          <cell r="E186">
            <v>121</v>
          </cell>
        </row>
        <row r="187">
          <cell r="A187" t="str">
            <v>Dastur - 3 - Кладовка</v>
          </cell>
          <cell r="B187" t="str">
            <v>31.10.2025</v>
          </cell>
          <cell r="C187" t="str">
            <v>19.12.2026</v>
          </cell>
          <cell r="D187" t="str">
            <v>21.08.2025</v>
          </cell>
          <cell r="E187">
            <v>61</v>
          </cell>
        </row>
        <row r="188">
          <cell r="A188" t="str">
            <v>Dastur - 3 - Паркинг</v>
          </cell>
          <cell r="B188" t="str">
            <v>31.10.2025</v>
          </cell>
          <cell r="C188" t="str">
            <v>19.12.2026</v>
          </cell>
          <cell r="D188" t="str">
            <v>21.08.2025</v>
          </cell>
          <cell r="E188">
            <v>102</v>
          </cell>
        </row>
        <row r="189">
          <cell r="A189" t="str">
            <v>Dastur - 4 - Кладовка</v>
          </cell>
          <cell r="B189" t="str">
            <v>31.10.2025</v>
          </cell>
          <cell r="C189" t="str">
            <v>27.03.2027</v>
          </cell>
          <cell r="D189" t="str">
            <v>09.09.2025</v>
          </cell>
          <cell r="E189">
            <v>101</v>
          </cell>
        </row>
        <row r="190">
          <cell r="A190" t="str">
            <v>Dastur - 4 - Паркинг</v>
          </cell>
          <cell r="B190" t="str">
            <v>31.10.2025</v>
          </cell>
          <cell r="C190" t="str">
            <v>27.03.2027</v>
          </cell>
          <cell r="D190" t="str">
            <v>09.09.2025</v>
          </cell>
          <cell r="E190">
            <v>166</v>
          </cell>
        </row>
        <row r="191">
          <cell r="A191" t="str">
            <v>El Monte - 1 - Кладовка</v>
          </cell>
          <cell r="B191" t="str">
            <v>18.10.2024</v>
          </cell>
          <cell r="C191" t="str">
            <v>30.05.2026</v>
          </cell>
          <cell r="D191" t="str">
            <v>30.11.2025</v>
          </cell>
          <cell r="E191">
            <v>52</v>
          </cell>
        </row>
        <row r="192">
          <cell r="A192" t="str">
            <v>El Monte - 1 - Паркинг</v>
          </cell>
          <cell r="B192" t="str">
            <v>18.10.2024</v>
          </cell>
          <cell r="C192" t="str">
            <v>30.05.2026</v>
          </cell>
          <cell r="D192" t="str">
            <v>30.11.2025</v>
          </cell>
          <cell r="E192">
            <v>79</v>
          </cell>
        </row>
        <row r="193">
          <cell r="A193" t="str">
            <v>Gagarin park (1 очередь) кладовки</v>
          </cell>
          <cell r="B193" t="str">
            <v>13.05.2016</v>
          </cell>
          <cell r="C193" t="str">
            <v>29.12.2017</v>
          </cell>
        </row>
        <row r="194">
          <cell r="A194" t="str">
            <v>Gagarin park (1 очередь) паркинг</v>
          </cell>
          <cell r="B194" t="str">
            <v>13.05.2016</v>
          </cell>
          <cell r="C194" t="str">
            <v>29.12.2017</v>
          </cell>
        </row>
        <row r="195">
          <cell r="A195" t="str">
            <v>Gagarin park (2 очередь) кладовки</v>
          </cell>
          <cell r="B195" t="str">
            <v>05.08.2016</v>
          </cell>
          <cell r="C195" t="str">
            <v>20.06.2018</v>
          </cell>
        </row>
        <row r="196">
          <cell r="A196" t="str">
            <v>Gagarin park (2 очередь) паркинг</v>
          </cell>
          <cell r="B196" t="str">
            <v>05.08.2016</v>
          </cell>
          <cell r="C196" t="str">
            <v>20.06.2018</v>
          </cell>
        </row>
        <row r="197">
          <cell r="A197" t="str">
            <v>Gagarin park (3 очередь) блок A кладовки</v>
          </cell>
          <cell r="B197" t="str">
            <v>24.09.2016</v>
          </cell>
          <cell r="C197" t="str">
            <v>30.07.2018</v>
          </cell>
        </row>
        <row r="198">
          <cell r="A198" t="str">
            <v>Gagarin park (3 очередь) блок B кладовки</v>
          </cell>
          <cell r="B198" t="str">
            <v>24.09.2016</v>
          </cell>
          <cell r="C198" t="str">
            <v>30.07.2018</v>
          </cell>
        </row>
        <row r="199">
          <cell r="A199" t="str">
            <v>Gagarin park (3 очередь) блок C кладовки</v>
          </cell>
          <cell r="B199" t="str">
            <v>24.09.2016</v>
          </cell>
          <cell r="C199" t="str">
            <v>30.07.2018</v>
          </cell>
        </row>
        <row r="200">
          <cell r="A200" t="str">
            <v>Gagarin park (3 очередь) паркинг</v>
          </cell>
          <cell r="B200" t="str">
            <v>24.09.2016</v>
          </cell>
          <cell r="C200" t="str">
            <v>30.07.2018</v>
          </cell>
        </row>
        <row r="201">
          <cell r="A201" t="str">
            <v>President's Park - 1 - Кладовые помещения</v>
          </cell>
          <cell r="B201" t="str">
            <v>13.08.2020</v>
          </cell>
          <cell r="C201" t="str">
            <v>03.02.2022</v>
          </cell>
        </row>
        <row r="202">
          <cell r="A202" t="str">
            <v>President's Park - 1 - Паркинг</v>
          </cell>
          <cell r="B202" t="str">
            <v>09.07.2020</v>
          </cell>
          <cell r="C202" t="str">
            <v>03.02.2022</v>
          </cell>
        </row>
        <row r="203">
          <cell r="A203" t="str">
            <v>President's Park - 2 - Паркинг</v>
          </cell>
          <cell r="B203" t="str">
            <v>31.03.2021</v>
          </cell>
          <cell r="C203" t="str">
            <v>06.08.2022</v>
          </cell>
        </row>
        <row r="204">
          <cell r="A204" t="str">
            <v>President's Park - 2-1. Кладовые помещения</v>
          </cell>
          <cell r="B204" t="str">
            <v>31.03.2021</v>
          </cell>
          <cell r="C204" t="str">
            <v>06.08.2022</v>
          </cell>
        </row>
        <row r="205">
          <cell r="A205" t="str">
            <v>President's Park - 2-2. Кладовые помещения</v>
          </cell>
          <cell r="B205" t="str">
            <v>31.03.2021</v>
          </cell>
          <cell r="C205" t="str">
            <v>06.08.2022</v>
          </cell>
        </row>
        <row r="206">
          <cell r="A206" t="str">
            <v>President's Park - 3 оч. Кладовые помещения</v>
          </cell>
          <cell r="B206" t="str">
            <v>13.04.2024</v>
          </cell>
          <cell r="C206" t="str">
            <v>30.12.2024</v>
          </cell>
          <cell r="E206">
            <v>1</v>
          </cell>
        </row>
        <row r="207">
          <cell r="A207" t="str">
            <v>President's Park - 3 оч. Паркинг</v>
          </cell>
          <cell r="B207" t="str">
            <v>13.04.2024</v>
          </cell>
          <cell r="C207" t="str">
            <v>30.12.2024</v>
          </cell>
          <cell r="E207">
            <v>2</v>
          </cell>
        </row>
        <row r="208">
          <cell r="A208" t="str">
            <v>Tamga Residence - 1 - Кладовка</v>
          </cell>
          <cell r="B208" t="str">
            <v>31.01.2025</v>
          </cell>
          <cell r="C208" t="str">
            <v>31.07.2026</v>
          </cell>
          <cell r="D208" t="str">
            <v>30.11.2025</v>
          </cell>
          <cell r="E208">
            <v>5</v>
          </cell>
        </row>
        <row r="209">
          <cell r="A209" t="str">
            <v>Tamga Residence - 1 - Паркинг</v>
          </cell>
          <cell r="B209" t="str">
            <v>31.01.2025</v>
          </cell>
          <cell r="C209" t="str">
            <v>31.07.2026</v>
          </cell>
          <cell r="D209" t="str">
            <v>30.11.2025</v>
          </cell>
          <cell r="E209">
            <v>59</v>
          </cell>
        </row>
        <row r="210">
          <cell r="A210" t="str">
            <v>Verdi - 2 - Кладовка</v>
          </cell>
          <cell r="B210" t="str">
            <v>26.02.2025</v>
          </cell>
          <cell r="C210" t="str">
            <v>20.12.2025</v>
          </cell>
          <cell r="E210">
            <v>87</v>
          </cell>
        </row>
        <row r="211">
          <cell r="A211" t="str">
            <v>Verdi - 2 - Паркинг</v>
          </cell>
          <cell r="B211" t="str">
            <v>26.02.2025</v>
          </cell>
          <cell r="C211" t="str">
            <v>20.12.2025</v>
          </cell>
          <cell r="E211">
            <v>6</v>
          </cell>
        </row>
        <row r="212">
          <cell r="A212" t="str">
            <v>Verdi 1 - кладовые</v>
          </cell>
          <cell r="B212" t="str">
            <v>06.05.2024</v>
          </cell>
          <cell r="C212" t="str">
            <v>06.09.2025</v>
          </cell>
          <cell r="D212" t="str">
            <v>01.04.2024</v>
          </cell>
          <cell r="E212">
            <v>31</v>
          </cell>
        </row>
        <row r="213">
          <cell r="A213" t="str">
            <v>Verdi 1 - паркинг</v>
          </cell>
          <cell r="B213" t="str">
            <v>06.05.2024</v>
          </cell>
          <cell r="C213" t="str">
            <v>06.09.2025</v>
          </cell>
          <cell r="E213">
            <v>46</v>
          </cell>
        </row>
        <row r="214">
          <cell r="A214" t="str">
            <v>Клубный Дом 44 - 1 - Кладовка</v>
          </cell>
          <cell r="B214" t="str">
            <v>12.10.2024</v>
          </cell>
          <cell r="C214" t="str">
            <v>29.11.2025</v>
          </cell>
          <cell r="D214" t="str">
            <v>10.05.2024</v>
          </cell>
          <cell r="E214">
            <v>38</v>
          </cell>
        </row>
        <row r="215">
          <cell r="A215" t="str">
            <v>Клубный Дом 44 - 1 - Паркинг</v>
          </cell>
          <cell r="B215" t="str">
            <v>12.10.2024</v>
          </cell>
          <cell r="C215" t="str">
            <v>29.11.2025</v>
          </cell>
          <cell r="E215">
            <v>49</v>
          </cell>
        </row>
        <row r="216">
          <cell r="A216" t="str">
            <v>Akbulak Riviera - Urban Town - Кладовые</v>
          </cell>
          <cell r="B216" t="str">
            <v>09.12.2022</v>
          </cell>
          <cell r="C216" t="str">
            <v>20.04.2024</v>
          </cell>
          <cell r="E216">
            <v>4</v>
          </cell>
        </row>
        <row r="217">
          <cell r="A217" t="str">
            <v>Akbulak Riviera - Urban Town - Паркинг</v>
          </cell>
          <cell r="B217" t="str">
            <v>09.12.2022</v>
          </cell>
          <cell r="C217" t="str">
            <v>20.04.2024</v>
          </cell>
          <cell r="E217">
            <v>6</v>
          </cell>
        </row>
        <row r="218">
          <cell r="A218" t="str">
            <v>Akbulak Riviera - Urban Villa - кладовки</v>
          </cell>
          <cell r="B218" t="str">
            <v>09.12.2022</v>
          </cell>
          <cell r="C218" t="str">
            <v>20.04.2024</v>
          </cell>
          <cell r="E218">
            <v>1</v>
          </cell>
        </row>
        <row r="219">
          <cell r="A219" t="str">
            <v>Akbulak Riviera - Urban Villa - Паркинг</v>
          </cell>
          <cell r="B219" t="str">
            <v>09.12.2022</v>
          </cell>
          <cell r="C219" t="str">
            <v>20.04.2024</v>
          </cell>
          <cell r="E219">
            <v>2</v>
          </cell>
        </row>
        <row r="220">
          <cell r="A220" t="str">
            <v>Akbulak Riviera кладовки</v>
          </cell>
          <cell r="B220" t="str">
            <v>12.04.2022</v>
          </cell>
          <cell r="C220" t="str">
            <v>09.09.2023</v>
          </cell>
          <cell r="E220">
            <v>10</v>
          </cell>
        </row>
        <row r="221">
          <cell r="A221" t="str">
            <v>Atlant - 6 кладовые</v>
          </cell>
          <cell r="B221" t="str">
            <v>01.09.2023</v>
          </cell>
          <cell r="C221" t="str">
            <v>31.10.2024</v>
          </cell>
          <cell r="E221">
            <v>11</v>
          </cell>
        </row>
        <row r="222">
          <cell r="A222" t="str">
            <v>Atlant паркинг - 6</v>
          </cell>
          <cell r="B222" t="str">
            <v>24.06.2022</v>
          </cell>
          <cell r="C222" t="str">
            <v>31.10.2024</v>
          </cell>
          <cell r="D222" t="str">
            <v>13.09.2022</v>
          </cell>
          <cell r="E222">
            <v>18</v>
          </cell>
        </row>
        <row r="223">
          <cell r="A223" t="str">
            <v>GreenLine. Tokyo - 5 (E F блоки) - Паркинг</v>
          </cell>
          <cell r="B223" t="str">
            <v>02.02.2023</v>
          </cell>
          <cell r="C223" t="str">
            <v>24.08.2024</v>
          </cell>
          <cell r="D223" t="str">
            <v>12.04.2023</v>
          </cell>
        </row>
        <row r="224">
          <cell r="A224" t="str">
            <v>GreenLine. Tokyo 5 (E F) - Кладовые</v>
          </cell>
          <cell r="B224" t="str">
            <v>06.05.2024</v>
          </cell>
          <cell r="C224" t="str">
            <v>24.08.2024</v>
          </cell>
        </row>
        <row r="225">
          <cell r="A225" t="str">
            <v>GreenLine.Headliner Exclusive - 1 - Паркинг</v>
          </cell>
          <cell r="B225" t="str">
            <v>20.03.2023</v>
          </cell>
          <cell r="C225" t="str">
            <v>30.08.2024</v>
          </cell>
          <cell r="D225" t="str">
            <v>16.08.2023</v>
          </cell>
          <cell r="E225">
            <v>3</v>
          </cell>
        </row>
        <row r="226">
          <cell r="A226" t="str">
            <v>GreenLine.Headliner Exclusive - 3-Паркинг</v>
          </cell>
          <cell r="B226" t="str">
            <v>14.12.2023</v>
          </cell>
          <cell r="C226" t="str">
            <v>28.12.2024</v>
          </cell>
          <cell r="D226" t="str">
            <v>27.05.2024</v>
          </cell>
          <cell r="E226">
            <v>12</v>
          </cell>
        </row>
        <row r="227">
          <cell r="A227" t="str">
            <v>Akbulak Riviera - Паркинг</v>
          </cell>
          <cell r="B227" t="str">
            <v>18.11.2021</v>
          </cell>
          <cell r="C227" t="str">
            <v>09.09.2023</v>
          </cell>
          <cell r="D227" t="str">
            <v>30.08.2022</v>
          </cell>
          <cell r="E227">
            <v>21</v>
          </cell>
        </row>
        <row r="228">
          <cell r="A228" t="str">
            <v>Akbulak Riviera – Паркинг 1-2 - Паркинг</v>
          </cell>
          <cell r="B228" t="str">
            <v>31.08.2023</v>
          </cell>
          <cell r="C228" t="str">
            <v>09.09.2023</v>
          </cell>
          <cell r="E228">
            <v>1</v>
          </cell>
        </row>
        <row r="229">
          <cell r="A229" t="str">
            <v>Atlant - 1-2 - кладовые</v>
          </cell>
          <cell r="B229" t="str">
            <v>02.07.2020</v>
          </cell>
          <cell r="C229" t="str">
            <v>20.03.2021</v>
          </cell>
        </row>
        <row r="230">
          <cell r="A230" t="str">
            <v>Atlant - 6 - 2 - Кладовка</v>
          </cell>
          <cell r="B230" t="str">
            <v>25.10.2025</v>
          </cell>
          <cell r="C230" t="str">
            <v>26.12.2026</v>
          </cell>
          <cell r="E230">
            <v>15</v>
          </cell>
        </row>
        <row r="231">
          <cell r="A231" t="str">
            <v>Atlant - 6 - 2 - Паркинг</v>
          </cell>
          <cell r="B231" t="str">
            <v>25.10.2025</v>
          </cell>
          <cell r="C231" t="str">
            <v>26.12.2026</v>
          </cell>
          <cell r="D231" t="str">
            <v>23.12.2024</v>
          </cell>
          <cell r="E231">
            <v>55</v>
          </cell>
        </row>
        <row r="232">
          <cell r="A232" t="str">
            <v>Atlant Unique - 5 - 2 - Кладовка</v>
          </cell>
          <cell r="B232" t="str">
            <v>25.10.2025</v>
          </cell>
          <cell r="C232" t="str">
            <v>26.12.2026</v>
          </cell>
          <cell r="D232" t="str">
            <v>03.02.2026</v>
          </cell>
          <cell r="E232">
            <v>36</v>
          </cell>
        </row>
        <row r="233">
          <cell r="A233" t="str">
            <v>Atlant Unique - кладовые</v>
          </cell>
          <cell r="B233" t="str">
            <v>11.06.2024</v>
          </cell>
          <cell r="C233" t="str">
            <v>20.06.2026</v>
          </cell>
          <cell r="D233" t="str">
            <v>20.12.2025</v>
          </cell>
          <cell r="E233">
            <v>78</v>
          </cell>
        </row>
        <row r="234">
          <cell r="A234" t="str">
            <v>Atlant Unique паркинг</v>
          </cell>
          <cell r="B234" t="str">
            <v>25.01.2024</v>
          </cell>
          <cell r="C234" t="str">
            <v>20.06.2026</v>
          </cell>
          <cell r="D234" t="str">
            <v>14.02.2024</v>
          </cell>
          <cell r="E234">
            <v>87</v>
          </cell>
        </row>
        <row r="235">
          <cell r="A235" t="str">
            <v>Atlant паркинг - 1-2</v>
          </cell>
          <cell r="B235" t="str">
            <v>16.08.2019</v>
          </cell>
          <cell r="C235" t="str">
            <v>20.03.2021</v>
          </cell>
          <cell r="D235" t="str">
            <v>01.08.2019</v>
          </cell>
        </row>
        <row r="236">
          <cell r="A236" t="str">
            <v>Atlant паркинг - 3</v>
          </cell>
          <cell r="B236" t="str">
            <v>23.10.2020</v>
          </cell>
          <cell r="C236" t="str">
            <v>18.05.2022</v>
          </cell>
          <cell r="D236" t="str">
            <v>27.05.2020</v>
          </cell>
        </row>
        <row r="237">
          <cell r="A237" t="str">
            <v>Atlant паркинг - 4</v>
          </cell>
          <cell r="B237" t="str">
            <v>25.06.2020</v>
          </cell>
          <cell r="C237" t="str">
            <v>22.04.2023</v>
          </cell>
          <cell r="D237" t="str">
            <v>19.05.2021</v>
          </cell>
        </row>
        <row r="238">
          <cell r="A238" t="str">
            <v>Avenue 5</v>
          </cell>
          <cell r="B238" t="str">
            <v>20.01.2017</v>
          </cell>
          <cell r="C238" t="str">
            <v>21.01.2019</v>
          </cell>
          <cell r="D238" t="str">
            <v>12.12.2017</v>
          </cell>
        </row>
        <row r="239">
          <cell r="A239" t="str">
            <v>Avenue 5 - паркинг</v>
          </cell>
          <cell r="B239" t="str">
            <v>30.01.2017</v>
          </cell>
          <cell r="C239" t="str">
            <v>21.01.2019</v>
          </cell>
          <cell r="D239" t="str">
            <v>12.12.2017</v>
          </cell>
        </row>
        <row r="240">
          <cell r="A240" t="str">
            <v>Bi-City (1-очередь) блок F паркинг</v>
          </cell>
          <cell r="C240" t="str">
            <v>15.11.2016</v>
          </cell>
        </row>
        <row r="241">
          <cell r="A241" t="str">
            <v>Bi-City (2-очередь) блок G</v>
          </cell>
          <cell r="C241" t="str">
            <v>01.02.2017</v>
          </cell>
        </row>
        <row r="242">
          <cell r="A242" t="str">
            <v>Bi-City (2-очередь) блок G паркинг</v>
          </cell>
          <cell r="C242" t="str">
            <v>01.02.2017</v>
          </cell>
        </row>
        <row r="243">
          <cell r="A243" t="str">
            <v>Bi-City (2-очередь) блок G паркинг 2</v>
          </cell>
          <cell r="B243" t="str">
            <v>01.10.2016</v>
          </cell>
          <cell r="C243" t="str">
            <v>12.01.2018</v>
          </cell>
        </row>
        <row r="244">
          <cell r="A244" t="str">
            <v>Bi-CIty (4-очередь) блок A</v>
          </cell>
          <cell r="B244" t="str">
            <v>01.11.2016</v>
          </cell>
          <cell r="C244" t="str">
            <v>02.06.2018</v>
          </cell>
        </row>
        <row r="245">
          <cell r="A245" t="str">
            <v>Bi-CIty (4-очередь) блок A (Паркинг)</v>
          </cell>
          <cell r="B245" t="str">
            <v>01.11.2016</v>
          </cell>
          <cell r="C245" t="str">
            <v>15.01.2018</v>
          </cell>
        </row>
        <row r="246">
          <cell r="A246" t="str">
            <v>Bi-CIty (5-очередь) блок B (Паркинг)</v>
          </cell>
          <cell r="B246" t="str">
            <v>04.06.2016</v>
          </cell>
          <cell r="C246" t="str">
            <v>15.01.2018</v>
          </cell>
        </row>
        <row r="247">
          <cell r="A247" t="str">
            <v>Bi-City (6-очередь) блок С</v>
          </cell>
          <cell r="C247" t="str">
            <v>19.08.2017</v>
          </cell>
        </row>
        <row r="248">
          <cell r="A248" t="str">
            <v>Bi-City (6-очередь) блок С (Паркинг)</v>
          </cell>
          <cell r="C248" t="str">
            <v>19.08.2017</v>
          </cell>
        </row>
        <row r="249">
          <cell r="A249" t="str">
            <v>Bi-CIty (7-очередь) блок D</v>
          </cell>
          <cell r="B249" t="str">
            <v>28.10.2017</v>
          </cell>
          <cell r="C249" t="str">
            <v>29.12.2018</v>
          </cell>
          <cell r="D249" t="str">
            <v>08.06.2018</v>
          </cell>
        </row>
        <row r="250">
          <cell r="A250" t="str">
            <v>Bi-CIty (7-очередь) блок D (паркинг)</v>
          </cell>
          <cell r="B250" t="str">
            <v>28.10.2017</v>
          </cell>
          <cell r="C250" t="str">
            <v>29.12.2018</v>
          </cell>
          <cell r="D250" t="str">
            <v>08.06.2018</v>
          </cell>
        </row>
        <row r="251">
          <cell r="A251" t="str">
            <v>Bi-CIty (9-очередь) блок H  - Паркинг</v>
          </cell>
          <cell r="B251" t="str">
            <v>05.10.2018</v>
          </cell>
          <cell r="C251" t="str">
            <v>05.12.2019</v>
          </cell>
          <cell r="D251" t="str">
            <v>03.07.2018</v>
          </cell>
        </row>
        <row r="252">
          <cell r="A252" t="str">
            <v>Bi-CIty (9-очередь) блок- H</v>
          </cell>
          <cell r="B252" t="str">
            <v>05.10.2018</v>
          </cell>
          <cell r="C252" t="str">
            <v>05.12.2019</v>
          </cell>
          <cell r="D252" t="str">
            <v>03.07.2018</v>
          </cell>
        </row>
        <row r="253">
          <cell r="A253" t="str">
            <v>Bi-City блок (3-очередь) E Паркинг</v>
          </cell>
          <cell r="B253" t="str">
            <v>01.10.2016</v>
          </cell>
          <cell r="C253" t="str">
            <v>16.01.2018</v>
          </cell>
        </row>
        <row r="254">
          <cell r="A254" t="str">
            <v>Crocus City 1-1 паркинг</v>
          </cell>
          <cell r="B254" t="str">
            <v>15.12.2017</v>
          </cell>
          <cell r="C254" t="str">
            <v>24.08.2019</v>
          </cell>
          <cell r="D254" t="str">
            <v>01.08.2018</v>
          </cell>
        </row>
        <row r="255">
          <cell r="A255" t="str">
            <v>Crocus City 1-2 паркинг</v>
          </cell>
          <cell r="B255" t="str">
            <v>21.09.2018</v>
          </cell>
          <cell r="C255" t="str">
            <v>24.08.2019</v>
          </cell>
          <cell r="D255" t="str">
            <v>01.08.2018</v>
          </cell>
        </row>
        <row r="256">
          <cell r="A256" t="str">
            <v>Da Vinci - кладовые</v>
          </cell>
          <cell r="B256" t="str">
            <v>13.09.2021</v>
          </cell>
          <cell r="C256" t="str">
            <v>11.03.2023</v>
          </cell>
          <cell r="D256" t="str">
            <v>03.08.2021</v>
          </cell>
          <cell r="E256">
            <v>13</v>
          </cell>
        </row>
        <row r="257">
          <cell r="A257" t="str">
            <v>Da Vinci - Паркинг</v>
          </cell>
          <cell r="B257" t="str">
            <v>13.09.2021</v>
          </cell>
          <cell r="C257" t="str">
            <v>11.03.2023</v>
          </cell>
          <cell r="D257" t="str">
            <v>03.08.2021</v>
          </cell>
        </row>
        <row r="258">
          <cell r="A258" t="str">
            <v>Esil Riverside - Паркинг - 2</v>
          </cell>
          <cell r="B258" t="str">
            <v>05.11.2020</v>
          </cell>
          <cell r="C258" t="str">
            <v>16.04.2022</v>
          </cell>
        </row>
        <row r="259">
          <cell r="A259" t="str">
            <v>Esil Riverside 1 оч, (паркинг)</v>
          </cell>
          <cell r="B259" t="str">
            <v>27.06.2018</v>
          </cell>
          <cell r="C259" t="str">
            <v>07.11.2020</v>
          </cell>
          <cell r="D259" t="str">
            <v>01.11.2018</v>
          </cell>
        </row>
        <row r="260">
          <cell r="A260" t="str">
            <v>Esil Riverside 1 очередь</v>
          </cell>
          <cell r="B260" t="str">
            <v>27.06.2018</v>
          </cell>
          <cell r="C260" t="str">
            <v>07.11.2020</v>
          </cell>
          <cell r="D260" t="str">
            <v>01.11.2018</v>
          </cell>
        </row>
        <row r="261">
          <cell r="A261" t="str">
            <v>Flagman - 2 - кладовые</v>
          </cell>
          <cell r="B261" t="str">
            <v>07.06.2023</v>
          </cell>
          <cell r="C261" t="str">
            <v>24.06.2023</v>
          </cell>
        </row>
        <row r="262">
          <cell r="A262" t="str">
            <v>Flagman - кладовые</v>
          </cell>
          <cell r="B262" t="str">
            <v>21.02.2022</v>
          </cell>
          <cell r="C262" t="str">
            <v>13.05.2023</v>
          </cell>
        </row>
        <row r="263">
          <cell r="A263" t="str">
            <v>Flagman - Паркинг - 1</v>
          </cell>
          <cell r="B263" t="str">
            <v>28.07.2021</v>
          </cell>
          <cell r="C263" t="str">
            <v>13.05.2023</v>
          </cell>
          <cell r="D263" t="str">
            <v>01.10.2021</v>
          </cell>
        </row>
        <row r="264">
          <cell r="A264" t="str">
            <v>Flagman - Паркинг - 2</v>
          </cell>
          <cell r="B264" t="str">
            <v>07.07.2021</v>
          </cell>
          <cell r="C264" t="str">
            <v>27.05.2023</v>
          </cell>
          <cell r="D264" t="str">
            <v>01.10.2021</v>
          </cell>
        </row>
        <row r="265">
          <cell r="A265" t="str">
            <v>Garden View - 1 - кладовые</v>
          </cell>
          <cell r="B265" t="str">
            <v>08.05.2023</v>
          </cell>
          <cell r="C265" t="str">
            <v>08.06.2024</v>
          </cell>
          <cell r="D265" t="str">
            <v>01.08.2022</v>
          </cell>
        </row>
        <row r="266">
          <cell r="A266" t="str">
            <v>Garden View - 1 паркинг</v>
          </cell>
          <cell r="B266" t="str">
            <v>24.08.2022</v>
          </cell>
          <cell r="C266" t="str">
            <v>08.06.2024</v>
          </cell>
          <cell r="D266" t="str">
            <v>01.08.2022</v>
          </cell>
        </row>
        <row r="267">
          <cell r="A267" t="str">
            <v>Garden View - 2 - кладовые</v>
          </cell>
          <cell r="B267" t="str">
            <v>31.10.2023</v>
          </cell>
          <cell r="C267" t="str">
            <v>28.12.2024</v>
          </cell>
          <cell r="D267" t="str">
            <v>03.05.2023</v>
          </cell>
          <cell r="E267">
            <v>2</v>
          </cell>
        </row>
        <row r="268">
          <cell r="A268" t="str">
            <v>Garden View-2</v>
          </cell>
          <cell r="B268" t="str">
            <v>27.04.2023</v>
          </cell>
          <cell r="C268" t="str">
            <v>28.12.2024</v>
          </cell>
          <cell r="D268" t="str">
            <v>03.05.2023</v>
          </cell>
        </row>
        <row r="269">
          <cell r="A269" t="str">
            <v>Garden View-2 паркинг</v>
          </cell>
          <cell r="B269" t="str">
            <v>05.06.2023</v>
          </cell>
          <cell r="C269" t="str">
            <v>28.12.2024</v>
          </cell>
          <cell r="D269" t="str">
            <v>03.05.2023</v>
          </cell>
        </row>
        <row r="270">
          <cell r="A270" t="str">
            <v>Grand Opera - Кладовые</v>
          </cell>
          <cell r="B270" t="str">
            <v>21.12.2018</v>
          </cell>
          <cell r="C270" t="str">
            <v>05.04.2021</v>
          </cell>
          <cell r="D270" t="str">
            <v>11.03.2019</v>
          </cell>
        </row>
        <row r="271">
          <cell r="A271" t="str">
            <v>Grand Opera - Паркинг</v>
          </cell>
          <cell r="B271" t="str">
            <v>20.12.2018</v>
          </cell>
          <cell r="C271" t="str">
            <v>05.04.2021</v>
          </cell>
          <cell r="D271" t="str">
            <v>11.03.2019</v>
          </cell>
        </row>
        <row r="272">
          <cell r="A272" t="str">
            <v>GRAND TURAN  (Комфорт) - 1 - Паркинг</v>
          </cell>
          <cell r="B272" t="str">
            <v>08.07.2021</v>
          </cell>
          <cell r="C272" t="str">
            <v>05.05.2022</v>
          </cell>
          <cell r="D272" t="str">
            <v>30.06.2021</v>
          </cell>
        </row>
        <row r="273">
          <cell r="A273" t="str">
            <v>GRAND TURAN (Бизнес) - 1 - 2</v>
          </cell>
          <cell r="B273" t="str">
            <v>26.04.2021</v>
          </cell>
          <cell r="C273" t="str">
            <v>30.09.2022</v>
          </cell>
          <cell r="D273" t="str">
            <v>15.09.2021</v>
          </cell>
        </row>
        <row r="274">
          <cell r="A274" t="str">
            <v>GRAND TURAN (Бизнес) - 1 - Паркинг</v>
          </cell>
          <cell r="B274" t="str">
            <v>05.08.2021</v>
          </cell>
          <cell r="C274" t="str">
            <v>30.09.2022</v>
          </cell>
        </row>
        <row r="275">
          <cell r="A275" t="str">
            <v>GRAND TURAN (Бизнес) - 2 - Паркинг</v>
          </cell>
          <cell r="B275" t="str">
            <v>27.01.2022</v>
          </cell>
          <cell r="C275" t="str">
            <v>10.06.2023</v>
          </cell>
          <cell r="E275">
            <v>28</v>
          </cell>
        </row>
        <row r="276">
          <cell r="A276" t="str">
            <v>GRAND TURAN (Комфорт) - 2  - Паркинг</v>
          </cell>
          <cell r="B276" t="str">
            <v>11.09.2021</v>
          </cell>
          <cell r="C276" t="str">
            <v>31.10.2022</v>
          </cell>
          <cell r="D276" t="str">
            <v>25.08.2021</v>
          </cell>
        </row>
        <row r="277">
          <cell r="A277" t="str">
            <v>GRAND TURAN (Комфорт) - 3-1 - Паркинг</v>
          </cell>
          <cell r="B277" t="str">
            <v>29.04.2022</v>
          </cell>
          <cell r="C277" t="str">
            <v>20.02.2023</v>
          </cell>
          <cell r="D277" t="str">
            <v>11.01.2022</v>
          </cell>
        </row>
        <row r="278">
          <cell r="A278" t="str">
            <v>GRAND TURAN (Комфорт) - 3-2  - Паркинг</v>
          </cell>
          <cell r="B278" t="str">
            <v>29.04.2022</v>
          </cell>
          <cell r="C278" t="str">
            <v>08.10.2023</v>
          </cell>
          <cell r="D278" t="str">
            <v>11.01.2022</v>
          </cell>
        </row>
        <row r="279">
          <cell r="A279" t="str">
            <v>GRAND TURAN (Комфорт) - 4-1 - Паркинг</v>
          </cell>
          <cell r="B279" t="str">
            <v>28.01.2023</v>
          </cell>
          <cell r="C279" t="str">
            <v>06.08.2024</v>
          </cell>
          <cell r="D279" t="str">
            <v>27.04.2023</v>
          </cell>
        </row>
        <row r="280">
          <cell r="A280" t="str">
            <v>GRAND TURAN (Комфорт) - 4-2 - Паркинг</v>
          </cell>
          <cell r="B280" t="str">
            <v>21.10.2023</v>
          </cell>
          <cell r="C280" t="str">
            <v>24.12.2024</v>
          </cell>
        </row>
        <row r="281">
          <cell r="A281" t="str">
            <v>GRAND TURAN (Комфорт) - 4-2 - Паркинг (20 м/м)</v>
          </cell>
          <cell r="B281" t="str">
            <v>21.10.2023</v>
          </cell>
          <cell r="C281" t="str">
            <v>24.12.2024</v>
          </cell>
          <cell r="D281" t="str">
            <v>27.04.2023</v>
          </cell>
        </row>
        <row r="282">
          <cell r="A282" t="str">
            <v>GRAND TURAN AVENUE - 1 - 1 - Паркинг</v>
          </cell>
          <cell r="B282" t="str">
            <v>30.01.2023</v>
          </cell>
          <cell r="C282" t="str">
            <v>24.08.2024</v>
          </cell>
          <cell r="D282" t="str">
            <v>20.07.2023</v>
          </cell>
        </row>
        <row r="283">
          <cell r="A283" t="str">
            <v>GRAND TURAN AVENUE - 1 - 2 - Паркинг</v>
          </cell>
          <cell r="B283" t="str">
            <v>30.01.2023</v>
          </cell>
          <cell r="C283" t="str">
            <v>24.08.2024</v>
          </cell>
          <cell r="D283" t="str">
            <v>31.10.2023</v>
          </cell>
        </row>
        <row r="284">
          <cell r="A284" t="str">
            <v>GRAND TURAN AVENUE - 2 - Паркинг</v>
          </cell>
          <cell r="B284" t="str">
            <v>01.11.2023</v>
          </cell>
          <cell r="C284" t="str">
            <v>28.12.2024</v>
          </cell>
        </row>
        <row r="285">
          <cell r="A285" t="str">
            <v>Green Park 1 Паркинг</v>
          </cell>
          <cell r="B285" t="str">
            <v>30.09.2016</v>
          </cell>
          <cell r="C285" t="str">
            <v>17.03.2018</v>
          </cell>
        </row>
        <row r="286">
          <cell r="A286" t="str">
            <v>GreenLine 4YOU-2 - 2 - Паркинг</v>
          </cell>
          <cell r="B286" t="str">
            <v>24.03.2025</v>
          </cell>
          <cell r="C286" t="str">
            <v>19.09.2026</v>
          </cell>
          <cell r="D286" t="str">
            <v>24.02.2025</v>
          </cell>
          <cell r="E286">
            <v>130</v>
          </cell>
        </row>
        <row r="287">
          <cell r="A287" t="str">
            <v>GreenLine Astra паркинг</v>
          </cell>
          <cell r="B287" t="str">
            <v>29.02.2024</v>
          </cell>
          <cell r="C287" t="str">
            <v>04.10.2025</v>
          </cell>
          <cell r="D287" t="str">
            <v>24.04.2024</v>
          </cell>
          <cell r="E287">
            <v>2</v>
          </cell>
        </row>
        <row r="288">
          <cell r="A288" t="str">
            <v>GreenLine Tokyo - 4 (G блок) - Паркинг</v>
          </cell>
          <cell r="B288" t="str">
            <v>14.07.2022</v>
          </cell>
          <cell r="C288" t="str">
            <v>18.11.2023</v>
          </cell>
          <cell r="D288" t="str">
            <v>24.08.2022</v>
          </cell>
        </row>
        <row r="289">
          <cell r="A289" t="str">
            <v>GreenLine. Aqua Business - 1 - Паркинг</v>
          </cell>
          <cell r="B289" t="str">
            <v>15.02.2022</v>
          </cell>
          <cell r="C289" t="str">
            <v>20.05.2023</v>
          </cell>
          <cell r="D289" t="str">
            <v>09.02.2022</v>
          </cell>
        </row>
        <row r="290">
          <cell r="A290" t="str">
            <v>GreenLine. Aqua Business - 2 - Паркинг</v>
          </cell>
          <cell r="B290" t="str">
            <v>06.12.2023</v>
          </cell>
          <cell r="C290" t="str">
            <v>20.02.2025</v>
          </cell>
          <cell r="D290" t="str">
            <v>27.09.2023</v>
          </cell>
        </row>
        <row r="291">
          <cell r="A291" t="str">
            <v>GreenLine. Aura - 1 - Кладовки</v>
          </cell>
          <cell r="B291" t="str">
            <v>30.11.2021</v>
          </cell>
          <cell r="C291" t="str">
            <v>30.07.2022</v>
          </cell>
          <cell r="D291" t="str">
            <v>01.10.2021</v>
          </cell>
        </row>
        <row r="292">
          <cell r="A292" t="str">
            <v>Greenline. Aura - 1 - Паркинг</v>
          </cell>
          <cell r="B292" t="str">
            <v>24.07.2021</v>
          </cell>
          <cell r="C292" t="str">
            <v>30.07.2022</v>
          </cell>
          <cell r="D292" t="str">
            <v>01.10.2021</v>
          </cell>
        </row>
        <row r="293">
          <cell r="A293" t="str">
            <v>GreenLine. Flora - Паркинг</v>
          </cell>
          <cell r="B293" t="str">
            <v>09.03.2023</v>
          </cell>
          <cell r="C293" t="str">
            <v>20.07.2024</v>
          </cell>
          <cell r="D293" t="str">
            <v>02.03.2023</v>
          </cell>
        </row>
        <row r="294">
          <cell r="A294" t="str">
            <v>GreenLine. Flora 2 - Паркинг</v>
          </cell>
          <cell r="B294" t="str">
            <v>06.12.2023</v>
          </cell>
          <cell r="C294" t="str">
            <v>28.06.2025</v>
          </cell>
          <cell r="D294" t="str">
            <v>27.05.2024</v>
          </cell>
        </row>
        <row r="295">
          <cell r="A295" t="str">
            <v>GreenLine. Viva-1-Паркинг</v>
          </cell>
          <cell r="B295" t="str">
            <v>27.12.2023</v>
          </cell>
          <cell r="C295" t="str">
            <v>30.11.2024</v>
          </cell>
          <cell r="D295" t="str">
            <v>27.10.2023</v>
          </cell>
        </row>
        <row r="296">
          <cell r="A296" t="str">
            <v>GreenLine.4YOU - 1 - Паркинг</v>
          </cell>
          <cell r="B296" t="str">
            <v>14.09.2024</v>
          </cell>
          <cell r="C296" t="str">
            <v>20.06.2026</v>
          </cell>
          <cell r="D296" t="str">
            <v>25.09.2024</v>
          </cell>
          <cell r="E296">
            <v>129</v>
          </cell>
        </row>
        <row r="297">
          <cell r="A297" t="str">
            <v>GreenLine.Asyl Mura - 2 (F блок)</v>
          </cell>
          <cell r="B297" t="str">
            <v>10.11.2020</v>
          </cell>
          <cell r="C297" t="str">
            <v>21.03.2022</v>
          </cell>
          <cell r="D297" t="str">
            <v>01.04.2021</v>
          </cell>
        </row>
        <row r="298">
          <cell r="A298" t="str">
            <v>GreenLine.Asyl Mura - 2 (F блок)  - Паркинг</v>
          </cell>
          <cell r="B298" t="str">
            <v>10.11.2020</v>
          </cell>
          <cell r="C298" t="str">
            <v>21.03.2022</v>
          </cell>
          <cell r="D298" t="str">
            <v>01.04.2021</v>
          </cell>
        </row>
        <row r="299">
          <cell r="A299" t="str">
            <v>GreenLine.Asyl Mura - 4 (E блок) - Паркинг</v>
          </cell>
          <cell r="B299" t="str">
            <v>26.07.2021</v>
          </cell>
          <cell r="C299" t="str">
            <v>30.09.2022</v>
          </cell>
          <cell r="D299" t="str">
            <v>13.07.2021</v>
          </cell>
        </row>
        <row r="300">
          <cell r="A300" t="str">
            <v>GreenLine.Asyl Mura Jubanov - 6 (C Блок) - Паркинг</v>
          </cell>
          <cell r="B300" t="str">
            <v>23.08.2022</v>
          </cell>
          <cell r="C300" t="str">
            <v>25.11.2023</v>
          </cell>
          <cell r="D300" t="str">
            <v>17.08.2023</v>
          </cell>
        </row>
        <row r="301">
          <cell r="A301" t="str">
            <v>GreenLine.Atmosfera</v>
          </cell>
          <cell r="B301" t="str">
            <v>17.05.2023</v>
          </cell>
          <cell r="C301" t="str">
            <v>27.07.2024</v>
          </cell>
          <cell r="D301" t="str">
            <v>17.08.2023</v>
          </cell>
        </row>
        <row r="302">
          <cell r="A302" t="str">
            <v>GreenLine.Atmosfera - Паркинг</v>
          </cell>
          <cell r="B302" t="str">
            <v>17.05.2023</v>
          </cell>
          <cell r="C302" t="str">
            <v>27.07.2024</v>
          </cell>
          <cell r="D302" t="str">
            <v>17.08.2023</v>
          </cell>
        </row>
        <row r="303">
          <cell r="A303" t="str">
            <v>GreenLine.Aurora - 1 - Кладовка</v>
          </cell>
          <cell r="B303" t="str">
            <v>19.09.2024</v>
          </cell>
          <cell r="C303" t="str">
            <v>13.12.2025</v>
          </cell>
        </row>
        <row r="304">
          <cell r="A304" t="str">
            <v>GreenLine.Aurora - 1 - Паркинг</v>
          </cell>
          <cell r="B304" t="str">
            <v>19.09.2024</v>
          </cell>
          <cell r="C304" t="str">
            <v>13.12.2025</v>
          </cell>
          <cell r="D304" t="str">
            <v>21.10.2024</v>
          </cell>
          <cell r="E304">
            <v>38</v>
          </cell>
        </row>
        <row r="305">
          <cell r="A305" t="str">
            <v>GreenLine.Aurora - 2 - Кладовка</v>
          </cell>
          <cell r="B305" t="str">
            <v>07.03.2025</v>
          </cell>
          <cell r="C305" t="str">
            <v>23.05.2026</v>
          </cell>
          <cell r="D305" t="str">
            <v>23.04.2025</v>
          </cell>
        </row>
        <row r="306">
          <cell r="A306" t="str">
            <v>GreenLine.Aurora - 2 - Паркинг</v>
          </cell>
          <cell r="B306" t="str">
            <v>07.03.2025</v>
          </cell>
          <cell r="C306" t="str">
            <v>23.05.2026</v>
          </cell>
          <cell r="D306" t="str">
            <v>23.04.2025</v>
          </cell>
          <cell r="E306">
            <v>86</v>
          </cell>
        </row>
        <row r="307">
          <cell r="A307" t="str">
            <v>GreenLine.BI City Tokyo - 2 (A,B блоки)</v>
          </cell>
          <cell r="B307" t="str">
            <v>08.09.2018</v>
          </cell>
          <cell r="C307" t="str">
            <v>11.07.2020</v>
          </cell>
          <cell r="D307" t="str">
            <v>11.04.2019</v>
          </cell>
        </row>
        <row r="308">
          <cell r="A308" t="str">
            <v>GreenLine.BI City Tokyo - 2 (A,B блоки) - Паркинг</v>
          </cell>
          <cell r="B308" t="str">
            <v>08.09.2018</v>
          </cell>
          <cell r="C308" t="str">
            <v>20.06.2020</v>
          </cell>
          <cell r="D308" t="str">
            <v>11.04.2019</v>
          </cell>
        </row>
        <row r="309">
          <cell r="A309" t="str">
            <v>GreenLine.BI City Tokyo - 3  (H блок) - Паркинг</v>
          </cell>
          <cell r="B309" t="str">
            <v>15.11.2019</v>
          </cell>
          <cell r="C309" t="str">
            <v>24.07.2021</v>
          </cell>
          <cell r="D309" t="str">
            <v>29.10.2019</v>
          </cell>
        </row>
        <row r="310">
          <cell r="A310" t="str">
            <v>GreenLine.BI City Tokyo - 3-1 (H блок) - кладовки</v>
          </cell>
          <cell r="B310" t="str">
            <v>21.12.2020</v>
          </cell>
          <cell r="C310" t="str">
            <v>24.07.2021</v>
          </cell>
        </row>
        <row r="311">
          <cell r="A311" t="str">
            <v>GreenLine.BI City Tokyo - 3-2 (H блок) - кладовки</v>
          </cell>
          <cell r="B311" t="str">
            <v>22.12.2020</v>
          </cell>
          <cell r="C311" t="str">
            <v>24.07.2021</v>
          </cell>
        </row>
        <row r="312">
          <cell r="A312" t="str">
            <v>GreenLine.BI City Tokyo 1-ая очередь (D блок)  (паркинг)</v>
          </cell>
          <cell r="B312" t="str">
            <v>26.03.2018</v>
          </cell>
          <cell r="C312" t="str">
            <v>31.05.2019</v>
          </cell>
          <cell r="D312" t="str">
            <v>11.04.2018</v>
          </cell>
        </row>
        <row r="313">
          <cell r="A313" t="str">
            <v>GreenLine.FreeDom - 1 - 1</v>
          </cell>
          <cell r="B313" t="str">
            <v>24.01.2020</v>
          </cell>
          <cell r="C313" t="str">
            <v>03.07.2021</v>
          </cell>
          <cell r="D313" t="str">
            <v>20.01.2020</v>
          </cell>
        </row>
        <row r="314">
          <cell r="A314" t="str">
            <v>GreenLine.FreeDom - 1 - 2</v>
          </cell>
          <cell r="B314" t="str">
            <v>04.09.2020</v>
          </cell>
          <cell r="C314" t="str">
            <v>13.11.2021</v>
          </cell>
          <cell r="D314" t="str">
            <v>20.01.2020</v>
          </cell>
        </row>
        <row r="315">
          <cell r="A315" t="str">
            <v>GreenLine.FreeDom - 1 - Паркинг</v>
          </cell>
          <cell r="B315" t="str">
            <v>24.01.2020</v>
          </cell>
          <cell r="C315" t="str">
            <v>13.11.2021</v>
          </cell>
          <cell r="D315" t="str">
            <v>20.01.2020</v>
          </cell>
        </row>
        <row r="316">
          <cell r="A316" t="str">
            <v>GreenLine.FreeDom - 2</v>
          </cell>
          <cell r="B316" t="str">
            <v>16.11.2020</v>
          </cell>
          <cell r="C316" t="str">
            <v>16.01.2022</v>
          </cell>
          <cell r="D316" t="str">
            <v>26.11.2020</v>
          </cell>
        </row>
        <row r="317">
          <cell r="A317" t="str">
            <v>GreenLine.FreeDom - 2 - Паркинг</v>
          </cell>
          <cell r="B317" t="str">
            <v>16.11.2020</v>
          </cell>
          <cell r="C317" t="str">
            <v>16.01.2022</v>
          </cell>
          <cell r="D317" t="str">
            <v>26.11.2020</v>
          </cell>
        </row>
        <row r="318">
          <cell r="A318" t="str">
            <v>GreenLine.Garden 1-1 - 1 - Паркинг</v>
          </cell>
          <cell r="B318" t="str">
            <v>25.01.2025</v>
          </cell>
          <cell r="C318" t="str">
            <v>24.10.2026</v>
          </cell>
          <cell r="D318" t="str">
            <v>28.04.2025</v>
          </cell>
          <cell r="E318">
            <v>66</v>
          </cell>
        </row>
        <row r="319">
          <cell r="A319" t="str">
            <v>GreenLine.Garden 1-2 - Паркинг</v>
          </cell>
          <cell r="B319" t="str">
            <v>20.06.2025</v>
          </cell>
          <cell r="C319" t="str">
            <v>29.08.2026</v>
          </cell>
          <cell r="D319" t="str">
            <v>08.07.2025</v>
          </cell>
          <cell r="E319">
            <v>119</v>
          </cell>
        </row>
        <row r="320">
          <cell r="A320" t="str">
            <v>GreenLine.Headliner - 3  паркинг</v>
          </cell>
          <cell r="B320" t="str">
            <v>18.09.2020</v>
          </cell>
          <cell r="C320" t="str">
            <v>29.12.2021</v>
          </cell>
          <cell r="D320" t="str">
            <v>16.07.2021</v>
          </cell>
        </row>
        <row r="321">
          <cell r="A321" t="str">
            <v>GreenLine.Headliner Exclusive - 2 - Паркинг</v>
          </cell>
          <cell r="B321" t="str">
            <v>06.09.2024</v>
          </cell>
          <cell r="C321" t="str">
            <v>30.05.2026</v>
          </cell>
          <cell r="D321" t="str">
            <v>12.09.2024</v>
          </cell>
          <cell r="E321">
            <v>6</v>
          </cell>
        </row>
        <row r="322">
          <cell r="A322" t="str">
            <v>GreenLine.Headliner паркинг - 1</v>
          </cell>
          <cell r="B322" t="str">
            <v>21.02.2020</v>
          </cell>
          <cell r="C322" t="str">
            <v>03.04.2021</v>
          </cell>
          <cell r="D322" t="str">
            <v>18.03.2020</v>
          </cell>
        </row>
        <row r="323">
          <cell r="A323" t="str">
            <v>GreenLine.Headliner паркинг - 2</v>
          </cell>
          <cell r="B323" t="str">
            <v>05.02.2021</v>
          </cell>
          <cell r="C323" t="str">
            <v>25.06.2022</v>
          </cell>
          <cell r="D323" t="str">
            <v>19.10.2021</v>
          </cell>
        </row>
        <row r="324">
          <cell r="A324" t="str">
            <v>GreenLine.Prima - 1 - Паркинг</v>
          </cell>
          <cell r="B324" t="str">
            <v>09.08.2025</v>
          </cell>
          <cell r="C324" t="str">
            <v>27.03.2027</v>
          </cell>
          <cell r="D324" t="str">
            <v>31.01.2026</v>
          </cell>
          <cell r="E324">
            <v>150</v>
          </cell>
        </row>
        <row r="325">
          <cell r="A325" t="str">
            <v>GreenLine.Sakura - 1 - Кладовка</v>
          </cell>
          <cell r="B325" t="str">
            <v>24.10.2024</v>
          </cell>
          <cell r="C325" t="str">
            <v>25.04.2026</v>
          </cell>
          <cell r="D325" t="str">
            <v>27.12.2024</v>
          </cell>
        </row>
        <row r="326">
          <cell r="A326" t="str">
            <v>GreenLine.Sakura - 1 - Паркинг</v>
          </cell>
          <cell r="B326" t="str">
            <v>24.10.2024</v>
          </cell>
          <cell r="C326" t="str">
            <v>25.04.2026</v>
          </cell>
          <cell r="D326" t="str">
            <v>27.12.2024</v>
          </cell>
          <cell r="E326">
            <v>65</v>
          </cell>
        </row>
        <row r="327">
          <cell r="A327" t="str">
            <v>Greenline.Terra - 1 - Паркинг</v>
          </cell>
          <cell r="B327" t="str">
            <v>11.08.2021</v>
          </cell>
          <cell r="C327" t="str">
            <v>30.11.2022</v>
          </cell>
          <cell r="D327" t="str">
            <v>26.11.2021</v>
          </cell>
        </row>
        <row r="328">
          <cell r="A328" t="str">
            <v>Greenline.Terra (1-6 подъезды)</v>
          </cell>
          <cell r="B328" t="str">
            <v>11.08.2021</v>
          </cell>
          <cell r="C328" t="str">
            <v>30.11.2022</v>
          </cell>
          <cell r="D328" t="str">
            <v>26.11.2021</v>
          </cell>
        </row>
        <row r="329">
          <cell r="A329" t="str">
            <v>Greenline.Terra (20 этажей)</v>
          </cell>
          <cell r="B329" t="str">
            <v>17.05.2021</v>
          </cell>
          <cell r="C329" t="str">
            <v>30.11.2022</v>
          </cell>
          <cell r="D329" t="str">
            <v>26.11.2021</v>
          </cell>
        </row>
        <row r="330">
          <cell r="A330" t="str">
            <v>Greenline.Terra (7, 8 и 9  подъезды)</v>
          </cell>
          <cell r="B330" t="str">
            <v>17.05.2021</v>
          </cell>
          <cell r="C330" t="str">
            <v>30.11.2022</v>
          </cell>
          <cell r="D330" t="str">
            <v>26.11.2021</v>
          </cell>
        </row>
        <row r="331">
          <cell r="A331" t="str">
            <v>GreenLine.Velora - Паркинг</v>
          </cell>
          <cell r="B331" t="str">
            <v>13.09.2025</v>
          </cell>
          <cell r="C331" t="str">
            <v>06.03.2027</v>
          </cell>
          <cell r="D331" t="str">
            <v>29.08.2025</v>
          </cell>
          <cell r="E331">
            <v>79</v>
          </cell>
        </row>
        <row r="332">
          <cell r="A332" t="str">
            <v>GreenLine.Ару Кала  - 1 - Паркинг</v>
          </cell>
          <cell r="B332" t="str">
            <v>22.08.2020</v>
          </cell>
          <cell r="C332" t="str">
            <v>09.04.2022</v>
          </cell>
          <cell r="D332" t="str">
            <v>08.04.2021</v>
          </cell>
        </row>
        <row r="333">
          <cell r="A333" t="str">
            <v>GreenLine.Ару Кала - 1-1</v>
          </cell>
          <cell r="B333" t="str">
            <v>22.08.2020</v>
          </cell>
          <cell r="C333" t="str">
            <v>09.04.2022</v>
          </cell>
          <cell r="D333" t="str">
            <v>08.04.2021</v>
          </cell>
        </row>
        <row r="334">
          <cell r="A334" t="str">
            <v>GreenLine.Ару Кала - 1-2</v>
          </cell>
          <cell r="B334" t="str">
            <v>29.09.2020</v>
          </cell>
          <cell r="C334" t="str">
            <v>09.04.2022</v>
          </cell>
          <cell r="D334" t="str">
            <v>08.04.2021</v>
          </cell>
        </row>
        <row r="335">
          <cell r="A335" t="str">
            <v>GreenLine.Ару Кала - 2</v>
          </cell>
          <cell r="B335" t="str">
            <v>15.01.2021</v>
          </cell>
          <cell r="C335" t="str">
            <v>10.09.2022</v>
          </cell>
          <cell r="D335" t="str">
            <v>22.11.2021</v>
          </cell>
        </row>
        <row r="336">
          <cell r="A336" t="str">
            <v>GreenLine.Ару Кала - 2 - Паркинг</v>
          </cell>
          <cell r="B336" t="str">
            <v>15.01.2021</v>
          </cell>
          <cell r="C336" t="str">
            <v>10.09.2022</v>
          </cell>
          <cell r="D336" t="str">
            <v>22.11.2021</v>
          </cell>
        </row>
        <row r="337">
          <cell r="A337" t="str">
            <v>GreenLine.Ару Кала - 3</v>
          </cell>
          <cell r="B337" t="str">
            <v>20.05.2021</v>
          </cell>
          <cell r="C337" t="str">
            <v>24.12.2022</v>
          </cell>
          <cell r="D337" t="str">
            <v>01.09.2022</v>
          </cell>
        </row>
        <row r="338">
          <cell r="A338" t="str">
            <v>GreenLine.Ару Кала - 3 - Паркинг</v>
          </cell>
          <cell r="B338" t="str">
            <v>20.05.2021</v>
          </cell>
          <cell r="C338" t="str">
            <v>24.12.2022</v>
          </cell>
          <cell r="D338" t="str">
            <v>01.09.2022</v>
          </cell>
        </row>
        <row r="339">
          <cell r="A339" t="str">
            <v>GreenLine.Зеленый квартал B2;B3 (Фаза 2) - Кладовые</v>
          </cell>
          <cell r="B339" t="str">
            <v>20.12.2019</v>
          </cell>
          <cell r="C339" t="str">
            <v>19.06.2021</v>
          </cell>
        </row>
        <row r="340">
          <cell r="A340" t="str">
            <v>GreenLine.Зеленый квартал B2;B3 (Фаза 2) - Паркинг</v>
          </cell>
          <cell r="B340" t="str">
            <v>07.08.2020</v>
          </cell>
          <cell r="C340" t="str">
            <v>19.06.2021</v>
          </cell>
          <cell r="D340" t="str">
            <v>29.05.2019</v>
          </cell>
        </row>
        <row r="341">
          <cell r="A341" t="str">
            <v>GreenLine.Зеленый квартал Паркинг жилье</v>
          </cell>
          <cell r="C341" t="str">
            <v>30.06.2017</v>
          </cell>
          <cell r="D341" t="str">
            <v>01.05.2019</v>
          </cell>
        </row>
        <row r="342">
          <cell r="A342" t="str">
            <v>Nexpo Classic - 1 Кладовые</v>
          </cell>
          <cell r="B342" t="str">
            <v>06.05.2022</v>
          </cell>
          <cell r="C342" t="str">
            <v>24.06.2023</v>
          </cell>
        </row>
        <row r="343">
          <cell r="A343" t="str">
            <v>Nexpo Classic - 2 кладовые</v>
          </cell>
          <cell r="B343" t="str">
            <v>29.11.2023</v>
          </cell>
          <cell r="C343" t="str">
            <v>31.08.2024</v>
          </cell>
        </row>
        <row r="344">
          <cell r="A344" t="str">
            <v>Nexpo Classic 1-1 - Паркинг</v>
          </cell>
          <cell r="B344" t="str">
            <v>10.12.2021</v>
          </cell>
          <cell r="C344" t="str">
            <v>24.06.2023</v>
          </cell>
          <cell r="D344" t="str">
            <v>28.03.2022</v>
          </cell>
        </row>
        <row r="345">
          <cell r="A345" t="str">
            <v>Nexpo Classic 1-2 - Паркинг</v>
          </cell>
          <cell r="B345" t="str">
            <v>26.01.2023</v>
          </cell>
          <cell r="C345" t="str">
            <v>31.08.2024</v>
          </cell>
          <cell r="D345" t="str">
            <v>19.04.2023</v>
          </cell>
        </row>
        <row r="346">
          <cell r="A346" t="str">
            <v>Nexpo Classic 1-2 Кладовые и офисы - Паркинг</v>
          </cell>
          <cell r="B346" t="str">
            <v>26.01.2023</v>
          </cell>
          <cell r="C346" t="str">
            <v>31.08.2024</v>
          </cell>
          <cell r="D346" t="str">
            <v>19.04.2023</v>
          </cell>
        </row>
        <row r="347">
          <cell r="A347" t="str">
            <v>Nexpo Union - 1 - Кладовки</v>
          </cell>
          <cell r="B347" t="str">
            <v>18.04.2022</v>
          </cell>
          <cell r="C347" t="str">
            <v>09.09.2023</v>
          </cell>
        </row>
        <row r="348">
          <cell r="A348" t="str">
            <v>Nexpo Union - 1 - Паркинг</v>
          </cell>
          <cell r="B348" t="str">
            <v>24.09.2021</v>
          </cell>
          <cell r="C348" t="str">
            <v>09.09.2023</v>
          </cell>
          <cell r="D348" t="str">
            <v>26.01.2022</v>
          </cell>
        </row>
        <row r="349">
          <cell r="A349" t="str">
            <v>Nexpo Union - 2</v>
          </cell>
          <cell r="B349" t="str">
            <v>15.11.2022</v>
          </cell>
          <cell r="C349" t="str">
            <v>21.12.2024</v>
          </cell>
          <cell r="D349" t="str">
            <v>24.08.2022</v>
          </cell>
        </row>
        <row r="350">
          <cell r="A350" t="str">
            <v>Nexpo Union - 2 - Паркинг</v>
          </cell>
          <cell r="B350" t="str">
            <v>15.11.2022</v>
          </cell>
          <cell r="C350" t="str">
            <v>21.12.2024</v>
          </cell>
          <cell r="D350" t="str">
            <v>24.08.2022</v>
          </cell>
        </row>
        <row r="351">
          <cell r="A351" t="str">
            <v>Nova City на Туране  - 2 - Паркинг</v>
          </cell>
          <cell r="B351" t="str">
            <v>24.08.2020</v>
          </cell>
          <cell r="C351" t="str">
            <v>25.09.2021</v>
          </cell>
          <cell r="D351" t="str">
            <v>25.08.2020</v>
          </cell>
        </row>
        <row r="352">
          <cell r="A352" t="str">
            <v>Nova City на Туране - 2-1</v>
          </cell>
          <cell r="B352" t="str">
            <v>20.08.2020</v>
          </cell>
          <cell r="C352" t="str">
            <v>25.09.2021</v>
          </cell>
          <cell r="D352" t="str">
            <v>19.08.2020</v>
          </cell>
        </row>
        <row r="353">
          <cell r="A353" t="str">
            <v>Nova City на Туране - 2-2</v>
          </cell>
          <cell r="B353" t="str">
            <v>10.09.2020</v>
          </cell>
          <cell r="C353" t="str">
            <v>25.09.2021</v>
          </cell>
          <cell r="D353" t="str">
            <v>19.08.2020</v>
          </cell>
        </row>
        <row r="354">
          <cell r="A354" t="str">
            <v>Nova City на Туране 1 - Паркинг</v>
          </cell>
          <cell r="B354" t="str">
            <v>23.01.2020</v>
          </cell>
          <cell r="C354" t="str">
            <v>27.03.2021</v>
          </cell>
          <cell r="D354" t="str">
            <v>05.02.2020</v>
          </cell>
        </row>
        <row r="355">
          <cell r="A355" t="str">
            <v>Nova City на Туране-1</v>
          </cell>
          <cell r="B355" t="str">
            <v>23.01.2020</v>
          </cell>
          <cell r="C355" t="str">
            <v>27.03.2021</v>
          </cell>
          <cell r="D355" t="str">
            <v>10.02.2020</v>
          </cell>
        </row>
        <row r="356">
          <cell r="A356" t="str">
            <v>Nura Esil - 1</v>
          </cell>
          <cell r="B356" t="str">
            <v>15.01.2017</v>
          </cell>
          <cell r="C356" t="str">
            <v>16.06.2018</v>
          </cell>
        </row>
        <row r="357">
          <cell r="A357" t="str">
            <v>Nura Esil - 1 паркинг</v>
          </cell>
          <cell r="B357" t="str">
            <v>15.01.2017</v>
          </cell>
          <cell r="C357" t="str">
            <v>16.06.2018</v>
          </cell>
        </row>
        <row r="358">
          <cell r="A358" t="str">
            <v>Nura Esil - 2 Паркинг</v>
          </cell>
          <cell r="B358" t="str">
            <v>23.02.2018</v>
          </cell>
          <cell r="C358" t="str">
            <v>27.10.2018</v>
          </cell>
          <cell r="D358" t="str">
            <v>10.07.2018</v>
          </cell>
        </row>
        <row r="359">
          <cell r="A359" t="str">
            <v>Park Avenue. 1 очередь. Паркинг</v>
          </cell>
          <cell r="C359" t="str">
            <v>25.12.2015</v>
          </cell>
        </row>
        <row r="360">
          <cell r="A360" t="str">
            <v>Park Avenue. 2 очередь. Паркинг</v>
          </cell>
          <cell r="C360" t="str">
            <v>06.06.2016</v>
          </cell>
        </row>
        <row r="361">
          <cell r="A361" t="str">
            <v>Park Avenue. 3-1</v>
          </cell>
          <cell r="C361" t="str">
            <v>28.02.2017</v>
          </cell>
        </row>
        <row r="362">
          <cell r="A362" t="str">
            <v>Park Avenue. 3-1. Паркинг</v>
          </cell>
          <cell r="C362" t="str">
            <v>28.02.2017</v>
          </cell>
        </row>
        <row r="363">
          <cell r="A363" t="str">
            <v>Park Avenue. 3-2</v>
          </cell>
          <cell r="C363" t="str">
            <v>31.12.2017</v>
          </cell>
        </row>
        <row r="364">
          <cell r="A364" t="str">
            <v>Park Avenue. 3-2_Паркинг</v>
          </cell>
          <cell r="C364" t="str">
            <v>31.12.2017</v>
          </cell>
        </row>
        <row r="365">
          <cell r="A365" t="str">
            <v>Park Avenue. 3-3 кладовые</v>
          </cell>
          <cell r="B365" t="str">
            <v>09.09.2016</v>
          </cell>
          <cell r="C365" t="str">
            <v>09.05.2018</v>
          </cell>
          <cell r="D365" t="str">
            <v>12.12.2017</v>
          </cell>
        </row>
        <row r="366">
          <cell r="A366" t="str">
            <v>Park Avenue. 3-3_Паркинг</v>
          </cell>
          <cell r="C366" t="str">
            <v>09.05.2018</v>
          </cell>
          <cell r="D366" t="str">
            <v>12.12.2017</v>
          </cell>
        </row>
        <row r="367">
          <cell r="A367" t="str">
            <v>Park Avenue. 3-4 кладовые</v>
          </cell>
          <cell r="B367" t="str">
            <v>01.05.2017</v>
          </cell>
          <cell r="C367" t="str">
            <v>02.11.2018</v>
          </cell>
          <cell r="D367" t="str">
            <v>10.09.2018</v>
          </cell>
        </row>
        <row r="368">
          <cell r="A368" t="str">
            <v>Park Avenue. 3-4_Паркинг</v>
          </cell>
          <cell r="C368" t="str">
            <v>22.09.2018</v>
          </cell>
          <cell r="D368" t="str">
            <v>10.09.2018</v>
          </cell>
        </row>
        <row r="369">
          <cell r="A369" t="str">
            <v>Sunrise паркинг</v>
          </cell>
          <cell r="B369" t="str">
            <v>15.03.2018</v>
          </cell>
          <cell r="C369" t="str">
            <v>29.06.2019</v>
          </cell>
          <cell r="D369" t="str">
            <v>29.08.2018</v>
          </cell>
        </row>
        <row r="370">
          <cell r="A370" t="str">
            <v>Turan Life (Стандарт) - 1 - 2 (монолит)</v>
          </cell>
          <cell r="B370" t="str">
            <v>30.11.2022</v>
          </cell>
          <cell r="C370" t="str">
            <v>28.12.2023</v>
          </cell>
          <cell r="D370" t="str">
            <v>27.04.2023</v>
          </cell>
        </row>
        <row r="371">
          <cell r="A371" t="str">
            <v>Turan Tower - паркинг</v>
          </cell>
          <cell r="B371" t="str">
            <v>27.03.2024</v>
          </cell>
          <cell r="C371" t="str">
            <v>28.03.2026</v>
          </cell>
          <cell r="D371" t="str">
            <v>12.03.2024</v>
          </cell>
          <cell r="E371">
            <v>16</v>
          </cell>
        </row>
        <row r="372">
          <cell r="A372" t="str">
            <v>UIA.DARYN - F - Паркинг</v>
          </cell>
          <cell r="B372" t="str">
            <v>08.11.2025</v>
          </cell>
          <cell r="C372" t="str">
            <v>05.06.2027</v>
          </cell>
          <cell r="D372" t="str">
            <v>26.02.2026</v>
          </cell>
          <cell r="E372">
            <v>115</v>
          </cell>
        </row>
        <row r="373">
          <cell r="A373" t="str">
            <v>UIA.DARYN-D - Паркинг</v>
          </cell>
          <cell r="B373" t="str">
            <v>14.03.2025</v>
          </cell>
          <cell r="C373" t="str">
            <v>18.07.2026</v>
          </cell>
          <cell r="D373" t="str">
            <v>10.09.2025</v>
          </cell>
          <cell r="E373">
            <v>100</v>
          </cell>
        </row>
        <row r="374">
          <cell r="A374" t="str">
            <v>UIA.DARYN-E - Паркинг</v>
          </cell>
          <cell r="B374" t="str">
            <v>19.06.2025</v>
          </cell>
          <cell r="C374" t="str">
            <v>29.08.2026</v>
          </cell>
          <cell r="D374" t="str">
            <v>15.12.2025</v>
          </cell>
          <cell r="E374">
            <v>74</v>
          </cell>
        </row>
        <row r="375">
          <cell r="A375" t="str">
            <v>Vivaldi - Паркинг</v>
          </cell>
          <cell r="B375" t="str">
            <v>16.09.2023</v>
          </cell>
          <cell r="C375" t="str">
            <v>28.06.2025</v>
          </cell>
          <cell r="E375">
            <v>75</v>
          </cell>
        </row>
        <row r="376">
          <cell r="A376" t="str">
            <v>Vivaldi паркинг - 2</v>
          </cell>
          <cell r="B376" t="str">
            <v>20.02.2024</v>
          </cell>
          <cell r="C376" t="str">
            <v>04.10.2025</v>
          </cell>
        </row>
        <row r="377">
          <cell r="A377" t="str">
            <v>Арман кала 7- паркинг</v>
          </cell>
          <cell r="C377" t="str">
            <v>30.12.2016</v>
          </cell>
        </row>
        <row r="378">
          <cell r="A378" t="str">
            <v>Британский квартал</v>
          </cell>
          <cell r="B378" t="str">
            <v>18.05.2013</v>
          </cell>
          <cell r="C378" t="str">
            <v>30.12.2014</v>
          </cell>
        </row>
        <row r="379">
          <cell r="A379" t="str">
            <v>Британский квартал- автопаркинг.</v>
          </cell>
          <cell r="B379" t="str">
            <v>18.05.2013</v>
          </cell>
          <cell r="C379" t="str">
            <v>30.12.2014</v>
          </cell>
        </row>
        <row r="380">
          <cell r="A380" t="str">
            <v>Времена Года (Весна) 1 Паркинг</v>
          </cell>
          <cell r="C380" t="str">
            <v>07.09.2016</v>
          </cell>
        </row>
        <row r="381">
          <cell r="A381" t="str">
            <v>Времена Года (Весна) 2 оч.</v>
          </cell>
          <cell r="C381" t="str">
            <v>16.09.2017</v>
          </cell>
        </row>
        <row r="382">
          <cell r="A382" t="str">
            <v>Времена Года (Весна) 2 Паркинг</v>
          </cell>
          <cell r="C382" t="str">
            <v>16.09.2017</v>
          </cell>
        </row>
        <row r="383">
          <cell r="A383" t="str">
            <v>Времена Года (Весна) 3 Паркинг</v>
          </cell>
          <cell r="C383" t="str">
            <v>03.02.2017</v>
          </cell>
        </row>
        <row r="384">
          <cell r="A384" t="str">
            <v>Времена Года (Весна) 4 Паркинг</v>
          </cell>
          <cell r="B384" t="str">
            <v>20.04.2016</v>
          </cell>
          <cell r="C384" t="str">
            <v>20.09.2017</v>
          </cell>
        </row>
        <row r="385">
          <cell r="A385" t="str">
            <v>Времена года (Зима-1) паркинг</v>
          </cell>
          <cell r="C385" t="str">
            <v>13.02.2016</v>
          </cell>
        </row>
        <row r="386">
          <cell r="A386" t="str">
            <v>Времена года (Зима-2) паркинг</v>
          </cell>
          <cell r="C386" t="str">
            <v>25.06.2016</v>
          </cell>
        </row>
        <row r="387">
          <cell r="A387" t="str">
            <v>Времена года (Зима-3) паркинг</v>
          </cell>
          <cell r="C387" t="str">
            <v>03.03.2017</v>
          </cell>
        </row>
        <row r="388">
          <cell r="A388" t="str">
            <v>Времена Года (Лето) 1 (паркинг)</v>
          </cell>
          <cell r="B388" t="str">
            <v>23.09.2017</v>
          </cell>
          <cell r="C388" t="str">
            <v>26.01.2019</v>
          </cell>
          <cell r="D388" t="str">
            <v>13.10.2017</v>
          </cell>
        </row>
        <row r="389">
          <cell r="A389" t="str">
            <v>Дом на Ботаническом  - 2 кладовые</v>
          </cell>
          <cell r="B389" t="str">
            <v>04.12.2020</v>
          </cell>
          <cell r="C389" t="str">
            <v>20.08.2022</v>
          </cell>
          <cell r="D389" t="str">
            <v>05.05.2021</v>
          </cell>
        </row>
        <row r="390">
          <cell r="A390" t="str">
            <v>Дом на Ботаническом - 1 кладовые</v>
          </cell>
          <cell r="B390" t="str">
            <v>04.12.2020</v>
          </cell>
          <cell r="C390" t="str">
            <v>18.05.2022</v>
          </cell>
        </row>
        <row r="391">
          <cell r="A391" t="str">
            <v>Дом на Ботаническом - 3 кладовые</v>
          </cell>
          <cell r="B391" t="str">
            <v>14.06.2022</v>
          </cell>
          <cell r="C391" t="str">
            <v>29.07.2023</v>
          </cell>
        </row>
        <row r="392">
          <cell r="A392" t="str">
            <v>Дом на Ботаническом - Паркинг - 1</v>
          </cell>
          <cell r="B392" t="str">
            <v>04.12.2020</v>
          </cell>
          <cell r="C392" t="str">
            <v>18.05.2022</v>
          </cell>
          <cell r="D392" t="str">
            <v>03.12.2020</v>
          </cell>
        </row>
        <row r="393">
          <cell r="A393" t="str">
            <v>Дом на Ботаническом - Паркинг - 2</v>
          </cell>
          <cell r="B393" t="str">
            <v>04.12.2020</v>
          </cell>
          <cell r="C393" t="str">
            <v>20.08.2022</v>
          </cell>
          <cell r="D393" t="str">
            <v>05.05.2021</v>
          </cell>
        </row>
        <row r="394">
          <cell r="A394" t="str">
            <v>Дом на Ботаническом - Паркинг - 3</v>
          </cell>
          <cell r="B394" t="str">
            <v>27.10.2021</v>
          </cell>
          <cell r="C394" t="str">
            <v>29.07.2023</v>
          </cell>
          <cell r="D394" t="str">
            <v>15.12.2021</v>
          </cell>
          <cell r="E394">
            <v>1</v>
          </cell>
        </row>
        <row r="395">
          <cell r="A395" t="str">
            <v>Зеленый квартал B1</v>
          </cell>
          <cell r="C395" t="str">
            <v>31.05.2017</v>
          </cell>
        </row>
        <row r="396">
          <cell r="A396" t="str">
            <v>Зеленый квартал B10</v>
          </cell>
          <cell r="C396" t="str">
            <v>31.05.2017</v>
          </cell>
        </row>
        <row r="397">
          <cell r="A397" t="str">
            <v>Зеленый квартал B12</v>
          </cell>
          <cell r="C397" t="str">
            <v>31.05.2017</v>
          </cell>
        </row>
        <row r="398">
          <cell r="A398" t="str">
            <v>Зеленый квартал B13</v>
          </cell>
          <cell r="C398" t="str">
            <v>31.05.2017</v>
          </cell>
        </row>
        <row r="399">
          <cell r="A399" t="str">
            <v>Зеленый квартал B4</v>
          </cell>
          <cell r="C399" t="str">
            <v>31.05.2017</v>
          </cell>
        </row>
        <row r="400">
          <cell r="A400" t="str">
            <v>Зеленый квартал B5</v>
          </cell>
          <cell r="C400" t="str">
            <v>31.05.2017</v>
          </cell>
        </row>
        <row r="401">
          <cell r="A401" t="str">
            <v>Зеленый квартал B6</v>
          </cell>
          <cell r="C401" t="str">
            <v>31.05.2017</v>
          </cell>
        </row>
        <row r="402">
          <cell r="A402" t="str">
            <v>Зеленый квартал B7</v>
          </cell>
          <cell r="C402" t="str">
            <v>31.05.2017</v>
          </cell>
          <cell r="D402" t="str">
            <v>01.01.2016</v>
          </cell>
        </row>
        <row r="403">
          <cell r="A403" t="str">
            <v>Зеленый квартал B8</v>
          </cell>
          <cell r="C403" t="str">
            <v>31.05.2017</v>
          </cell>
          <cell r="E403">
            <v>1</v>
          </cell>
        </row>
        <row r="404">
          <cell r="A404" t="str">
            <v>Зеленый квартал B9</v>
          </cell>
          <cell r="C404" t="str">
            <v>31.05.2017</v>
          </cell>
        </row>
        <row r="405">
          <cell r="A405" t="str">
            <v>Клубный дом 56 - Паркинг</v>
          </cell>
          <cell r="B405" t="str">
            <v>26.09.2019</v>
          </cell>
          <cell r="C405" t="str">
            <v>20.03.2021</v>
          </cell>
          <cell r="D405" t="str">
            <v>22.08.2019</v>
          </cell>
        </row>
        <row r="406">
          <cell r="A406" t="str">
            <v>Миланский квартал дом 1-1(автопаркинг)</v>
          </cell>
          <cell r="C406" t="str">
            <v>25.08.2013</v>
          </cell>
          <cell r="E406">
            <v>1</v>
          </cell>
        </row>
        <row r="407">
          <cell r="A407" t="str">
            <v>Миланский квартал дом 2-1 (автопаркинг)</v>
          </cell>
          <cell r="C407" t="str">
            <v>30.06.2014</v>
          </cell>
        </row>
        <row r="408">
          <cell r="A408" t="str">
            <v>Миланский квартал дом 3-1 (автопаркинг)</v>
          </cell>
          <cell r="C408" t="str">
            <v>10.10.2015</v>
          </cell>
        </row>
        <row r="409">
          <cell r="A409" t="str">
            <v>Миланский квартал дом 4-1, паркинг</v>
          </cell>
          <cell r="B409" t="str">
            <v>21.04.2014</v>
          </cell>
          <cell r="C409" t="str">
            <v>30.06.2016</v>
          </cell>
        </row>
        <row r="410">
          <cell r="A410" t="str">
            <v>Миланский квартал дом 4-2, паркинг</v>
          </cell>
          <cell r="B410" t="str">
            <v>21.04.2014</v>
          </cell>
          <cell r="C410" t="str">
            <v>30.06.2016</v>
          </cell>
        </row>
        <row r="411">
          <cell r="A411" t="str">
            <v>Парижский квартал дом 1-1(автопаркинг)</v>
          </cell>
          <cell r="C411" t="str">
            <v>18.09.2012</v>
          </cell>
        </row>
        <row r="412">
          <cell r="A412" t="str">
            <v>Парижский квартал дом 1-2 паркинг</v>
          </cell>
          <cell r="C412" t="str">
            <v>20.03.2014</v>
          </cell>
        </row>
        <row r="413">
          <cell r="A413" t="str">
            <v>Парижский квартал дом 1-3 (5 очередь)  - паркинг</v>
          </cell>
          <cell r="B413" t="str">
            <v>09.04.2016</v>
          </cell>
          <cell r="C413" t="str">
            <v>18.08.2017</v>
          </cell>
        </row>
        <row r="414">
          <cell r="A414" t="str">
            <v>Парижский квартал дом 2-1 (автопаркинг)</v>
          </cell>
          <cell r="C414" t="str">
            <v>10.04.2013</v>
          </cell>
        </row>
        <row r="415">
          <cell r="A415" t="str">
            <v>Парижский квартал дом 2-2, (автопаркинг)</v>
          </cell>
          <cell r="C415" t="str">
            <v>15.03.2015</v>
          </cell>
        </row>
        <row r="416">
          <cell r="A416" t="str">
            <v>Парижский квартал дом 2-3 (6 очередь) - паркинг</v>
          </cell>
          <cell r="B416" t="str">
            <v>27.08.2016</v>
          </cell>
          <cell r="C416" t="str">
            <v>29.12.2017</v>
          </cell>
        </row>
        <row r="417">
          <cell r="A417" t="str">
            <v>Поколение Бизнес - 3 - Паркинг</v>
          </cell>
          <cell r="B417" t="str">
            <v>23.12.2023</v>
          </cell>
          <cell r="C417" t="str">
            <v>28.12.2024</v>
          </cell>
          <cell r="D417" t="str">
            <v>19.10.2023</v>
          </cell>
        </row>
        <row r="418">
          <cell r="A418" t="str">
            <v>Поколение Бизнес 2 - Кладовки</v>
          </cell>
          <cell r="B418" t="str">
            <v>03.11.2023</v>
          </cell>
          <cell r="C418" t="str">
            <v>28.12.2024</v>
          </cell>
        </row>
        <row r="419">
          <cell r="A419" t="str">
            <v>Поколение бизнес-1-Кладовки</v>
          </cell>
          <cell r="B419" t="str">
            <v>06.02.2024</v>
          </cell>
          <cell r="C419" t="str">
            <v>28.09.2024</v>
          </cell>
        </row>
        <row r="420">
          <cell r="A420" t="str">
            <v>Поколение Комфорт - 1 - Паркинг</v>
          </cell>
          <cell r="B420" t="str">
            <v>09.10.2021</v>
          </cell>
          <cell r="C420" t="str">
            <v>02.04.2022</v>
          </cell>
          <cell r="D420" t="str">
            <v>10.08.2020</v>
          </cell>
        </row>
        <row r="421">
          <cell r="A421" t="str">
            <v>Поколение Комфорт - 2 - 1</v>
          </cell>
          <cell r="B421" t="str">
            <v>16.10.2020</v>
          </cell>
          <cell r="C421" t="str">
            <v>31.10.2022</v>
          </cell>
          <cell r="D421" t="str">
            <v>10.08.2020</v>
          </cell>
        </row>
        <row r="422">
          <cell r="A422" t="str">
            <v>Поколение Комфорт - 2 - 1 - кладовые</v>
          </cell>
          <cell r="B422" t="str">
            <v>07.02.2023</v>
          </cell>
          <cell r="C422" t="str">
            <v>28.10.2022</v>
          </cell>
          <cell r="D422" t="str">
            <v>10.08.2020</v>
          </cell>
        </row>
        <row r="423">
          <cell r="A423" t="str">
            <v>Премьера 1 очередь</v>
          </cell>
          <cell r="B423" t="str">
            <v>01.04.2013</v>
          </cell>
          <cell r="C423" t="str">
            <v>30.12.2014</v>
          </cell>
        </row>
        <row r="424">
          <cell r="A424" t="str">
            <v>Премьера 1 очередь, паркинг</v>
          </cell>
          <cell r="B424" t="str">
            <v>01.04.2013</v>
          </cell>
          <cell r="C424" t="str">
            <v>30.12.2014</v>
          </cell>
        </row>
        <row r="425">
          <cell r="A425" t="str">
            <v>Премьера 2 очередь</v>
          </cell>
          <cell r="B425" t="str">
            <v>01.09.2013</v>
          </cell>
          <cell r="C425" t="str">
            <v>30.06.2015</v>
          </cell>
        </row>
        <row r="426">
          <cell r="A426" t="str">
            <v>Премьера 2 очередь, паркинг</v>
          </cell>
          <cell r="C426" t="str">
            <v>30.06.2015</v>
          </cell>
        </row>
        <row r="427">
          <cell r="A427" t="str">
            <v>Премьера 3 очередь</v>
          </cell>
          <cell r="B427" t="str">
            <v>21.10.2016</v>
          </cell>
          <cell r="C427" t="str">
            <v>15.06.2018</v>
          </cell>
        </row>
        <row r="428">
          <cell r="A428" t="str">
            <v>Премьера 3 очередь (паркинг)</v>
          </cell>
          <cell r="B428" t="str">
            <v>21.10.2016</v>
          </cell>
          <cell r="C428" t="str">
            <v>15.06.2018</v>
          </cell>
        </row>
        <row r="429">
          <cell r="A429" t="str">
            <v>Премьера 4 дом. паркинг</v>
          </cell>
          <cell r="B429" t="str">
            <v>15.03.2014</v>
          </cell>
          <cell r="C429" t="str">
            <v>29.02.2016</v>
          </cell>
        </row>
        <row r="430">
          <cell r="A430" t="str">
            <v>Премьера 4 очередь</v>
          </cell>
          <cell r="B430" t="str">
            <v>14.03.2014</v>
          </cell>
          <cell r="C430" t="str">
            <v>29.02.2016</v>
          </cell>
        </row>
        <row r="431">
          <cell r="A431" t="str">
            <v>Премьера 5 очередь, паркинг</v>
          </cell>
          <cell r="B431" t="str">
            <v>01.02.2016</v>
          </cell>
          <cell r="C431" t="str">
            <v>05.08.2017</v>
          </cell>
        </row>
        <row r="432">
          <cell r="A432" t="str">
            <v>Премьера 6 очередь, паркинг</v>
          </cell>
          <cell r="B432" t="str">
            <v>15.06.2016</v>
          </cell>
          <cell r="C432" t="str">
            <v>25.12.2017</v>
          </cell>
        </row>
        <row r="433">
          <cell r="A433" t="str">
            <v>Саламат 1</v>
          </cell>
          <cell r="C433" t="str">
            <v>07.11.2015</v>
          </cell>
        </row>
        <row r="434">
          <cell r="A434" t="str">
            <v>Саламат 1-1 Паркинг</v>
          </cell>
          <cell r="B434" t="str">
            <v>15.05.2014</v>
          </cell>
          <cell r="C434" t="str">
            <v>07.11.2015</v>
          </cell>
        </row>
        <row r="435">
          <cell r="A435" t="str">
            <v>Саламат 2</v>
          </cell>
          <cell r="C435" t="str">
            <v>07.11.2015</v>
          </cell>
        </row>
        <row r="436">
          <cell r="A436" t="str">
            <v>Саламат 2-1 Паркинг</v>
          </cell>
          <cell r="C436" t="str">
            <v>07.11.2015</v>
          </cell>
        </row>
        <row r="437">
          <cell r="A437" t="str">
            <v>Триумфальная Арка 2 очередь. Паркинг</v>
          </cell>
          <cell r="C437" t="str">
            <v>25.09.2016</v>
          </cell>
        </row>
        <row r="438">
          <cell r="A438" t="str">
            <v>Aisar - Паркинг</v>
          </cell>
          <cell r="B438" t="str">
            <v>02.05.2023</v>
          </cell>
          <cell r="C438" t="str">
            <v>13.07.2024</v>
          </cell>
          <cell r="D438" t="str">
            <v>17.05.2023</v>
          </cell>
          <cell r="E438">
            <v>1</v>
          </cell>
        </row>
        <row r="439">
          <cell r="A439" t="str">
            <v>Aisar - 1</v>
          </cell>
          <cell r="B439" t="str">
            <v>24.12.2022</v>
          </cell>
          <cell r="C439" t="str">
            <v>13.07.2024</v>
          </cell>
          <cell r="D439" t="str">
            <v>19.03.2024</v>
          </cell>
        </row>
        <row r="440">
          <cell r="A440" t="str">
            <v>Aisar - 2</v>
          </cell>
          <cell r="B440" t="str">
            <v>26.04.2024</v>
          </cell>
          <cell r="C440" t="str">
            <v>31.10.2025</v>
          </cell>
          <cell r="D440" t="str">
            <v>12.08.2024</v>
          </cell>
          <cell r="E440">
            <v>1</v>
          </cell>
        </row>
        <row r="441">
          <cell r="A441" t="str">
            <v>Aisar - 2 - Паркинг</v>
          </cell>
          <cell r="B441" t="str">
            <v>26.04.2024</v>
          </cell>
          <cell r="C441" t="str">
            <v>31.10.2025</v>
          </cell>
          <cell r="D441" t="str">
            <v>12.08.2024</v>
          </cell>
          <cell r="E441">
            <v>79</v>
          </cell>
        </row>
        <row r="442">
          <cell r="A442" t="str">
            <v>Aisar - 4</v>
          </cell>
          <cell r="B442" t="str">
            <v>13.09.2025</v>
          </cell>
          <cell r="C442" t="str">
            <v>31.10.2026</v>
          </cell>
          <cell r="D442" t="str">
            <v>10.09.2025</v>
          </cell>
          <cell r="E442">
            <v>52</v>
          </cell>
        </row>
        <row r="443">
          <cell r="A443" t="str">
            <v>Aisar - 4 - Паркинг</v>
          </cell>
          <cell r="B443" t="str">
            <v>13.09.2025</v>
          </cell>
          <cell r="C443" t="str">
            <v>31.10.2026</v>
          </cell>
          <cell r="D443" t="str">
            <v>10.09.2025</v>
          </cell>
          <cell r="E443">
            <v>94</v>
          </cell>
        </row>
        <row r="444">
          <cell r="A444" t="str">
            <v>Aisar 3</v>
          </cell>
          <cell r="B444" t="str">
            <v>15.02.2025</v>
          </cell>
          <cell r="C444" t="str">
            <v>25.07.2026</v>
          </cell>
          <cell r="D444" t="str">
            <v>08.05.2025</v>
          </cell>
          <cell r="E444">
            <v>86</v>
          </cell>
        </row>
        <row r="445">
          <cell r="A445" t="str">
            <v>Aisar 3 - 3 - Паркинг</v>
          </cell>
          <cell r="B445" t="str">
            <v>15.02.2025</v>
          </cell>
          <cell r="C445" t="str">
            <v>25.07.2026</v>
          </cell>
          <cell r="D445" t="str">
            <v>08.05.2025</v>
          </cell>
          <cell r="E445">
            <v>99</v>
          </cell>
        </row>
        <row r="446">
          <cell r="A446" t="str">
            <v>Arena City - 1 - 1</v>
          </cell>
          <cell r="B446" t="str">
            <v>10.12.2022</v>
          </cell>
          <cell r="C446" t="str">
            <v>30.03.2024</v>
          </cell>
          <cell r="D446" t="str">
            <v>26.06.2023</v>
          </cell>
        </row>
        <row r="447">
          <cell r="A447" t="str">
            <v>Arena City - 1 - 2</v>
          </cell>
          <cell r="B447" t="str">
            <v>03.02.2023</v>
          </cell>
          <cell r="C447" t="str">
            <v>30.03.2024</v>
          </cell>
          <cell r="D447" t="str">
            <v>26.06.2023</v>
          </cell>
        </row>
        <row r="448">
          <cell r="A448" t="str">
            <v>Arena City - 2</v>
          </cell>
          <cell r="B448" t="str">
            <v>21.12.2023</v>
          </cell>
          <cell r="C448" t="str">
            <v>28.12.2024</v>
          </cell>
          <cell r="D448" t="str">
            <v>26.01.2024</v>
          </cell>
        </row>
        <row r="449">
          <cell r="A449" t="str">
            <v>Arena Garden 1-1</v>
          </cell>
          <cell r="B449" t="str">
            <v>05.09.2023</v>
          </cell>
          <cell r="C449" t="str">
            <v>21.12.2024</v>
          </cell>
          <cell r="D449" t="str">
            <v>03.11.2023</v>
          </cell>
        </row>
        <row r="450">
          <cell r="A450" t="str">
            <v>Art House паркинг</v>
          </cell>
          <cell r="C450" t="str">
            <v>25.12.2016</v>
          </cell>
        </row>
        <row r="451">
          <cell r="A451" t="str">
            <v>Asyl Besterek - Кладовые</v>
          </cell>
          <cell r="B451" t="str">
            <v>27.09.2023</v>
          </cell>
          <cell r="C451" t="str">
            <v>27.07.2024</v>
          </cell>
        </row>
        <row r="452">
          <cell r="A452" t="str">
            <v>Asyl Besterek - Паркинг</v>
          </cell>
          <cell r="B452" t="str">
            <v>27.09.2023</v>
          </cell>
          <cell r="C452" t="str">
            <v>27.07.2024</v>
          </cell>
          <cell r="D452" t="str">
            <v>16.08.2023</v>
          </cell>
          <cell r="E452">
            <v>1</v>
          </cell>
        </row>
        <row r="453">
          <cell r="A453" t="str">
            <v>BESTEREK - 1 - Паркинг</v>
          </cell>
          <cell r="B453" t="str">
            <v>28.09.2019</v>
          </cell>
          <cell r="C453" t="str">
            <v>10.03.2021</v>
          </cell>
          <cell r="D453" t="str">
            <v>27.09.2019</v>
          </cell>
        </row>
        <row r="454">
          <cell r="A454" t="str">
            <v>BESTEREK - 2</v>
          </cell>
          <cell r="B454" t="str">
            <v>12.02.2021</v>
          </cell>
          <cell r="C454" t="str">
            <v>11.06.2022</v>
          </cell>
          <cell r="D454" t="str">
            <v>15.09.2021</v>
          </cell>
        </row>
        <row r="455">
          <cell r="A455" t="str">
            <v>BESTEREK - 2 - Паркинг</v>
          </cell>
          <cell r="B455" t="str">
            <v>12.02.2021</v>
          </cell>
          <cell r="C455" t="str">
            <v>11.06.2022</v>
          </cell>
          <cell r="D455" t="str">
            <v>15.09.2021</v>
          </cell>
        </row>
        <row r="456">
          <cell r="A456" t="str">
            <v>BESTEREK - 3</v>
          </cell>
          <cell r="B456" t="str">
            <v>11.12.2020</v>
          </cell>
          <cell r="C456" t="str">
            <v>19.03.2022</v>
          </cell>
          <cell r="D456" t="str">
            <v>27.12.2021</v>
          </cell>
        </row>
        <row r="457">
          <cell r="A457" t="str">
            <v>BESTEREK - 3 - Паркинг</v>
          </cell>
          <cell r="B457" t="str">
            <v>09.02.2021</v>
          </cell>
          <cell r="C457" t="str">
            <v>19.03.2022</v>
          </cell>
          <cell r="D457" t="str">
            <v>27.12.2021</v>
          </cell>
        </row>
        <row r="458">
          <cell r="A458" t="str">
            <v>BESTEREK - 4 - Кладовые</v>
          </cell>
          <cell r="B458" t="str">
            <v>17.03.2023</v>
          </cell>
          <cell r="C458" t="str">
            <v>28.10.2023</v>
          </cell>
          <cell r="D458" t="str">
            <v>09.03.2023</v>
          </cell>
        </row>
        <row r="459">
          <cell r="A459" t="str">
            <v>BESTEREK - 4 - Паркинг</v>
          </cell>
          <cell r="B459" t="str">
            <v>25.05.2022</v>
          </cell>
          <cell r="C459" t="str">
            <v>28.10.2023</v>
          </cell>
          <cell r="D459" t="str">
            <v>09.03.2023</v>
          </cell>
        </row>
        <row r="460">
          <cell r="A460" t="str">
            <v>BESTEREK - 6</v>
          </cell>
          <cell r="B460" t="str">
            <v>09.09.2021</v>
          </cell>
          <cell r="C460" t="str">
            <v>30.11.2022</v>
          </cell>
          <cell r="D460" t="str">
            <v>01.10.2021</v>
          </cell>
        </row>
        <row r="461">
          <cell r="A461" t="str">
            <v>BESTEREK - 6 - Паркинг</v>
          </cell>
          <cell r="B461" t="str">
            <v>09.09.2021</v>
          </cell>
          <cell r="C461" t="str">
            <v>30.11.2022</v>
          </cell>
          <cell r="D461" t="str">
            <v>01.10.2021</v>
          </cell>
        </row>
        <row r="462">
          <cell r="A462" t="str">
            <v>BESTEREK 1-1</v>
          </cell>
          <cell r="B462" t="str">
            <v>28.09.2019</v>
          </cell>
          <cell r="C462" t="str">
            <v>10.03.2021</v>
          </cell>
          <cell r="D462" t="str">
            <v>27.09.2019</v>
          </cell>
        </row>
        <row r="463">
          <cell r="A463" t="str">
            <v>BESTEREK 1-2</v>
          </cell>
          <cell r="B463" t="str">
            <v>28.09.2019</v>
          </cell>
          <cell r="C463" t="str">
            <v>12.06.2021</v>
          </cell>
          <cell r="D463" t="str">
            <v>27.09.2019</v>
          </cell>
        </row>
        <row r="464">
          <cell r="A464" t="str">
            <v>Capital Park 3A - 1 - Кладовые</v>
          </cell>
          <cell r="B464" t="str">
            <v>07.02.2020</v>
          </cell>
          <cell r="C464" t="str">
            <v>10.10.2020</v>
          </cell>
          <cell r="D464" t="str">
            <v>02.10.2019</v>
          </cell>
        </row>
        <row r="465">
          <cell r="A465" t="str">
            <v>Capital Park 3A - 1 - Паркинг</v>
          </cell>
          <cell r="B465" t="str">
            <v>10.09.2019</v>
          </cell>
          <cell r="C465" t="str">
            <v>10.10.2020</v>
          </cell>
          <cell r="D465" t="str">
            <v>02.10.2019</v>
          </cell>
        </row>
        <row r="466">
          <cell r="A466" t="str">
            <v>Capital Park Emotions - 1 - Паркинг</v>
          </cell>
          <cell r="B466" t="str">
            <v>25.04.2024</v>
          </cell>
          <cell r="C466" t="str">
            <v>27.09.2025</v>
          </cell>
          <cell r="D466" t="str">
            <v>06.08.2024</v>
          </cell>
          <cell r="E466">
            <v>87</v>
          </cell>
        </row>
        <row r="467">
          <cell r="A467" t="str">
            <v>Capital Park Emotions - 2 - 2 - Паркинг</v>
          </cell>
          <cell r="B467" t="str">
            <v>23.11.2024</v>
          </cell>
          <cell r="C467" t="str">
            <v>27.06.2026</v>
          </cell>
          <cell r="D467" t="str">
            <v>21.10.2024</v>
          </cell>
          <cell r="E467">
            <v>74</v>
          </cell>
        </row>
        <row r="468">
          <cell r="A468" t="str">
            <v>Capital Park Melody - Паркинг</v>
          </cell>
          <cell r="B468" t="str">
            <v>14.10.2025</v>
          </cell>
          <cell r="C468" t="str">
            <v>26.09.2026</v>
          </cell>
          <cell r="D468" t="str">
            <v>29.08.2025</v>
          </cell>
          <cell r="E468">
            <v>104</v>
          </cell>
        </row>
        <row r="469">
          <cell r="A469" t="str">
            <v>Capital Park. Flowers 5A</v>
          </cell>
          <cell r="B469" t="str">
            <v>23.11.2021</v>
          </cell>
          <cell r="C469" t="str">
            <v>24.06.2023</v>
          </cell>
          <cell r="D469" t="str">
            <v>01.08.2022</v>
          </cell>
        </row>
        <row r="470">
          <cell r="A470" t="str">
            <v>Capital Park. Flowers 5A - кладовые</v>
          </cell>
          <cell r="B470" t="str">
            <v>02.02.2023</v>
          </cell>
          <cell r="C470" t="str">
            <v>24.06.2023</v>
          </cell>
        </row>
        <row r="471">
          <cell r="A471" t="str">
            <v>Capital Park. Flowers 5A - Паркинг</v>
          </cell>
          <cell r="B471" t="str">
            <v>30.11.2021</v>
          </cell>
          <cell r="C471" t="str">
            <v>24.06.2023</v>
          </cell>
          <cell r="D471" t="str">
            <v>01.08.2022</v>
          </cell>
        </row>
        <row r="472">
          <cell r="A472" t="str">
            <v>Capital Park. Flowers 5B - 1-1 - кладовые в подвале</v>
          </cell>
          <cell r="B472" t="str">
            <v>01.05.2021</v>
          </cell>
          <cell r="C472" t="str">
            <v>15.12.2021</v>
          </cell>
        </row>
        <row r="473">
          <cell r="A473" t="str">
            <v>Capital Park. Flowers 5B - 1-1 - Паркинг</v>
          </cell>
          <cell r="B473" t="str">
            <v>12.06.2020</v>
          </cell>
          <cell r="C473" t="str">
            <v>25.12.2021</v>
          </cell>
          <cell r="D473" t="str">
            <v>02.12.2020</v>
          </cell>
        </row>
        <row r="474">
          <cell r="A474" t="str">
            <v>Capital Park. Flowers 5B - 1-2 - Паркинг</v>
          </cell>
          <cell r="B474" t="str">
            <v>06.10.2020</v>
          </cell>
          <cell r="C474" t="str">
            <v>25.12.2021</v>
          </cell>
          <cell r="D474" t="str">
            <v>02.12.2020</v>
          </cell>
        </row>
        <row r="475">
          <cell r="A475" t="str">
            <v>Capital Park. Flowers 5B - 1-2 кладовые в подвале</v>
          </cell>
          <cell r="B475" t="str">
            <v>01.05.2021</v>
          </cell>
          <cell r="C475" t="str">
            <v>15.12.2021</v>
          </cell>
          <cell r="E475">
            <v>2</v>
          </cell>
        </row>
        <row r="476">
          <cell r="A476" t="str">
            <v>Capital Park. Flowers 5B - 2 - 1 - кладовые</v>
          </cell>
          <cell r="B476" t="str">
            <v>08.10.2021</v>
          </cell>
          <cell r="C476" t="str">
            <v>16.04.2022</v>
          </cell>
        </row>
        <row r="477">
          <cell r="A477" t="str">
            <v>Capital Park. Flowers 5B - 2 - 2 - кладовые</v>
          </cell>
          <cell r="B477" t="str">
            <v>08.10.2021</v>
          </cell>
          <cell r="C477" t="str">
            <v>30.07.2022</v>
          </cell>
        </row>
        <row r="478">
          <cell r="A478" t="str">
            <v>Capital Park. Flowers 5B - 2 - Паркинг</v>
          </cell>
          <cell r="B478" t="str">
            <v>19.02.2021</v>
          </cell>
          <cell r="C478" t="str">
            <v>30.07.2022</v>
          </cell>
          <cell r="D478" t="str">
            <v>16.09.2021</v>
          </cell>
        </row>
        <row r="479">
          <cell r="A479" t="str">
            <v>Capital Park. Flowers 5C - 1-Паркинг</v>
          </cell>
          <cell r="B479" t="str">
            <v>17.11.2023</v>
          </cell>
          <cell r="C479" t="str">
            <v>29.03.2025</v>
          </cell>
          <cell r="D479" t="str">
            <v>23.10.2023</v>
          </cell>
        </row>
        <row r="480">
          <cell r="A480" t="str">
            <v>Capital Park. Flowers 5C - 2 - Паркинг</v>
          </cell>
          <cell r="B480" t="str">
            <v>17.11.2023</v>
          </cell>
          <cell r="C480" t="str">
            <v>12.10.2024</v>
          </cell>
          <cell r="D480" t="str">
            <v>23.10.2023</v>
          </cell>
        </row>
        <row r="481">
          <cell r="A481" t="str">
            <v>Capital Park. Light 3A - 2 - Паркинг</v>
          </cell>
          <cell r="B481" t="str">
            <v>13.12.2019</v>
          </cell>
          <cell r="C481" t="str">
            <v>22.05.2021</v>
          </cell>
          <cell r="D481" t="str">
            <v>02.10.2019</v>
          </cell>
        </row>
        <row r="482">
          <cell r="A482" t="str">
            <v>Capital Park. Light 3B - 1 - Кладовые</v>
          </cell>
          <cell r="B482" t="str">
            <v>22.05.2024</v>
          </cell>
          <cell r="C482" t="str">
            <v>29.06.2024</v>
          </cell>
        </row>
        <row r="483">
          <cell r="A483" t="str">
            <v>Capital Park. Light 3B - 1 - Паркинг</v>
          </cell>
          <cell r="B483" t="str">
            <v>31.08.2023</v>
          </cell>
          <cell r="C483" t="str">
            <v>29.06.2024</v>
          </cell>
          <cell r="D483" t="str">
            <v>05.10.2023</v>
          </cell>
        </row>
        <row r="484">
          <cell r="A484" t="str">
            <v>Capital Park. Light 3B - 2</v>
          </cell>
          <cell r="B484" t="str">
            <v>18.08.2023</v>
          </cell>
          <cell r="C484" t="str">
            <v>14.12.2024</v>
          </cell>
          <cell r="D484" t="str">
            <v>14.11.2023</v>
          </cell>
        </row>
        <row r="485">
          <cell r="A485" t="str">
            <v>Capital Park. Light 3B - 2 - Кладовка</v>
          </cell>
          <cell r="B485" t="str">
            <v>30.11.2024</v>
          </cell>
          <cell r="C485" t="str">
            <v>14.12.2024</v>
          </cell>
        </row>
        <row r="486">
          <cell r="A486" t="str">
            <v>Capital Park. Light 3B - 2 - Паркинг</v>
          </cell>
          <cell r="B486" t="str">
            <v>08.12.2023</v>
          </cell>
          <cell r="C486" t="str">
            <v>14.12.2024</v>
          </cell>
          <cell r="D486" t="str">
            <v>14.11.2023</v>
          </cell>
        </row>
        <row r="487">
          <cell r="A487" t="str">
            <v>Capital Park. Sky</v>
          </cell>
          <cell r="B487" t="str">
            <v>13.04.2024</v>
          </cell>
          <cell r="C487" t="str">
            <v>06.11.2025</v>
          </cell>
          <cell r="D487" t="str">
            <v>06.08.2024</v>
          </cell>
          <cell r="E487">
            <v>1</v>
          </cell>
        </row>
        <row r="488">
          <cell r="A488" t="str">
            <v>Capital Park. Sky - Паркинг</v>
          </cell>
          <cell r="B488" t="str">
            <v>13.04.2024</v>
          </cell>
          <cell r="C488" t="str">
            <v>06.11.2025</v>
          </cell>
          <cell r="D488" t="str">
            <v>06.08.2024</v>
          </cell>
          <cell r="E488">
            <v>2</v>
          </cell>
        </row>
        <row r="489">
          <cell r="A489" t="str">
            <v>Capital Park. Water 3E - Кладовые</v>
          </cell>
          <cell r="B489" t="str">
            <v>05.10.2021</v>
          </cell>
          <cell r="C489" t="str">
            <v>30.06.2022</v>
          </cell>
        </row>
        <row r="490">
          <cell r="A490" t="str">
            <v>Capital Park. Water 3E - Паркинг</v>
          </cell>
          <cell r="B490" t="str">
            <v>24.12.2020</v>
          </cell>
          <cell r="C490" t="str">
            <v>30.06.2022</v>
          </cell>
        </row>
        <row r="491">
          <cell r="A491" t="str">
            <v>Crocus City 3-1 паркинг</v>
          </cell>
          <cell r="B491" t="str">
            <v>14.08.2019</v>
          </cell>
          <cell r="C491" t="str">
            <v>16.06.2021</v>
          </cell>
          <cell r="D491" t="str">
            <v>01.08.2019</v>
          </cell>
        </row>
        <row r="492">
          <cell r="A492" t="str">
            <v>Crocus City 3-2-1 паркинг</v>
          </cell>
          <cell r="B492" t="str">
            <v>18.08.2020</v>
          </cell>
          <cell r="C492" t="str">
            <v>21.03.2022</v>
          </cell>
          <cell r="D492" t="str">
            <v>01.08.2019</v>
          </cell>
        </row>
        <row r="493">
          <cell r="A493" t="str">
            <v>Crocus city 3-2-2 - Паркинг</v>
          </cell>
          <cell r="B493" t="str">
            <v>27.10.2020</v>
          </cell>
          <cell r="C493" t="str">
            <v>21.03.2022</v>
          </cell>
          <cell r="D493" t="str">
            <v>01.08.2019</v>
          </cell>
        </row>
        <row r="494">
          <cell r="A494" t="str">
            <v>Crocus City 3-3 паркинг</v>
          </cell>
          <cell r="B494" t="str">
            <v>18.05.2021</v>
          </cell>
          <cell r="C494" t="str">
            <v>21.03.2022</v>
          </cell>
          <cell r="D494" t="str">
            <v>01.08.2019</v>
          </cell>
        </row>
        <row r="495">
          <cell r="A495" t="str">
            <v>Family Gardens 1 - 1 - Кладовка</v>
          </cell>
          <cell r="B495" t="str">
            <v>15.03.2025</v>
          </cell>
          <cell r="C495" t="str">
            <v>25.07.2026</v>
          </cell>
          <cell r="E495">
            <v>59</v>
          </cell>
        </row>
        <row r="496">
          <cell r="A496" t="str">
            <v>Family Gardens 1 - Паркинг</v>
          </cell>
          <cell r="B496" t="str">
            <v>15.03.2025</v>
          </cell>
          <cell r="C496" t="str">
            <v>25.07.2026</v>
          </cell>
          <cell r="D496" t="str">
            <v>15.08.2025</v>
          </cell>
          <cell r="E496">
            <v>165</v>
          </cell>
        </row>
        <row r="497">
          <cell r="A497" t="str">
            <v>Jetisu. Lepsi - кладовые</v>
          </cell>
          <cell r="B497" t="str">
            <v>01.06.2022</v>
          </cell>
          <cell r="C497" t="str">
            <v>10.01.2023</v>
          </cell>
        </row>
        <row r="498">
          <cell r="A498" t="str">
            <v>Jetisu. Lepsi - Паркинг</v>
          </cell>
          <cell r="B498" t="str">
            <v>17.09.2021</v>
          </cell>
          <cell r="C498" t="str">
            <v>10.01.2023</v>
          </cell>
          <cell r="D498" t="str">
            <v>27.12.2021</v>
          </cell>
          <cell r="E498">
            <v>1</v>
          </cell>
        </row>
        <row r="499">
          <cell r="A499" t="str">
            <v>Light House - 1 Паркинг</v>
          </cell>
          <cell r="B499" t="str">
            <v>08.12.2016</v>
          </cell>
          <cell r="C499" t="str">
            <v>01.09.2018</v>
          </cell>
          <cell r="D499" t="str">
            <v>07.09.2017</v>
          </cell>
        </row>
        <row r="500">
          <cell r="A500" t="str">
            <v>Light House - 2, 3 Паркинг</v>
          </cell>
          <cell r="B500" t="str">
            <v>25.01.2018</v>
          </cell>
          <cell r="C500" t="str">
            <v>31.05.2019</v>
          </cell>
          <cell r="D500" t="str">
            <v>07.09.2017</v>
          </cell>
        </row>
        <row r="501">
          <cell r="A501" t="str">
            <v>MOD Frame - Паркинг</v>
          </cell>
          <cell r="B501" t="str">
            <v>11.08.2025</v>
          </cell>
          <cell r="C501" t="str">
            <v>12.09.2026</v>
          </cell>
          <cell r="D501" t="str">
            <v>03.01.2026</v>
          </cell>
          <cell r="E501">
            <v>98</v>
          </cell>
        </row>
        <row r="502">
          <cell r="A502" t="str">
            <v>MOD Style - 1 - Паркинг</v>
          </cell>
          <cell r="B502" t="str">
            <v>19.12.2024</v>
          </cell>
          <cell r="C502" t="str">
            <v>29.08.2026</v>
          </cell>
          <cell r="D502" t="str">
            <v>12.12.2024</v>
          </cell>
          <cell r="E502">
            <v>231</v>
          </cell>
        </row>
        <row r="503">
          <cell r="A503" t="str">
            <v>MOD Ultra - Паркинг</v>
          </cell>
          <cell r="B503" t="str">
            <v>05.03.2025</v>
          </cell>
          <cell r="C503" t="str">
            <v>17.10.2026</v>
          </cell>
          <cell r="D503" t="str">
            <v>21.08.2025</v>
          </cell>
          <cell r="E503">
            <v>170</v>
          </cell>
        </row>
        <row r="504">
          <cell r="A504" t="str">
            <v>MOD Urban 1 - Паркинг</v>
          </cell>
          <cell r="B504" t="str">
            <v>24.08.2024</v>
          </cell>
          <cell r="C504" t="str">
            <v>25.11.2025</v>
          </cell>
          <cell r="D504" t="str">
            <v>05.09.2024</v>
          </cell>
          <cell r="E504">
            <v>92</v>
          </cell>
        </row>
        <row r="505">
          <cell r="A505" t="str">
            <v>MOD Urban 2 - Паркинг</v>
          </cell>
          <cell r="B505" t="str">
            <v>16.01.2025</v>
          </cell>
          <cell r="C505" t="str">
            <v>11.07.2026</v>
          </cell>
          <cell r="D505" t="str">
            <v>23.12.2024</v>
          </cell>
          <cell r="E505">
            <v>88</v>
          </cell>
        </row>
        <row r="506">
          <cell r="A506" t="str">
            <v>MOD Urban 3 - 3 - Паркинг</v>
          </cell>
          <cell r="B506" t="str">
            <v>07.06.2025</v>
          </cell>
          <cell r="C506" t="str">
            <v>05.09.2026</v>
          </cell>
          <cell r="D506" t="str">
            <v>18.08.2025</v>
          </cell>
          <cell r="E506">
            <v>112</v>
          </cell>
        </row>
        <row r="507">
          <cell r="A507" t="str">
            <v>MOD Urban 4 - Паркинг</v>
          </cell>
          <cell r="B507" t="str">
            <v>07.11.2025</v>
          </cell>
          <cell r="C507" t="str">
            <v>29.05.2027</v>
          </cell>
          <cell r="D507" t="str">
            <v>23.09.2025</v>
          </cell>
          <cell r="E507">
            <v>113</v>
          </cell>
        </row>
        <row r="508">
          <cell r="A508" t="str">
            <v>MoD.Comfort - 1 - Паркинг</v>
          </cell>
          <cell r="B508" t="str">
            <v>02.10.2023</v>
          </cell>
          <cell r="C508" t="str">
            <v>31.08.2024</v>
          </cell>
          <cell r="D508" t="str">
            <v>20.07.2023</v>
          </cell>
        </row>
        <row r="509">
          <cell r="A509" t="str">
            <v>MoD.Comfort - 2 - Паркинг</v>
          </cell>
          <cell r="B509" t="str">
            <v>22.12.2023</v>
          </cell>
          <cell r="C509" t="str">
            <v>12.07.2025</v>
          </cell>
          <cell r="D509" t="str">
            <v>23.10.2023</v>
          </cell>
          <cell r="E509">
            <v>135</v>
          </cell>
        </row>
        <row r="510">
          <cell r="A510" t="str">
            <v>Nova City Южный  - 3 - Паркинг</v>
          </cell>
          <cell r="B510" t="str">
            <v>06.10.2021</v>
          </cell>
          <cell r="C510" t="str">
            <v>04.06.2022</v>
          </cell>
        </row>
        <row r="511">
          <cell r="A511" t="str">
            <v>Nura Esil  - 4 - Паркинг</v>
          </cell>
          <cell r="B511" t="str">
            <v>12.12.2019</v>
          </cell>
          <cell r="C511" t="str">
            <v>17.07.2021</v>
          </cell>
          <cell r="D511" t="str">
            <v>26.08.2019</v>
          </cell>
        </row>
        <row r="512">
          <cell r="A512" t="str">
            <v>Nura Esil - 4</v>
          </cell>
          <cell r="B512" t="str">
            <v>12.12.2019</v>
          </cell>
          <cell r="C512" t="str">
            <v>17.07.2021</v>
          </cell>
          <cell r="D512" t="str">
            <v>26.08.2019</v>
          </cell>
        </row>
        <row r="513">
          <cell r="A513" t="str">
            <v>Only Moon - 1 очередь (3)</v>
          </cell>
          <cell r="B513" t="str">
            <v>15.09.2020</v>
          </cell>
          <cell r="C513" t="str">
            <v>28.12.2021</v>
          </cell>
          <cell r="D513" t="str">
            <v>29.07.2021</v>
          </cell>
        </row>
        <row r="514">
          <cell r="A514" t="str">
            <v>Only Moon - 1 очередь (3) - Паркинг</v>
          </cell>
          <cell r="B514" t="str">
            <v>15.09.2020</v>
          </cell>
          <cell r="C514" t="str">
            <v>28.12.2021</v>
          </cell>
          <cell r="D514" t="str">
            <v>29.07.2021</v>
          </cell>
        </row>
        <row r="515">
          <cell r="A515" t="str">
            <v>Only Moon - 2</v>
          </cell>
          <cell r="B515" t="str">
            <v>10.02.2021</v>
          </cell>
          <cell r="C515" t="str">
            <v>30.06.2022</v>
          </cell>
          <cell r="D515" t="str">
            <v>29.07.2021</v>
          </cell>
        </row>
        <row r="516">
          <cell r="A516" t="str">
            <v>Only Moon - 2  - Паркинг</v>
          </cell>
          <cell r="B516" t="str">
            <v>10.02.2021</v>
          </cell>
          <cell r="C516" t="str">
            <v>30.06.2022</v>
          </cell>
          <cell r="D516" t="str">
            <v>29.07.2021</v>
          </cell>
        </row>
        <row r="517">
          <cell r="A517" t="str">
            <v>Only Moon - 3 очередь (1) - Паркинг</v>
          </cell>
          <cell r="B517" t="str">
            <v>22.05.2021</v>
          </cell>
          <cell r="C517" t="str">
            <v>30.06.2022</v>
          </cell>
          <cell r="D517" t="str">
            <v>29.07.2021</v>
          </cell>
        </row>
        <row r="518">
          <cell r="A518" t="str">
            <v>Only SUN - 1 (паркинг)</v>
          </cell>
          <cell r="B518" t="str">
            <v>22.02.2019</v>
          </cell>
          <cell r="C518" t="str">
            <v>07.07.2020</v>
          </cell>
          <cell r="D518" t="str">
            <v>29.05.2019</v>
          </cell>
        </row>
        <row r="519">
          <cell r="A519" t="str">
            <v>Only SUN - 2 (кладовые)</v>
          </cell>
          <cell r="B519" t="str">
            <v>23.10.2019</v>
          </cell>
          <cell r="C519" t="str">
            <v>21.12.2020</v>
          </cell>
          <cell r="D519" t="str">
            <v>09.10.2019</v>
          </cell>
        </row>
        <row r="520">
          <cell r="A520" t="str">
            <v>Only SUN - 2 (паркинг)</v>
          </cell>
          <cell r="B520" t="str">
            <v>23.10.2019</v>
          </cell>
          <cell r="C520" t="str">
            <v>28.12.2020</v>
          </cell>
          <cell r="D520" t="str">
            <v>09.10.2019</v>
          </cell>
        </row>
        <row r="521">
          <cell r="A521" t="str">
            <v>Only SUN - 3 (кладовые)</v>
          </cell>
          <cell r="B521" t="str">
            <v>22.01.2020</v>
          </cell>
          <cell r="C521" t="str">
            <v>03.09.2021</v>
          </cell>
        </row>
        <row r="522">
          <cell r="A522" t="str">
            <v>Only SUN - 3 (паркинг)</v>
          </cell>
          <cell r="B522" t="str">
            <v>22.01.2020</v>
          </cell>
          <cell r="C522" t="str">
            <v>03.09.2021</v>
          </cell>
          <cell r="D522" t="str">
            <v>20.01.2020</v>
          </cell>
        </row>
        <row r="523">
          <cell r="A523" t="str">
            <v>Orynbor Towers (1-1) паркинг</v>
          </cell>
          <cell r="B523" t="str">
            <v>30.09.2016</v>
          </cell>
          <cell r="C523" t="str">
            <v>29.12.2017</v>
          </cell>
        </row>
        <row r="524">
          <cell r="A524" t="str">
            <v>Orynbor towers (1-2) паркинг</v>
          </cell>
          <cell r="B524" t="str">
            <v>02.11.2017</v>
          </cell>
          <cell r="C524" t="str">
            <v>19.09.2018</v>
          </cell>
          <cell r="D524" t="str">
            <v>04.07.2018</v>
          </cell>
        </row>
        <row r="525">
          <cell r="A525" t="str">
            <v>Orynbor towers (1-3) паркинг</v>
          </cell>
          <cell r="B525" t="str">
            <v>27.12.2017</v>
          </cell>
          <cell r="C525" t="str">
            <v>19.09.2018</v>
          </cell>
          <cell r="D525" t="str">
            <v>04.07.2018</v>
          </cell>
        </row>
        <row r="526">
          <cell r="A526" t="str">
            <v>Park Avenue Exclusive - 1 Кладовые</v>
          </cell>
          <cell r="B526" t="str">
            <v>24.10.2019</v>
          </cell>
          <cell r="C526" t="str">
            <v>25.06.2019</v>
          </cell>
          <cell r="D526" t="str">
            <v>10.09.2018</v>
          </cell>
        </row>
        <row r="527">
          <cell r="A527" t="str">
            <v>Park Avenue Exclusive - 2 Кладовые</v>
          </cell>
          <cell r="B527" t="str">
            <v>26.12.2019</v>
          </cell>
          <cell r="C527" t="str">
            <v>15.08.2020</v>
          </cell>
          <cell r="D527" t="str">
            <v>10.09.2018</v>
          </cell>
        </row>
        <row r="528">
          <cell r="A528" t="str">
            <v>Park Avenue Exclusive - 3 Кладовые</v>
          </cell>
          <cell r="B528" t="str">
            <v>28.10.2020</v>
          </cell>
          <cell r="C528" t="str">
            <v>07.08.2021</v>
          </cell>
          <cell r="D528" t="str">
            <v>10.09.2018</v>
          </cell>
        </row>
        <row r="529">
          <cell r="A529" t="str">
            <v>Park Avenue Exclusive - 4 Кладовые</v>
          </cell>
          <cell r="B529" t="str">
            <v>20.05.2021</v>
          </cell>
          <cell r="C529" t="str">
            <v>18.12.2021</v>
          </cell>
          <cell r="D529" t="str">
            <v>10.09.2018</v>
          </cell>
        </row>
        <row r="530">
          <cell r="A530" t="str">
            <v>Park Avenue Exclusive 1_Паркинг</v>
          </cell>
          <cell r="B530" t="str">
            <v>27.01.2018</v>
          </cell>
          <cell r="C530" t="str">
            <v>25.06.2019</v>
          </cell>
          <cell r="D530" t="str">
            <v>10.09.2018</v>
          </cell>
        </row>
        <row r="531">
          <cell r="A531" t="str">
            <v>Park Avenue Exclusive Паркинг - 2</v>
          </cell>
          <cell r="B531" t="str">
            <v>08.02.2019</v>
          </cell>
          <cell r="C531" t="str">
            <v>15.08.2020</v>
          </cell>
          <cell r="D531" t="str">
            <v>10.09.2018</v>
          </cell>
        </row>
        <row r="532">
          <cell r="A532" t="str">
            <v>Park Avenue Exclusive Паркинг - 3</v>
          </cell>
          <cell r="B532" t="str">
            <v>25.09.2019</v>
          </cell>
          <cell r="C532" t="str">
            <v>07.08.2021</v>
          </cell>
          <cell r="D532" t="str">
            <v>30.10.2021</v>
          </cell>
        </row>
        <row r="533">
          <cell r="A533" t="str">
            <v>Park Avenue Exclusive Паркинг - 4</v>
          </cell>
          <cell r="B533" t="str">
            <v>12.08.2020</v>
          </cell>
          <cell r="C533" t="str">
            <v>18.12.2021</v>
          </cell>
          <cell r="D533" t="str">
            <v>30.10.2021</v>
          </cell>
        </row>
        <row r="534">
          <cell r="A534" t="str">
            <v>Prime - Кладовые</v>
          </cell>
          <cell r="B534" t="str">
            <v>02.03.2024</v>
          </cell>
          <cell r="C534" t="str">
            <v>08.06.2024</v>
          </cell>
        </row>
        <row r="535">
          <cell r="A535" t="str">
            <v>Prime - Паркинг</v>
          </cell>
          <cell r="B535" t="str">
            <v>11.11.2022</v>
          </cell>
          <cell r="C535" t="str">
            <v>08.06.2024</v>
          </cell>
          <cell r="D535" t="str">
            <v>22.10.2022</v>
          </cell>
        </row>
        <row r="536">
          <cell r="A536" t="str">
            <v>Promenade EXPO - A 1</v>
          </cell>
          <cell r="C536" t="str">
            <v>21.11.2015</v>
          </cell>
        </row>
        <row r="537">
          <cell r="A537" t="str">
            <v>Promenade EXPO - A 1 (Паркинг подземный)</v>
          </cell>
          <cell r="C537" t="str">
            <v>21.11.2015</v>
          </cell>
          <cell r="E537">
            <v>1</v>
          </cell>
        </row>
        <row r="538">
          <cell r="A538" t="str">
            <v>Promenade EXPO - B 1</v>
          </cell>
          <cell r="B538" t="str">
            <v>01.08.2016</v>
          </cell>
          <cell r="C538" t="str">
            <v>19.10.2017</v>
          </cell>
        </row>
        <row r="539">
          <cell r="A539" t="str">
            <v>Promenade EXPO - B 1 (Паркинг подземный)</v>
          </cell>
          <cell r="B539" t="str">
            <v>01.08.2016</v>
          </cell>
          <cell r="C539" t="str">
            <v>19.10.2017</v>
          </cell>
        </row>
        <row r="540">
          <cell r="A540" t="str">
            <v>Promenade EXPO - B 2</v>
          </cell>
          <cell r="B540" t="str">
            <v>11.06.2016</v>
          </cell>
          <cell r="C540" t="str">
            <v>02.10.2017</v>
          </cell>
        </row>
        <row r="541">
          <cell r="A541" t="str">
            <v>Promenade EXPO - B 2 (Паркинг подземный)</v>
          </cell>
          <cell r="C541" t="str">
            <v>02.10.2017</v>
          </cell>
        </row>
        <row r="542">
          <cell r="A542" t="str">
            <v>Promenade EXPO - B 3 (Паркинг подземный)</v>
          </cell>
          <cell r="C542" t="str">
            <v>15.07.2017</v>
          </cell>
        </row>
        <row r="543">
          <cell r="A543" t="str">
            <v>Promenade EXPO - C 1</v>
          </cell>
          <cell r="B543" t="str">
            <v>26.08.2014</v>
          </cell>
          <cell r="C543" t="str">
            <v>04.06.2016</v>
          </cell>
        </row>
        <row r="544">
          <cell r="A544" t="str">
            <v>Promenade EXPO - C 1 (Паркинг подземный)</v>
          </cell>
          <cell r="B544" t="str">
            <v>26.08.2015</v>
          </cell>
          <cell r="C544" t="str">
            <v>04.06.2016</v>
          </cell>
        </row>
        <row r="545">
          <cell r="A545" t="str">
            <v>Promenade EXPO - C 2 (Паркинг подземный)</v>
          </cell>
          <cell r="B545" t="str">
            <v>26.08.2015</v>
          </cell>
          <cell r="C545" t="str">
            <v>02.07.2016</v>
          </cell>
        </row>
        <row r="546">
          <cell r="A546" t="str">
            <v>Promenade EXPO - C 3 (Паркинг подземный)</v>
          </cell>
          <cell r="B546" t="str">
            <v>26.08.2015</v>
          </cell>
          <cell r="C546" t="str">
            <v>02.07.2016</v>
          </cell>
        </row>
        <row r="547">
          <cell r="A547" t="str">
            <v>Promenade EXPO - D</v>
          </cell>
          <cell r="C547" t="str">
            <v>31.12.2016</v>
          </cell>
        </row>
        <row r="548">
          <cell r="A548" t="str">
            <v>Promenade EXPO - D (Паркинг подземный)</v>
          </cell>
          <cell r="C548" t="str">
            <v>31.12.2016</v>
          </cell>
        </row>
        <row r="549">
          <cell r="A549" t="str">
            <v>Promenade EXPO - E</v>
          </cell>
          <cell r="B549" t="str">
            <v>20.12.2016</v>
          </cell>
          <cell r="C549" t="str">
            <v>29.12.2017</v>
          </cell>
        </row>
        <row r="550">
          <cell r="A550" t="str">
            <v>Promenade EXPO - E (паркинг)</v>
          </cell>
          <cell r="B550" t="str">
            <v>20.12.2016</v>
          </cell>
          <cell r="C550" t="str">
            <v>29.12.2017</v>
          </cell>
        </row>
        <row r="551">
          <cell r="A551" t="str">
            <v>Qasteev - 1 - Кладовка</v>
          </cell>
          <cell r="B551" t="str">
            <v>25.02.2025</v>
          </cell>
          <cell r="C551" t="str">
            <v>01.08.2026</v>
          </cell>
          <cell r="E551">
            <v>32</v>
          </cell>
        </row>
        <row r="552">
          <cell r="A552" t="str">
            <v>Qasteev - 1 - Паркинг 1 очередь</v>
          </cell>
          <cell r="B552" t="str">
            <v>25.02.2025</v>
          </cell>
          <cell r="C552" t="str">
            <v>01.08.2026</v>
          </cell>
          <cell r="D552" t="str">
            <v>22.01.2025</v>
          </cell>
          <cell r="E552">
            <v>107</v>
          </cell>
        </row>
        <row r="553">
          <cell r="A553" t="str">
            <v>Ray Residence - Паркинг - 2</v>
          </cell>
          <cell r="B553" t="str">
            <v>15.04.2019</v>
          </cell>
          <cell r="C553" t="str">
            <v>23.10.2020</v>
          </cell>
          <cell r="D553" t="str">
            <v>25.04.2019</v>
          </cell>
        </row>
        <row r="554">
          <cell r="A554" t="str">
            <v>Ray Residence паркинг - 1</v>
          </cell>
          <cell r="B554" t="str">
            <v>15.03.2018</v>
          </cell>
          <cell r="C554" t="str">
            <v>21.12.2019</v>
          </cell>
          <cell r="D554" t="str">
            <v>30.05.2018</v>
          </cell>
        </row>
        <row r="555">
          <cell r="A555" t="str">
            <v>Remark - кладовки</v>
          </cell>
          <cell r="B555" t="str">
            <v>25.12.2019</v>
          </cell>
          <cell r="C555" t="str">
            <v>15.10.2020</v>
          </cell>
          <cell r="D555" t="str">
            <v>11.03.2019</v>
          </cell>
        </row>
        <row r="556">
          <cell r="A556" t="str">
            <v>Remark - Паркинг</v>
          </cell>
          <cell r="B556" t="str">
            <v>30.10.2018</v>
          </cell>
          <cell r="C556" t="str">
            <v>15.10.2020</v>
          </cell>
          <cell r="D556" t="str">
            <v>11.03.2019</v>
          </cell>
        </row>
        <row r="557">
          <cell r="A557" t="str">
            <v>Sauran Towers паркинг</v>
          </cell>
          <cell r="B557" t="str">
            <v>01.10.2016</v>
          </cell>
          <cell r="C557" t="str">
            <v>15.09.2018</v>
          </cell>
          <cell r="D557" t="str">
            <v>20.10.2017</v>
          </cell>
        </row>
        <row r="558">
          <cell r="A558" t="str">
            <v>Sezim Qala.Baqyt 11</v>
          </cell>
          <cell r="B558" t="str">
            <v>18.05.2022</v>
          </cell>
          <cell r="C558" t="str">
            <v>27.05.2023</v>
          </cell>
          <cell r="D558" t="str">
            <v>08.02.2023</v>
          </cell>
        </row>
        <row r="559">
          <cell r="A559" t="str">
            <v>Sezim Qala.Baqyt 11  Паркинг</v>
          </cell>
          <cell r="B559" t="str">
            <v>04.08.2022</v>
          </cell>
          <cell r="C559" t="str">
            <v>27.05.2023</v>
          </cell>
          <cell r="D559" t="str">
            <v>08.02.2023</v>
          </cell>
        </row>
        <row r="560">
          <cell r="A560" t="str">
            <v>Sezim Qala.Baqyt 12</v>
          </cell>
          <cell r="B560" t="str">
            <v>23.03.2021</v>
          </cell>
          <cell r="C560" t="str">
            <v>18.02.2023</v>
          </cell>
          <cell r="D560" t="str">
            <v>15.10.2021</v>
          </cell>
        </row>
        <row r="561">
          <cell r="A561" t="str">
            <v>Sezim Qala.Baqyt 12 - Паркинг - 12</v>
          </cell>
          <cell r="B561" t="str">
            <v>23.03.2021</v>
          </cell>
          <cell r="C561" t="str">
            <v>18.02.2023</v>
          </cell>
          <cell r="D561" t="str">
            <v>15.10.2021</v>
          </cell>
        </row>
        <row r="562">
          <cell r="A562" t="str">
            <v>Sezim Qala.Senim - 1 - Паркинг</v>
          </cell>
          <cell r="B562" t="str">
            <v>24.02.2021</v>
          </cell>
          <cell r="C562" t="str">
            <v>17.09.2022</v>
          </cell>
          <cell r="D562" t="str">
            <v>21.09.2021</v>
          </cell>
        </row>
        <row r="563">
          <cell r="A563" t="str">
            <v>Sezim Qala.Senim - 2 - Паркинг</v>
          </cell>
          <cell r="B563" t="str">
            <v>22.05.2021</v>
          </cell>
          <cell r="C563" t="str">
            <v>30.12.2022</v>
          </cell>
          <cell r="D563" t="str">
            <v>21.09.2021</v>
          </cell>
        </row>
        <row r="564">
          <cell r="A564" t="str">
            <v>Sezim Qala.Senim - 3 - Паркинг</v>
          </cell>
          <cell r="B564" t="str">
            <v>31.01.2022</v>
          </cell>
          <cell r="C564" t="str">
            <v>08.07.2023</v>
          </cell>
          <cell r="D564" t="str">
            <v>25.04.2022</v>
          </cell>
        </row>
        <row r="565">
          <cell r="A565" t="str">
            <v>Viva Plaza П/П</v>
          </cell>
          <cell r="B565" t="str">
            <v>01.11.2012</v>
          </cell>
          <cell r="C565" t="str">
            <v>20.06.2014</v>
          </cell>
        </row>
        <row r="566">
          <cell r="A566" t="str">
            <v>Vivat Promenade - паркинг</v>
          </cell>
          <cell r="B566" t="str">
            <v>27.01.2018</v>
          </cell>
          <cell r="C566" t="str">
            <v>20.10.2018</v>
          </cell>
          <cell r="D566" t="str">
            <v>01.03.2018</v>
          </cell>
        </row>
        <row r="567">
          <cell r="A567" t="str">
            <v>Арабика - автопаркинг</v>
          </cell>
        </row>
        <row r="568">
          <cell r="A568" t="str">
            <v>Восточный 2</v>
          </cell>
          <cell r="E568">
            <v>2</v>
          </cell>
        </row>
        <row r="569">
          <cell r="A569" t="str">
            <v>Времена Года (Лето) 2 (паркинг)</v>
          </cell>
          <cell r="B569" t="str">
            <v>28.08.2018</v>
          </cell>
          <cell r="C569" t="str">
            <v>12.10.2019</v>
          </cell>
          <cell r="D569" t="str">
            <v>25.05.2018</v>
          </cell>
        </row>
        <row r="570">
          <cell r="A570" t="str">
            <v>Времена Года (Лето) 3 (паркинг)</v>
          </cell>
          <cell r="B570" t="str">
            <v>19.02.2019</v>
          </cell>
          <cell r="C570" t="str">
            <v>14.08.2020</v>
          </cell>
          <cell r="D570" t="str">
            <v>03.06.2019</v>
          </cell>
        </row>
        <row r="571">
          <cell r="A571" t="str">
            <v>Времена Года (Лето) 4 (паркинг)</v>
          </cell>
          <cell r="B571" t="str">
            <v>22.04.2020</v>
          </cell>
          <cell r="C571" t="str">
            <v>24.07.2021</v>
          </cell>
          <cell r="D571" t="str">
            <v>03.12.2019</v>
          </cell>
        </row>
        <row r="572">
          <cell r="A572" t="str">
            <v>Жигер 2 (Паркинг отдельно стоящий)</v>
          </cell>
          <cell r="B572" t="str">
            <v>08.05.2014</v>
          </cell>
          <cell r="C572" t="str">
            <v>01.10.2014</v>
          </cell>
        </row>
        <row r="573">
          <cell r="A573" t="str">
            <v>Лазурный квартал 3  паркинг</v>
          </cell>
        </row>
        <row r="574">
          <cell r="A574" t="str">
            <v>Лазурный квартал 4 паркинг</v>
          </cell>
          <cell r="C574" t="str">
            <v>22.08.2015</v>
          </cell>
        </row>
        <row r="575">
          <cell r="A575" t="str">
            <v>Лазурный квартал 4-1 (пластина)</v>
          </cell>
          <cell r="C575" t="str">
            <v>22.08.2015</v>
          </cell>
        </row>
        <row r="576">
          <cell r="A576" t="str">
            <v>Лазурный квартал 4-2 (башни)</v>
          </cell>
          <cell r="C576" t="str">
            <v>22.08.2015</v>
          </cell>
        </row>
        <row r="577">
          <cell r="A577" t="str">
            <v>Лазурный квартал 4-3 (башни)</v>
          </cell>
          <cell r="C577" t="str">
            <v>22.08.2015</v>
          </cell>
        </row>
        <row r="578">
          <cell r="A578" t="str">
            <v>Лазурный Квартал 5-1</v>
          </cell>
          <cell r="C578" t="str">
            <v>16.07.2016</v>
          </cell>
        </row>
        <row r="579">
          <cell r="A579" t="str">
            <v>Лазурный квартал 5-1 паркинг</v>
          </cell>
          <cell r="C579" t="str">
            <v>16.07.2016</v>
          </cell>
        </row>
        <row r="580">
          <cell r="A580" t="str">
            <v>Лазурный Квартал 5-2</v>
          </cell>
          <cell r="C580" t="str">
            <v>03.12.2016</v>
          </cell>
        </row>
        <row r="581">
          <cell r="A581" t="str">
            <v>Лазурный квартал 5-2 паркинг</v>
          </cell>
          <cell r="C581" t="str">
            <v>03.12.2016</v>
          </cell>
        </row>
        <row r="582">
          <cell r="A582" t="str">
            <v>Лазурный квартал-6  паркинг</v>
          </cell>
        </row>
        <row r="583">
          <cell r="A583" t="str">
            <v>Мәңгілік - 1 (паркинг)</v>
          </cell>
          <cell r="B583" t="str">
            <v>19.02.2018</v>
          </cell>
          <cell r="C583" t="str">
            <v>29.12.2018</v>
          </cell>
          <cell r="D583" t="str">
            <v>04.08.2018</v>
          </cell>
        </row>
        <row r="584">
          <cell r="A584" t="str">
            <v>Мәңгілік - 2, 3 (паркинг)</v>
          </cell>
          <cell r="B584" t="str">
            <v>05.10.2018</v>
          </cell>
          <cell r="C584" t="str">
            <v>24.09.2019</v>
          </cell>
          <cell r="D584" t="str">
            <v>24.09.2018</v>
          </cell>
        </row>
        <row r="585">
          <cell r="A585" t="str">
            <v>Мәңгілік - 3</v>
          </cell>
          <cell r="B585" t="str">
            <v>02.11.2018</v>
          </cell>
          <cell r="C585" t="str">
            <v>24.09.2019</v>
          </cell>
          <cell r="D585" t="str">
            <v>24.09.2018</v>
          </cell>
        </row>
        <row r="586">
          <cell r="A586" t="str">
            <v>Сердце столицы - 5</v>
          </cell>
          <cell r="B586" t="str">
            <v>21.10.2022</v>
          </cell>
          <cell r="C586" t="str">
            <v>29.06.2024</v>
          </cell>
          <cell r="D586" t="str">
            <v>19.10.2022</v>
          </cell>
        </row>
        <row r="587">
          <cell r="A587" t="str">
            <v>Сердце Столицы - 5 - Паркинг</v>
          </cell>
          <cell r="B587" t="str">
            <v>29.10.2022</v>
          </cell>
          <cell r="C587" t="str">
            <v>29.06.2024</v>
          </cell>
          <cell r="D587" t="str">
            <v>19.10.2022</v>
          </cell>
          <cell r="E587">
            <v>1</v>
          </cell>
        </row>
        <row r="588">
          <cell r="A588" t="str">
            <v>Симфония паркинг</v>
          </cell>
        </row>
        <row r="589">
          <cell r="A589" t="str">
            <v>Триумфальная Арка 1 очередь. Паркинг</v>
          </cell>
          <cell r="C589" t="str">
            <v>30.12.2016</v>
          </cell>
        </row>
        <row r="590">
          <cell r="A590" t="str">
            <v>Aitys (Сауран 0.59)</v>
          </cell>
          <cell r="B590" t="str">
            <v>29.06.2019</v>
          </cell>
          <cell r="C590" t="str">
            <v>30.10.2020</v>
          </cell>
          <cell r="D590" t="str">
            <v>24.06.2019</v>
          </cell>
        </row>
        <row r="591">
          <cell r="A591" t="str">
            <v>Aitys (Сауран 0.59) паркинг</v>
          </cell>
          <cell r="B591" t="str">
            <v>29.06.2019</v>
          </cell>
          <cell r="C591" t="str">
            <v>30.10.2020</v>
          </cell>
          <cell r="D591" t="str">
            <v>24.06.2019</v>
          </cell>
        </row>
        <row r="592">
          <cell r="A592" t="str">
            <v>Alem. Sana - A - Паркинг</v>
          </cell>
          <cell r="B592" t="str">
            <v>23.10.2025</v>
          </cell>
          <cell r="C592" t="str">
            <v>20.12.2026</v>
          </cell>
          <cell r="D592" t="str">
            <v>15.03.2026</v>
          </cell>
          <cell r="E592">
            <v>128</v>
          </cell>
        </row>
        <row r="593">
          <cell r="A593" t="str">
            <v>Auez Comfort - 1 - Паркинг</v>
          </cell>
          <cell r="B593" t="str">
            <v>14.10.2024</v>
          </cell>
          <cell r="C593" t="str">
            <v>30.05.2026</v>
          </cell>
          <cell r="D593" t="str">
            <v>18.02.2025</v>
          </cell>
          <cell r="E593">
            <v>112</v>
          </cell>
        </row>
        <row r="594">
          <cell r="A594" t="str">
            <v>Auez Park - 1 - Паркинг</v>
          </cell>
          <cell r="B594" t="str">
            <v>18.01.2025</v>
          </cell>
          <cell r="C594" t="str">
            <v>20.06.2026</v>
          </cell>
          <cell r="D594" t="str">
            <v>30.07.2025</v>
          </cell>
          <cell r="E594">
            <v>83</v>
          </cell>
        </row>
        <row r="595">
          <cell r="A595" t="str">
            <v>Darmen - 1 - Паркинг</v>
          </cell>
          <cell r="B595" t="str">
            <v>21.12.2024</v>
          </cell>
          <cell r="C595" t="str">
            <v>30.09.2026</v>
          </cell>
          <cell r="D595" t="str">
            <v>05.11.2025</v>
          </cell>
          <cell r="E595">
            <v>5</v>
          </cell>
        </row>
        <row r="596">
          <cell r="A596" t="str">
            <v>Darmen 2 - Паркинг</v>
          </cell>
          <cell r="B596" t="str">
            <v>12.09.2025</v>
          </cell>
          <cell r="C596" t="str">
            <v>15.11.2026</v>
          </cell>
          <cell r="D596" t="str">
            <v>20.01.2026</v>
          </cell>
          <cell r="E596">
            <v>68</v>
          </cell>
        </row>
        <row r="597">
          <cell r="A597" t="str">
            <v>Dream City - 1</v>
          </cell>
          <cell r="B597" t="str">
            <v>15.06.2017</v>
          </cell>
          <cell r="C597" t="str">
            <v>16.02.2019</v>
          </cell>
          <cell r="D597" t="str">
            <v>30.05.2018</v>
          </cell>
        </row>
        <row r="598">
          <cell r="A598" t="str">
            <v>Dream City - 1. Паркинг</v>
          </cell>
          <cell r="B598" t="str">
            <v>30.09.2017</v>
          </cell>
          <cell r="C598" t="str">
            <v>16.02.2019</v>
          </cell>
          <cell r="D598" t="str">
            <v>30.05.2018</v>
          </cell>
        </row>
        <row r="599">
          <cell r="A599" t="str">
            <v>Dream City - 2</v>
          </cell>
          <cell r="B599" t="str">
            <v>23.02.2018</v>
          </cell>
          <cell r="C599" t="str">
            <v>30.11.2019</v>
          </cell>
          <cell r="D599" t="str">
            <v>13.07.2018</v>
          </cell>
        </row>
        <row r="600">
          <cell r="A600" t="str">
            <v>Dream City - 2. Паркинг</v>
          </cell>
          <cell r="B600" t="str">
            <v>23.02.2018</v>
          </cell>
          <cell r="C600" t="str">
            <v>30.11.2019</v>
          </cell>
          <cell r="D600" t="str">
            <v>13.07.2018</v>
          </cell>
        </row>
        <row r="601">
          <cell r="A601" t="str">
            <v>Dream City - 3</v>
          </cell>
          <cell r="B601" t="str">
            <v>25.06.2019</v>
          </cell>
          <cell r="C601" t="str">
            <v>31.10.2020</v>
          </cell>
          <cell r="D601" t="str">
            <v>25.02.2019</v>
          </cell>
        </row>
        <row r="602">
          <cell r="A602" t="str">
            <v>Dream City - 3. Паркинг</v>
          </cell>
          <cell r="B602" t="str">
            <v>25.06.2019</v>
          </cell>
          <cell r="C602" t="str">
            <v>31.10.2020</v>
          </cell>
          <cell r="D602" t="str">
            <v>25.02.2019</v>
          </cell>
        </row>
        <row r="603">
          <cell r="A603" t="str">
            <v>Expo Boulevard-1 очередь. (Квартал J)</v>
          </cell>
          <cell r="C603" t="str">
            <v>17.12.2016</v>
          </cell>
        </row>
        <row r="604">
          <cell r="A604" t="str">
            <v>Expo Boulevard-1 очередь. Паркинг (Квартал J)</v>
          </cell>
          <cell r="C604" t="str">
            <v>24.12.2016</v>
          </cell>
        </row>
        <row r="605">
          <cell r="A605" t="str">
            <v>Expo Boulevard-2 очередь (Квартал K)</v>
          </cell>
          <cell r="C605" t="str">
            <v>25.05.2017</v>
          </cell>
        </row>
        <row r="606">
          <cell r="A606" t="str">
            <v>Expo Boulevard-2 очередь. Паркинг (Квартал K)</v>
          </cell>
          <cell r="C606" t="str">
            <v>30.06.2017</v>
          </cell>
        </row>
        <row r="607">
          <cell r="A607" t="str">
            <v>Expo Boulevard-3 очередь (Квартал E)</v>
          </cell>
          <cell r="C607" t="str">
            <v>15.12.2016</v>
          </cell>
        </row>
        <row r="608">
          <cell r="A608" t="str">
            <v>Expo Boulevard-3 очередь. Паркинг (Квартал E)</v>
          </cell>
          <cell r="C608" t="str">
            <v>15.12.2016</v>
          </cell>
        </row>
        <row r="609">
          <cell r="A609" t="str">
            <v>Expo Boulevard-4 очередь (Квартал F)</v>
          </cell>
          <cell r="C609" t="str">
            <v>25.02.2017</v>
          </cell>
        </row>
        <row r="610">
          <cell r="A610" t="str">
            <v>Expo Boulevard-4 очередь. Паркинг (Квартал F)</v>
          </cell>
          <cell r="C610" t="str">
            <v>25.02.2017</v>
          </cell>
        </row>
        <row r="611">
          <cell r="A611" t="str">
            <v>Expo Boulevard-5 очередь (Квартал H)</v>
          </cell>
          <cell r="C611" t="str">
            <v>25.02.2017</v>
          </cell>
        </row>
        <row r="612">
          <cell r="A612" t="str">
            <v>Expo Boulevard-5 очередь. Паркинг (Квартал H)</v>
          </cell>
          <cell r="C612" t="str">
            <v>25.02.2017</v>
          </cell>
        </row>
        <row r="613">
          <cell r="A613" t="str">
            <v>Expo Boulevard-6 очередь (Квартал L)</v>
          </cell>
          <cell r="C613" t="str">
            <v>20.02.2017</v>
          </cell>
        </row>
        <row r="614">
          <cell r="A614" t="str">
            <v>Expo Boulevard-6 очередь. Паркинг (Квартал L)</v>
          </cell>
          <cell r="C614" t="str">
            <v>20.02.2017</v>
          </cell>
        </row>
        <row r="615">
          <cell r="A615" t="str">
            <v>Expo Residence (квартал D) - паркинг</v>
          </cell>
          <cell r="B615" t="str">
            <v>01.12.2017</v>
          </cell>
          <cell r="C615" t="str">
            <v>01.12.2016</v>
          </cell>
        </row>
        <row r="616">
          <cell r="A616" t="str">
            <v>Expo Residence (квартал E) - паркинг</v>
          </cell>
          <cell r="B616" t="str">
            <v>01.12.2017</v>
          </cell>
          <cell r="C616" t="str">
            <v>01.12.2016</v>
          </cell>
        </row>
        <row r="617">
          <cell r="A617" t="str">
            <v>Expo Residence (квартал F) - паркинг</v>
          </cell>
          <cell r="B617" t="str">
            <v>01.12.2017</v>
          </cell>
          <cell r="C617" t="str">
            <v>01.12.2016</v>
          </cell>
        </row>
        <row r="618">
          <cell r="A618" t="str">
            <v>Expo Residence Офисы и Кладовые</v>
          </cell>
          <cell r="C618" t="str">
            <v>01.12.2016</v>
          </cell>
        </row>
        <row r="619">
          <cell r="A619" t="str">
            <v>Family Town - Вилла 1 гаражи</v>
          </cell>
          <cell r="C619" t="str">
            <v>27.12.2014</v>
          </cell>
        </row>
        <row r="620">
          <cell r="A620" t="str">
            <v>Family Town - Вилла 2 гаражи</v>
          </cell>
          <cell r="C620" t="str">
            <v>27.12.2014</v>
          </cell>
        </row>
        <row r="621">
          <cell r="A621" t="str">
            <v>Family Town - Вилла 3 гаражи</v>
          </cell>
          <cell r="C621" t="str">
            <v>27.12.2014</v>
          </cell>
        </row>
        <row r="622">
          <cell r="A622" t="str">
            <v>Family Town - Вилла 4 гаражи</v>
          </cell>
          <cell r="C622" t="str">
            <v>10.09.2016</v>
          </cell>
        </row>
        <row r="623">
          <cell r="A623" t="str">
            <v>Family Town - Вилла 5 гаражи</v>
          </cell>
          <cell r="C623" t="str">
            <v>29.10.2016</v>
          </cell>
        </row>
        <row r="624">
          <cell r="A624" t="str">
            <v>Family Town Кабанбая 1 - Кладовые</v>
          </cell>
          <cell r="C624" t="str">
            <v>27.12.2014</v>
          </cell>
        </row>
        <row r="625">
          <cell r="A625" t="str">
            <v>Family Town Кабанбая 1 - Паркинг</v>
          </cell>
          <cell r="C625" t="str">
            <v>27.12.2014</v>
          </cell>
        </row>
        <row r="626">
          <cell r="A626" t="str">
            <v>Family Town Кабанбая 2 - Кладовые</v>
          </cell>
          <cell r="C626" t="str">
            <v>17.04.2015</v>
          </cell>
        </row>
        <row r="627">
          <cell r="A627" t="str">
            <v>Family Town Кабанбая 2 - Паркинг</v>
          </cell>
          <cell r="C627" t="str">
            <v>20.08.2015</v>
          </cell>
        </row>
        <row r="628">
          <cell r="A628" t="str">
            <v>Family Town Орынбор 1 - Кладовые</v>
          </cell>
          <cell r="C628" t="str">
            <v>27.12.2014</v>
          </cell>
        </row>
        <row r="629">
          <cell r="A629" t="str">
            <v>Family Town Орынбор 1 - Паркинг</v>
          </cell>
          <cell r="C629" t="str">
            <v>27.12.2014</v>
          </cell>
        </row>
        <row r="630">
          <cell r="A630" t="str">
            <v>Family Town Орынбор 2</v>
          </cell>
          <cell r="C630" t="str">
            <v>05.12.2015</v>
          </cell>
        </row>
        <row r="631">
          <cell r="A631" t="str">
            <v>Family Town Орынбор 2 - Паркинг</v>
          </cell>
          <cell r="C631" t="str">
            <v>05.12.2015</v>
          </cell>
        </row>
        <row r="632">
          <cell r="A632" t="str">
            <v>Family Town Орынбор 3</v>
          </cell>
          <cell r="C632" t="str">
            <v>04.06.2016</v>
          </cell>
        </row>
        <row r="633">
          <cell r="A633" t="str">
            <v>Family Town Орынбор 3 - Паркинг</v>
          </cell>
          <cell r="C633" t="str">
            <v>04.06.2016</v>
          </cell>
        </row>
        <row r="634">
          <cell r="A634" t="str">
            <v>Garden View - 3 - Кладовка</v>
          </cell>
          <cell r="B634" t="str">
            <v>23.11.2024</v>
          </cell>
          <cell r="C634" t="str">
            <v>27.12.2025</v>
          </cell>
          <cell r="E634">
            <v>33</v>
          </cell>
        </row>
        <row r="635">
          <cell r="A635" t="str">
            <v>Garden View-3 паркинг</v>
          </cell>
          <cell r="B635" t="str">
            <v>27.05.2024</v>
          </cell>
          <cell r="C635" t="str">
            <v>27.12.2025</v>
          </cell>
          <cell r="D635" t="str">
            <v>23.04.2024</v>
          </cell>
          <cell r="E635">
            <v>3</v>
          </cell>
        </row>
        <row r="636">
          <cell r="A636" t="str">
            <v>Nexpo Aura - 1 - Кладовка</v>
          </cell>
          <cell r="B636" t="str">
            <v>04.02.2025</v>
          </cell>
          <cell r="C636" t="str">
            <v>31.10.2026</v>
          </cell>
          <cell r="E636">
            <v>29</v>
          </cell>
        </row>
        <row r="637">
          <cell r="A637" t="str">
            <v>Nexpo Aura - 1 - Паркинг</v>
          </cell>
          <cell r="B637" t="str">
            <v>04.02.2025</v>
          </cell>
          <cell r="C637" t="str">
            <v>31.10.2026</v>
          </cell>
          <cell r="D637" t="str">
            <v>22.01.2025</v>
          </cell>
          <cell r="E637">
            <v>234</v>
          </cell>
        </row>
        <row r="638">
          <cell r="A638" t="str">
            <v>Nexpo City - 1 - 2  - Кладовые</v>
          </cell>
          <cell r="B638" t="str">
            <v>29.03.2022</v>
          </cell>
          <cell r="C638" t="str">
            <v>11.06.2022</v>
          </cell>
        </row>
        <row r="639">
          <cell r="A639" t="str">
            <v>Nexpo City - 1 - 3 - Кладовые</v>
          </cell>
          <cell r="B639" t="str">
            <v>29.03.2022</v>
          </cell>
          <cell r="C639" t="str">
            <v>11.06.2022</v>
          </cell>
        </row>
        <row r="640">
          <cell r="A640" t="str">
            <v>Nexpo City - 1 - 4 - Кладовые</v>
          </cell>
          <cell r="B640" t="str">
            <v>29.03.2022</v>
          </cell>
          <cell r="C640" t="str">
            <v>11.06.2022</v>
          </cell>
        </row>
        <row r="641">
          <cell r="A641" t="str">
            <v>Nexpo City - 1 - 5 - Кладовые</v>
          </cell>
          <cell r="B641" t="str">
            <v>29.03.2022</v>
          </cell>
          <cell r="C641" t="str">
            <v>11.06.2022</v>
          </cell>
        </row>
        <row r="642">
          <cell r="A642" t="str">
            <v>Nexpo City - 1 - 6</v>
          </cell>
          <cell r="B642" t="str">
            <v>15.01.2021</v>
          </cell>
          <cell r="C642" t="str">
            <v>11.06.2022</v>
          </cell>
          <cell r="D642" t="str">
            <v>01.04.2021</v>
          </cell>
        </row>
        <row r="643">
          <cell r="A643" t="str">
            <v>Nexpo City - Паркинг</v>
          </cell>
          <cell r="B643" t="str">
            <v>05.04.2021</v>
          </cell>
          <cell r="C643" t="str">
            <v>11.06.2022</v>
          </cell>
          <cell r="D643" t="str">
            <v>01.04.2021</v>
          </cell>
        </row>
        <row r="644">
          <cell r="A644" t="str">
            <v>Nexpo Classic Style - 1 паркинг</v>
          </cell>
          <cell r="B644" t="str">
            <v>24.01.2024</v>
          </cell>
          <cell r="C644" t="str">
            <v>09.08.2025</v>
          </cell>
          <cell r="D644" t="str">
            <v>03.04.2024</v>
          </cell>
          <cell r="E644">
            <v>12</v>
          </cell>
        </row>
        <row r="645">
          <cell r="A645" t="str">
            <v>Nexpo Classic Style - 2 - Паркинг</v>
          </cell>
          <cell r="B645" t="str">
            <v>19.10.2024</v>
          </cell>
          <cell r="C645" t="str">
            <v>27.06.2026</v>
          </cell>
          <cell r="D645" t="str">
            <v>07.10.2024</v>
          </cell>
          <cell r="E645">
            <v>32</v>
          </cell>
        </row>
        <row r="646">
          <cell r="A646" t="str">
            <v>Nexpo Trend - 1 - Паркинг</v>
          </cell>
          <cell r="B646" t="str">
            <v>04.10.2023</v>
          </cell>
          <cell r="C646" t="str">
            <v>28.06.2025</v>
          </cell>
          <cell r="D646" t="str">
            <v>13.06.2023</v>
          </cell>
          <cell r="E646">
            <v>3</v>
          </cell>
        </row>
        <row r="647">
          <cell r="A647" t="str">
            <v>Nexpo Trend - 2</v>
          </cell>
          <cell r="B647" t="str">
            <v>10.08.2024</v>
          </cell>
          <cell r="C647" t="str">
            <v>29.10.2025</v>
          </cell>
          <cell r="D647" t="str">
            <v>28.06.2024</v>
          </cell>
          <cell r="E647">
            <v>3</v>
          </cell>
        </row>
        <row r="648">
          <cell r="A648" t="str">
            <v>Nexpo Trend - 2 - Паркинг</v>
          </cell>
          <cell r="B648" t="str">
            <v>10.08.2024</v>
          </cell>
          <cell r="C648" t="str">
            <v>29.10.2025</v>
          </cell>
          <cell r="D648" t="str">
            <v>28.06.2024</v>
          </cell>
          <cell r="E648">
            <v>15</v>
          </cell>
        </row>
        <row r="649">
          <cell r="A649" t="str">
            <v>Nexpo Trend 1 - 1</v>
          </cell>
          <cell r="B649" t="str">
            <v>04.10.2023</v>
          </cell>
          <cell r="C649" t="str">
            <v>28.06.2025</v>
          </cell>
          <cell r="D649" t="str">
            <v>13.06.2023</v>
          </cell>
          <cell r="E649">
            <v>1</v>
          </cell>
        </row>
        <row r="650">
          <cell r="A650" t="str">
            <v>Nexpo Vision - кладовые</v>
          </cell>
          <cell r="B650" t="str">
            <v>03.04.2024</v>
          </cell>
          <cell r="C650" t="str">
            <v>29.11.2025</v>
          </cell>
          <cell r="E650">
            <v>85</v>
          </cell>
        </row>
        <row r="651">
          <cell r="A651" t="str">
            <v>Nexpo Vision - паркинг</v>
          </cell>
          <cell r="B651" t="str">
            <v>03.04.2024</v>
          </cell>
          <cell r="C651" t="str">
            <v>29.11.2025</v>
          </cell>
          <cell r="D651" t="str">
            <v>03.04.2024</v>
          </cell>
          <cell r="E651">
            <v>22</v>
          </cell>
        </row>
        <row r="652">
          <cell r="A652" t="str">
            <v>Nura Esil - 3 паркинг</v>
          </cell>
          <cell r="B652" t="str">
            <v>01.11.2018</v>
          </cell>
          <cell r="C652" t="str">
            <v>25.12.2019</v>
          </cell>
          <cell r="D652" t="str">
            <v>03.10.2018</v>
          </cell>
        </row>
        <row r="653">
          <cell r="A653" t="str">
            <v>Panorama Park - 1</v>
          </cell>
          <cell r="B653" t="str">
            <v>01.05.2017</v>
          </cell>
          <cell r="C653" t="str">
            <v>13.02.2019</v>
          </cell>
          <cell r="D653" t="str">
            <v>07.08.2018</v>
          </cell>
        </row>
        <row r="654">
          <cell r="A654" t="str">
            <v>Panorama Park Паркинг - 1</v>
          </cell>
          <cell r="B654" t="str">
            <v>30.06.2017</v>
          </cell>
          <cell r="C654" t="str">
            <v>13.02.2019</v>
          </cell>
          <cell r="D654" t="str">
            <v>07.08.2018</v>
          </cell>
        </row>
        <row r="655">
          <cell r="A655" t="str">
            <v>Panorama Park Паркинг - 2</v>
          </cell>
          <cell r="B655" t="str">
            <v>26.10.2017</v>
          </cell>
          <cell r="C655" t="str">
            <v>13.02.2019</v>
          </cell>
          <cell r="D655" t="str">
            <v>13.04.2018</v>
          </cell>
        </row>
        <row r="656">
          <cell r="A656" t="str">
            <v>Panorama Park Паркинг - 3</v>
          </cell>
          <cell r="B656" t="str">
            <v>16.10.2019</v>
          </cell>
          <cell r="C656" t="str">
            <v>10.03.2021</v>
          </cell>
          <cell r="D656" t="str">
            <v>06.11.2019</v>
          </cell>
        </row>
        <row r="657">
          <cell r="A657" t="str">
            <v>Panorama Park Паркинг - 4</v>
          </cell>
          <cell r="B657" t="str">
            <v>15.12.2018</v>
          </cell>
          <cell r="C657" t="str">
            <v>20.12.2019</v>
          </cell>
          <cell r="D657" t="str">
            <v>04.12.2018</v>
          </cell>
        </row>
        <row r="658">
          <cell r="A658" t="str">
            <v>Panorama Park Паркинг - 5</v>
          </cell>
          <cell r="B658" t="str">
            <v>29.05.2019</v>
          </cell>
          <cell r="C658" t="str">
            <v>25.09.2020</v>
          </cell>
          <cell r="D658" t="str">
            <v>04.12.2018</v>
          </cell>
        </row>
        <row r="659">
          <cell r="A659" t="str">
            <v>Parkside - кладовые</v>
          </cell>
          <cell r="B659" t="str">
            <v>11.12.2023</v>
          </cell>
          <cell r="C659" t="str">
            <v>09.08.2025</v>
          </cell>
          <cell r="E659">
            <v>1</v>
          </cell>
        </row>
        <row r="660">
          <cell r="A660" t="str">
            <v>Parkside - паркинг</v>
          </cell>
          <cell r="B660" t="str">
            <v>11.09.2023</v>
          </cell>
          <cell r="C660" t="str">
            <v>09.08.2025</v>
          </cell>
          <cell r="D660" t="str">
            <v>20.07.2023</v>
          </cell>
        </row>
        <row r="661">
          <cell r="A661" t="str">
            <v>Well house - 1 паркинг</v>
          </cell>
          <cell r="C661" t="str">
            <v>30.08.2013</v>
          </cell>
        </row>
        <row r="662">
          <cell r="A662" t="str">
            <v>Well house - 2 паркинг</v>
          </cell>
          <cell r="C662" t="str">
            <v>30.12.2013</v>
          </cell>
        </row>
        <row r="663">
          <cell r="A663" t="str">
            <v>Арман кала 10 Паркинг</v>
          </cell>
          <cell r="B663" t="str">
            <v>15.08.2016</v>
          </cell>
          <cell r="C663" t="str">
            <v>16.12.2017</v>
          </cell>
        </row>
        <row r="664">
          <cell r="A664" t="str">
            <v>Арман кала 3- паркинг</v>
          </cell>
          <cell r="C664" t="str">
            <v>30.11.2014</v>
          </cell>
        </row>
        <row r="665">
          <cell r="A665" t="str">
            <v>Ботанический (Сауран 1.6 га) - кладовые</v>
          </cell>
          <cell r="B665" t="str">
            <v>27.12.2019</v>
          </cell>
          <cell r="C665" t="str">
            <v>20.06.2020</v>
          </cell>
          <cell r="D665" t="str">
            <v>01.08.2018</v>
          </cell>
        </row>
        <row r="666">
          <cell r="A666" t="str">
            <v>Ботанический (Сауран 1.6 га) - паркинг</v>
          </cell>
          <cell r="B666" t="str">
            <v>14.08.2018</v>
          </cell>
          <cell r="C666" t="str">
            <v>20.06.2020</v>
          </cell>
          <cell r="D666" t="str">
            <v>01.08.2018</v>
          </cell>
        </row>
        <row r="667">
          <cell r="A667" t="str">
            <v>Времена года-Осень 1 оч паркинг</v>
          </cell>
          <cell r="C667" t="str">
            <v>30.03.2015</v>
          </cell>
        </row>
        <row r="668">
          <cell r="A668" t="str">
            <v>Времена года-Осень 1 оч.</v>
          </cell>
          <cell r="C668" t="str">
            <v>30.07.2015</v>
          </cell>
        </row>
        <row r="669">
          <cell r="A669" t="str">
            <v>Времена года-Осень 2 оч.паркинг</v>
          </cell>
          <cell r="C669" t="str">
            <v>03.08.2015</v>
          </cell>
        </row>
        <row r="670">
          <cell r="A670" t="str">
            <v>Arena Garden 1-2</v>
          </cell>
          <cell r="B670" t="str">
            <v>18.01.2024</v>
          </cell>
          <cell r="C670" t="str">
            <v>30.08.2025</v>
          </cell>
          <cell r="D670" t="str">
            <v>23.10.2023</v>
          </cell>
        </row>
        <row r="671">
          <cell r="A671" t="str">
            <v>Arena Style - 1 - Паркинг</v>
          </cell>
          <cell r="B671" t="str">
            <v>27.09.2024</v>
          </cell>
          <cell r="C671" t="str">
            <v>21.03.2026</v>
          </cell>
          <cell r="D671" t="str">
            <v>15.05.2025</v>
          </cell>
          <cell r="E671">
            <v>78</v>
          </cell>
        </row>
        <row r="672">
          <cell r="A672" t="str">
            <v>Arena Towers - 1 - 2</v>
          </cell>
          <cell r="B672" t="str">
            <v>17.07.2023</v>
          </cell>
          <cell r="C672" t="str">
            <v>28.06.2025</v>
          </cell>
          <cell r="D672" t="str">
            <v>05.12.2023</v>
          </cell>
        </row>
        <row r="673">
          <cell r="A673" t="str">
            <v>Arena Towers 1 Паркинг</v>
          </cell>
          <cell r="B673" t="str">
            <v>02.02.2024</v>
          </cell>
          <cell r="C673" t="str">
            <v>28.06.2025</v>
          </cell>
          <cell r="D673" t="str">
            <v>05.12.2023</v>
          </cell>
          <cell r="E673">
            <v>28</v>
          </cell>
        </row>
        <row r="674">
          <cell r="A674" t="str">
            <v>Arena Towers 2 - 2 - Паркинг</v>
          </cell>
          <cell r="B674" t="str">
            <v>13.03.2024</v>
          </cell>
          <cell r="C674" t="str">
            <v>25.10.2025</v>
          </cell>
          <cell r="D674" t="str">
            <v>27.05.2024</v>
          </cell>
          <cell r="E674">
            <v>104</v>
          </cell>
        </row>
        <row r="675">
          <cell r="A675" t="str">
            <v>Arena Towers-1 - кладовки</v>
          </cell>
          <cell r="B675" t="str">
            <v>02.02.2024</v>
          </cell>
          <cell r="C675" t="str">
            <v>28.06.2025</v>
          </cell>
        </row>
        <row r="676">
          <cell r="A676" t="str">
            <v>Arena Unity - 1</v>
          </cell>
          <cell r="B676" t="str">
            <v>29.07.2024</v>
          </cell>
          <cell r="C676" t="str">
            <v>18.10.2025</v>
          </cell>
          <cell r="D676" t="str">
            <v>06.08.2024</v>
          </cell>
          <cell r="E676">
            <v>9</v>
          </cell>
        </row>
        <row r="677">
          <cell r="A677" t="str">
            <v>Arena Unity - 1 - Паркинг</v>
          </cell>
          <cell r="B677" t="str">
            <v>29.07.2024</v>
          </cell>
          <cell r="C677" t="str">
            <v>18.10.2025</v>
          </cell>
          <cell r="D677" t="str">
            <v>06.08.2024</v>
          </cell>
          <cell r="E677">
            <v>44</v>
          </cell>
        </row>
        <row r="678">
          <cell r="A678" t="str">
            <v>Arena Unity - 2</v>
          </cell>
          <cell r="B678" t="str">
            <v>19.11.2024</v>
          </cell>
          <cell r="C678" t="str">
            <v>27.06.2026</v>
          </cell>
          <cell r="D678" t="str">
            <v>23.12.2024</v>
          </cell>
          <cell r="E678">
            <v>8</v>
          </cell>
        </row>
        <row r="679">
          <cell r="A679" t="str">
            <v>Arena Unity - 2 - Кладовка 2 очередь</v>
          </cell>
          <cell r="B679" t="str">
            <v>19.11.2024</v>
          </cell>
          <cell r="C679" t="str">
            <v>27.06.2026</v>
          </cell>
          <cell r="D679" t="str">
            <v>23.12.2024</v>
          </cell>
          <cell r="E679">
            <v>8</v>
          </cell>
        </row>
        <row r="680">
          <cell r="A680" t="str">
            <v>Arena Unity - 2 - Паркинг 2 очередь</v>
          </cell>
          <cell r="B680" t="str">
            <v>19.11.2024</v>
          </cell>
          <cell r="C680" t="str">
            <v>27.06.2026</v>
          </cell>
          <cell r="D680" t="str">
            <v>23.12.2024</v>
          </cell>
          <cell r="E680">
            <v>71</v>
          </cell>
        </row>
        <row r="681">
          <cell r="A681" t="str">
            <v>Arena Vista</v>
          </cell>
          <cell r="B681" t="str">
            <v>30.01.2025</v>
          </cell>
          <cell r="C681" t="str">
            <v>22.08.2026</v>
          </cell>
          <cell r="D681" t="str">
            <v>15.12.2025</v>
          </cell>
          <cell r="E681">
            <v>15</v>
          </cell>
        </row>
        <row r="682">
          <cell r="A682" t="str">
            <v>BAIZAMAN - 1 - Паркинг</v>
          </cell>
          <cell r="B682" t="str">
            <v>27.02.2025</v>
          </cell>
          <cell r="C682" t="str">
            <v>29.08.2026</v>
          </cell>
          <cell r="D682" t="str">
            <v>15.12.2025</v>
          </cell>
          <cell r="E682">
            <v>210</v>
          </cell>
        </row>
        <row r="683">
          <cell r="A683" t="str">
            <v>Bosaga 1 - 1 - Паркинг</v>
          </cell>
          <cell r="B683" t="str">
            <v>29.03.2025</v>
          </cell>
          <cell r="C683" t="str">
            <v>15.08.2026</v>
          </cell>
          <cell r="D683" t="str">
            <v>03.01.2026</v>
          </cell>
          <cell r="E683">
            <v>83</v>
          </cell>
        </row>
        <row r="684">
          <cell r="A684" t="str">
            <v>Jetisu Kerbez Comfort - 1 - Кладовка</v>
          </cell>
          <cell r="B684" t="str">
            <v>11.12.2024</v>
          </cell>
          <cell r="C684" t="str">
            <v>25.07.2026</v>
          </cell>
          <cell r="E684">
            <v>30</v>
          </cell>
        </row>
        <row r="685">
          <cell r="A685" t="str">
            <v>Jetisu Kerbez Comfort - 1 - Паркинг</v>
          </cell>
          <cell r="B685" t="str">
            <v>11.12.2024</v>
          </cell>
          <cell r="C685" t="str">
            <v>25.07.2026</v>
          </cell>
          <cell r="D685" t="str">
            <v>04.03.2025</v>
          </cell>
          <cell r="E685">
            <v>123</v>
          </cell>
        </row>
        <row r="686">
          <cell r="A686" t="str">
            <v>Nova city - 14 (3 сектор)</v>
          </cell>
          <cell r="B686" t="str">
            <v>27.01.2018</v>
          </cell>
          <cell r="C686" t="str">
            <v>03.04.2019</v>
          </cell>
          <cell r="D686" t="str">
            <v>03.10.2018</v>
          </cell>
        </row>
        <row r="687">
          <cell r="A687" t="str">
            <v>Nova City - 16</v>
          </cell>
          <cell r="B687" t="str">
            <v>05.07.2019</v>
          </cell>
          <cell r="C687" t="str">
            <v>18.07.2020</v>
          </cell>
          <cell r="D687" t="str">
            <v>01.07.2019</v>
          </cell>
        </row>
        <row r="688">
          <cell r="A688" t="str">
            <v>OIU</v>
          </cell>
          <cell r="B688" t="str">
            <v>20.06.2025</v>
          </cell>
          <cell r="C688" t="str">
            <v>30.08.2026</v>
          </cell>
          <cell r="D688" t="str">
            <v>30.01.2026</v>
          </cell>
          <cell r="E688">
            <v>7</v>
          </cell>
        </row>
        <row r="689">
          <cell r="A689" t="str">
            <v>OIU - 1 - Паркинг</v>
          </cell>
          <cell r="B689" t="str">
            <v>06.06.2025</v>
          </cell>
          <cell r="C689" t="str">
            <v>30.08.2026</v>
          </cell>
          <cell r="D689" t="str">
            <v>30.01.2026</v>
          </cell>
          <cell r="E689">
            <v>72</v>
          </cell>
        </row>
        <row r="690">
          <cell r="A690" t="str">
            <v>Sezim Qala - 1</v>
          </cell>
          <cell r="B690" t="str">
            <v>21.07.2018</v>
          </cell>
          <cell r="C690" t="str">
            <v>12.11.2019</v>
          </cell>
          <cell r="D690" t="str">
            <v>28.02.2019</v>
          </cell>
        </row>
        <row r="691">
          <cell r="A691" t="str">
            <v>Sezim Qala - 2</v>
          </cell>
          <cell r="B691" t="str">
            <v>28.02.2019</v>
          </cell>
          <cell r="C691" t="str">
            <v>07.08.2020</v>
          </cell>
          <cell r="D691" t="str">
            <v>15.11.2019</v>
          </cell>
        </row>
        <row r="692">
          <cell r="A692" t="str">
            <v>Sezim Qala - 4-1 (Блоки 1,2,3,4)</v>
          </cell>
          <cell r="B692" t="str">
            <v>27.11.2019</v>
          </cell>
          <cell r="C692" t="str">
            <v>24.04.2021</v>
          </cell>
          <cell r="D692" t="str">
            <v>22.11.2019</v>
          </cell>
        </row>
        <row r="693">
          <cell r="A693" t="str">
            <v>Sezim Qala - 4-2 (Блок 5)</v>
          </cell>
          <cell r="B693" t="str">
            <v>27.11.2019</v>
          </cell>
          <cell r="C693" t="str">
            <v>29.05.2021</v>
          </cell>
          <cell r="D693" t="str">
            <v>22.11.2019</v>
          </cell>
        </row>
        <row r="694">
          <cell r="A694" t="str">
            <v>Sezim Qala Orken - 2 - Паркинг</v>
          </cell>
          <cell r="B694" t="str">
            <v>21.06.2024</v>
          </cell>
          <cell r="C694" t="str">
            <v>16.08.2025</v>
          </cell>
          <cell r="D694" t="str">
            <v>28.06.2024</v>
          </cell>
          <cell r="E694">
            <v>3</v>
          </cell>
        </row>
        <row r="695">
          <cell r="A695" t="str">
            <v>Sezim Qala.Baqyt 7</v>
          </cell>
          <cell r="B695" t="str">
            <v>16.09.2019</v>
          </cell>
          <cell r="C695" t="str">
            <v>29.05.2021</v>
          </cell>
          <cell r="D695" t="str">
            <v>11.10.2019</v>
          </cell>
        </row>
        <row r="696">
          <cell r="A696" t="str">
            <v>Sezim Qala.Baqyt 7  Паркинг</v>
          </cell>
          <cell r="B696" t="str">
            <v>16.09.2019</v>
          </cell>
          <cell r="C696" t="str">
            <v>29.05.2021</v>
          </cell>
          <cell r="D696" t="str">
            <v>11.10.2019</v>
          </cell>
        </row>
        <row r="697">
          <cell r="A697" t="str">
            <v>Sezim Qala.Baqyt 8 Паркинг</v>
          </cell>
          <cell r="B697" t="str">
            <v>12.01.2021</v>
          </cell>
          <cell r="C697" t="str">
            <v>30.12.2021</v>
          </cell>
          <cell r="D697" t="str">
            <v>20.11.2020</v>
          </cell>
        </row>
        <row r="698">
          <cell r="A698" t="str">
            <v>Shabyt - Кладовые</v>
          </cell>
          <cell r="B698" t="str">
            <v>18.02.2022</v>
          </cell>
          <cell r="C698" t="str">
            <v>24.06.2023</v>
          </cell>
        </row>
        <row r="699">
          <cell r="A699" t="str">
            <v>Shabyt - Паркинг</v>
          </cell>
          <cell r="B699" t="str">
            <v>18.02.2022</v>
          </cell>
          <cell r="C699" t="str">
            <v>24.06.2023</v>
          </cell>
          <cell r="D699" t="str">
            <v>01.08.2022</v>
          </cell>
        </row>
        <row r="700">
          <cell r="A700" t="str">
            <v>Сердце столицы  - 2 - Паркинг</v>
          </cell>
          <cell r="B700" t="str">
            <v>15.10.2020</v>
          </cell>
          <cell r="C700" t="str">
            <v>27.12.2021</v>
          </cell>
          <cell r="D700" t="str">
            <v>23.04.2021</v>
          </cell>
        </row>
        <row r="701">
          <cell r="A701" t="str">
            <v>Сердце столицы - 1</v>
          </cell>
          <cell r="B701" t="str">
            <v>25.10.2019</v>
          </cell>
          <cell r="C701" t="str">
            <v>10.07.2021</v>
          </cell>
          <cell r="D701" t="str">
            <v>21.10.2019</v>
          </cell>
        </row>
        <row r="702">
          <cell r="A702" t="str">
            <v>Сердце столицы - 2-1</v>
          </cell>
          <cell r="B702" t="str">
            <v>15.10.2020</v>
          </cell>
          <cell r="C702" t="str">
            <v>27.12.2021</v>
          </cell>
          <cell r="D702" t="str">
            <v>23.04.2021</v>
          </cell>
        </row>
        <row r="703">
          <cell r="A703" t="str">
            <v>Сердце столицы - 2-2</v>
          </cell>
          <cell r="B703" t="str">
            <v>08.01.2021</v>
          </cell>
          <cell r="C703" t="str">
            <v>27.12.2021</v>
          </cell>
          <cell r="D703" t="str">
            <v>23.04.2021</v>
          </cell>
        </row>
        <row r="704">
          <cell r="A704" t="str">
            <v>Сердце столицы - 6</v>
          </cell>
          <cell r="B704" t="str">
            <v>06.08.2021</v>
          </cell>
          <cell r="C704" t="str">
            <v>30.12.2022</v>
          </cell>
          <cell r="D704" t="str">
            <v>30.06.2022</v>
          </cell>
        </row>
        <row r="705">
          <cell r="A705" t="str">
            <v>Сердце Столицы - 6  - Паркинг</v>
          </cell>
          <cell r="B705" t="str">
            <v>07.09.2021</v>
          </cell>
          <cell r="C705" t="str">
            <v>30.12.2022</v>
          </cell>
          <cell r="D705" t="str">
            <v>30.06.2022</v>
          </cell>
        </row>
        <row r="706">
          <cell r="A706" t="str">
            <v>Сердце Столицы - 6 - Кладовки</v>
          </cell>
          <cell r="B706" t="str">
            <v>25.02.2022</v>
          </cell>
          <cell r="C706" t="str">
            <v>30.12.2022</v>
          </cell>
        </row>
        <row r="707">
          <cell r="A707" t="str">
            <v>Сердце столицы (Лиор МЖК) - 1 - Паркинг</v>
          </cell>
          <cell r="B707" t="str">
            <v>25.10.2019</v>
          </cell>
          <cell r="C707" t="str">
            <v>10.07.2021</v>
          </cell>
          <cell r="D707" t="str">
            <v>21.10.2019</v>
          </cell>
        </row>
        <row r="708">
          <cell r="A708" t="str">
            <v>Abyroi - 1 - Паркинг</v>
          </cell>
          <cell r="B708" t="str">
            <v>22.11.2024</v>
          </cell>
          <cell r="C708" t="str">
            <v>25.07.2026</v>
          </cell>
          <cell r="D708" t="str">
            <v>15.05.2025</v>
          </cell>
          <cell r="E708">
            <v>122</v>
          </cell>
        </row>
        <row r="709">
          <cell r="A709" t="str">
            <v>Akbulak Life</v>
          </cell>
          <cell r="B709" t="str">
            <v>22.02.2018</v>
          </cell>
          <cell r="C709" t="str">
            <v>25.05.2019</v>
          </cell>
          <cell r="D709" t="str">
            <v>23.05.2018</v>
          </cell>
        </row>
        <row r="710">
          <cell r="A710" t="str">
            <v>Akbulak Life (паркинг)</v>
          </cell>
          <cell r="B710" t="str">
            <v>22.02.2018</v>
          </cell>
          <cell r="C710" t="str">
            <v>25.05.2019</v>
          </cell>
          <cell r="D710" t="str">
            <v>23.05.2018</v>
          </cell>
        </row>
        <row r="711">
          <cell r="A711" t="str">
            <v>GreenLine.Asyl Mura - 1 (паркинг)</v>
          </cell>
          <cell r="B711" t="str">
            <v>06.02.2020</v>
          </cell>
          <cell r="C711" t="str">
            <v>16.10.2021</v>
          </cell>
          <cell r="D711" t="str">
            <v>05.02.2020</v>
          </cell>
        </row>
        <row r="712">
          <cell r="A712" t="str">
            <v>GreenLine.Asyl Mura - 3 (B блок) - Кладовые</v>
          </cell>
          <cell r="B712" t="str">
            <v>09.11.2022</v>
          </cell>
          <cell r="C712" t="str">
            <v>17.09.2022</v>
          </cell>
        </row>
        <row r="713">
          <cell r="A713" t="str">
            <v>GreenLine.Asyl Mura - 3 (B блок) - Паркинг</v>
          </cell>
          <cell r="B713" t="str">
            <v>09.06.2021</v>
          </cell>
          <cell r="C713" t="str">
            <v>17.09.2022</v>
          </cell>
          <cell r="D713" t="str">
            <v>28.05.2021</v>
          </cell>
        </row>
        <row r="714">
          <cell r="A714" t="str">
            <v>GreenLine.Asyl Mura - 3 (В блок)</v>
          </cell>
          <cell r="B714" t="str">
            <v>11.02.2021</v>
          </cell>
          <cell r="C714" t="str">
            <v>17.09.2022</v>
          </cell>
          <cell r="D714" t="str">
            <v>28.05.2021</v>
          </cell>
        </row>
        <row r="715">
          <cell r="A715" t="str">
            <v>GreenLine.Asyl Mura - 5 (D Блок)</v>
          </cell>
          <cell r="B715" t="str">
            <v>08.11.2021</v>
          </cell>
          <cell r="C715" t="str">
            <v>29.12.2022</v>
          </cell>
          <cell r="D715" t="str">
            <v>11.02.2022</v>
          </cell>
        </row>
        <row r="716">
          <cell r="A716" t="str">
            <v>GreenLine.Asyl Mura - 5 (D Блок) - Parking</v>
          </cell>
          <cell r="B716" t="str">
            <v>08.11.2021</v>
          </cell>
          <cell r="C716" t="str">
            <v>29.12.2022</v>
          </cell>
          <cell r="D716" t="str">
            <v>11.02.2022</v>
          </cell>
        </row>
        <row r="717">
          <cell r="A717" t="str">
            <v>GreenLine.Silva - 1</v>
          </cell>
          <cell r="B717" t="str">
            <v>24.05.2024</v>
          </cell>
          <cell r="C717" t="str">
            <v>05.08.2025</v>
          </cell>
          <cell r="D717" t="str">
            <v>12.08.2024</v>
          </cell>
        </row>
        <row r="718">
          <cell r="A718" t="str">
            <v>GreenLine.Silva - 1 - Паркинг</v>
          </cell>
          <cell r="B718" t="str">
            <v>24.05.2024</v>
          </cell>
          <cell r="C718" t="str">
            <v>05.08.2025</v>
          </cell>
          <cell r="D718" t="str">
            <v>12.08.2024</v>
          </cell>
          <cell r="E718">
            <v>29</v>
          </cell>
        </row>
        <row r="719">
          <cell r="A719" t="str">
            <v>GreenLine.Verda - 1 - Кладовка</v>
          </cell>
          <cell r="B719" t="str">
            <v>14.12.2024</v>
          </cell>
          <cell r="C719" t="str">
            <v>29.08.2026</v>
          </cell>
          <cell r="E719">
            <v>8</v>
          </cell>
        </row>
        <row r="720">
          <cell r="A720" t="str">
            <v>GreenLine.Verda - 1 - Паркинг</v>
          </cell>
          <cell r="B720" t="str">
            <v>14.12.2024</v>
          </cell>
          <cell r="C720" t="str">
            <v>29.08.2026</v>
          </cell>
          <cell r="D720" t="str">
            <v>20.03.2025</v>
          </cell>
          <cell r="E720">
            <v>83</v>
          </cell>
        </row>
        <row r="721">
          <cell r="A721" t="str">
            <v>IZBASAR</v>
          </cell>
          <cell r="B721" t="str">
            <v>14.02.2025</v>
          </cell>
          <cell r="C721" t="str">
            <v>01.08.2026</v>
          </cell>
          <cell r="D721" t="str">
            <v>30.07.2025</v>
          </cell>
          <cell r="E721">
            <v>14</v>
          </cell>
        </row>
        <row r="722">
          <cell r="A722" t="str">
            <v>IZBASAR - 1 - Паркинг</v>
          </cell>
          <cell r="B722" t="str">
            <v>14.02.2025</v>
          </cell>
          <cell r="C722" t="str">
            <v>01.08.2026</v>
          </cell>
          <cell r="D722" t="str">
            <v>30.07.2025</v>
          </cell>
          <cell r="E722">
            <v>61</v>
          </cell>
        </row>
        <row r="723">
          <cell r="A723" t="str">
            <v>Jetisu Satti - 1 - Паркинг  Паркинг</v>
          </cell>
          <cell r="B723" t="str">
            <v>24.02.2025</v>
          </cell>
          <cell r="C723" t="str">
            <v>18.07.2026</v>
          </cell>
          <cell r="D723" t="str">
            <v>27.06.2025</v>
          </cell>
          <cell r="E723">
            <v>69</v>
          </cell>
        </row>
        <row r="724">
          <cell r="A724" t="str">
            <v>Jetisu Satti - Кладовка</v>
          </cell>
          <cell r="B724" t="str">
            <v>17.10.2025</v>
          </cell>
          <cell r="C724" t="str">
            <v>18.07.2026</v>
          </cell>
          <cell r="E724">
            <v>9</v>
          </cell>
        </row>
        <row r="725">
          <cell r="A725" t="str">
            <v>Nova city - 1 (1 сектор)</v>
          </cell>
          <cell r="B725" t="str">
            <v>19.06.2016</v>
          </cell>
          <cell r="C725" t="str">
            <v>31.07.2017</v>
          </cell>
        </row>
        <row r="726">
          <cell r="A726" t="str">
            <v>Nova city - 18 (1 сектор)</v>
          </cell>
          <cell r="B726" t="str">
            <v>09.03.2017</v>
          </cell>
          <cell r="C726" t="str">
            <v>14.02.2018</v>
          </cell>
        </row>
        <row r="727">
          <cell r="A727" t="str">
            <v>Nova city - 2 (1 сектор)</v>
          </cell>
          <cell r="B727" t="str">
            <v>19.06.2016</v>
          </cell>
          <cell r="C727" t="str">
            <v>31.07.2017</v>
          </cell>
        </row>
        <row r="728">
          <cell r="A728" t="str">
            <v>Nova city - 3 (1 сектор)</v>
          </cell>
          <cell r="B728" t="str">
            <v>23.07.2016</v>
          </cell>
          <cell r="C728" t="str">
            <v>31.07.2017</v>
          </cell>
        </row>
        <row r="729">
          <cell r="A729" t="str">
            <v>Nova city - 4 (1 сектор)</v>
          </cell>
          <cell r="B729" t="str">
            <v>02.09.2016</v>
          </cell>
          <cell r="C729" t="str">
            <v>31.10.2017</v>
          </cell>
        </row>
        <row r="730">
          <cell r="A730" t="str">
            <v>Nova city - 5 (1 сектор)</v>
          </cell>
          <cell r="B730" t="str">
            <v>07.11.2016</v>
          </cell>
          <cell r="C730" t="str">
            <v>15.12.2017</v>
          </cell>
        </row>
        <row r="731">
          <cell r="A731" t="str">
            <v>Nova city - 6 (1 сектор)</v>
          </cell>
          <cell r="B731" t="str">
            <v>27.01.2017</v>
          </cell>
          <cell r="C731" t="str">
            <v>23.12.2017</v>
          </cell>
        </row>
        <row r="732">
          <cell r="A732" t="str">
            <v>Nova city - 7 (1 сектор)</v>
          </cell>
          <cell r="B732" t="str">
            <v>02.03.2017</v>
          </cell>
          <cell r="C732" t="str">
            <v>31.01.2018</v>
          </cell>
        </row>
        <row r="733">
          <cell r="A733" t="str">
            <v>Nova city - 8 (2 сектор)</v>
          </cell>
          <cell r="B733" t="str">
            <v>23.12.2016</v>
          </cell>
          <cell r="C733" t="str">
            <v>04.05.2018</v>
          </cell>
        </row>
        <row r="734">
          <cell r="A734" t="str">
            <v>Nova city - 9 (2 сектор)</v>
          </cell>
          <cell r="B734" t="str">
            <v>26.10.2016</v>
          </cell>
          <cell r="C734" t="str">
            <v>19.05.2018</v>
          </cell>
        </row>
        <row r="735">
          <cell r="A735" t="str">
            <v>Nova City на Рыскулбекова - 1-1</v>
          </cell>
          <cell r="B735" t="str">
            <v>05.06.2020</v>
          </cell>
          <cell r="C735" t="str">
            <v>31.07.2021</v>
          </cell>
          <cell r="D735" t="str">
            <v>05.02.2020</v>
          </cell>
        </row>
        <row r="736">
          <cell r="A736" t="str">
            <v>Nova City на Рыскулбекова - 1-2</v>
          </cell>
          <cell r="B736" t="str">
            <v>01.09.2020</v>
          </cell>
          <cell r="C736" t="str">
            <v>31.07.2021</v>
          </cell>
          <cell r="D736" t="str">
            <v>05.02.2020</v>
          </cell>
        </row>
        <row r="737">
          <cell r="A737" t="str">
            <v>Nova City на Рыскулбекова - 2</v>
          </cell>
          <cell r="B737" t="str">
            <v>22.02.2021</v>
          </cell>
          <cell r="C737" t="str">
            <v>05.11.2021</v>
          </cell>
          <cell r="D737" t="str">
            <v>28.05.2021</v>
          </cell>
        </row>
        <row r="738">
          <cell r="A738" t="str">
            <v>Nova City на Рыскулбекова 1 - Паркинг</v>
          </cell>
          <cell r="B738" t="str">
            <v>05.02.2020</v>
          </cell>
          <cell r="C738" t="str">
            <v>31.07.2021</v>
          </cell>
          <cell r="D738" t="str">
            <v>31.01.2020</v>
          </cell>
        </row>
        <row r="739">
          <cell r="A739" t="str">
            <v>Nova City на Рыскулбекова 2 - Паркинг</v>
          </cell>
          <cell r="B739" t="str">
            <v>25.06.2021</v>
          </cell>
          <cell r="C739" t="str">
            <v>05.11.2021</v>
          </cell>
          <cell r="D739" t="str">
            <v>28.05.2021</v>
          </cell>
        </row>
        <row r="740">
          <cell r="A740" t="str">
            <v>Sezim Qala - 6-1</v>
          </cell>
          <cell r="B740" t="str">
            <v>07.07.2020</v>
          </cell>
          <cell r="C740" t="str">
            <v>27.11.2021</v>
          </cell>
          <cell r="D740" t="str">
            <v>17.02.2020</v>
          </cell>
        </row>
        <row r="741">
          <cell r="A741" t="str">
            <v>Sezim Qala - 6-2</v>
          </cell>
          <cell r="B741" t="str">
            <v>26.09.2020</v>
          </cell>
          <cell r="C741" t="str">
            <v>27.11.2021</v>
          </cell>
          <cell r="D741" t="str">
            <v>17.02.2020</v>
          </cell>
        </row>
        <row r="742">
          <cell r="A742" t="str">
            <v>Sezim Qala.Baqyt 10</v>
          </cell>
          <cell r="B742" t="str">
            <v>23.12.2020</v>
          </cell>
          <cell r="C742" t="str">
            <v>27.08.2022</v>
          </cell>
          <cell r="D742" t="str">
            <v>14.09.2021</v>
          </cell>
        </row>
        <row r="743">
          <cell r="A743" t="str">
            <v>Sezim Qala.Baqyt 10 - Паркинг</v>
          </cell>
          <cell r="B743" t="str">
            <v>23.12.2020</v>
          </cell>
          <cell r="C743" t="str">
            <v>27.08.2022</v>
          </cell>
          <cell r="D743" t="str">
            <v>14.09.2021</v>
          </cell>
        </row>
        <row r="744">
          <cell r="A744" t="str">
            <v>TULGA - Паркинг</v>
          </cell>
          <cell r="B744" t="str">
            <v>21.07.2025</v>
          </cell>
          <cell r="C744" t="str">
            <v>08.08.2026</v>
          </cell>
          <cell r="D744" t="str">
            <v>10.09.2025</v>
          </cell>
          <cell r="E744">
            <v>115</v>
          </cell>
        </row>
        <row r="745">
          <cell r="A745" t="str">
            <v>Акбулак Таун - 1  офисы</v>
          </cell>
          <cell r="C745" t="str">
            <v>07.06.2014</v>
          </cell>
        </row>
        <row r="746">
          <cell r="A746" t="str">
            <v>Акбулак Таун - 1 паркинг</v>
          </cell>
          <cell r="C746" t="str">
            <v>07.06.2014</v>
          </cell>
        </row>
        <row r="747">
          <cell r="A747" t="str">
            <v>Акбулак Таун - 2 паркинг</v>
          </cell>
          <cell r="C747" t="str">
            <v>22.08.2014</v>
          </cell>
        </row>
        <row r="748">
          <cell r="A748" t="str">
            <v>Акбулак Таун - 3 офис</v>
          </cell>
          <cell r="C748" t="str">
            <v>24.10.2014</v>
          </cell>
        </row>
        <row r="749">
          <cell r="A749" t="str">
            <v>Акбулак Таун - 3 паркинг</v>
          </cell>
          <cell r="C749" t="str">
            <v>24.10.2014</v>
          </cell>
        </row>
        <row r="750">
          <cell r="A750" t="str">
            <v>Акбулак Таун - 4 офис</v>
          </cell>
          <cell r="C750" t="str">
            <v>06.04.2015</v>
          </cell>
        </row>
        <row r="751">
          <cell r="A751" t="str">
            <v>Акбулак Таун - 4 паркинг</v>
          </cell>
          <cell r="C751" t="str">
            <v>06.04.2015</v>
          </cell>
        </row>
        <row r="752">
          <cell r="A752" t="str">
            <v>Акбулак Таун - 5</v>
          </cell>
          <cell r="C752" t="str">
            <v>03.07.2015</v>
          </cell>
        </row>
        <row r="753">
          <cell r="A753" t="str">
            <v>Акбулак Таун - 5 офис</v>
          </cell>
          <cell r="C753" t="str">
            <v>26.06.2015</v>
          </cell>
        </row>
        <row r="754">
          <cell r="A754" t="str">
            <v>Акбулак Таун - 5 паркинг</v>
          </cell>
          <cell r="C754" t="str">
            <v>26.06.2015</v>
          </cell>
        </row>
        <row r="755">
          <cell r="A755" t="str">
            <v>Акбулак Таун - 6</v>
          </cell>
          <cell r="C755" t="str">
            <v>20.06.2015</v>
          </cell>
        </row>
        <row r="756">
          <cell r="A756" t="str">
            <v>Акбулак Таун - 6 паркинг</v>
          </cell>
          <cell r="C756" t="str">
            <v>20.06.2015</v>
          </cell>
        </row>
        <row r="757">
          <cell r="A757" t="str">
            <v>Верный паркинг 1 очередь</v>
          </cell>
          <cell r="C757" t="str">
            <v>28.02.2015</v>
          </cell>
        </row>
        <row r="758">
          <cell r="A758" t="str">
            <v>Верный паркинг 2 очередь</v>
          </cell>
          <cell r="C758" t="str">
            <v>10.07.2015</v>
          </cell>
        </row>
        <row r="759">
          <cell r="A759" t="str">
            <v>Верный паркинг 3 очередь</v>
          </cell>
          <cell r="C759" t="str">
            <v>16.11.2015</v>
          </cell>
        </row>
        <row r="760">
          <cell r="A760" t="str">
            <v>7Я - 3 - Паркинг(ModeX)</v>
          </cell>
          <cell r="B760" t="str">
            <v>20.05.2020</v>
          </cell>
          <cell r="C760" t="str">
            <v>15.06.2021</v>
          </cell>
          <cell r="D760" t="str">
            <v>30.03.2021</v>
          </cell>
        </row>
        <row r="761">
          <cell r="A761" t="str">
            <v>7Я (1 очередь)</v>
          </cell>
          <cell r="B761" t="str">
            <v>20.04.2015</v>
          </cell>
          <cell r="C761" t="str">
            <v>27.08.2016</v>
          </cell>
        </row>
        <row r="762">
          <cell r="A762" t="str">
            <v>7Я (1 очередь) паркинг</v>
          </cell>
          <cell r="B762" t="str">
            <v>01.10.2015</v>
          </cell>
          <cell r="C762" t="str">
            <v>27.08.2016</v>
          </cell>
        </row>
        <row r="763">
          <cell r="A763" t="str">
            <v>7Я (2 очередь) паркинг</v>
          </cell>
          <cell r="B763" t="str">
            <v>01.10.2015</v>
          </cell>
          <cell r="C763" t="str">
            <v>10.12.2016</v>
          </cell>
        </row>
        <row r="764">
          <cell r="A764" t="str">
            <v>7Я (4 очередь) паркинг</v>
          </cell>
          <cell r="B764" t="str">
            <v>01.06.2017</v>
          </cell>
          <cell r="C764" t="str">
            <v>31.12.2018</v>
          </cell>
          <cell r="D764" t="str">
            <v>16.10.2017</v>
          </cell>
        </row>
        <row r="765">
          <cell r="A765" t="str">
            <v>7Я (5 очередь) паркинг</v>
          </cell>
          <cell r="B765" t="str">
            <v>25.04.2016</v>
          </cell>
          <cell r="C765" t="str">
            <v>24.11.2017</v>
          </cell>
        </row>
        <row r="766">
          <cell r="A766" t="str">
            <v>ADAL - 1</v>
          </cell>
          <cell r="B766" t="str">
            <v>15.01.2019</v>
          </cell>
          <cell r="C766" t="str">
            <v>14.12.2019</v>
          </cell>
          <cell r="D766" t="str">
            <v>11.03.2019</v>
          </cell>
        </row>
        <row r="767">
          <cell r="A767" t="str">
            <v>ADAL - 1  - Паркинг</v>
          </cell>
          <cell r="B767" t="str">
            <v>15.01.2019</v>
          </cell>
          <cell r="C767" t="str">
            <v>30.12.2019</v>
          </cell>
          <cell r="D767" t="str">
            <v>11.03.2019</v>
          </cell>
        </row>
        <row r="768">
          <cell r="A768" t="str">
            <v>ADAL - 2</v>
          </cell>
          <cell r="B768" t="str">
            <v>01.04.2017</v>
          </cell>
          <cell r="C768" t="str">
            <v>15.06.2020</v>
          </cell>
          <cell r="D768" t="str">
            <v>08.05.2019</v>
          </cell>
        </row>
        <row r="769">
          <cell r="A769" t="str">
            <v>ADAL - 2 - Паркинг</v>
          </cell>
          <cell r="B769" t="str">
            <v>15.01.2019</v>
          </cell>
          <cell r="C769" t="str">
            <v>15.06.2020</v>
          </cell>
          <cell r="D769" t="str">
            <v>08.05.2019</v>
          </cell>
        </row>
        <row r="770">
          <cell r="A770" t="str">
            <v>ADAL - 3 - Паркинг</v>
          </cell>
          <cell r="B770" t="str">
            <v>23.12.2019</v>
          </cell>
          <cell r="C770" t="str">
            <v>22.12.2020</v>
          </cell>
          <cell r="D770" t="str">
            <v>18.03.2020</v>
          </cell>
        </row>
        <row r="771">
          <cell r="A771" t="str">
            <v>ALAN</v>
          </cell>
          <cell r="B771" t="str">
            <v>01.05.2018</v>
          </cell>
          <cell r="C771" t="str">
            <v>27.04.2019</v>
          </cell>
          <cell r="D771" t="str">
            <v>24.09.2018</v>
          </cell>
        </row>
        <row r="772">
          <cell r="A772" t="str">
            <v>ALAN паркинг</v>
          </cell>
          <cell r="B772" t="str">
            <v>23.04.2018</v>
          </cell>
          <cell r="C772" t="str">
            <v>27.04.2019</v>
          </cell>
          <cell r="D772" t="str">
            <v>24.09.2018</v>
          </cell>
        </row>
        <row r="773">
          <cell r="A773" t="str">
            <v>Arena Lite - 1</v>
          </cell>
          <cell r="B773" t="str">
            <v>27.07.2024</v>
          </cell>
          <cell r="C773" t="str">
            <v>26.04.2025</v>
          </cell>
          <cell r="D773" t="str">
            <v>12.12.2024</v>
          </cell>
          <cell r="E773">
            <v>2</v>
          </cell>
        </row>
        <row r="774">
          <cell r="A774" t="str">
            <v>Arena Lite - 1 - Паркинг</v>
          </cell>
          <cell r="B774" t="str">
            <v>25.07.2024</v>
          </cell>
          <cell r="C774" t="str">
            <v>26.04.2025</v>
          </cell>
          <cell r="D774" t="str">
            <v>12.12.2024</v>
          </cell>
          <cell r="E774">
            <v>51</v>
          </cell>
        </row>
        <row r="775">
          <cell r="A775" t="str">
            <v>AruPark - 1 - Кладовка</v>
          </cell>
          <cell r="B775" t="str">
            <v>31.01.2025</v>
          </cell>
          <cell r="C775" t="str">
            <v>28.12.2024</v>
          </cell>
          <cell r="E775">
            <v>4</v>
          </cell>
        </row>
        <row r="776">
          <cell r="A776" t="str">
            <v>AruPark - 2 - 1 - Кладовка</v>
          </cell>
          <cell r="B776" t="str">
            <v>02.04.2025</v>
          </cell>
          <cell r="C776" t="str">
            <v>20.06.2025</v>
          </cell>
          <cell r="E776">
            <v>5</v>
          </cell>
        </row>
        <row r="777">
          <cell r="A777" t="str">
            <v>AruPark - 3 - Кладовка</v>
          </cell>
          <cell r="B777" t="str">
            <v>31.01.2025</v>
          </cell>
          <cell r="C777" t="str">
            <v>27.12.2025</v>
          </cell>
          <cell r="E777">
            <v>39</v>
          </cell>
        </row>
        <row r="778">
          <cell r="A778" t="str">
            <v>AruPark - 3 - Паркинг</v>
          </cell>
          <cell r="B778" t="str">
            <v>20.01.2025</v>
          </cell>
          <cell r="C778" t="str">
            <v>27.12.2025</v>
          </cell>
          <cell r="D778" t="str">
            <v>30.06.2025</v>
          </cell>
          <cell r="E778">
            <v>81</v>
          </cell>
        </row>
        <row r="779">
          <cell r="A779" t="str">
            <v>AruPark 2-2 - 2 - Кладовка</v>
          </cell>
          <cell r="B779" t="str">
            <v>23.09.2024</v>
          </cell>
          <cell r="C779" t="str">
            <v>12.07.2025</v>
          </cell>
          <cell r="E779">
            <v>16</v>
          </cell>
        </row>
        <row r="780">
          <cell r="A780" t="str">
            <v>BI-Town 1 очередь - паркинг</v>
          </cell>
          <cell r="B780" t="str">
            <v>20.08.2014</v>
          </cell>
          <cell r="C780" t="str">
            <v>30.07.2015</v>
          </cell>
        </row>
        <row r="781">
          <cell r="A781" t="str">
            <v>BI-Town Виллы гаражи</v>
          </cell>
          <cell r="B781" t="str">
            <v>20.06.2013</v>
          </cell>
          <cell r="C781" t="str">
            <v>30.07.2015</v>
          </cell>
        </row>
        <row r="782">
          <cell r="A782" t="str">
            <v>BI-Town Виллы Кладовые</v>
          </cell>
          <cell r="B782" t="str">
            <v>25.06.2013</v>
          </cell>
          <cell r="C782" t="str">
            <v>30.07.2015</v>
          </cell>
        </row>
        <row r="783">
          <cell r="A783" t="str">
            <v>BI-Town Лайнхаус гаражи</v>
          </cell>
          <cell r="B783" t="str">
            <v>20.06.2014</v>
          </cell>
          <cell r="C783" t="str">
            <v>30.07.2015</v>
          </cell>
        </row>
        <row r="784">
          <cell r="A784" t="str">
            <v>BI-Town Лайнхаус Кладовые</v>
          </cell>
          <cell r="B784" t="str">
            <v>20.06.2013</v>
          </cell>
          <cell r="C784" t="str">
            <v>30.07.2015</v>
          </cell>
        </row>
        <row r="785">
          <cell r="A785" t="str">
            <v>Comfort Town - 1 (ТОП и К)</v>
          </cell>
          <cell r="C785" t="str">
            <v>20.08.2015</v>
          </cell>
        </row>
        <row r="786">
          <cell r="A786" t="str">
            <v>Comfort Town 1 очередь (3 пятно)  паркинг</v>
          </cell>
          <cell r="C786" t="str">
            <v>20.08.2015</v>
          </cell>
        </row>
        <row r="787">
          <cell r="A787" t="str">
            <v>Comfort Town 1 очередь гаражи</v>
          </cell>
          <cell r="C787" t="str">
            <v>20.08.2015</v>
          </cell>
        </row>
        <row r="788">
          <cell r="A788" t="str">
            <v>Comfort Town 2 очередь (4 пятно)  паркинг</v>
          </cell>
          <cell r="C788" t="str">
            <v>30.09.2015</v>
          </cell>
        </row>
        <row r="789">
          <cell r="A789" t="str">
            <v>Comfort Town 2 очередь (ТОП и К)</v>
          </cell>
          <cell r="C789" t="str">
            <v>22.08.2015</v>
          </cell>
        </row>
        <row r="790">
          <cell r="A790" t="str">
            <v>Comfort Town 2 очередь гаражи</v>
          </cell>
          <cell r="C790" t="str">
            <v>20.08.2015</v>
          </cell>
        </row>
        <row r="791">
          <cell r="A791" t="str">
            <v>Comfort Town 3 очередь (2 пятно) паркинг</v>
          </cell>
          <cell r="B791" t="str">
            <v>21.11.2013</v>
          </cell>
          <cell r="C791" t="str">
            <v>19.09.2015</v>
          </cell>
        </row>
        <row r="792">
          <cell r="A792" t="str">
            <v>Comfort Town 3 очередь (ТОП и К)</v>
          </cell>
          <cell r="C792" t="str">
            <v>19.09.2015</v>
          </cell>
        </row>
        <row r="793">
          <cell r="A793" t="str">
            <v>Comfort Town 3 очередь гаражи</v>
          </cell>
          <cell r="B793" t="str">
            <v>21.11.2013</v>
          </cell>
          <cell r="C793" t="str">
            <v>19.09.2015</v>
          </cell>
        </row>
        <row r="794">
          <cell r="A794" t="str">
            <v>Deluxe Town 1 очередь, паркинг</v>
          </cell>
          <cell r="C794" t="str">
            <v>30.08.2015</v>
          </cell>
        </row>
        <row r="795">
          <cell r="A795" t="str">
            <v>Deluxe Town гаражи</v>
          </cell>
          <cell r="C795" t="str">
            <v>31.08.2015</v>
          </cell>
        </row>
        <row r="796">
          <cell r="A796" t="str">
            <v>Deluxe Town кладовые помещения</v>
          </cell>
          <cell r="C796" t="str">
            <v>31.08.2015</v>
          </cell>
        </row>
        <row r="797">
          <cell r="A797" t="str">
            <v>Family Town Кабанбая 3</v>
          </cell>
          <cell r="C797" t="str">
            <v>06.10.2015</v>
          </cell>
        </row>
        <row r="798">
          <cell r="A798" t="str">
            <v>Family Town Кабанбая 3 - Паркинг</v>
          </cell>
          <cell r="C798" t="str">
            <v>06.10.2015</v>
          </cell>
        </row>
        <row r="799">
          <cell r="A799" t="str">
            <v>GreenLine. Vita - 1</v>
          </cell>
          <cell r="B799" t="str">
            <v>18.07.2022</v>
          </cell>
          <cell r="C799" t="str">
            <v>22.04.2023</v>
          </cell>
          <cell r="D799" t="str">
            <v>11.01.2023</v>
          </cell>
          <cell r="E799">
            <v>2</v>
          </cell>
        </row>
        <row r="800">
          <cell r="A800" t="str">
            <v>GreenLine. Vita - 2</v>
          </cell>
          <cell r="B800" t="str">
            <v>28.09.2022</v>
          </cell>
          <cell r="C800" t="str">
            <v>30.06.2023</v>
          </cell>
          <cell r="D800" t="str">
            <v>02.03.2023</v>
          </cell>
          <cell r="E800">
            <v>1</v>
          </cell>
        </row>
        <row r="801">
          <cell r="A801" t="str">
            <v>GreenLine. Vita - 3</v>
          </cell>
          <cell r="B801" t="str">
            <v>16.01.2023</v>
          </cell>
          <cell r="C801" t="str">
            <v>07.10.2023</v>
          </cell>
          <cell r="D801" t="str">
            <v>17.04.2023</v>
          </cell>
          <cell r="E801">
            <v>1</v>
          </cell>
        </row>
        <row r="802">
          <cell r="A802" t="str">
            <v>GreenLine. Vita - Паркинг</v>
          </cell>
          <cell r="B802" t="str">
            <v>16.01.2023</v>
          </cell>
          <cell r="C802" t="str">
            <v>07.10.2023</v>
          </cell>
          <cell r="D802" t="str">
            <v>17.04.2023</v>
          </cell>
        </row>
        <row r="803">
          <cell r="A803" t="str">
            <v>Jetisu Aqsu 6</v>
          </cell>
          <cell r="B803" t="str">
            <v>27.09.2024</v>
          </cell>
          <cell r="C803" t="str">
            <v>28.06.2025</v>
          </cell>
          <cell r="D803" t="str">
            <v>11.02.2025</v>
          </cell>
        </row>
        <row r="804">
          <cell r="A804" t="str">
            <v>Jetisu Aqsu 6 - Паркинг</v>
          </cell>
          <cell r="B804" t="str">
            <v>25.09.2024</v>
          </cell>
          <cell r="C804" t="str">
            <v>28.06.2025</v>
          </cell>
          <cell r="D804" t="str">
            <v>11.02.2025</v>
          </cell>
          <cell r="E804">
            <v>30</v>
          </cell>
        </row>
        <row r="805">
          <cell r="A805" t="str">
            <v>Jetisu Aspan - Паркинг</v>
          </cell>
          <cell r="B805" t="str">
            <v>21.04.2025</v>
          </cell>
          <cell r="C805" t="str">
            <v>21.03.2026</v>
          </cell>
          <cell r="D805" t="str">
            <v>06.10.2025</v>
          </cell>
          <cell r="E805">
            <v>68</v>
          </cell>
        </row>
        <row r="806">
          <cell r="A806" t="str">
            <v>Jetisu Nauryz - 1 - Паркинг</v>
          </cell>
          <cell r="B806" t="str">
            <v>20.03.2025</v>
          </cell>
          <cell r="C806" t="str">
            <v>28.02.2026</v>
          </cell>
          <cell r="D806" t="str">
            <v>06.08.2025</v>
          </cell>
          <cell r="E806">
            <v>44</v>
          </cell>
        </row>
        <row r="807">
          <cell r="A807" t="str">
            <v>Jetisu. Aqsu - 1 (офисы, кладовки)</v>
          </cell>
          <cell r="B807" t="str">
            <v>15.01.2022</v>
          </cell>
          <cell r="C807" t="str">
            <v>28.02.2022</v>
          </cell>
        </row>
        <row r="808">
          <cell r="A808" t="str">
            <v>MoD. Standard 1-2</v>
          </cell>
          <cell r="B808" t="str">
            <v>24.07.2023</v>
          </cell>
          <cell r="C808" t="str">
            <v>30.03.2024</v>
          </cell>
          <cell r="D808" t="str">
            <v>27.09.2023</v>
          </cell>
        </row>
        <row r="809">
          <cell r="A809" t="str">
            <v>MoD. Standard 1-3</v>
          </cell>
          <cell r="B809" t="str">
            <v>12.12.2023</v>
          </cell>
          <cell r="C809" t="str">
            <v>29.06.2024</v>
          </cell>
          <cell r="D809" t="str">
            <v>06.05.2024</v>
          </cell>
        </row>
        <row r="810">
          <cell r="A810" t="str">
            <v>MoD. Standard 2-2 - Паркинг</v>
          </cell>
          <cell r="B810" t="str">
            <v>08.01.2025</v>
          </cell>
          <cell r="C810" t="str">
            <v>13.08.2025</v>
          </cell>
          <cell r="D810" t="str">
            <v>12.08.2024</v>
          </cell>
          <cell r="E810">
            <v>51</v>
          </cell>
        </row>
        <row r="811">
          <cell r="A811" t="str">
            <v>Nova City на Туране - 3</v>
          </cell>
          <cell r="B811" t="str">
            <v>07.10.2021</v>
          </cell>
          <cell r="C811" t="str">
            <v>03.12.2022</v>
          </cell>
        </row>
        <row r="812">
          <cell r="A812" t="str">
            <v>Nova City на Туране - 3  - паркинг</v>
          </cell>
          <cell r="B812" t="str">
            <v>01.03.2021</v>
          </cell>
          <cell r="C812" t="str">
            <v>03.12.2022</v>
          </cell>
        </row>
        <row r="813">
          <cell r="A813" t="str">
            <v>ONAI - 2</v>
          </cell>
          <cell r="B813" t="str">
            <v>25.01.2024</v>
          </cell>
          <cell r="C813" t="str">
            <v>07.09.2024</v>
          </cell>
          <cell r="D813" t="str">
            <v>26.01.2024</v>
          </cell>
        </row>
        <row r="814">
          <cell r="A814" t="str">
            <v>Onai - Паркинг</v>
          </cell>
          <cell r="B814" t="str">
            <v>27.03.2024</v>
          </cell>
          <cell r="C814" t="str">
            <v>07.09.2024</v>
          </cell>
          <cell r="E814">
            <v>31</v>
          </cell>
        </row>
        <row r="815">
          <cell r="A815" t="str">
            <v>PARKLAND - 1 -2 - ЧО</v>
          </cell>
          <cell r="B815" t="str">
            <v>21.02.2025</v>
          </cell>
          <cell r="C815" t="str">
            <v>18.10.2025</v>
          </cell>
          <cell r="D815" t="str">
            <v>22.09.2025</v>
          </cell>
          <cell r="E815">
            <v>8</v>
          </cell>
        </row>
        <row r="816">
          <cell r="A816" t="str">
            <v>Parkland - F - ЧО</v>
          </cell>
          <cell r="B816" t="str">
            <v>12.09.2025</v>
          </cell>
          <cell r="C816" t="str">
            <v>20.06.2026</v>
          </cell>
          <cell r="D816" t="str">
            <v>22.01.2026</v>
          </cell>
          <cell r="E816">
            <v>14</v>
          </cell>
        </row>
        <row r="817">
          <cell r="A817" t="str">
            <v>Sezim Qala.Baqyt 9</v>
          </cell>
          <cell r="B817" t="str">
            <v>23.06.2021</v>
          </cell>
          <cell r="C817" t="str">
            <v>02.04.2022</v>
          </cell>
        </row>
        <row r="818">
          <cell r="A818" t="str">
            <v>Sezim Qala.Baqyt 9  паркинг - 1</v>
          </cell>
          <cell r="B818" t="str">
            <v>07.08.2020</v>
          </cell>
          <cell r="C818" t="str">
            <v>02.04.2022</v>
          </cell>
        </row>
        <row r="819">
          <cell r="A819" t="str">
            <v>Space 1 - 1</v>
          </cell>
          <cell r="B819" t="str">
            <v>18.12.2024</v>
          </cell>
          <cell r="C819" t="str">
            <v>23.08.2025</v>
          </cell>
          <cell r="D819" t="str">
            <v>20.03.2025</v>
          </cell>
          <cell r="E819">
            <v>16</v>
          </cell>
        </row>
        <row r="820">
          <cell r="A820" t="str">
            <v>Space 1 - 3</v>
          </cell>
          <cell r="B820" t="str">
            <v>07.02.2025</v>
          </cell>
          <cell r="C820" t="str">
            <v>09.08.2025</v>
          </cell>
          <cell r="D820" t="str">
            <v>20.03.2025</v>
          </cell>
          <cell r="E820">
            <v>16</v>
          </cell>
        </row>
        <row r="821">
          <cell r="A821" t="str">
            <v>Space PLUS - Паркинг</v>
          </cell>
          <cell r="B821" t="str">
            <v>24.03.2025</v>
          </cell>
          <cell r="C821" t="str">
            <v>21.02.2026</v>
          </cell>
          <cell r="D821" t="str">
            <v>08.05.2025</v>
          </cell>
          <cell r="E821">
            <v>90</v>
          </cell>
        </row>
        <row r="822">
          <cell r="A822" t="str">
            <v>Арнау - 11</v>
          </cell>
          <cell r="B822" t="str">
            <v>30.04.2019</v>
          </cell>
          <cell r="C822" t="str">
            <v>18.08.2020</v>
          </cell>
          <cell r="D822" t="str">
            <v>11.04.2019</v>
          </cell>
        </row>
        <row r="823">
          <cell r="A823" t="str">
            <v>Арнау - 11 - Паркинг</v>
          </cell>
          <cell r="B823" t="str">
            <v>01.06.2019</v>
          </cell>
          <cell r="C823" t="str">
            <v>18.08.2020</v>
          </cell>
          <cell r="D823" t="str">
            <v>11.04.2019</v>
          </cell>
        </row>
        <row r="824">
          <cell r="A824" t="str">
            <v>Арнау - 12 - Паркинг</v>
          </cell>
          <cell r="B824" t="str">
            <v>24.02.2018</v>
          </cell>
          <cell r="C824" t="str">
            <v>31.01.2019</v>
          </cell>
          <cell r="D824" t="str">
            <v>25.05.2018</v>
          </cell>
        </row>
        <row r="825">
          <cell r="A825" t="str">
            <v>Арнау - 14</v>
          </cell>
          <cell r="B825" t="str">
            <v>03.12.2019</v>
          </cell>
          <cell r="C825" t="str">
            <v>11.06.2021</v>
          </cell>
          <cell r="D825" t="str">
            <v>28.11.2019</v>
          </cell>
        </row>
        <row r="826">
          <cell r="A826" t="str">
            <v>Арнау - 14 - Паркинг</v>
          </cell>
          <cell r="B826" t="str">
            <v>03.12.2019</v>
          </cell>
          <cell r="C826" t="str">
            <v>11.06.2021</v>
          </cell>
          <cell r="D826" t="str">
            <v>28.11.2019</v>
          </cell>
        </row>
        <row r="827">
          <cell r="A827" t="str">
            <v>Арнау - 8</v>
          </cell>
          <cell r="B827" t="str">
            <v>28.11.2018</v>
          </cell>
          <cell r="C827" t="str">
            <v>23.12.2019</v>
          </cell>
          <cell r="D827" t="str">
            <v>25.05.2018</v>
          </cell>
        </row>
        <row r="828">
          <cell r="A828" t="str">
            <v>Арнау - 8 - Паркинг</v>
          </cell>
          <cell r="B828" t="str">
            <v>28.11.2018</v>
          </cell>
          <cell r="C828" t="str">
            <v>23.12.2019</v>
          </cell>
          <cell r="D828" t="str">
            <v>25.05.2018</v>
          </cell>
        </row>
        <row r="829">
          <cell r="A829" t="str">
            <v>Арнау 1-1</v>
          </cell>
          <cell r="C829" t="str">
            <v>20.08.2015</v>
          </cell>
        </row>
        <row r="830">
          <cell r="A830" t="str">
            <v>Арнау 1-1 паркинг</v>
          </cell>
          <cell r="C830" t="str">
            <v>20.08.2015</v>
          </cell>
        </row>
        <row r="831">
          <cell r="A831" t="str">
            <v>Арнау 1-2</v>
          </cell>
          <cell r="C831" t="str">
            <v>25.06.2016</v>
          </cell>
        </row>
        <row r="832">
          <cell r="A832" t="str">
            <v>Арнау 1-2 паркинг</v>
          </cell>
          <cell r="C832" t="str">
            <v>25.06.2016</v>
          </cell>
        </row>
        <row r="833">
          <cell r="A833" t="str">
            <v>Арнау 1-3-1</v>
          </cell>
          <cell r="C833" t="str">
            <v>30.03.2016</v>
          </cell>
        </row>
        <row r="834">
          <cell r="A834" t="str">
            <v>Арнау 1-3-1 паркинг</v>
          </cell>
          <cell r="C834" t="str">
            <v>30.03.2016</v>
          </cell>
        </row>
        <row r="835">
          <cell r="A835" t="str">
            <v>Арнау 1-3-2</v>
          </cell>
          <cell r="C835" t="str">
            <v>30.03.2016</v>
          </cell>
        </row>
        <row r="836">
          <cell r="A836" t="str">
            <v>Арнау 1-3-2 паркинг</v>
          </cell>
          <cell r="C836" t="str">
            <v>30.03.2016</v>
          </cell>
        </row>
        <row r="837">
          <cell r="A837" t="str">
            <v>Арнау 10</v>
          </cell>
          <cell r="B837" t="str">
            <v>15.10.2016</v>
          </cell>
          <cell r="C837" t="str">
            <v>15.12.2017</v>
          </cell>
        </row>
        <row r="838">
          <cell r="A838" t="str">
            <v>Арнау 10 паркинг</v>
          </cell>
          <cell r="B838" t="str">
            <v>15.10.2016</v>
          </cell>
          <cell r="C838" t="str">
            <v>15.12.2017</v>
          </cell>
        </row>
        <row r="839">
          <cell r="A839" t="str">
            <v>Арнау 4  паркинг</v>
          </cell>
          <cell r="C839" t="str">
            <v>15.01.2017</v>
          </cell>
        </row>
        <row r="840">
          <cell r="A840" t="str">
            <v>Арнау 5</v>
          </cell>
          <cell r="B840" t="str">
            <v>26.10.2018</v>
          </cell>
          <cell r="C840" t="str">
            <v>25.10.2019</v>
          </cell>
          <cell r="D840" t="str">
            <v>15.10.2018</v>
          </cell>
        </row>
        <row r="841">
          <cell r="A841" t="str">
            <v>Арнау 5 Паркинг</v>
          </cell>
          <cell r="B841" t="str">
            <v>26.10.2018</v>
          </cell>
          <cell r="C841" t="str">
            <v>25.10.2019</v>
          </cell>
          <cell r="D841" t="str">
            <v>15.10.2018</v>
          </cell>
        </row>
        <row r="842">
          <cell r="A842" t="str">
            <v>Арнау 6</v>
          </cell>
          <cell r="B842" t="str">
            <v>13.09.2017</v>
          </cell>
          <cell r="C842" t="str">
            <v>13.10.2018</v>
          </cell>
          <cell r="D842" t="str">
            <v>10.05.2018</v>
          </cell>
        </row>
        <row r="843">
          <cell r="A843" t="str">
            <v>Арнау 6 паркинг</v>
          </cell>
          <cell r="B843" t="str">
            <v>13.09.2017</v>
          </cell>
          <cell r="C843" t="str">
            <v>13.10.2018</v>
          </cell>
          <cell r="D843" t="str">
            <v>10.05.2018</v>
          </cell>
        </row>
        <row r="844">
          <cell r="A844" t="str">
            <v>Арнау 7</v>
          </cell>
          <cell r="B844" t="str">
            <v>24.02.2018</v>
          </cell>
          <cell r="C844" t="str">
            <v>08.12.2018</v>
          </cell>
          <cell r="D844" t="str">
            <v>25.05.2018</v>
          </cell>
        </row>
        <row r="845">
          <cell r="A845" t="str">
            <v>Арнау 7 - Паркинг</v>
          </cell>
          <cell r="B845" t="str">
            <v>24.02.2018</v>
          </cell>
          <cell r="C845" t="str">
            <v>08.12.2018</v>
          </cell>
          <cell r="D845" t="str">
            <v>25.05.2018</v>
          </cell>
        </row>
        <row r="846">
          <cell r="A846" t="str">
            <v>Арнау 9</v>
          </cell>
          <cell r="C846" t="str">
            <v>29.07.2017</v>
          </cell>
        </row>
        <row r="847">
          <cell r="A847" t="str">
            <v>Арнау 9 паркинг</v>
          </cell>
          <cell r="B847" t="str">
            <v>15.05.2016</v>
          </cell>
          <cell r="C847" t="str">
            <v>29.07.2017</v>
          </cell>
        </row>
        <row r="848">
          <cell r="A848" t="str">
            <v>Камал 1</v>
          </cell>
          <cell r="C848" t="str">
            <v>31.10.2016</v>
          </cell>
        </row>
        <row r="849">
          <cell r="A849" t="str">
            <v>Камал 1 паркинг</v>
          </cell>
          <cell r="C849" t="str">
            <v>31.10.2016</v>
          </cell>
        </row>
        <row r="850">
          <cell r="A850" t="str">
            <v>Камал 2 Паркинг</v>
          </cell>
          <cell r="C850" t="str">
            <v>20.05.2017</v>
          </cell>
        </row>
        <row r="851">
          <cell r="A851" t="str">
            <v>Камал 3 паркинг</v>
          </cell>
          <cell r="B851" t="str">
            <v>29.06.2016</v>
          </cell>
          <cell r="C851" t="str">
            <v>15.09.2017</v>
          </cell>
        </row>
        <row r="852">
          <cell r="A852" t="str">
            <v>Камал 4</v>
          </cell>
          <cell r="B852" t="str">
            <v>15.01.2017</v>
          </cell>
          <cell r="C852" t="str">
            <v>02.06.2018</v>
          </cell>
        </row>
        <row r="853">
          <cell r="A853" t="str">
            <v>Камал 4 паркинг</v>
          </cell>
          <cell r="B853" t="str">
            <v>15.01.2017</v>
          </cell>
          <cell r="C853" t="str">
            <v>02.06.2018</v>
          </cell>
        </row>
        <row r="854">
          <cell r="A854" t="str">
            <v>Камал 5</v>
          </cell>
          <cell r="B854" t="str">
            <v>21.10.2017</v>
          </cell>
          <cell r="C854" t="str">
            <v>30.09.2018</v>
          </cell>
        </row>
        <row r="855">
          <cell r="A855" t="str">
            <v>Камал 5 паркинг</v>
          </cell>
          <cell r="B855" t="str">
            <v>15.01.2017</v>
          </cell>
          <cell r="C855" t="str">
            <v>30.09.2018</v>
          </cell>
        </row>
        <row r="856">
          <cell r="A856" t="str">
            <v>Созвездие</v>
          </cell>
          <cell r="B856" t="str">
            <v>28.01.2017</v>
          </cell>
          <cell r="C856" t="str">
            <v>03.03.2018</v>
          </cell>
        </row>
        <row r="857">
          <cell r="A857" t="str">
            <v>Созвездие паркинг</v>
          </cell>
          <cell r="B857" t="str">
            <v>03.12.2016</v>
          </cell>
          <cell r="C857" t="str">
            <v>03.03.2018</v>
          </cell>
        </row>
        <row r="858">
          <cell r="A858" t="str">
            <v>Болашак паркинг</v>
          </cell>
        </row>
        <row r="859">
          <cell r="A859" t="str">
            <v>Шахар-паркинг</v>
          </cell>
        </row>
        <row r="860">
          <cell r="A860" t="str">
            <v>Botanika Saroyi - 1 - Кладовка</v>
          </cell>
          <cell r="B860" t="str">
            <v>13.08.2025</v>
          </cell>
          <cell r="C860" t="str">
            <v>10.05.2025</v>
          </cell>
          <cell r="D860" t="str">
            <v>30.04.2024</v>
          </cell>
        </row>
        <row r="861">
          <cell r="A861" t="str">
            <v>Botanika Saroyi - 1 - Паркинг</v>
          </cell>
          <cell r="B861" t="str">
            <v>12.12.2024</v>
          </cell>
          <cell r="C861" t="str">
            <v>10.05.2025</v>
          </cell>
          <cell r="D861" t="str">
            <v>01.01.2016</v>
          </cell>
          <cell r="E861">
            <v>45</v>
          </cell>
        </row>
        <row r="862">
          <cell r="A862" t="str">
            <v>Flagman Tashkent - 1 - Паркинг</v>
          </cell>
          <cell r="B862" t="str">
            <v>08.08.2024</v>
          </cell>
          <cell r="C862" t="str">
            <v>30.05.2026</v>
          </cell>
          <cell r="D862" t="str">
            <v>20.12.2024</v>
          </cell>
          <cell r="E862">
            <v>10</v>
          </cell>
        </row>
        <row r="863">
          <cell r="A863" t="str">
            <v>Sado Business - 1 - Кладовка</v>
          </cell>
          <cell r="B863" t="str">
            <v>13.08.2025</v>
          </cell>
          <cell r="C863" t="str">
            <v>27.09.2025</v>
          </cell>
          <cell r="D863" t="str">
            <v>26.11.2024</v>
          </cell>
          <cell r="E863">
            <v>11</v>
          </cell>
        </row>
        <row r="864">
          <cell r="A864" t="str">
            <v>Sado Business - 1 - Паркинг</v>
          </cell>
          <cell r="B864" t="str">
            <v>22.06.2024</v>
          </cell>
          <cell r="C864" t="str">
            <v>27.09.2025</v>
          </cell>
          <cell r="D864" t="str">
            <v>26.11.2024</v>
          </cell>
          <cell r="E864">
            <v>67</v>
          </cell>
        </row>
        <row r="865">
          <cell r="A865" t="str">
            <v>Sanat - Паркинг 1 - 1</v>
          </cell>
          <cell r="B865" t="str">
            <v>20.08.2025</v>
          </cell>
          <cell r="C865" t="str">
            <v>25.07.2026</v>
          </cell>
          <cell r="E865">
            <v>31</v>
          </cell>
        </row>
        <row r="866">
          <cell r="A866" t="str">
            <v>NRG Hayot - 1</v>
          </cell>
          <cell r="B866" t="str">
            <v>16.01.2023</v>
          </cell>
          <cell r="C866" t="str">
            <v>29.12.2023</v>
          </cell>
          <cell r="D866" t="str">
            <v>28.02.2022</v>
          </cell>
        </row>
        <row r="867">
          <cell r="A867" t="str">
            <v>NRG Hayot - Паркинг</v>
          </cell>
          <cell r="B867" t="str">
            <v>06.09.2023</v>
          </cell>
          <cell r="C867" t="str">
            <v>29.12.2023</v>
          </cell>
        </row>
        <row r="868">
          <cell r="A868" t="str">
            <v>NRG Hayot кладовые - - 1</v>
          </cell>
          <cell r="B868" t="str">
            <v>06.09.2023</v>
          </cell>
          <cell r="C868" t="str">
            <v>29.12.2023</v>
          </cell>
        </row>
        <row r="869">
          <cell r="A869" t="str">
            <v>NRG Jomiy - 1 - 1 - Кладовка</v>
          </cell>
          <cell r="B869" t="str">
            <v>07.07.2023</v>
          </cell>
          <cell r="C869" t="str">
            <v>28.12.2024</v>
          </cell>
          <cell r="D869" t="str">
            <v>15.07.2024</v>
          </cell>
        </row>
        <row r="870">
          <cell r="A870" t="str">
            <v>NRG Jomiy - 1 - Паркинг</v>
          </cell>
          <cell r="B870" t="str">
            <v>07.07.2023</v>
          </cell>
          <cell r="C870" t="str">
            <v>28.12.2024</v>
          </cell>
          <cell r="D870" t="str">
            <v>15.07.2024</v>
          </cell>
          <cell r="E870">
            <v>13</v>
          </cell>
        </row>
        <row r="871">
          <cell r="A871" t="str">
            <v>NRG Jomiy - 1 - Паркинг НАЗЕМНЫЙ</v>
          </cell>
          <cell r="B871" t="str">
            <v>20.12.2024</v>
          </cell>
          <cell r="C871" t="str">
            <v>14.01.2025</v>
          </cell>
          <cell r="D871" t="str">
            <v>15.07.2024</v>
          </cell>
        </row>
        <row r="872">
          <cell r="A872" t="str">
            <v>NRG Jomiy - 1.2 - Паркинг</v>
          </cell>
          <cell r="B872" t="str">
            <v>26.03.2024</v>
          </cell>
          <cell r="C872" t="str">
            <v>15.02.2025</v>
          </cell>
          <cell r="D872" t="str">
            <v>15.07.2024</v>
          </cell>
          <cell r="E872">
            <v>27</v>
          </cell>
        </row>
        <row r="873">
          <cell r="A873" t="str">
            <v>NRG Jomiy - 2.1 - кладовки</v>
          </cell>
          <cell r="B873" t="str">
            <v>06.06.2024</v>
          </cell>
          <cell r="C873" t="str">
            <v>20.12.2025</v>
          </cell>
          <cell r="D873" t="str">
            <v>15.07.2024</v>
          </cell>
          <cell r="E873">
            <v>45</v>
          </cell>
        </row>
        <row r="874">
          <cell r="A874" t="str">
            <v>NRG Jomiy - 2.1 - паркинг</v>
          </cell>
          <cell r="B874" t="str">
            <v>06.06.2024</v>
          </cell>
          <cell r="C874" t="str">
            <v>20.12.2025</v>
          </cell>
          <cell r="D874" t="str">
            <v>15.07.2024</v>
          </cell>
          <cell r="E874">
            <v>76</v>
          </cell>
        </row>
        <row r="875">
          <cell r="A875" t="str">
            <v>NRG Jomiy 1.2 - кладовки</v>
          </cell>
          <cell r="B875" t="str">
            <v>14.03.2024</v>
          </cell>
          <cell r="C875" t="str">
            <v>15.02.2025</v>
          </cell>
          <cell r="D875" t="str">
            <v>15.07.2024</v>
          </cell>
          <cell r="E875">
            <v>18</v>
          </cell>
        </row>
        <row r="876">
          <cell r="A876" t="str">
            <v>NRG Maftun Makon Business - 1 - Паркинг - Кладовка</v>
          </cell>
          <cell r="B876" t="str">
            <v>28.05.2024</v>
          </cell>
          <cell r="C876" t="str">
            <v>13.12.2025</v>
          </cell>
          <cell r="D876" t="str">
            <v>31.08.2024</v>
          </cell>
          <cell r="E876">
            <v>24</v>
          </cell>
        </row>
        <row r="877">
          <cell r="A877" t="str">
            <v>NRG Maftun Makon Business - 1 кладовые</v>
          </cell>
          <cell r="B877" t="str">
            <v>28.05.2024</v>
          </cell>
          <cell r="C877" t="str">
            <v>13.12.2025</v>
          </cell>
          <cell r="D877" t="str">
            <v>31.08.2024</v>
          </cell>
          <cell r="E877">
            <v>31</v>
          </cell>
        </row>
        <row r="878">
          <cell r="A878" t="str">
            <v>NRG Maftun Makon Business - 1 паркинг</v>
          </cell>
          <cell r="B878" t="str">
            <v>28.05.2024</v>
          </cell>
          <cell r="C878" t="str">
            <v>13.12.2025</v>
          </cell>
          <cell r="D878" t="str">
            <v>31.08.2024</v>
          </cell>
          <cell r="E878">
            <v>70</v>
          </cell>
        </row>
        <row r="879">
          <cell r="A879" t="str">
            <v>NRG Maftun Makon Comfort - 1 - 1 - Паркинг наземный</v>
          </cell>
          <cell r="B879" t="str">
            <v>08.04.2025</v>
          </cell>
          <cell r="C879" t="str">
            <v>26.06.2025</v>
          </cell>
          <cell r="D879" t="str">
            <v>08.04.2025</v>
          </cell>
        </row>
        <row r="880">
          <cell r="A880" t="str">
            <v>NRG Maftun Makon Comfort - 1 - Кладовка</v>
          </cell>
          <cell r="B880" t="str">
            <v>13.09.2024</v>
          </cell>
          <cell r="C880" t="str">
            <v>26.06.2025</v>
          </cell>
          <cell r="E880">
            <v>6</v>
          </cell>
        </row>
        <row r="881">
          <cell r="A881" t="str">
            <v>NRG Maftun Makon Comfort - 2 - Кладовка</v>
          </cell>
          <cell r="B881" t="str">
            <v>09.10.2024</v>
          </cell>
          <cell r="C881" t="str">
            <v>27.06.2025</v>
          </cell>
          <cell r="D881" t="str">
            <v>22.07.2024</v>
          </cell>
          <cell r="E881">
            <v>6</v>
          </cell>
        </row>
        <row r="882">
          <cell r="A882" t="str">
            <v>NRG Maftun Makon Comfort - 2 - Паркинг ( наземный)</v>
          </cell>
          <cell r="B882" t="str">
            <v>11.04.2025</v>
          </cell>
          <cell r="C882" t="str">
            <v>27.06.2025</v>
          </cell>
          <cell r="D882" t="str">
            <v>08.04.2025</v>
          </cell>
          <cell r="E882">
            <v>14</v>
          </cell>
        </row>
        <row r="883">
          <cell r="A883" t="str">
            <v>NRG Maftun Makon Comfort - 3 кладовые</v>
          </cell>
          <cell r="B883" t="str">
            <v>29.05.2024</v>
          </cell>
          <cell r="C883" t="str">
            <v>28.12.2025</v>
          </cell>
          <cell r="D883" t="str">
            <v>31.08.2024</v>
          </cell>
          <cell r="E883">
            <v>12</v>
          </cell>
        </row>
        <row r="884">
          <cell r="A884" t="str">
            <v>NRG Maftun Makon Comfort - 3 кладовые паркинг</v>
          </cell>
          <cell r="B884" t="str">
            <v>29.05.2024</v>
          </cell>
          <cell r="C884" t="str">
            <v>28.12.2025</v>
          </cell>
          <cell r="D884" t="str">
            <v>31.08.2024</v>
          </cell>
          <cell r="E884">
            <v>1</v>
          </cell>
        </row>
        <row r="885">
          <cell r="A885" t="str">
            <v>NRG Maftun Makon Comfort - 3 паркинг</v>
          </cell>
          <cell r="B885" t="str">
            <v>29.05.2024</v>
          </cell>
          <cell r="C885" t="str">
            <v>28.12.2025</v>
          </cell>
          <cell r="D885" t="str">
            <v>31.08.2024</v>
          </cell>
          <cell r="E885">
            <v>43</v>
          </cell>
        </row>
        <row r="886">
          <cell r="A886" t="str">
            <v>NRG Meros Comfort - 1 - Кладовка</v>
          </cell>
          <cell r="B886" t="str">
            <v>24.01.2025</v>
          </cell>
          <cell r="C886" t="str">
            <v>27.06.2026</v>
          </cell>
          <cell r="D886" t="str">
            <v>01.03.2025</v>
          </cell>
          <cell r="E886">
            <v>22</v>
          </cell>
        </row>
        <row r="887">
          <cell r="A887" t="str">
            <v>NRG Meros Comfort - 1 - Паркинг</v>
          </cell>
          <cell r="B887" t="str">
            <v>30.10.2024</v>
          </cell>
          <cell r="C887" t="str">
            <v>27.06.2026</v>
          </cell>
          <cell r="D887" t="str">
            <v>01.03.2025</v>
          </cell>
          <cell r="E887">
            <v>28</v>
          </cell>
        </row>
        <row r="888">
          <cell r="A888" t="str">
            <v>NRG Meros Comfort - 2 - Кладовка</v>
          </cell>
          <cell r="B888" t="str">
            <v>17.07.2025</v>
          </cell>
          <cell r="C888" t="str">
            <v>24.10.2026</v>
          </cell>
          <cell r="D888" t="str">
            <v>01.03.2025</v>
          </cell>
          <cell r="E888">
            <v>59</v>
          </cell>
        </row>
        <row r="889">
          <cell r="A889" t="str">
            <v>NRG Mirzo Ulugbek - 1,2 (кладовые)</v>
          </cell>
          <cell r="B889" t="str">
            <v>24.09.2021</v>
          </cell>
          <cell r="C889" t="str">
            <v>22.01.2022</v>
          </cell>
          <cell r="D889" t="str">
            <v>02.02.2019</v>
          </cell>
        </row>
        <row r="890">
          <cell r="A890" t="str">
            <v>NRG Mirzo Ulugbek - 4 (кладовые)</v>
          </cell>
          <cell r="B890" t="str">
            <v>16.02.2023</v>
          </cell>
          <cell r="C890" t="str">
            <v>08.04.2023</v>
          </cell>
        </row>
        <row r="891">
          <cell r="A891" t="str">
            <v>NRG Mirzo Ulugbek - Паркинг (наземный)</v>
          </cell>
          <cell r="B891" t="str">
            <v>24.11.2022</v>
          </cell>
          <cell r="C891" t="str">
            <v>30.07.2022</v>
          </cell>
          <cell r="D891" t="str">
            <v>25.10.2019</v>
          </cell>
        </row>
        <row r="892">
          <cell r="A892" t="str">
            <v>NRG Mirzo Ulugbek - Паркинг (подземный)</v>
          </cell>
          <cell r="B892" t="str">
            <v>16.02.2023</v>
          </cell>
          <cell r="C892" t="str">
            <v>08.04.2023</v>
          </cell>
          <cell r="D892" t="str">
            <v>02.02.2019</v>
          </cell>
        </row>
        <row r="893">
          <cell r="A893" t="str">
            <v>NRG Mirzo Ulugbek 3 (кладовые)</v>
          </cell>
          <cell r="B893" t="str">
            <v>01.06.2022</v>
          </cell>
          <cell r="C893" t="str">
            <v>30.07.2022</v>
          </cell>
          <cell r="D893" t="str">
            <v>01.01.2022</v>
          </cell>
        </row>
        <row r="894">
          <cell r="A894" t="str">
            <v>NRG Oybek  - Паркинг (наземный)</v>
          </cell>
          <cell r="B894" t="str">
            <v>03.11.2022</v>
          </cell>
          <cell r="C894" t="str">
            <v>30.07.2022</v>
          </cell>
        </row>
        <row r="895">
          <cell r="A895" t="str">
            <v>NRG Oybek - 1 (кладовые)</v>
          </cell>
          <cell r="B895" t="str">
            <v>13.08.2021</v>
          </cell>
          <cell r="C895" t="str">
            <v>29.01.2022</v>
          </cell>
          <cell r="D895" t="str">
            <v>02.02.2019</v>
          </cell>
        </row>
        <row r="896">
          <cell r="A896" t="str">
            <v>NRG Oybek - 2 (кладовые)</v>
          </cell>
          <cell r="B896" t="str">
            <v>15.06.2022</v>
          </cell>
          <cell r="C896" t="str">
            <v>16.07.2022</v>
          </cell>
          <cell r="D896" t="str">
            <v>20.07.2022</v>
          </cell>
        </row>
        <row r="897">
          <cell r="A897" t="str">
            <v>NRG Oybek - Паркинг</v>
          </cell>
          <cell r="B897" t="str">
            <v>25.07.2020</v>
          </cell>
          <cell r="C897" t="str">
            <v>29.01.2022</v>
          </cell>
          <cell r="D897" t="str">
            <v>02.02.2019</v>
          </cell>
        </row>
        <row r="898">
          <cell r="A898" t="str">
            <v>NRG PARK - кладовки</v>
          </cell>
          <cell r="B898" t="str">
            <v>06.09.2023</v>
          </cell>
          <cell r="C898" t="str">
            <v>16.03.2024</v>
          </cell>
        </row>
        <row r="899">
          <cell r="A899" t="str">
            <v>NRG PARK - Паркинг</v>
          </cell>
          <cell r="B899" t="str">
            <v>06.09.2023</v>
          </cell>
          <cell r="C899" t="str">
            <v>16.03.2024</v>
          </cell>
        </row>
        <row r="900">
          <cell r="A900" t="str">
            <v>NRG Qorasuv - 1</v>
          </cell>
          <cell r="B900" t="str">
            <v>31.03.2023</v>
          </cell>
          <cell r="C900" t="str">
            <v>17.08.2024</v>
          </cell>
          <cell r="D900" t="str">
            <v>25.12.2023</v>
          </cell>
          <cell r="E900">
            <v>1</v>
          </cell>
        </row>
        <row r="901">
          <cell r="A901" t="str">
            <v>NRG Qorasuv - Паркинг (наземный)</v>
          </cell>
          <cell r="B901" t="str">
            <v>29.06.2024</v>
          </cell>
          <cell r="C901" t="str">
            <v>17.08.2024</v>
          </cell>
          <cell r="D901" t="str">
            <v>25.12.2023</v>
          </cell>
          <cell r="E901">
            <v>3</v>
          </cell>
        </row>
        <row r="902">
          <cell r="A902" t="str">
            <v>NRG Qorasuv - Паркинг и кладовые</v>
          </cell>
          <cell r="B902" t="str">
            <v>08.08.2023</v>
          </cell>
          <cell r="C902" t="str">
            <v>17.08.2024</v>
          </cell>
          <cell r="D902" t="str">
            <v>25.12.2023</v>
          </cell>
          <cell r="E902">
            <v>13</v>
          </cell>
        </row>
        <row r="903">
          <cell r="A903" t="str">
            <v>NRG Qorasuv кладовые подвал</v>
          </cell>
          <cell r="B903" t="str">
            <v>08.08.2023</v>
          </cell>
          <cell r="C903" t="str">
            <v>17.08.2024</v>
          </cell>
          <cell r="D903" t="str">
            <v>25.12.2023</v>
          </cell>
          <cell r="E903">
            <v>9</v>
          </cell>
        </row>
        <row r="904">
          <cell r="A904" t="str">
            <v>NRG U-Tower (паркинг подземный) - Паркинг</v>
          </cell>
          <cell r="B904" t="str">
            <v>13.02.2023</v>
          </cell>
          <cell r="C904" t="str">
            <v>18.04.2024</v>
          </cell>
          <cell r="D904" t="str">
            <v>09.08.2021</v>
          </cell>
          <cell r="E904">
            <v>10</v>
          </cell>
        </row>
        <row r="905">
          <cell r="A905" t="str">
            <v>NRG Voha - 2 - Кладовка</v>
          </cell>
          <cell r="B905" t="str">
            <v>06.03.2025</v>
          </cell>
          <cell r="C905" t="str">
            <v>28.08.2027</v>
          </cell>
          <cell r="D905" t="str">
            <v>31.12.2025</v>
          </cell>
          <cell r="E905">
            <v>55</v>
          </cell>
        </row>
        <row r="906">
          <cell r="A906" t="str">
            <v>NRG Voha - 2 - Паркинг</v>
          </cell>
          <cell r="B906" t="str">
            <v>24.04.2025</v>
          </cell>
          <cell r="C906" t="str">
            <v>28.08.2027</v>
          </cell>
          <cell r="D906" t="str">
            <v>31.12.2025</v>
          </cell>
          <cell r="E906">
            <v>76</v>
          </cell>
        </row>
        <row r="907">
          <cell r="A907" t="str">
            <v>NRG Voha - Паркинг</v>
          </cell>
          <cell r="B907" t="str">
            <v>06.09.2023</v>
          </cell>
          <cell r="C907" t="str">
            <v>31.10.2025</v>
          </cell>
          <cell r="D907" t="str">
            <v>26.07.2024</v>
          </cell>
          <cell r="E907">
            <v>41</v>
          </cell>
        </row>
        <row r="908">
          <cell r="A908" t="str">
            <v>NRG Voha кладовки - 1</v>
          </cell>
          <cell r="B908" t="str">
            <v>06.09.2023</v>
          </cell>
          <cell r="C908" t="str">
            <v>31.10.2025</v>
          </cell>
          <cell r="D908" t="str">
            <v>21.09.2024</v>
          </cell>
          <cell r="E908">
            <v>2</v>
          </cell>
        </row>
        <row r="909">
          <cell r="A909" t="str">
            <v>NRG Yangi Baxt - 1</v>
          </cell>
          <cell r="B909" t="str">
            <v>28.09.2023</v>
          </cell>
          <cell r="C909" t="str">
            <v>28.06.2025</v>
          </cell>
          <cell r="D909" t="str">
            <v>23.07.2024</v>
          </cell>
        </row>
        <row r="910">
          <cell r="A910" t="str">
            <v>NRG Yangi Baxt - 1 - Кладовка</v>
          </cell>
          <cell r="B910" t="str">
            <v>13.03.2024</v>
          </cell>
          <cell r="C910" t="str">
            <v>28.06.2025</v>
          </cell>
        </row>
        <row r="911">
          <cell r="A911" t="str">
            <v>NRG Yangi Baxt - 1 - Паркинг</v>
          </cell>
          <cell r="B911" t="str">
            <v>13.03.2024</v>
          </cell>
          <cell r="C911" t="str">
            <v>28.06.2025</v>
          </cell>
          <cell r="D911" t="str">
            <v>23.07.2024</v>
          </cell>
          <cell r="E911">
            <v>46</v>
          </cell>
        </row>
        <row r="912">
          <cell r="A912" t="str">
            <v>NRG Yangi Baxt - 2</v>
          </cell>
          <cell r="B912" t="str">
            <v>24.06.2024</v>
          </cell>
          <cell r="C912" t="str">
            <v>27.12.2025</v>
          </cell>
          <cell r="D912" t="str">
            <v>23.07.2024</v>
          </cell>
          <cell r="E912">
            <v>6</v>
          </cell>
        </row>
        <row r="913">
          <cell r="A913" t="str">
            <v>NRG Yangi Baxt - 2 - 2 - Кладовка</v>
          </cell>
          <cell r="B913" t="str">
            <v>13.06.2024</v>
          </cell>
          <cell r="C913" t="str">
            <v>27.12.2025</v>
          </cell>
          <cell r="D913" t="str">
            <v>23.07.2024</v>
          </cell>
          <cell r="E913">
            <v>12</v>
          </cell>
        </row>
        <row r="914">
          <cell r="A914" t="str">
            <v>NRG Yangi Baxt - 2 - 2 - Паркинг</v>
          </cell>
          <cell r="B914" t="str">
            <v>13.06.2024</v>
          </cell>
          <cell r="C914" t="str">
            <v>27.12.2025</v>
          </cell>
          <cell r="D914" t="str">
            <v>23.07.2024</v>
          </cell>
          <cell r="E914">
            <v>52</v>
          </cell>
        </row>
        <row r="915">
          <cell r="A915" t="str">
            <v>NRG Yunusobod - 1</v>
          </cell>
          <cell r="B915" t="str">
            <v>18.04.2024</v>
          </cell>
          <cell r="C915" t="str">
            <v>25.10.2025</v>
          </cell>
          <cell r="D915" t="str">
            <v>25.04.2024</v>
          </cell>
        </row>
        <row r="916">
          <cell r="A916" t="str">
            <v>NRG Yunusobod (кладовые и цоколи)</v>
          </cell>
          <cell r="B916" t="str">
            <v>18.04.2024</v>
          </cell>
          <cell r="C916" t="str">
            <v>25.10.2025</v>
          </cell>
          <cell r="D916" t="str">
            <v>18.04.2024</v>
          </cell>
        </row>
        <row r="917">
          <cell r="A917" t="str">
            <v>NRG Yunusobod (паркинг)</v>
          </cell>
          <cell r="B917" t="str">
            <v>18.04.2024</v>
          </cell>
          <cell r="C917" t="str">
            <v>25.10.2025</v>
          </cell>
          <cell r="D917" t="str">
            <v>18.04.2024</v>
          </cell>
          <cell r="E917">
            <v>15</v>
          </cell>
        </row>
        <row r="918">
          <cell r="A918" t="str">
            <v>NRG Zamon - 1</v>
          </cell>
          <cell r="B918" t="str">
            <v>31.05.2023</v>
          </cell>
          <cell r="C918" t="str">
            <v>21.12.2024</v>
          </cell>
          <cell r="D918" t="str">
            <v>15.12.2023</v>
          </cell>
          <cell r="E918">
            <v>1</v>
          </cell>
        </row>
        <row r="919">
          <cell r="A919" t="str">
            <v>NRG Zamon - 2 - 1</v>
          </cell>
          <cell r="B919" t="str">
            <v>18.07.2024</v>
          </cell>
          <cell r="C919" t="str">
            <v>15.11.2025</v>
          </cell>
          <cell r="D919" t="str">
            <v>15.12.2023</v>
          </cell>
          <cell r="E919">
            <v>6</v>
          </cell>
        </row>
        <row r="920">
          <cell r="A920" t="str">
            <v>NRG Zamon (кладовки) - 1оч 1й подъезд</v>
          </cell>
          <cell r="B920" t="str">
            <v>06.10.2023</v>
          </cell>
          <cell r="C920" t="str">
            <v>21.12.2024</v>
          </cell>
        </row>
        <row r="921">
          <cell r="A921" t="str">
            <v>NRG Zamon (кладовки) - 1оч 2й подъезд</v>
          </cell>
          <cell r="B921" t="str">
            <v>06.10.2023</v>
          </cell>
          <cell r="C921" t="str">
            <v>21.12.2024</v>
          </cell>
        </row>
        <row r="922">
          <cell r="A922" t="str">
            <v>NRG Zamon (кладовки) - 1оч 3й подъезд</v>
          </cell>
          <cell r="B922" t="str">
            <v>06.10.2023</v>
          </cell>
          <cell r="C922" t="str">
            <v>21.12.2024</v>
          </cell>
        </row>
        <row r="923">
          <cell r="A923" t="str">
            <v>NRG Zamon (кладовки) - 1оч 4й подъезд</v>
          </cell>
          <cell r="B923" t="str">
            <v>06.10.2023</v>
          </cell>
          <cell r="C923" t="str">
            <v>21.12.2024</v>
          </cell>
          <cell r="D923" t="str">
            <v>05.10.2024</v>
          </cell>
        </row>
        <row r="924">
          <cell r="A924" t="str">
            <v>NRG Zamon (кладовки) - 1оч 5й подъезд</v>
          </cell>
          <cell r="B924" t="str">
            <v>06.10.2023</v>
          </cell>
          <cell r="C924" t="str">
            <v>21.12.2024</v>
          </cell>
        </row>
        <row r="925">
          <cell r="A925" t="str">
            <v>NRG Zamon (кладовки) - 1оч 6й подъезд</v>
          </cell>
          <cell r="B925" t="str">
            <v>06.10.2023</v>
          </cell>
          <cell r="C925" t="str">
            <v>21.12.2024</v>
          </cell>
        </row>
        <row r="926">
          <cell r="A926" t="str">
            <v>NRG Zamon (паркинг) 1 оч - Паркинг</v>
          </cell>
          <cell r="B926" t="str">
            <v>06.10.2023</v>
          </cell>
          <cell r="C926" t="str">
            <v>21.12.2024</v>
          </cell>
          <cell r="D926" t="str">
            <v>15.12.2023</v>
          </cell>
          <cell r="E926">
            <v>50</v>
          </cell>
        </row>
        <row r="927">
          <cell r="A927" t="str">
            <v>4Seasons. Dream - Паркинг</v>
          </cell>
          <cell r="B927" t="str">
            <v>19.04.2025</v>
          </cell>
          <cell r="C927" t="str">
            <v>31.10.2026</v>
          </cell>
          <cell r="D927" t="str">
            <v>15.04.2025</v>
          </cell>
          <cell r="E927">
            <v>89</v>
          </cell>
        </row>
        <row r="928">
          <cell r="A928" t="str">
            <v>4Seasons. Joy - Паркинг</v>
          </cell>
          <cell r="B928" t="str">
            <v>23.08.2024</v>
          </cell>
          <cell r="C928" t="str">
            <v>28.03.2026</v>
          </cell>
          <cell r="D928" t="str">
            <v>15.11.2024</v>
          </cell>
          <cell r="E928">
            <v>59</v>
          </cell>
        </row>
        <row r="929">
          <cell r="A929" t="str">
            <v>4YOU Shymkent - 2 - Паркинг</v>
          </cell>
          <cell r="B929" t="str">
            <v>03.09.2025</v>
          </cell>
          <cell r="C929" t="str">
            <v>30.05.2026</v>
          </cell>
          <cell r="D929" t="str">
            <v>21.08.2025</v>
          </cell>
          <cell r="E929">
            <v>80</v>
          </cell>
        </row>
        <row r="930">
          <cell r="A930" t="str">
            <v>4YOU Shymkent Business - 1 - 2 - Паркинг</v>
          </cell>
          <cell r="B930" t="str">
            <v>12.07.2024</v>
          </cell>
          <cell r="C930" t="str">
            <v>28.03.2026</v>
          </cell>
          <cell r="D930" t="str">
            <v>31.07.2024</v>
          </cell>
          <cell r="E930">
            <v>36</v>
          </cell>
        </row>
        <row r="931">
          <cell r="A931" t="str">
            <v>4you shymkent Business 1 паркинг</v>
          </cell>
          <cell r="B931" t="str">
            <v>26.06.2024</v>
          </cell>
          <cell r="C931" t="str">
            <v>22.03.2025</v>
          </cell>
          <cell r="D931" t="str">
            <v>31.07.2024</v>
          </cell>
          <cell r="E931">
            <v>49</v>
          </cell>
        </row>
        <row r="932">
          <cell r="A932" t="str">
            <v>4YOU Shymkent Бизнес 3 - Паркинг</v>
          </cell>
          <cell r="B932" t="str">
            <v>23.09.2025</v>
          </cell>
          <cell r="C932" t="str">
            <v>26.12.2026</v>
          </cell>
          <cell r="D932" t="str">
            <v>08.09.2025</v>
          </cell>
          <cell r="E932">
            <v>95</v>
          </cell>
        </row>
        <row r="933">
          <cell r="A933" t="str">
            <v>Ainaline - 1 - Кладовка</v>
          </cell>
          <cell r="B933" t="str">
            <v>15.10.2025</v>
          </cell>
          <cell r="C933" t="str">
            <v>24.04.2027</v>
          </cell>
          <cell r="D933" t="str">
            <v>20.10.2025</v>
          </cell>
          <cell r="E933">
            <v>30</v>
          </cell>
        </row>
        <row r="934">
          <cell r="A934" t="str">
            <v>Al-Farabi - кладовые</v>
          </cell>
          <cell r="B934" t="str">
            <v>14.11.2020</v>
          </cell>
          <cell r="C934" t="str">
            <v>25.06.2022</v>
          </cell>
          <cell r="D934" t="str">
            <v>21.07.2020</v>
          </cell>
        </row>
        <row r="935">
          <cell r="A935" t="str">
            <v>Al-Farabi - Паркинг</v>
          </cell>
          <cell r="B935" t="str">
            <v>03.10.2020</v>
          </cell>
          <cell r="C935" t="str">
            <v>25.06.2022</v>
          </cell>
          <cell r="D935" t="str">
            <v>21.07.2020</v>
          </cell>
        </row>
        <row r="936">
          <cell r="A936" t="str">
            <v>Altair - кладовые - 1</v>
          </cell>
          <cell r="B936" t="str">
            <v>20.07.2022</v>
          </cell>
          <cell r="C936" t="str">
            <v>07.10.2023</v>
          </cell>
          <cell r="D936" t="str">
            <v>30.07.2022</v>
          </cell>
          <cell r="E936">
            <v>19</v>
          </cell>
        </row>
        <row r="937">
          <cell r="A937" t="str">
            <v>Altair - кладовые - 2</v>
          </cell>
          <cell r="B937" t="str">
            <v>19.08.2022</v>
          </cell>
          <cell r="C937" t="str">
            <v>28.12.2023</v>
          </cell>
        </row>
        <row r="938">
          <cell r="A938" t="str">
            <v>Altair - Паркинг - 1</v>
          </cell>
          <cell r="B938" t="str">
            <v>30.06.2022</v>
          </cell>
          <cell r="C938" t="str">
            <v>07.10.2023</v>
          </cell>
          <cell r="D938" t="str">
            <v>13.07.2022</v>
          </cell>
          <cell r="E938">
            <v>2</v>
          </cell>
        </row>
        <row r="939">
          <cell r="A939" t="str">
            <v>Altair - Паркинг - 2</v>
          </cell>
          <cell r="B939" t="str">
            <v>30.06.2022</v>
          </cell>
          <cell r="C939" t="str">
            <v>28.12.2023</v>
          </cell>
          <cell r="D939" t="str">
            <v>13.07.2022</v>
          </cell>
        </row>
        <row r="940">
          <cell r="A940" t="str">
            <v>Atamura Business - 2 - Паркинг Ұрпақ</v>
          </cell>
          <cell r="B940" t="str">
            <v>28.09.2024</v>
          </cell>
          <cell r="C940" t="str">
            <v>28.03.2026</v>
          </cell>
          <cell r="D940" t="str">
            <v>06.12.2024</v>
          </cell>
          <cell r="E940">
            <v>87</v>
          </cell>
        </row>
        <row r="941">
          <cell r="A941" t="str">
            <v>Atamura Business 1 Кладовые</v>
          </cell>
          <cell r="B941" t="str">
            <v>26.04.2022</v>
          </cell>
          <cell r="C941" t="str">
            <v>25.11.2023</v>
          </cell>
        </row>
        <row r="942">
          <cell r="A942" t="str">
            <v>Atamura Business 1 Паркинг</v>
          </cell>
          <cell r="B942" t="str">
            <v>05.02.2022</v>
          </cell>
          <cell r="C942" t="str">
            <v>25.11.2023</v>
          </cell>
          <cell r="D942" t="str">
            <v>17.01.2022</v>
          </cell>
          <cell r="E942">
            <v>14</v>
          </cell>
        </row>
        <row r="943">
          <cell r="A943" t="str">
            <v>Atamura Comfort - 2 - Паркинг</v>
          </cell>
          <cell r="B943" t="str">
            <v>07.08.2024</v>
          </cell>
          <cell r="C943" t="str">
            <v>27.10.2025</v>
          </cell>
          <cell r="D943" t="str">
            <v>29.11.2024</v>
          </cell>
          <cell r="E943">
            <v>54</v>
          </cell>
        </row>
        <row r="944">
          <cell r="A944" t="str">
            <v>Avenue 32 - Паркинг</v>
          </cell>
          <cell r="B944" t="str">
            <v>18.07.2025</v>
          </cell>
          <cell r="C944" t="str">
            <v>27.12.2026</v>
          </cell>
          <cell r="D944" t="str">
            <v>19.12.2024</v>
          </cell>
          <cell r="E944">
            <v>71</v>
          </cell>
        </row>
        <row r="945">
          <cell r="A945" t="str">
            <v>Dendropark 2- Кладовые</v>
          </cell>
          <cell r="B945" t="str">
            <v>15.06.2023</v>
          </cell>
          <cell r="C945" t="str">
            <v>14.09.2024</v>
          </cell>
          <cell r="D945" t="str">
            <v>03.11.2024</v>
          </cell>
        </row>
        <row r="946">
          <cell r="A946" t="str">
            <v>Dendropark Business - 1 - Паркинг</v>
          </cell>
          <cell r="B946" t="str">
            <v>22.12.2021</v>
          </cell>
          <cell r="C946" t="str">
            <v>03.01.2023</v>
          </cell>
          <cell r="D946" t="str">
            <v>17.01.2022</v>
          </cell>
        </row>
        <row r="947">
          <cell r="A947" t="str">
            <v>Dendropark Business - 1 кладовые</v>
          </cell>
          <cell r="B947" t="str">
            <v>19.04.2022</v>
          </cell>
          <cell r="C947" t="str">
            <v>29.12.2022</v>
          </cell>
        </row>
        <row r="948">
          <cell r="A948" t="str">
            <v>Dendropark Business - 2 - Паркинг</v>
          </cell>
          <cell r="B948" t="str">
            <v>28.01.2023</v>
          </cell>
          <cell r="C948" t="str">
            <v>23.12.2024</v>
          </cell>
          <cell r="D948" t="str">
            <v>27.01.2023</v>
          </cell>
          <cell r="E948">
            <v>3</v>
          </cell>
        </row>
        <row r="949">
          <cell r="A949" t="str">
            <v>Dendropark Business - 3 - 1 - Паркинг</v>
          </cell>
          <cell r="B949" t="str">
            <v>25.02.2023</v>
          </cell>
          <cell r="C949" t="str">
            <v>23.12.2024</v>
          </cell>
          <cell r="D949" t="str">
            <v>15.08.2023</v>
          </cell>
          <cell r="E949">
            <v>20</v>
          </cell>
        </row>
        <row r="950">
          <cell r="A950" t="str">
            <v>Dendropark Business - 3 - 2 - Паркинг</v>
          </cell>
          <cell r="B950" t="str">
            <v>21.10.2024</v>
          </cell>
          <cell r="C950" t="str">
            <v>22.09.2025</v>
          </cell>
          <cell r="D950" t="str">
            <v>14.12.2024</v>
          </cell>
          <cell r="E950">
            <v>41</v>
          </cell>
        </row>
        <row r="951">
          <cell r="A951" t="str">
            <v>Dendropark Business - 3 -2</v>
          </cell>
          <cell r="B951" t="str">
            <v>15.08.2024</v>
          </cell>
          <cell r="C951" t="str">
            <v>22.09.2025</v>
          </cell>
          <cell r="D951" t="str">
            <v>16.10.2024</v>
          </cell>
          <cell r="E951">
            <v>26</v>
          </cell>
        </row>
        <row r="952">
          <cell r="A952" t="str">
            <v>Dendropark Business - 3-1</v>
          </cell>
          <cell r="B952" t="str">
            <v>25.02.2023</v>
          </cell>
          <cell r="C952" t="str">
            <v>23.12.2024</v>
          </cell>
          <cell r="D952" t="str">
            <v>09.10.2023</v>
          </cell>
          <cell r="E952">
            <v>2</v>
          </cell>
        </row>
        <row r="953">
          <cell r="A953" t="str">
            <v>Flora Gardens - 1 - Паркинг</v>
          </cell>
          <cell r="B953" t="str">
            <v>26.09.2024</v>
          </cell>
          <cell r="C953" t="str">
            <v>09.05.2026</v>
          </cell>
          <cell r="D953" t="str">
            <v>04.11.2024</v>
          </cell>
          <cell r="E953">
            <v>98</v>
          </cell>
        </row>
        <row r="954">
          <cell r="A954" t="str">
            <v>Flora Gardens - 2 - Паркинг</v>
          </cell>
          <cell r="B954" t="str">
            <v>19.04.2025</v>
          </cell>
          <cell r="C954" t="str">
            <v>15.11.2026</v>
          </cell>
          <cell r="D954" t="str">
            <v>02.04.2025</v>
          </cell>
          <cell r="E954">
            <v>98</v>
          </cell>
        </row>
        <row r="955">
          <cell r="A955" t="str">
            <v>Grand Park Aura - 2 - Кладовка</v>
          </cell>
          <cell r="B955" t="str">
            <v>10.07.2025</v>
          </cell>
          <cell r="C955" t="str">
            <v>26.12.2026</v>
          </cell>
          <cell r="D955" t="str">
            <v>25.06.2025</v>
          </cell>
          <cell r="E955">
            <v>23</v>
          </cell>
        </row>
        <row r="956">
          <cell r="A956" t="str">
            <v>Grand Park Aura - 2 - Паркинг</v>
          </cell>
          <cell r="B956" t="str">
            <v>10.07.2025</v>
          </cell>
          <cell r="C956" t="str">
            <v>26.12.2026</v>
          </cell>
          <cell r="D956" t="str">
            <v>25.06.2025</v>
          </cell>
          <cell r="E956">
            <v>64</v>
          </cell>
        </row>
        <row r="957">
          <cell r="A957" t="str">
            <v>Grand Park Aura - Паркинг</v>
          </cell>
          <cell r="B957" t="str">
            <v>22.01.2025</v>
          </cell>
          <cell r="C957" t="str">
            <v>30.05.2026</v>
          </cell>
          <cell r="D957" t="str">
            <v>30.01.2025</v>
          </cell>
          <cell r="E957">
            <v>85</v>
          </cell>
        </row>
        <row r="958">
          <cell r="A958" t="str">
            <v>Grand Park Comfort - 1 Кладовые</v>
          </cell>
          <cell r="B958" t="str">
            <v>25.08.2022</v>
          </cell>
          <cell r="C958" t="str">
            <v>23.09.2023</v>
          </cell>
        </row>
        <row r="959">
          <cell r="A959" t="str">
            <v>Grand Park Terra 2 - 2</v>
          </cell>
          <cell r="B959" t="str">
            <v>25.07.2024</v>
          </cell>
          <cell r="C959" t="str">
            <v>02.11.2025</v>
          </cell>
          <cell r="D959" t="str">
            <v>23.04.2024</v>
          </cell>
          <cell r="E959">
            <v>1</v>
          </cell>
        </row>
        <row r="960">
          <cell r="A960" t="str">
            <v>Grand Park Terra паркинг</v>
          </cell>
          <cell r="B960" t="str">
            <v>15.07.2024</v>
          </cell>
          <cell r="C960" t="str">
            <v>02.11.2025</v>
          </cell>
          <cell r="D960" t="str">
            <v>23.04.2024</v>
          </cell>
          <cell r="E960">
            <v>63</v>
          </cell>
        </row>
        <row r="961">
          <cell r="A961" t="str">
            <v>Hyde Park Shymkent 1 - паркинг</v>
          </cell>
          <cell r="B961" t="str">
            <v>22.06.2024</v>
          </cell>
          <cell r="C961" t="str">
            <v>28.12.2025</v>
          </cell>
          <cell r="D961" t="str">
            <v>29.10.2024</v>
          </cell>
          <cell r="E961">
            <v>82</v>
          </cell>
        </row>
        <row r="962">
          <cell r="A962" t="str">
            <v>Tamerlan Residence - 1 Кладовые</v>
          </cell>
          <cell r="B962" t="str">
            <v>23.01.2020</v>
          </cell>
          <cell r="C962" t="str">
            <v>14.11.2020</v>
          </cell>
          <cell r="D962" t="str">
            <v>05.09.2019</v>
          </cell>
          <cell r="E962">
            <v>1</v>
          </cell>
        </row>
        <row r="963">
          <cell r="A963" t="str">
            <v>Tamerlan Residence - 1 Паркинг</v>
          </cell>
          <cell r="B963" t="str">
            <v>17.05.2019</v>
          </cell>
          <cell r="C963" t="str">
            <v>14.11.2020</v>
          </cell>
          <cell r="D963" t="str">
            <v>05.09.2019</v>
          </cell>
        </row>
        <row r="964">
          <cell r="A964" t="str">
            <v>Tamerlan Residence - 2 кладовые</v>
          </cell>
          <cell r="B964" t="str">
            <v>14.02.2020</v>
          </cell>
          <cell r="C964" t="str">
            <v>17.07.2021</v>
          </cell>
          <cell r="D964" t="str">
            <v>27.01.2020</v>
          </cell>
        </row>
        <row r="965">
          <cell r="A965" t="str">
            <v>Tamerlan Residence - 2 Паркинг</v>
          </cell>
          <cell r="B965" t="str">
            <v>29.01.2020</v>
          </cell>
          <cell r="C965" t="str">
            <v>17.07.2021</v>
          </cell>
          <cell r="D965" t="str">
            <v>27.01.2020</v>
          </cell>
        </row>
        <row r="966">
          <cell r="A966" t="str">
            <v>Tumar Apartments  - Кладовые - 1-1</v>
          </cell>
          <cell r="B966" t="str">
            <v>25.08.2022</v>
          </cell>
          <cell r="C966" t="str">
            <v>28.12.2022</v>
          </cell>
        </row>
        <row r="967">
          <cell r="A967" t="str">
            <v>Tumar Apartments  - Кладовые - 1-2</v>
          </cell>
          <cell r="B967" t="str">
            <v>25.08.2022</v>
          </cell>
          <cell r="C967" t="str">
            <v>28.12.2022</v>
          </cell>
          <cell r="E967">
            <v>2</v>
          </cell>
        </row>
        <row r="968">
          <cell r="A968" t="str">
            <v>Tumar Apartments  - Кладовые - 2-1</v>
          </cell>
          <cell r="B968" t="str">
            <v>25.08.2022</v>
          </cell>
          <cell r="C968" t="str">
            <v>28.12.2022</v>
          </cell>
          <cell r="E968">
            <v>1</v>
          </cell>
        </row>
        <row r="969">
          <cell r="A969" t="str">
            <v>Tumar Apartments  - Паркинг</v>
          </cell>
          <cell r="B969" t="str">
            <v>11.12.2021</v>
          </cell>
          <cell r="C969" t="str">
            <v>28.12.2022</v>
          </cell>
          <cell r="D969" t="str">
            <v>17.01.2016</v>
          </cell>
          <cell r="E969">
            <v>1</v>
          </cell>
        </row>
        <row r="970">
          <cell r="A970" t="str">
            <v>Urban Hills - 1</v>
          </cell>
          <cell r="B970" t="str">
            <v>27.01.2024</v>
          </cell>
          <cell r="C970" t="str">
            <v>29.12.2025</v>
          </cell>
          <cell r="D970" t="str">
            <v>23.09.2024</v>
          </cell>
          <cell r="E970">
            <v>20</v>
          </cell>
        </row>
        <row r="971">
          <cell r="A971" t="str">
            <v>Urban Hills - 1 - Паркинг</v>
          </cell>
          <cell r="B971" t="str">
            <v>12.07.2024</v>
          </cell>
          <cell r="C971" t="str">
            <v>29.12.2025</v>
          </cell>
          <cell r="D971" t="str">
            <v>23.09.2024</v>
          </cell>
          <cell r="E971">
            <v>69</v>
          </cell>
        </row>
        <row r="972">
          <cell r="A972" t="str">
            <v>Urban Hills - 2</v>
          </cell>
          <cell r="B972" t="str">
            <v>21.10.2024</v>
          </cell>
          <cell r="C972" t="str">
            <v>27.06.2026</v>
          </cell>
          <cell r="D972" t="str">
            <v>28.10.2024</v>
          </cell>
          <cell r="E972">
            <v>58</v>
          </cell>
        </row>
        <row r="973">
          <cell r="A973" t="str">
            <v>Urban Hills - 2 - Паркинг</v>
          </cell>
          <cell r="B973" t="str">
            <v>07.11.2024</v>
          </cell>
          <cell r="C973" t="str">
            <v>27.06.2026</v>
          </cell>
          <cell r="D973" t="str">
            <v>28.10.2024</v>
          </cell>
          <cell r="E973">
            <v>77</v>
          </cell>
        </row>
        <row r="974">
          <cell r="A974" t="str">
            <v>Клубный дом 39 - Кладовые</v>
          </cell>
          <cell r="B974" t="str">
            <v>21.08.2021</v>
          </cell>
          <cell r="C974" t="str">
            <v>15.07.2023</v>
          </cell>
          <cell r="D974" t="str">
            <v>30.11.2021</v>
          </cell>
        </row>
        <row r="975">
          <cell r="A975" t="str">
            <v>Клубный дом 39 - Паркинг</v>
          </cell>
          <cell r="B975" t="str">
            <v>21.08.2021</v>
          </cell>
          <cell r="C975" t="str">
            <v>15.07.2023</v>
          </cell>
          <cell r="D975" t="str">
            <v>15.12.2021</v>
          </cell>
        </row>
        <row r="976">
          <cell r="A976" t="str">
            <v>Ұлы Дала - 1 оч</v>
          </cell>
          <cell r="B976" t="str">
            <v>03.03.2023</v>
          </cell>
          <cell r="C976" t="str">
            <v>28.12.2024</v>
          </cell>
          <cell r="D976" t="str">
            <v>23.05.2024</v>
          </cell>
          <cell r="E976">
            <v>11</v>
          </cell>
        </row>
        <row r="977">
          <cell r="A977" t="str">
            <v>Ұлы Дала - 2 - Паркинг</v>
          </cell>
          <cell r="B977" t="str">
            <v>01.06.2024</v>
          </cell>
          <cell r="C977" t="str">
            <v>27.12.2025</v>
          </cell>
          <cell r="D977" t="str">
            <v>11.09.2024</v>
          </cell>
          <cell r="E977">
            <v>124</v>
          </cell>
        </row>
        <row r="978">
          <cell r="A978" t="str">
            <v>Ұлы Дала - 2 оч</v>
          </cell>
          <cell r="B978" t="str">
            <v>26.04.2024</v>
          </cell>
          <cell r="C978" t="str">
            <v>27.12.2025</v>
          </cell>
          <cell r="D978" t="str">
            <v>11.09.2024</v>
          </cell>
          <cell r="E978">
            <v>4</v>
          </cell>
        </row>
        <row r="979">
          <cell r="A979" t="str">
            <v>Aktau Riviera - 2 - ЧО</v>
          </cell>
          <cell r="B979" t="str">
            <v>28.08.2021</v>
          </cell>
          <cell r="C979" t="str">
            <v>02.12.2023</v>
          </cell>
          <cell r="D979" t="str">
            <v>21.12.2022</v>
          </cell>
        </row>
        <row r="980">
          <cell r="A980" t="str">
            <v>Aktau Riviera - Апартаменты  - 1 - 1 - Кладовые</v>
          </cell>
          <cell r="B980" t="str">
            <v>07.02.2022</v>
          </cell>
          <cell r="C980" t="str">
            <v>30.09.2022</v>
          </cell>
          <cell r="E980">
            <v>1</v>
          </cell>
        </row>
        <row r="981">
          <cell r="A981" t="str">
            <v>Aktau Riviera - Апартаменты - 1 - 1</v>
          </cell>
          <cell r="B981" t="str">
            <v>27.01.2021</v>
          </cell>
          <cell r="C981" t="str">
            <v>30.09.2022</v>
          </cell>
          <cell r="D981" t="str">
            <v>15.04.2022</v>
          </cell>
          <cell r="E981">
            <v>1</v>
          </cell>
        </row>
        <row r="982">
          <cell r="A982" t="str">
            <v>Altyn Zaman 1-1 - паркинг</v>
          </cell>
          <cell r="B982" t="str">
            <v>06.11.2023</v>
          </cell>
          <cell r="C982" t="str">
            <v>28.12.2024</v>
          </cell>
          <cell r="D982" t="str">
            <v>21.08.2023</v>
          </cell>
          <cell r="E982">
            <v>1</v>
          </cell>
        </row>
        <row r="983">
          <cell r="A983" t="str">
            <v>Altyn Zaman 1-2 паркинг - 2</v>
          </cell>
          <cell r="B983" t="str">
            <v>06.11.2023</v>
          </cell>
          <cell r="C983" t="str">
            <v>30.08.2025</v>
          </cell>
          <cell r="D983" t="str">
            <v>21.08.2023</v>
          </cell>
          <cell r="E983">
            <v>23</v>
          </cell>
        </row>
        <row r="984">
          <cell r="A984" t="str">
            <v>Asyl Zaman - 1 - 1 - Паркинг</v>
          </cell>
          <cell r="B984" t="str">
            <v>20.01.2025</v>
          </cell>
          <cell r="C984" t="str">
            <v>26.09.2026</v>
          </cell>
          <cell r="D984" t="str">
            <v>05.01.2025</v>
          </cell>
          <cell r="E984">
            <v>69</v>
          </cell>
        </row>
        <row r="985">
          <cell r="A985" t="str">
            <v>Batysmura Business 1-1 - Паркинг</v>
          </cell>
          <cell r="B985" t="str">
            <v>05.04.2022</v>
          </cell>
          <cell r="C985" t="str">
            <v>07.07.2023</v>
          </cell>
          <cell r="D985" t="str">
            <v>05.08.2022</v>
          </cell>
          <cell r="E985">
            <v>1</v>
          </cell>
        </row>
        <row r="986">
          <cell r="A986" t="str">
            <v>Batysmura Business 1-2 - Паркинг</v>
          </cell>
          <cell r="B986" t="str">
            <v>13.07.2023</v>
          </cell>
          <cell r="C986" t="str">
            <v>30.11.2024</v>
          </cell>
          <cell r="D986" t="str">
            <v>10.08.2023</v>
          </cell>
        </row>
        <row r="987">
          <cell r="A987" t="str">
            <v>Batysmura Life</v>
          </cell>
          <cell r="B987" t="str">
            <v>28.06.2021</v>
          </cell>
          <cell r="C987" t="str">
            <v>20.10.2022</v>
          </cell>
          <cell r="D987" t="str">
            <v>23.11.2021</v>
          </cell>
        </row>
        <row r="988">
          <cell r="A988" t="str">
            <v>Batysmura Life - Паркинг</v>
          </cell>
          <cell r="B988" t="str">
            <v>30.09.2021</v>
          </cell>
          <cell r="C988" t="str">
            <v>20.10.2022</v>
          </cell>
          <cell r="D988" t="str">
            <v>12.11.2021</v>
          </cell>
        </row>
        <row r="989">
          <cell r="A989" t="str">
            <v>Batysmura Lite - 2</v>
          </cell>
          <cell r="B989" t="str">
            <v>19.12.2023</v>
          </cell>
          <cell r="C989" t="str">
            <v>20.09.2025</v>
          </cell>
          <cell r="D989" t="str">
            <v>15.03.2024</v>
          </cell>
          <cell r="E989">
            <v>29</v>
          </cell>
        </row>
        <row r="990">
          <cell r="A990" t="str">
            <v>Batysmura Prime 1 - 1 - Паркинг</v>
          </cell>
          <cell r="B990" t="str">
            <v>12.12.2024</v>
          </cell>
          <cell r="C990" t="str">
            <v>25.07.2026</v>
          </cell>
          <cell r="D990" t="str">
            <v>20.11.2024</v>
          </cell>
          <cell r="E990">
            <v>57</v>
          </cell>
        </row>
        <row r="991">
          <cell r="A991" t="str">
            <v>SANDI</v>
          </cell>
          <cell r="B991" t="str">
            <v>25.10.2024</v>
          </cell>
          <cell r="C991" t="str">
            <v>17.01.2026</v>
          </cell>
          <cell r="D991" t="str">
            <v>29.04.2025</v>
          </cell>
          <cell r="E991">
            <v>32</v>
          </cell>
        </row>
        <row r="992">
          <cell r="A992" t="str">
            <v>Sapa 4Life Comfort 1 - 1 - Паркинг</v>
          </cell>
          <cell r="B992" t="str">
            <v>28.01.2025</v>
          </cell>
          <cell r="C992" t="str">
            <v>20.12.2025</v>
          </cell>
          <cell r="D992" t="str">
            <v>09.01.2025</v>
          </cell>
          <cell r="E992">
            <v>81</v>
          </cell>
        </row>
        <row r="993">
          <cell r="A993" t="str">
            <v>Sapa 4Life Comfort 1-2 - Паркинг</v>
          </cell>
          <cell r="B993" t="str">
            <v>25.04.2025</v>
          </cell>
          <cell r="C993" t="str">
            <v>29.08.2026</v>
          </cell>
          <cell r="D993" t="str">
            <v>09.01.2025</v>
          </cell>
          <cell r="E993">
            <v>60</v>
          </cell>
        </row>
        <row r="994">
          <cell r="A994" t="str">
            <v>Talan - 1 - 2 - 1</v>
          </cell>
          <cell r="B994" t="str">
            <v>20.12.2020</v>
          </cell>
          <cell r="C994" t="str">
            <v>09.04.2022</v>
          </cell>
          <cell r="D994" t="str">
            <v>11.09.2020</v>
          </cell>
        </row>
        <row r="995">
          <cell r="A995" t="str">
            <v>Talan - 1 -1</v>
          </cell>
          <cell r="B995" t="str">
            <v>05.06.2020</v>
          </cell>
          <cell r="C995" t="str">
            <v>03.11.2021</v>
          </cell>
          <cell r="D995" t="str">
            <v>11.09.2020</v>
          </cell>
        </row>
        <row r="996">
          <cell r="A996" t="str">
            <v>Talan -1 -1 Паркинг</v>
          </cell>
          <cell r="B996" t="str">
            <v>02.10.2020</v>
          </cell>
          <cell r="C996" t="str">
            <v>23.10.2021</v>
          </cell>
          <cell r="D996" t="str">
            <v>11.09.2020</v>
          </cell>
        </row>
        <row r="997">
          <cell r="A997" t="str">
            <v>Talan -1- 2 Паркинг</v>
          </cell>
          <cell r="B997" t="str">
            <v>20.12.2020</v>
          </cell>
          <cell r="C997" t="str">
            <v>09.04.2022</v>
          </cell>
          <cell r="D997" t="str">
            <v>11.09.2020</v>
          </cell>
        </row>
        <row r="998">
          <cell r="A998" t="str">
            <v>URPAQ</v>
          </cell>
          <cell r="B998" t="str">
            <v>21.08.2024</v>
          </cell>
          <cell r="C998" t="str">
            <v>06.12.2025</v>
          </cell>
          <cell r="D998" t="str">
            <v>28.04.2025</v>
          </cell>
          <cell r="E998">
            <v>10</v>
          </cell>
        </row>
        <row r="999">
          <cell r="A999" t="str">
            <v>ZAMAN - 1  - Паркинг</v>
          </cell>
          <cell r="B999" t="str">
            <v>16.03.2018</v>
          </cell>
          <cell r="C999" t="str">
            <v>16.11.2019</v>
          </cell>
        </row>
        <row r="1000">
          <cell r="A1000" t="str">
            <v>ZAMAN - 2 - Паркинг</v>
          </cell>
          <cell r="B1000" t="str">
            <v>28.09.2018</v>
          </cell>
          <cell r="C1000" t="str">
            <v>01.04.2020</v>
          </cell>
        </row>
        <row r="1001">
          <cell r="A1001" t="str">
            <v>Дом на Букетова - 1</v>
          </cell>
          <cell r="B1001" t="str">
            <v>06.09.2024</v>
          </cell>
          <cell r="C1001" t="str">
            <v>27.12.2025</v>
          </cell>
          <cell r="D1001" t="str">
            <v>14.07.2025</v>
          </cell>
          <cell r="E1001">
            <v>8</v>
          </cell>
        </row>
        <row r="1002">
          <cell r="A1002" t="str">
            <v>Дом на Букетова - 1 - Паркинг</v>
          </cell>
          <cell r="B1002" t="str">
            <v>06.09.2024</v>
          </cell>
          <cell r="C1002" t="str">
            <v>27.12.2025</v>
          </cell>
          <cell r="D1002" t="str">
            <v>14.07.2025</v>
          </cell>
          <cell r="E1002">
            <v>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1">
          <cell r="A1" t="str">
            <v>Объект</v>
          </cell>
          <cell r="B1" t="str">
            <v>Дата старта продаж</v>
          </cell>
          <cell r="C1" t="str">
            <v>Дата передачи ключей</v>
          </cell>
          <cell r="D1" t="str">
            <v>Дата ДДУ</v>
          </cell>
          <cell r="E1" t="str">
            <v>Остатки</v>
          </cell>
        </row>
        <row r="2">
          <cell r="A2" t="str">
            <v>Тип помещения</v>
          </cell>
          <cell r="E2" t="str">
            <v>Количество помещений, ед.</v>
          </cell>
        </row>
        <row r="3">
          <cell r="A3" t="str">
            <v>Краун Плаза ЖК офисы</v>
          </cell>
        </row>
        <row r="4">
          <cell r="A4" t="str">
            <v>Номад  (Паркинг)</v>
          </cell>
          <cell r="C4" t="str">
            <v>30.06.2013</v>
          </cell>
        </row>
        <row r="5">
          <cell r="A5" t="str">
            <v>Шанырак (недострой)</v>
          </cell>
          <cell r="B5" t="str">
            <v>01.12.2018</v>
          </cell>
          <cell r="C5" t="str">
            <v>01.12.2020</v>
          </cell>
        </row>
        <row r="6">
          <cell r="A6" t="str">
            <v>Шанырак паркинг</v>
          </cell>
          <cell r="C6" t="str">
            <v>30.07.2013</v>
          </cell>
        </row>
        <row r="7">
          <cell r="A7" t="str">
            <v>4YOU Business - 1</v>
          </cell>
          <cell r="B7" t="str">
            <v>12.10.2019</v>
          </cell>
          <cell r="C7" t="str">
            <v>30.07.2021</v>
          </cell>
          <cell r="D7" t="str">
            <v>10.10.2019</v>
          </cell>
        </row>
        <row r="8">
          <cell r="A8" t="str">
            <v>4YOU Business - 1 Паркинг</v>
          </cell>
          <cell r="B8" t="str">
            <v>12.10.2019</v>
          </cell>
          <cell r="C8" t="str">
            <v>30.07.2021</v>
          </cell>
          <cell r="D8" t="str">
            <v>10.10.2019</v>
          </cell>
        </row>
        <row r="9">
          <cell r="A9" t="str">
            <v>4YOU Business - 2</v>
          </cell>
          <cell r="B9" t="str">
            <v>29.11.2019</v>
          </cell>
          <cell r="C9" t="str">
            <v>25.01.2022</v>
          </cell>
          <cell r="D9" t="str">
            <v>01.05.2020</v>
          </cell>
        </row>
        <row r="10">
          <cell r="A10" t="str">
            <v>4YOU Comfort - 1</v>
          </cell>
          <cell r="B10" t="str">
            <v>12.10.2019</v>
          </cell>
          <cell r="C10" t="str">
            <v>24.04.2021</v>
          </cell>
          <cell r="D10" t="str">
            <v>10.10.2019</v>
          </cell>
        </row>
        <row r="11">
          <cell r="A11" t="str">
            <v>4YOU Comfort - 2</v>
          </cell>
          <cell r="B11" t="str">
            <v>29.11.2019</v>
          </cell>
          <cell r="C11" t="str">
            <v>20.01.2022</v>
          </cell>
          <cell r="D11" t="str">
            <v>01.05.2020</v>
          </cell>
        </row>
        <row r="12">
          <cell r="A12" t="str">
            <v>Art Residence 1 оч.</v>
          </cell>
          <cell r="B12" t="str">
            <v>12.05.2017</v>
          </cell>
          <cell r="C12" t="str">
            <v>10.12.2018</v>
          </cell>
          <cell r="D12" t="str">
            <v>21.12.2017</v>
          </cell>
        </row>
        <row r="13">
          <cell r="A13" t="str">
            <v>Art Residence 2 оч.</v>
          </cell>
          <cell r="B13" t="str">
            <v>24.06.2017</v>
          </cell>
          <cell r="C13" t="str">
            <v>26.01.2019</v>
          </cell>
          <cell r="D13" t="str">
            <v>14.03.2018</v>
          </cell>
        </row>
        <row r="14">
          <cell r="A14" t="str">
            <v>Atameken</v>
          </cell>
          <cell r="B14" t="str">
            <v>25.08.2018</v>
          </cell>
          <cell r="C14" t="str">
            <v>23.11.2019</v>
          </cell>
          <cell r="D14" t="str">
            <v>20.03.2019</v>
          </cell>
        </row>
        <row r="15">
          <cell r="A15" t="str">
            <v>Aulet</v>
          </cell>
          <cell r="B15" t="str">
            <v>14.05.2022</v>
          </cell>
          <cell r="C15" t="str">
            <v>28.12.2023</v>
          </cell>
          <cell r="D15" t="str">
            <v>01.01.2016</v>
          </cell>
        </row>
        <row r="16">
          <cell r="A16" t="str">
            <v>Chocolate</v>
          </cell>
          <cell r="B16" t="str">
            <v>28.12.2019</v>
          </cell>
          <cell r="C16" t="str">
            <v>17.07.2021</v>
          </cell>
          <cell r="D16" t="str">
            <v>25.12.2019</v>
          </cell>
        </row>
        <row r="17">
          <cell r="A17" t="str">
            <v>Dream City Art - 2 - B - Паркинг</v>
          </cell>
          <cell r="B17" t="str">
            <v>08.11.2025</v>
          </cell>
          <cell r="C17" t="str">
            <v>26.12.2026</v>
          </cell>
          <cell r="D17" t="str">
            <v>21.10.2025</v>
          </cell>
          <cell r="E17">
            <v>1</v>
          </cell>
        </row>
        <row r="18">
          <cell r="A18" t="str">
            <v>Dream City Art - A - Офис</v>
          </cell>
          <cell r="B18" t="str">
            <v>05.04.2025</v>
          </cell>
          <cell r="C18" t="str">
            <v>28.11.2026</v>
          </cell>
          <cell r="D18" t="str">
            <v>10.06.2025</v>
          </cell>
        </row>
        <row r="19">
          <cell r="A19" t="str">
            <v>Dream City Art - B</v>
          </cell>
          <cell r="B19" t="str">
            <v>05.04.2025</v>
          </cell>
          <cell r="C19" t="str">
            <v>26.12.2026</v>
          </cell>
          <cell r="D19" t="str">
            <v>21.10.2025</v>
          </cell>
          <cell r="E19">
            <v>2</v>
          </cell>
        </row>
        <row r="20">
          <cell r="A20" t="str">
            <v>Dream City Eco - A (Комфорт)</v>
          </cell>
          <cell r="B20" t="str">
            <v>27.04.2024</v>
          </cell>
          <cell r="C20" t="str">
            <v>01.11.2025</v>
          </cell>
          <cell r="D20" t="str">
            <v>24.10.2024</v>
          </cell>
        </row>
        <row r="21">
          <cell r="A21" t="str">
            <v>Dream City Eco - B (Комфорт)</v>
          </cell>
          <cell r="B21" t="str">
            <v>29.08.2024</v>
          </cell>
          <cell r="C21" t="str">
            <v>28.03.2026</v>
          </cell>
          <cell r="D21" t="str">
            <v>04.12.2024</v>
          </cell>
          <cell r="E21">
            <v>1</v>
          </cell>
        </row>
        <row r="22">
          <cell r="A22" t="str">
            <v>Dream City Eco - C</v>
          </cell>
          <cell r="B22" t="str">
            <v>11.01.2025</v>
          </cell>
          <cell r="C22" t="str">
            <v>25.07.2026</v>
          </cell>
          <cell r="D22" t="str">
            <v>25.12.2024</v>
          </cell>
          <cell r="E22">
            <v>2</v>
          </cell>
        </row>
        <row r="23">
          <cell r="A23" t="str">
            <v>Dream City Eco - D</v>
          </cell>
          <cell r="B23" t="str">
            <v>25.10.2025</v>
          </cell>
          <cell r="C23" t="str">
            <v>27.02.2027</v>
          </cell>
          <cell r="D23" t="str">
            <v>01.12.2025</v>
          </cell>
          <cell r="E23">
            <v>20</v>
          </cell>
        </row>
        <row r="24">
          <cell r="A24" t="str">
            <v>Dream City Eco - E</v>
          </cell>
          <cell r="B24" t="str">
            <v>25.10.2025</v>
          </cell>
          <cell r="C24" t="str">
            <v>27.02.2027</v>
          </cell>
          <cell r="D24" t="str">
            <v>01.12.2025</v>
          </cell>
          <cell r="E24">
            <v>2</v>
          </cell>
        </row>
        <row r="25">
          <cell r="A25" t="str">
            <v>Dream City Family - A - Паркинг</v>
          </cell>
          <cell r="B25" t="str">
            <v>24.10.2024</v>
          </cell>
          <cell r="C25" t="str">
            <v>01.11.2025</v>
          </cell>
          <cell r="E25">
            <v>2</v>
          </cell>
        </row>
        <row r="26">
          <cell r="A26" t="str">
            <v>Dream City Family - A (Comfort P+)</v>
          </cell>
          <cell r="B26" t="str">
            <v>04.04.2024</v>
          </cell>
          <cell r="C26" t="str">
            <v>01.11.2025</v>
          </cell>
          <cell r="D26" t="str">
            <v>02.09.2024</v>
          </cell>
        </row>
        <row r="27">
          <cell r="A27" t="str">
            <v>Dream City Family - B - Паркинг</v>
          </cell>
          <cell r="B27" t="str">
            <v>24.10.2024</v>
          </cell>
          <cell r="C27" t="str">
            <v>27.12.2025</v>
          </cell>
          <cell r="E27">
            <v>3</v>
          </cell>
        </row>
        <row r="28">
          <cell r="A28" t="str">
            <v>Dream City Family - B (Comfort P+)</v>
          </cell>
          <cell r="B28" t="str">
            <v>06.04.2024</v>
          </cell>
          <cell r="C28" t="str">
            <v>27.12.2025</v>
          </cell>
          <cell r="D28" t="str">
            <v>02.09.2024</v>
          </cell>
          <cell r="E28">
            <v>1</v>
          </cell>
        </row>
        <row r="29">
          <cell r="A29" t="str">
            <v>Dream City Family - C</v>
          </cell>
          <cell r="B29" t="str">
            <v>14.12.2024</v>
          </cell>
          <cell r="C29" t="str">
            <v>27.06.2026</v>
          </cell>
          <cell r="D29" t="str">
            <v>04.07.2025</v>
          </cell>
          <cell r="E29">
            <v>5</v>
          </cell>
        </row>
        <row r="30">
          <cell r="A30" t="str">
            <v>Dream City Family - D</v>
          </cell>
          <cell r="B30" t="str">
            <v>19.07.2025</v>
          </cell>
          <cell r="C30" t="str">
            <v>26.09.2026</v>
          </cell>
          <cell r="D30" t="str">
            <v>04.07.2025</v>
          </cell>
          <cell r="E30">
            <v>20</v>
          </cell>
        </row>
        <row r="31">
          <cell r="A31" t="str">
            <v>Dream City Family - E</v>
          </cell>
          <cell r="B31" t="str">
            <v>12.06.2025</v>
          </cell>
          <cell r="C31" t="str">
            <v>05.12.2026</v>
          </cell>
          <cell r="D31" t="str">
            <v>12.12.2025</v>
          </cell>
          <cell r="E31">
            <v>11</v>
          </cell>
        </row>
        <row r="32">
          <cell r="A32" t="str">
            <v>Dream City Family - F</v>
          </cell>
          <cell r="B32" t="str">
            <v>09.11.2024</v>
          </cell>
          <cell r="C32" t="str">
            <v>28.03.2026</v>
          </cell>
          <cell r="D32" t="str">
            <v>22.08.2025</v>
          </cell>
          <cell r="E32">
            <v>10</v>
          </cell>
        </row>
        <row r="33">
          <cell r="A33" t="str">
            <v>Dream City Family - F - Паркинг</v>
          </cell>
          <cell r="B33" t="str">
            <v>11.10.2025</v>
          </cell>
          <cell r="C33" t="str">
            <v>28.03.2026</v>
          </cell>
          <cell r="D33" t="str">
            <v>22.08.2025</v>
          </cell>
          <cell r="E33">
            <v>2</v>
          </cell>
        </row>
        <row r="34">
          <cell r="A34" t="str">
            <v>Dream City Family - G</v>
          </cell>
          <cell r="B34" t="str">
            <v>25.01.2025</v>
          </cell>
          <cell r="C34" t="str">
            <v>30.05.2026</v>
          </cell>
          <cell r="D34" t="str">
            <v>03.09.2025</v>
          </cell>
          <cell r="E34">
            <v>18</v>
          </cell>
        </row>
        <row r="35">
          <cell r="A35" t="str">
            <v>Dream City Family - G - Паркинг</v>
          </cell>
          <cell r="B35" t="str">
            <v>01.11.2025</v>
          </cell>
          <cell r="C35" t="str">
            <v>30.05.2026</v>
          </cell>
          <cell r="D35" t="str">
            <v>03.09.2025</v>
          </cell>
          <cell r="E35">
            <v>2</v>
          </cell>
        </row>
        <row r="36">
          <cell r="A36" t="str">
            <v>Dream City Family - K</v>
          </cell>
          <cell r="B36" t="str">
            <v>19.04.2025</v>
          </cell>
          <cell r="C36" t="str">
            <v>28.11.2026</v>
          </cell>
          <cell r="D36" t="str">
            <v>05.08.2025</v>
          </cell>
          <cell r="E36">
            <v>12</v>
          </cell>
        </row>
        <row r="37">
          <cell r="A37" t="str">
            <v>Dream City Tech - A</v>
          </cell>
          <cell r="B37" t="str">
            <v>16.11.2024</v>
          </cell>
          <cell r="C37" t="str">
            <v>25.04.2026</v>
          </cell>
          <cell r="D37" t="str">
            <v>30.05.2025</v>
          </cell>
        </row>
        <row r="38">
          <cell r="A38" t="str">
            <v>Dream City Tech - B</v>
          </cell>
          <cell r="B38" t="str">
            <v>13.03.2025</v>
          </cell>
          <cell r="C38" t="str">
            <v>26.09.2026</v>
          </cell>
          <cell r="D38" t="str">
            <v>30.05.2025</v>
          </cell>
          <cell r="E38">
            <v>1</v>
          </cell>
        </row>
        <row r="39">
          <cell r="A39" t="str">
            <v>Hyde Park - 1</v>
          </cell>
          <cell r="B39" t="str">
            <v>08.11.2018</v>
          </cell>
          <cell r="C39" t="str">
            <v>06.06.2020</v>
          </cell>
        </row>
        <row r="40">
          <cell r="A40" t="str">
            <v>Lifetown - 1-1 очередь</v>
          </cell>
          <cell r="B40" t="str">
            <v>25.09.2021</v>
          </cell>
          <cell r="C40" t="str">
            <v>25.02.2023</v>
          </cell>
          <cell r="D40" t="str">
            <v>24.09.2021</v>
          </cell>
        </row>
        <row r="41">
          <cell r="A41" t="str">
            <v>Lifetown - 1-2 очередь</v>
          </cell>
          <cell r="B41" t="str">
            <v>22.10.2022</v>
          </cell>
          <cell r="C41" t="str">
            <v>02.03.2024</v>
          </cell>
          <cell r="D41" t="str">
            <v>14.02.2023</v>
          </cell>
        </row>
        <row r="42">
          <cell r="A42" t="str">
            <v>Lifetown 2 - Коммерческие помещения</v>
          </cell>
          <cell r="B42" t="str">
            <v>10.06.2023</v>
          </cell>
          <cell r="C42" t="str">
            <v>29.09.2024</v>
          </cell>
        </row>
        <row r="43">
          <cell r="A43" t="str">
            <v>Saulet - 2</v>
          </cell>
          <cell r="B43" t="str">
            <v>01.02.2025</v>
          </cell>
          <cell r="C43" t="str">
            <v>26.09.2026</v>
          </cell>
          <cell r="D43" t="str">
            <v>13.05.2025</v>
          </cell>
          <cell r="E43">
            <v>1</v>
          </cell>
        </row>
        <row r="44">
          <cell r="A44" t="str">
            <v>Аманат</v>
          </cell>
          <cell r="B44" t="str">
            <v>12.05.2017</v>
          </cell>
          <cell r="C44" t="str">
            <v>03.11.2018</v>
          </cell>
          <cell r="D44" t="str">
            <v>21.12.2017</v>
          </cell>
        </row>
        <row r="45">
          <cell r="A45" t="str">
            <v>Асыл Тау - 4-1</v>
          </cell>
          <cell r="B45" t="str">
            <v>02.08.2018</v>
          </cell>
          <cell r="C45" t="str">
            <v>31.01.2019</v>
          </cell>
          <cell r="D45" t="str">
            <v>30.07.2018</v>
          </cell>
        </row>
        <row r="46">
          <cell r="A46" t="str">
            <v>Асыл Тау - 4-2</v>
          </cell>
          <cell r="B46" t="str">
            <v>25.09.2017</v>
          </cell>
          <cell r="C46" t="str">
            <v>31.01.2019</v>
          </cell>
          <cell r="D46" t="str">
            <v>30.07.2018</v>
          </cell>
        </row>
        <row r="47">
          <cell r="A47" t="str">
            <v>Асыл Тау-1оч. 12эт.</v>
          </cell>
          <cell r="B47" t="str">
            <v>31.08.2012</v>
          </cell>
          <cell r="C47" t="str">
            <v>30.04.2014</v>
          </cell>
        </row>
        <row r="48">
          <cell r="A48" t="str">
            <v>Асыл Тау-1оч. 14эт.</v>
          </cell>
          <cell r="B48" t="str">
            <v>31.08.2012</v>
          </cell>
          <cell r="C48" t="str">
            <v>30.04.2014</v>
          </cell>
        </row>
        <row r="49">
          <cell r="A49" t="str">
            <v>Асыл Тау-1оч. 16эт.</v>
          </cell>
          <cell r="B49" t="str">
            <v>31.08.2013</v>
          </cell>
          <cell r="C49" t="str">
            <v>30.04.2014</v>
          </cell>
        </row>
        <row r="50">
          <cell r="A50" t="str">
            <v>Асыл Тау-2оч. 13 эт.</v>
          </cell>
          <cell r="B50" t="str">
            <v>01.06.2014</v>
          </cell>
          <cell r="C50" t="str">
            <v>19.09.2015</v>
          </cell>
        </row>
        <row r="51">
          <cell r="A51" t="str">
            <v>Асыл Тау-2оч. 15 эт.</v>
          </cell>
          <cell r="B51" t="str">
            <v>01.06.2014</v>
          </cell>
          <cell r="C51" t="str">
            <v>19.09.2015</v>
          </cell>
        </row>
        <row r="52">
          <cell r="A52" t="str">
            <v>Асыл Тау-2оч. 17 эт.</v>
          </cell>
          <cell r="B52" t="str">
            <v>01.06.2014</v>
          </cell>
          <cell r="C52" t="str">
            <v>19.09.2015</v>
          </cell>
        </row>
        <row r="53">
          <cell r="A53" t="str">
            <v>Асыл Тау-3 (блок 1)</v>
          </cell>
          <cell r="B53" t="str">
            <v>10.03.2016</v>
          </cell>
          <cell r="C53" t="str">
            <v>05.08.2017</v>
          </cell>
        </row>
        <row r="54">
          <cell r="A54" t="str">
            <v>Асыл Тау-3 (блок 2)</v>
          </cell>
          <cell r="B54" t="str">
            <v>10.03.2016</v>
          </cell>
          <cell r="C54" t="str">
            <v>05.08.2017</v>
          </cell>
        </row>
        <row r="55">
          <cell r="A55" t="str">
            <v>Асыл Тобе</v>
          </cell>
          <cell r="B55" t="str">
            <v>31.01.2020</v>
          </cell>
          <cell r="C55" t="str">
            <v>30.12.2020</v>
          </cell>
          <cell r="D55" t="str">
            <v>13.02.2020</v>
          </cell>
        </row>
        <row r="56">
          <cell r="A56" t="str">
            <v>Жана Жетысу</v>
          </cell>
          <cell r="B56" t="str">
            <v>17.07.2017</v>
          </cell>
          <cell r="C56" t="str">
            <v>15.12.2018</v>
          </cell>
          <cell r="D56" t="str">
            <v>14.03.2018</v>
          </cell>
        </row>
        <row r="57">
          <cell r="A57" t="str">
            <v>Сезам</v>
          </cell>
          <cell r="B57" t="str">
            <v>08.11.2014</v>
          </cell>
          <cell r="C57" t="str">
            <v>07.11.2016</v>
          </cell>
        </row>
        <row r="58">
          <cell r="A58" t="str">
            <v>Arena City Balance - A</v>
          </cell>
          <cell r="B58" t="str">
            <v>17.05.2025</v>
          </cell>
          <cell r="C58" t="str">
            <v>28.11.2026</v>
          </cell>
          <cell r="D58" t="str">
            <v>31.10.2025</v>
          </cell>
          <cell r="E58">
            <v>21</v>
          </cell>
        </row>
        <row r="59">
          <cell r="A59" t="str">
            <v>Arena City Balance - B</v>
          </cell>
          <cell r="B59" t="str">
            <v>23.08.2025</v>
          </cell>
          <cell r="C59" t="str">
            <v>26.12.2026</v>
          </cell>
          <cell r="D59" t="str">
            <v>22.08.2025</v>
          </cell>
          <cell r="E59">
            <v>34</v>
          </cell>
        </row>
        <row r="60">
          <cell r="A60" t="str">
            <v>Arena City Life - A</v>
          </cell>
          <cell r="B60" t="str">
            <v>04.04.2024</v>
          </cell>
          <cell r="C60" t="str">
            <v>29.11.2025</v>
          </cell>
          <cell r="D60" t="str">
            <v>30.05.2025</v>
          </cell>
        </row>
        <row r="61">
          <cell r="A61" t="str">
            <v>Arena City Life - B</v>
          </cell>
          <cell r="B61" t="str">
            <v>05.04.2025</v>
          </cell>
          <cell r="C61" t="str">
            <v>19.12.2026</v>
          </cell>
          <cell r="D61" t="str">
            <v>31.10.2025</v>
          </cell>
          <cell r="E61">
            <v>1</v>
          </cell>
        </row>
        <row r="62">
          <cell r="A62" t="str">
            <v>Arena City Park A-B - 1</v>
          </cell>
          <cell r="B62" t="str">
            <v>28.09.2024</v>
          </cell>
          <cell r="C62" t="str">
            <v>20.06.2026</v>
          </cell>
          <cell r="D62" t="str">
            <v>24.04.2025</v>
          </cell>
          <cell r="E62">
            <v>2</v>
          </cell>
        </row>
        <row r="63">
          <cell r="A63" t="str">
            <v>Arena City Park A-B - 2</v>
          </cell>
          <cell r="B63" t="str">
            <v>28.09.2024</v>
          </cell>
          <cell r="C63" t="str">
            <v>20.06.2026</v>
          </cell>
          <cell r="D63" t="str">
            <v>24.04.2025</v>
          </cell>
          <cell r="E63">
            <v>3</v>
          </cell>
        </row>
        <row r="64">
          <cell r="A64" t="str">
            <v>Arena City Sport - A</v>
          </cell>
          <cell r="B64" t="str">
            <v>04.04.2024</v>
          </cell>
          <cell r="C64" t="str">
            <v>13.09.2025</v>
          </cell>
          <cell r="D64" t="str">
            <v>12.02.2025</v>
          </cell>
          <cell r="E64">
            <v>5</v>
          </cell>
        </row>
        <row r="65">
          <cell r="A65" t="str">
            <v>Arena City Sport - D</v>
          </cell>
          <cell r="B65" t="str">
            <v>27.11.2024</v>
          </cell>
          <cell r="C65" t="str">
            <v>30.05.2026</v>
          </cell>
          <cell r="D65" t="str">
            <v>04.03.2025</v>
          </cell>
          <cell r="E65">
            <v>5</v>
          </cell>
        </row>
        <row r="66">
          <cell r="A66" t="str">
            <v>Arena City Sport - E</v>
          </cell>
          <cell r="B66" t="str">
            <v>30.01.2025</v>
          </cell>
          <cell r="C66" t="str">
            <v>29.08.2026</v>
          </cell>
          <cell r="D66" t="str">
            <v>23.07.2025</v>
          </cell>
          <cell r="E66">
            <v>25</v>
          </cell>
        </row>
        <row r="67">
          <cell r="A67" t="str">
            <v>Arena City Sport - F</v>
          </cell>
          <cell r="B67" t="str">
            <v>12.04.2025</v>
          </cell>
          <cell r="C67" t="str">
            <v>31.10.2026</v>
          </cell>
          <cell r="D67" t="str">
            <v>23.07.2025</v>
          </cell>
          <cell r="E67">
            <v>3</v>
          </cell>
        </row>
        <row r="68">
          <cell r="A68" t="str">
            <v>Arena City Sport - G</v>
          </cell>
          <cell r="B68" t="str">
            <v>05.07.2025</v>
          </cell>
          <cell r="C68" t="str">
            <v>28.11.2026</v>
          </cell>
          <cell r="D68" t="str">
            <v>30.11.2025</v>
          </cell>
          <cell r="E68">
            <v>36</v>
          </cell>
        </row>
        <row r="69">
          <cell r="A69" t="str">
            <v>Arena City Sport C (Comfort P-) - C</v>
          </cell>
          <cell r="B69" t="str">
            <v>27.07.2024</v>
          </cell>
          <cell r="C69" t="str">
            <v>27.12.2025</v>
          </cell>
          <cell r="D69" t="str">
            <v>04.03.2025</v>
          </cell>
          <cell r="E69">
            <v>25</v>
          </cell>
        </row>
        <row r="70">
          <cell r="A70" t="str">
            <v>Arena City. Sport - B</v>
          </cell>
          <cell r="B70" t="str">
            <v>04.04.2024</v>
          </cell>
          <cell r="C70" t="str">
            <v>19.09.2025</v>
          </cell>
          <cell r="D70" t="str">
            <v>12.02.2025</v>
          </cell>
        </row>
        <row r="71">
          <cell r="A71" t="str">
            <v>Arena Park Comfort - 1</v>
          </cell>
          <cell r="B71" t="str">
            <v>19.11.2022</v>
          </cell>
          <cell r="C71" t="str">
            <v>21.09.2024</v>
          </cell>
          <cell r="D71" t="str">
            <v>05.04.2023</v>
          </cell>
        </row>
        <row r="72">
          <cell r="A72" t="str">
            <v>Arena Park Comfort - 2-1</v>
          </cell>
          <cell r="B72" t="str">
            <v>14.01.2023</v>
          </cell>
          <cell r="C72" t="str">
            <v>21.09.2024</v>
          </cell>
          <cell r="D72" t="str">
            <v>18.07.2024</v>
          </cell>
        </row>
        <row r="73">
          <cell r="A73" t="str">
            <v>Arena Park Comfort - 2-2</v>
          </cell>
          <cell r="B73" t="str">
            <v>14.01.2023</v>
          </cell>
          <cell r="C73" t="str">
            <v>21.09.2024</v>
          </cell>
          <cell r="D73" t="str">
            <v>05.04.2023</v>
          </cell>
        </row>
        <row r="74">
          <cell r="A74" t="str">
            <v>Arena Park Comfort - 3</v>
          </cell>
          <cell r="B74" t="str">
            <v>25.11.2023</v>
          </cell>
          <cell r="C74" t="str">
            <v>29.05.2025</v>
          </cell>
          <cell r="D74" t="str">
            <v>18.10.2023</v>
          </cell>
        </row>
        <row r="75">
          <cell r="A75" t="str">
            <v>Arena Park Comfort - 4</v>
          </cell>
          <cell r="B75" t="str">
            <v>14.10.2023</v>
          </cell>
          <cell r="C75" t="str">
            <v>30.01.2025</v>
          </cell>
          <cell r="D75" t="str">
            <v>11.10.2023</v>
          </cell>
        </row>
        <row r="76">
          <cell r="A76" t="str">
            <v>Bereket</v>
          </cell>
          <cell r="B76" t="str">
            <v>21.12.2017</v>
          </cell>
          <cell r="C76" t="str">
            <v>27.07.2019</v>
          </cell>
          <cell r="D76" t="str">
            <v>25.01.2019</v>
          </cell>
        </row>
        <row r="77">
          <cell r="A77" t="str">
            <v>Gulder - 1 (1-3)</v>
          </cell>
          <cell r="B77" t="str">
            <v>16.03.2019</v>
          </cell>
          <cell r="C77" t="str">
            <v>15.06.2020</v>
          </cell>
          <cell r="D77" t="str">
            <v>07.03.2019</v>
          </cell>
        </row>
        <row r="78">
          <cell r="A78" t="str">
            <v>Gulder - 1 (1-4) офис</v>
          </cell>
          <cell r="B78" t="str">
            <v>12.07.2019</v>
          </cell>
          <cell r="C78" t="str">
            <v>15.06.2020</v>
          </cell>
          <cell r="D78" t="str">
            <v>25.01.2019</v>
          </cell>
        </row>
        <row r="79">
          <cell r="A79" t="str">
            <v>Gulder - 1 (1-5) офис</v>
          </cell>
          <cell r="B79" t="str">
            <v>12.07.2019</v>
          </cell>
          <cell r="C79" t="str">
            <v>15.06.2020</v>
          </cell>
          <cell r="D79" t="str">
            <v>25.01.2019</v>
          </cell>
        </row>
        <row r="80">
          <cell r="A80" t="str">
            <v>Gulder - 2-1 (16 эт.)</v>
          </cell>
          <cell r="B80" t="str">
            <v>16.11.2019</v>
          </cell>
          <cell r="C80" t="str">
            <v>06.07.2021</v>
          </cell>
          <cell r="D80" t="str">
            <v>14.11.2019</v>
          </cell>
        </row>
        <row r="81">
          <cell r="A81" t="str">
            <v>Gulder - 2. Коммерческое помещение</v>
          </cell>
          <cell r="B81" t="str">
            <v>10.09.2022</v>
          </cell>
          <cell r="C81" t="str">
            <v>21.11.2021</v>
          </cell>
          <cell r="D81" t="str">
            <v>01.01.2016</v>
          </cell>
        </row>
        <row r="82">
          <cell r="A82" t="str">
            <v>Gulder - 3. Коммерческие помещения</v>
          </cell>
          <cell r="B82" t="str">
            <v>10.10.2021</v>
          </cell>
          <cell r="C82" t="str">
            <v>28.05.2022</v>
          </cell>
          <cell r="D82" t="str">
            <v>01.01.2016</v>
          </cell>
        </row>
        <row r="83">
          <cell r="A83" t="str">
            <v>Gulder - 4-1</v>
          </cell>
          <cell r="B83" t="str">
            <v>12.02.2021</v>
          </cell>
          <cell r="C83" t="str">
            <v>30.09.2022</v>
          </cell>
          <cell r="D83" t="str">
            <v>17.07.2021</v>
          </cell>
        </row>
        <row r="84">
          <cell r="A84" t="str">
            <v>Lake Town - 1</v>
          </cell>
          <cell r="B84" t="str">
            <v>03.08.2019</v>
          </cell>
          <cell r="C84" t="str">
            <v>03.07.2021</v>
          </cell>
          <cell r="D84" t="str">
            <v>13.09.2019</v>
          </cell>
        </row>
        <row r="85">
          <cell r="A85" t="str">
            <v>Lake Town - 2.1</v>
          </cell>
          <cell r="B85" t="str">
            <v>13.11.2020</v>
          </cell>
          <cell r="C85" t="str">
            <v>25.07.2022</v>
          </cell>
          <cell r="D85" t="str">
            <v>05.04.2021</v>
          </cell>
        </row>
        <row r="86">
          <cell r="A86" t="str">
            <v>Lake Town - 2.2</v>
          </cell>
          <cell r="B86" t="str">
            <v>21.06.2021</v>
          </cell>
          <cell r="C86" t="str">
            <v>07.07.2023</v>
          </cell>
          <cell r="D86" t="str">
            <v>15.07.2021</v>
          </cell>
        </row>
        <row r="87">
          <cell r="A87" t="str">
            <v>ONER - 1-1</v>
          </cell>
          <cell r="B87" t="str">
            <v>17.10.2020</v>
          </cell>
          <cell r="C87" t="str">
            <v>09.07.2022</v>
          </cell>
          <cell r="D87" t="str">
            <v>17.02.2021</v>
          </cell>
        </row>
        <row r="88">
          <cell r="A88" t="str">
            <v>ONER - 1-2</v>
          </cell>
          <cell r="B88" t="str">
            <v>16.01.2021</v>
          </cell>
          <cell r="C88" t="str">
            <v>24.12.2022</v>
          </cell>
          <cell r="D88" t="str">
            <v>14.07.2021</v>
          </cell>
        </row>
        <row r="89">
          <cell r="A89" t="str">
            <v>ONER - 2-1</v>
          </cell>
          <cell r="B89" t="str">
            <v>30.07.2021</v>
          </cell>
          <cell r="C89" t="str">
            <v>18.02.2023</v>
          </cell>
          <cell r="D89" t="str">
            <v>06.08.2021</v>
          </cell>
        </row>
        <row r="90">
          <cell r="A90" t="str">
            <v>ONER - 2-2</v>
          </cell>
          <cell r="B90" t="str">
            <v>05.02.2022</v>
          </cell>
          <cell r="C90" t="str">
            <v>15.06.2023</v>
          </cell>
          <cell r="D90" t="str">
            <v>25.08.2021</v>
          </cell>
        </row>
        <row r="91">
          <cell r="A91" t="str">
            <v>ONER Towers - ВП</v>
          </cell>
          <cell r="B91" t="str">
            <v>21.02.2023</v>
          </cell>
          <cell r="C91" t="str">
            <v>28.07.2024</v>
          </cell>
        </row>
        <row r="92">
          <cell r="A92" t="str">
            <v>Riverside 1-1</v>
          </cell>
          <cell r="B92" t="str">
            <v>29.08.2020</v>
          </cell>
          <cell r="C92" t="str">
            <v>03.07.2022</v>
          </cell>
          <cell r="D92" t="str">
            <v>27.10.2020</v>
          </cell>
        </row>
        <row r="93">
          <cell r="A93" t="str">
            <v>Riverside 1-2</v>
          </cell>
          <cell r="B93" t="str">
            <v>29.08.2020</v>
          </cell>
          <cell r="C93" t="str">
            <v>03.07.2022</v>
          </cell>
          <cell r="D93" t="str">
            <v>27.10.2020</v>
          </cell>
        </row>
        <row r="94">
          <cell r="A94" t="str">
            <v>TauGul 1 (1-3 подъезд)</v>
          </cell>
          <cell r="B94" t="str">
            <v>24.02.2022</v>
          </cell>
          <cell r="C94" t="str">
            <v>29.04.2023</v>
          </cell>
          <cell r="D94" t="str">
            <v>15.02.2022</v>
          </cell>
        </row>
        <row r="95">
          <cell r="A95" t="str">
            <v>Taugul 16 эт. - 1</v>
          </cell>
          <cell r="B95" t="str">
            <v>24.02.2022</v>
          </cell>
          <cell r="C95" t="str">
            <v>28.05.2023</v>
          </cell>
          <cell r="D95" t="str">
            <v>15.02.2022</v>
          </cell>
        </row>
        <row r="96">
          <cell r="A96" t="str">
            <v>1st by BI - коммерция</v>
          </cell>
          <cell r="B96" t="str">
            <v>29.08.2024</v>
          </cell>
          <cell r="C96" t="str">
            <v>26.09.2026</v>
          </cell>
          <cell r="D96" t="str">
            <v>30.11.2025</v>
          </cell>
          <cell r="E96">
            <v>1</v>
          </cell>
        </row>
        <row r="97">
          <cell r="A97" t="str">
            <v>4you Business - 3</v>
          </cell>
          <cell r="B97" t="str">
            <v>20.01.2021</v>
          </cell>
          <cell r="C97" t="str">
            <v>19.12.2022</v>
          </cell>
          <cell r="D97" t="str">
            <v>26.05.2021</v>
          </cell>
        </row>
        <row r="98">
          <cell r="A98" t="str">
            <v>4you Business - 4</v>
          </cell>
          <cell r="B98" t="str">
            <v>28.08.2021</v>
          </cell>
          <cell r="C98" t="str">
            <v>18.11.2023</v>
          </cell>
          <cell r="D98" t="str">
            <v>18.10.2021</v>
          </cell>
        </row>
        <row r="99">
          <cell r="A99" t="str">
            <v>4you Business - 4 отдельностоящее коммерческое помещение</v>
          </cell>
          <cell r="B99" t="str">
            <v>18.11.2023</v>
          </cell>
          <cell r="C99" t="str">
            <v>28.12.2024</v>
          </cell>
        </row>
        <row r="100">
          <cell r="A100" t="str">
            <v>4you Comfort - 3</v>
          </cell>
          <cell r="B100" t="str">
            <v>20.01.2021</v>
          </cell>
          <cell r="C100" t="str">
            <v>20.10.2022</v>
          </cell>
          <cell r="D100" t="str">
            <v>30.03.2021</v>
          </cell>
        </row>
        <row r="101">
          <cell r="A101" t="str">
            <v>4you Comfort - 4</v>
          </cell>
          <cell r="B101" t="str">
            <v>26.06.2021</v>
          </cell>
          <cell r="C101" t="str">
            <v>25.02.2023</v>
          </cell>
          <cell r="D101" t="str">
            <v>10.09.2021</v>
          </cell>
        </row>
        <row r="102">
          <cell r="A102" t="str">
            <v>ALA Park  - 2 (офис в теле паркинга)</v>
          </cell>
          <cell r="B102" t="str">
            <v>18.03.2021</v>
          </cell>
          <cell r="C102" t="str">
            <v>12.12.2022</v>
          </cell>
          <cell r="D102" t="str">
            <v>01.01.2016</v>
          </cell>
        </row>
        <row r="103">
          <cell r="A103" t="str">
            <v>ALA Park - 1.1</v>
          </cell>
          <cell r="B103" t="str">
            <v>28.07.2020</v>
          </cell>
          <cell r="C103" t="str">
            <v>09.07.2022</v>
          </cell>
          <cell r="D103" t="str">
            <v>18.08.2020</v>
          </cell>
        </row>
        <row r="104">
          <cell r="A104" t="str">
            <v>ALA Park - 2</v>
          </cell>
          <cell r="B104" t="str">
            <v>18.03.2021</v>
          </cell>
          <cell r="C104" t="str">
            <v>12.12.2022</v>
          </cell>
          <cell r="D104" t="str">
            <v>11.05.2021</v>
          </cell>
        </row>
        <row r="105">
          <cell r="A105" t="str">
            <v>ALA Park - 3 офисные помещения в теле паркинга</v>
          </cell>
          <cell r="B105" t="str">
            <v>06.05.2022</v>
          </cell>
          <cell r="C105" t="str">
            <v>31.10.2023</v>
          </cell>
          <cell r="D105" t="str">
            <v>01.01.2016</v>
          </cell>
        </row>
        <row r="106">
          <cell r="A106" t="str">
            <v>ALA Park - 3-1</v>
          </cell>
          <cell r="B106" t="str">
            <v>16.04.2022</v>
          </cell>
          <cell r="C106" t="str">
            <v>31.10.2023</v>
          </cell>
          <cell r="D106" t="str">
            <v>28.02.2022</v>
          </cell>
        </row>
        <row r="107">
          <cell r="A107" t="str">
            <v>ALA Park - 3-2</v>
          </cell>
          <cell r="B107" t="str">
            <v>16.04.2022</v>
          </cell>
          <cell r="C107" t="str">
            <v>31.10.2023</v>
          </cell>
          <cell r="D107" t="str">
            <v>08.02.2023</v>
          </cell>
        </row>
        <row r="108">
          <cell r="A108" t="str">
            <v>ALA Park - 4</v>
          </cell>
          <cell r="B108" t="str">
            <v>28.01.2023</v>
          </cell>
          <cell r="C108" t="str">
            <v>30.08.2024</v>
          </cell>
          <cell r="D108" t="str">
            <v>18.07.2024</v>
          </cell>
        </row>
        <row r="109">
          <cell r="A109" t="str">
            <v>AMIR - 1</v>
          </cell>
          <cell r="B109" t="str">
            <v>13.03.2021</v>
          </cell>
          <cell r="C109" t="str">
            <v>30.12.2022</v>
          </cell>
          <cell r="D109" t="str">
            <v>15.06.2021</v>
          </cell>
        </row>
        <row r="110">
          <cell r="A110" t="str">
            <v>AMIR - 2</v>
          </cell>
          <cell r="B110" t="str">
            <v>17.07.2021</v>
          </cell>
          <cell r="C110" t="str">
            <v>22.06.2023</v>
          </cell>
          <cell r="D110" t="str">
            <v>01.09.2021</v>
          </cell>
        </row>
        <row r="111">
          <cell r="A111" t="str">
            <v>AMIR - 3</v>
          </cell>
          <cell r="B111" t="str">
            <v>02.07.2022</v>
          </cell>
          <cell r="C111" t="str">
            <v>03.03.2024</v>
          </cell>
          <cell r="D111" t="str">
            <v>29.04.2022</v>
          </cell>
        </row>
        <row r="112">
          <cell r="A112" t="str">
            <v>Biography Business - Офис</v>
          </cell>
          <cell r="B112" t="str">
            <v>23.11.2024</v>
          </cell>
          <cell r="C112" t="str">
            <v>31.10.2026</v>
          </cell>
          <cell r="E112">
            <v>6</v>
          </cell>
        </row>
        <row r="113">
          <cell r="A113" t="str">
            <v>Boulevard Residence</v>
          </cell>
          <cell r="B113" t="str">
            <v>25.03.2023</v>
          </cell>
          <cell r="C113" t="str">
            <v>01.12.2024</v>
          </cell>
          <cell r="D113" t="str">
            <v>23.02.2023</v>
          </cell>
        </row>
        <row r="114">
          <cell r="A114" t="str">
            <v>Boulevard Residence - Отдельностоящие ВП</v>
          </cell>
          <cell r="B114" t="str">
            <v>15.04.2023</v>
          </cell>
          <cell r="C114" t="str">
            <v>01.12.2024</v>
          </cell>
        </row>
        <row r="115">
          <cell r="A115" t="str">
            <v>Central Avenue - 1</v>
          </cell>
          <cell r="B115" t="str">
            <v>26.10.2017</v>
          </cell>
          <cell r="C115" t="str">
            <v>30.06.2020</v>
          </cell>
          <cell r="D115" t="str">
            <v>05.11.2018</v>
          </cell>
        </row>
        <row r="116">
          <cell r="A116" t="str">
            <v>Central Avenue - 2.1</v>
          </cell>
          <cell r="B116" t="str">
            <v>16.02.2019</v>
          </cell>
          <cell r="C116" t="str">
            <v>15.12.2020</v>
          </cell>
          <cell r="D116" t="str">
            <v>06.02.2019</v>
          </cell>
        </row>
        <row r="117">
          <cell r="A117" t="str">
            <v>Central Avenue - 2.2</v>
          </cell>
          <cell r="B117" t="str">
            <v>29.05.2019</v>
          </cell>
          <cell r="C117" t="str">
            <v>08.07.2021</v>
          </cell>
          <cell r="D117" t="str">
            <v>06.02.2019</v>
          </cell>
        </row>
        <row r="118">
          <cell r="A118" t="str">
            <v>Central Avenue - 3.1</v>
          </cell>
          <cell r="B118" t="str">
            <v>15.08.2020</v>
          </cell>
          <cell r="C118" t="str">
            <v>12.01.2023</v>
          </cell>
          <cell r="D118" t="str">
            <v>11.05.2021</v>
          </cell>
        </row>
        <row r="119">
          <cell r="A119" t="str">
            <v>Central Avenue - 3.2</v>
          </cell>
          <cell r="B119" t="str">
            <v>03.10.2020</v>
          </cell>
          <cell r="C119" t="str">
            <v>12.01.2023</v>
          </cell>
          <cell r="D119" t="str">
            <v>11.05.2021</v>
          </cell>
        </row>
        <row r="120">
          <cell r="A120" t="str">
            <v>Central Avenue - 4</v>
          </cell>
          <cell r="B120" t="str">
            <v>21.08.2021</v>
          </cell>
          <cell r="C120" t="str">
            <v>12.11.2023</v>
          </cell>
          <cell r="D120" t="str">
            <v>14.10.2021</v>
          </cell>
        </row>
        <row r="121">
          <cell r="A121" t="str">
            <v>Central Avenue - коммерческое помещение</v>
          </cell>
          <cell r="B121" t="str">
            <v>15.12.2021</v>
          </cell>
          <cell r="C121" t="str">
            <v>15.02.2024</v>
          </cell>
        </row>
        <row r="122">
          <cell r="A122" t="str">
            <v>Dastur - 1</v>
          </cell>
          <cell r="B122" t="str">
            <v>05.10.2024</v>
          </cell>
          <cell r="C122" t="str">
            <v>18.07.2026</v>
          </cell>
          <cell r="D122" t="str">
            <v>24.02.2025</v>
          </cell>
          <cell r="E122">
            <v>1</v>
          </cell>
        </row>
        <row r="123">
          <cell r="A123" t="str">
            <v>Dastur - 2</v>
          </cell>
          <cell r="B123" t="str">
            <v>22.11.2024</v>
          </cell>
          <cell r="C123" t="str">
            <v>26.09.2026</v>
          </cell>
          <cell r="D123" t="str">
            <v>24.02.2025</v>
          </cell>
        </row>
        <row r="124">
          <cell r="A124" t="str">
            <v>Dastur - 3</v>
          </cell>
          <cell r="B124" t="str">
            <v>07.03.2025</v>
          </cell>
          <cell r="C124" t="str">
            <v>19.12.2026</v>
          </cell>
          <cell r="D124" t="str">
            <v>21.08.2025</v>
          </cell>
          <cell r="E124">
            <v>5</v>
          </cell>
        </row>
        <row r="125">
          <cell r="A125" t="str">
            <v>Dastur - 4</v>
          </cell>
          <cell r="B125" t="str">
            <v>24.09.2025</v>
          </cell>
          <cell r="C125" t="str">
            <v>27.03.2027</v>
          </cell>
          <cell r="D125" t="str">
            <v>09.09.2025</v>
          </cell>
          <cell r="E125">
            <v>15</v>
          </cell>
        </row>
        <row r="126">
          <cell r="A126" t="str">
            <v>El Monte - 1 - Паркинг</v>
          </cell>
          <cell r="B126" t="str">
            <v>18.10.2024</v>
          </cell>
          <cell r="C126" t="str">
            <v>30.05.2026</v>
          </cell>
          <cell r="D126" t="str">
            <v>30.11.2025</v>
          </cell>
          <cell r="E126">
            <v>1</v>
          </cell>
        </row>
        <row r="127">
          <cell r="A127" t="str">
            <v>Gagarin park (1 очередь)</v>
          </cell>
          <cell r="B127" t="str">
            <v>13.05.2016</v>
          </cell>
          <cell r="C127" t="str">
            <v>29.12.2017</v>
          </cell>
        </row>
        <row r="128">
          <cell r="A128" t="str">
            <v>Gagarin park (2 очередь)</v>
          </cell>
          <cell r="B128" t="str">
            <v>05.08.2016</v>
          </cell>
          <cell r="C128" t="str">
            <v>20.06.2018</v>
          </cell>
          <cell r="D128" t="str">
            <v>26.09.2018</v>
          </cell>
        </row>
        <row r="129">
          <cell r="A129" t="str">
            <v>Gagarin park (3 очередь) блок A</v>
          </cell>
          <cell r="B129" t="str">
            <v>24.09.2016</v>
          </cell>
          <cell r="C129" t="str">
            <v>30.07.2018</v>
          </cell>
        </row>
        <row r="130">
          <cell r="A130" t="str">
            <v>Gagarin park (3 очередь) блок B</v>
          </cell>
          <cell r="B130" t="str">
            <v>24.09.2016</v>
          </cell>
          <cell r="C130" t="str">
            <v>30.07.2018</v>
          </cell>
        </row>
        <row r="131">
          <cell r="A131" t="str">
            <v>Gagarin park (3 очередь) блок C</v>
          </cell>
          <cell r="B131" t="str">
            <v>24.09.2016</v>
          </cell>
          <cell r="C131" t="str">
            <v>30.07.2018</v>
          </cell>
        </row>
        <row r="132">
          <cell r="A132" t="str">
            <v>President's Park - 3. Коммерческие помещения</v>
          </cell>
          <cell r="B132" t="str">
            <v>25.02.2023</v>
          </cell>
          <cell r="C132" t="str">
            <v>30.12.2024</v>
          </cell>
          <cell r="D132" t="str">
            <v>01.01.2016</v>
          </cell>
        </row>
        <row r="133">
          <cell r="A133" t="str">
            <v>Tamga Residence - 1 - Офис</v>
          </cell>
          <cell r="B133" t="str">
            <v>26.09.2024</v>
          </cell>
          <cell r="C133" t="str">
            <v>31.07.2026</v>
          </cell>
          <cell r="D133" t="str">
            <v>30.11.2025</v>
          </cell>
          <cell r="E133">
            <v>2</v>
          </cell>
        </row>
        <row r="134">
          <cell r="A134" t="str">
            <v>Verdi - 1 оч.</v>
          </cell>
          <cell r="B134" t="str">
            <v>24.02.2024</v>
          </cell>
          <cell r="C134" t="str">
            <v>06.09.2025</v>
          </cell>
          <cell r="D134" t="str">
            <v>01.04.2024</v>
          </cell>
          <cell r="E134">
            <v>2</v>
          </cell>
        </row>
        <row r="135">
          <cell r="A135" t="str">
            <v>Verdi - 2</v>
          </cell>
          <cell r="B135" t="str">
            <v>25.05.2024</v>
          </cell>
          <cell r="C135" t="str">
            <v>20.12.2025</v>
          </cell>
          <cell r="D135" t="str">
            <v>04.07.2024</v>
          </cell>
        </row>
        <row r="136">
          <cell r="A136" t="str">
            <v>А+ Бизнес парк - 1 - Офис</v>
          </cell>
          <cell r="B136" t="str">
            <v>28.02.2025</v>
          </cell>
          <cell r="C136" t="str">
            <v>27.11.2027</v>
          </cell>
          <cell r="E136">
            <v>2</v>
          </cell>
        </row>
        <row r="137">
          <cell r="A137" t="str">
            <v>Клубный Дом 44 - 1 - Паркинг</v>
          </cell>
          <cell r="B137" t="str">
            <v>12.10.2024</v>
          </cell>
          <cell r="C137" t="str">
            <v>29.11.2025</v>
          </cell>
          <cell r="E137">
            <v>2</v>
          </cell>
        </row>
        <row r="138">
          <cell r="A138" t="str">
            <v>GreenLine Tokyo - 5 F блок</v>
          </cell>
          <cell r="B138" t="str">
            <v>02.02.2023</v>
          </cell>
          <cell r="C138" t="str">
            <v>24.08.2024</v>
          </cell>
          <cell r="D138" t="str">
            <v>12.04.2023</v>
          </cell>
        </row>
        <row r="139">
          <cell r="A139" t="str">
            <v>GreenLine. Tokyo - 5 (E F блоки) - Паркинг</v>
          </cell>
          <cell r="B139" t="str">
            <v>02.02.2023</v>
          </cell>
          <cell r="C139" t="str">
            <v>24.08.2024</v>
          </cell>
          <cell r="D139" t="str">
            <v>12.04.2023</v>
          </cell>
        </row>
        <row r="140">
          <cell r="A140" t="str">
            <v>GreenLine.Headliner Exclusive - 3 Офисы</v>
          </cell>
          <cell r="B140" t="str">
            <v>25.09.2023</v>
          </cell>
          <cell r="C140" t="str">
            <v>28.12.2024</v>
          </cell>
          <cell r="D140" t="str">
            <v>27.05.2024</v>
          </cell>
        </row>
        <row r="141">
          <cell r="A141" t="str">
            <v>Akbulak Riviera - Wall - house</v>
          </cell>
          <cell r="B141" t="str">
            <v>01.03.2021</v>
          </cell>
          <cell r="C141" t="str">
            <v>09.09.2023</v>
          </cell>
        </row>
        <row r="142">
          <cell r="A142" t="str">
            <v>Akbulak Riviera - Wall – house 1-2</v>
          </cell>
          <cell r="B142" t="str">
            <v>31.08.2023</v>
          </cell>
          <cell r="C142" t="str">
            <v>09.09.2023</v>
          </cell>
        </row>
        <row r="143">
          <cell r="A143" t="str">
            <v>Atlant - 1 и 2</v>
          </cell>
          <cell r="B143" t="str">
            <v>16.08.2019</v>
          </cell>
          <cell r="C143" t="str">
            <v>20.03.2021</v>
          </cell>
          <cell r="D143" t="str">
            <v>01.08.2019</v>
          </cell>
        </row>
        <row r="144">
          <cell r="A144" t="str">
            <v>Atlant - 3 - 1</v>
          </cell>
          <cell r="B144" t="str">
            <v>16.09.2020</v>
          </cell>
          <cell r="C144" t="str">
            <v>18.05.2022</v>
          </cell>
          <cell r="D144" t="str">
            <v>27.05.2020</v>
          </cell>
        </row>
        <row r="145">
          <cell r="A145" t="str">
            <v>Atlant - 4</v>
          </cell>
          <cell r="B145" t="str">
            <v>26.01.2021</v>
          </cell>
          <cell r="C145" t="str">
            <v>22.04.2023</v>
          </cell>
          <cell r="D145" t="str">
            <v>19.05.2021</v>
          </cell>
        </row>
        <row r="146">
          <cell r="A146" t="str">
            <v>Atlant - 6</v>
          </cell>
          <cell r="B146" t="str">
            <v>24.06.2022</v>
          </cell>
          <cell r="C146" t="str">
            <v>31.10.2024</v>
          </cell>
          <cell r="D146" t="str">
            <v>13.09.2022</v>
          </cell>
        </row>
        <row r="147">
          <cell r="A147" t="str">
            <v>Atlant - 6 - 2</v>
          </cell>
          <cell r="B147" t="str">
            <v>25.10.2025</v>
          </cell>
          <cell r="C147" t="str">
            <v>26.12.2026</v>
          </cell>
          <cell r="D147" t="str">
            <v>23.12.2024</v>
          </cell>
          <cell r="E147">
            <v>2</v>
          </cell>
        </row>
        <row r="148">
          <cell r="A148" t="str">
            <v>Atlant Unique - 5</v>
          </cell>
          <cell r="B148" t="str">
            <v>25.01.2024</v>
          </cell>
          <cell r="C148" t="str">
            <v>20.06.2026</v>
          </cell>
          <cell r="D148" t="str">
            <v>14.02.2024</v>
          </cell>
          <cell r="E148">
            <v>2</v>
          </cell>
        </row>
        <row r="149">
          <cell r="A149" t="str">
            <v>Atlant Unique - 5 - 2</v>
          </cell>
          <cell r="B149" t="str">
            <v>25.10.2025</v>
          </cell>
          <cell r="C149" t="str">
            <v>26.12.2026</v>
          </cell>
          <cell r="D149" t="str">
            <v>03.02.2026</v>
          </cell>
          <cell r="E149">
            <v>2</v>
          </cell>
        </row>
        <row r="150">
          <cell r="A150" t="str">
            <v>Atlant Unique паркинг</v>
          </cell>
          <cell r="B150" t="str">
            <v>25.01.2024</v>
          </cell>
          <cell r="C150" t="str">
            <v>20.06.2026</v>
          </cell>
          <cell r="D150" t="str">
            <v>14.02.2024</v>
          </cell>
        </row>
        <row r="151">
          <cell r="A151" t="str">
            <v>Avenue 5</v>
          </cell>
          <cell r="B151" t="str">
            <v>20.01.2017</v>
          </cell>
          <cell r="C151" t="str">
            <v>21.01.2019</v>
          </cell>
          <cell r="D151" t="str">
            <v>12.12.2017</v>
          </cell>
        </row>
        <row r="152">
          <cell r="A152" t="str">
            <v>Bi-City (1-очередь) блок F</v>
          </cell>
          <cell r="C152" t="str">
            <v>10.09.2016</v>
          </cell>
        </row>
        <row r="153">
          <cell r="A153" t="str">
            <v>Bi-City (1-очередь) блок F паркинг</v>
          </cell>
          <cell r="C153" t="str">
            <v>15.11.2016</v>
          </cell>
        </row>
        <row r="154">
          <cell r="A154" t="str">
            <v>Bi-City (2-очередь) блок G</v>
          </cell>
          <cell r="C154" t="str">
            <v>01.02.2017</v>
          </cell>
        </row>
        <row r="155">
          <cell r="A155" t="str">
            <v>Bi-CIty (4-очередь) блок A</v>
          </cell>
          <cell r="B155" t="str">
            <v>01.11.2016</v>
          </cell>
          <cell r="C155" t="str">
            <v>02.06.2018</v>
          </cell>
        </row>
        <row r="156">
          <cell r="A156" t="str">
            <v>Bi-CIty (5-очередь) блок B</v>
          </cell>
          <cell r="B156" t="str">
            <v>04.06.2016</v>
          </cell>
          <cell r="C156" t="str">
            <v>15.01.2018</v>
          </cell>
        </row>
        <row r="157">
          <cell r="A157" t="str">
            <v>Bi-City (6-очередь) блок С</v>
          </cell>
          <cell r="C157" t="str">
            <v>19.08.2017</v>
          </cell>
        </row>
        <row r="158">
          <cell r="A158" t="str">
            <v>Bi-CIty (7-очередь) блок D</v>
          </cell>
          <cell r="B158" t="str">
            <v>28.10.2017</v>
          </cell>
          <cell r="C158" t="str">
            <v>29.12.2018</v>
          </cell>
          <cell r="D158" t="str">
            <v>08.06.2018</v>
          </cell>
        </row>
        <row r="159">
          <cell r="A159" t="str">
            <v>Bi-CIty (9-очередь) блок- H</v>
          </cell>
          <cell r="B159" t="str">
            <v>05.10.2018</v>
          </cell>
          <cell r="C159" t="str">
            <v>05.12.2019</v>
          </cell>
          <cell r="D159" t="str">
            <v>03.07.2018</v>
          </cell>
        </row>
        <row r="160">
          <cell r="A160" t="str">
            <v>Bi-City блок (3-очередь) E</v>
          </cell>
          <cell r="B160" t="str">
            <v>01.10.2016</v>
          </cell>
          <cell r="C160" t="str">
            <v>16.01.2018</v>
          </cell>
        </row>
        <row r="161">
          <cell r="A161" t="str">
            <v>Bi-City блок (3-очередь) E Паркинг</v>
          </cell>
          <cell r="B161" t="str">
            <v>01.10.2016</v>
          </cell>
          <cell r="C161" t="str">
            <v>16.01.2018</v>
          </cell>
        </row>
        <row r="162">
          <cell r="A162" t="str">
            <v>Crocus City 1-1</v>
          </cell>
          <cell r="B162" t="str">
            <v>15.12.2017</v>
          </cell>
          <cell r="C162" t="str">
            <v>24.08.2019</v>
          </cell>
          <cell r="D162" t="str">
            <v>01.08.2018</v>
          </cell>
        </row>
        <row r="163">
          <cell r="A163" t="str">
            <v>Crocus City 1-1 офисы</v>
          </cell>
          <cell r="B163" t="str">
            <v>15.12.2017</v>
          </cell>
          <cell r="C163" t="str">
            <v>24.08.2019</v>
          </cell>
          <cell r="D163" t="str">
            <v>01.08.2018</v>
          </cell>
        </row>
        <row r="164">
          <cell r="A164" t="str">
            <v>Crocus City 1-2</v>
          </cell>
          <cell r="B164" t="str">
            <v>21.09.2018</v>
          </cell>
          <cell r="C164" t="str">
            <v>24.08.2019</v>
          </cell>
          <cell r="D164" t="str">
            <v>01.08.2018</v>
          </cell>
        </row>
        <row r="165">
          <cell r="A165" t="str">
            <v>Crocus City 1-2 офисы</v>
          </cell>
          <cell r="B165" t="str">
            <v>15.12.2017</v>
          </cell>
          <cell r="C165" t="str">
            <v>24.08.2019</v>
          </cell>
          <cell r="D165" t="str">
            <v>01.08.2018</v>
          </cell>
        </row>
        <row r="166">
          <cell r="A166" t="str">
            <v>Da Vinci</v>
          </cell>
          <cell r="B166" t="str">
            <v>31.03.2021</v>
          </cell>
          <cell r="C166" t="str">
            <v>11.03.2023</v>
          </cell>
          <cell r="D166" t="str">
            <v>03.08.2021</v>
          </cell>
        </row>
        <row r="167">
          <cell r="A167" t="str">
            <v>Da Vinci - Паркинг</v>
          </cell>
          <cell r="B167" t="str">
            <v>13.09.2021</v>
          </cell>
          <cell r="C167" t="str">
            <v>11.03.2023</v>
          </cell>
          <cell r="D167" t="str">
            <v>03.08.2021</v>
          </cell>
        </row>
        <row r="168">
          <cell r="A168" t="str">
            <v>Esil Riverside - 2</v>
          </cell>
          <cell r="B168" t="str">
            <v>05.11.2020</v>
          </cell>
          <cell r="C168" t="str">
            <v>16.04.2022</v>
          </cell>
        </row>
        <row r="169">
          <cell r="A169" t="str">
            <v>Esil Riverside 1 очередь</v>
          </cell>
          <cell r="B169" t="str">
            <v>27.06.2018</v>
          </cell>
          <cell r="C169" t="str">
            <v>07.11.2020</v>
          </cell>
          <cell r="D169" t="str">
            <v>01.11.2018</v>
          </cell>
        </row>
        <row r="170">
          <cell r="A170" t="str">
            <v>Flagman - 2</v>
          </cell>
          <cell r="B170" t="str">
            <v>23.07.2021</v>
          </cell>
          <cell r="C170" t="str">
            <v>24.06.2023</v>
          </cell>
          <cell r="D170" t="str">
            <v>01.10.2021</v>
          </cell>
        </row>
        <row r="171">
          <cell r="A171" t="str">
            <v>Flаgmаn - 1</v>
          </cell>
          <cell r="B171" t="str">
            <v>23.07.2021</v>
          </cell>
          <cell r="C171" t="str">
            <v>13.05.2023</v>
          </cell>
          <cell r="D171" t="str">
            <v>01.10.2021</v>
          </cell>
        </row>
        <row r="172">
          <cell r="A172" t="str">
            <v>Garden View - 1</v>
          </cell>
          <cell r="B172" t="str">
            <v>24.08.2022</v>
          </cell>
          <cell r="C172" t="str">
            <v>08.06.2024</v>
          </cell>
          <cell r="D172" t="str">
            <v>01.08.2022</v>
          </cell>
        </row>
        <row r="173">
          <cell r="A173" t="str">
            <v>Garden View-2</v>
          </cell>
          <cell r="B173" t="str">
            <v>27.04.2023</v>
          </cell>
          <cell r="C173" t="str">
            <v>28.12.2024</v>
          </cell>
          <cell r="D173" t="str">
            <v>03.05.2023</v>
          </cell>
        </row>
        <row r="174">
          <cell r="A174" t="str">
            <v>Grand Opera</v>
          </cell>
          <cell r="B174" t="str">
            <v>21.12.2018</v>
          </cell>
          <cell r="C174" t="str">
            <v>05.04.2021</v>
          </cell>
          <cell r="D174" t="str">
            <v>11.03.2019</v>
          </cell>
        </row>
        <row r="175">
          <cell r="A175" t="str">
            <v>Grand Opera - Паркинг</v>
          </cell>
          <cell r="B175" t="str">
            <v>20.12.2018</v>
          </cell>
          <cell r="C175" t="str">
            <v>05.04.2021</v>
          </cell>
          <cell r="D175" t="str">
            <v>11.03.2019</v>
          </cell>
        </row>
        <row r="176">
          <cell r="A176" t="str">
            <v>GRAND TURAN  (Комфорт) - 1</v>
          </cell>
          <cell r="B176" t="str">
            <v>26.10.2020</v>
          </cell>
          <cell r="C176" t="str">
            <v>05.05.2022</v>
          </cell>
          <cell r="D176" t="str">
            <v>30.06.2021</v>
          </cell>
        </row>
        <row r="177">
          <cell r="A177" t="str">
            <v>GRAND TURAN (Бизнес) - 1 - 1</v>
          </cell>
          <cell r="B177" t="str">
            <v>02.12.2020</v>
          </cell>
          <cell r="C177" t="str">
            <v>23.07.2022</v>
          </cell>
          <cell r="D177" t="str">
            <v>15.09.2021</v>
          </cell>
        </row>
        <row r="178">
          <cell r="A178" t="str">
            <v>GRAND TURAN (Бизнес) - 1 - 2</v>
          </cell>
          <cell r="B178" t="str">
            <v>26.04.2021</v>
          </cell>
          <cell r="C178" t="str">
            <v>30.09.2022</v>
          </cell>
          <cell r="D178" t="str">
            <v>15.09.2021</v>
          </cell>
        </row>
        <row r="179">
          <cell r="A179" t="str">
            <v>GRAND TURAN (Бизнес) - 2</v>
          </cell>
          <cell r="B179" t="str">
            <v>31.01.2022</v>
          </cell>
          <cell r="C179" t="str">
            <v>10.06.2023</v>
          </cell>
          <cell r="D179" t="str">
            <v>28.03.2022</v>
          </cell>
        </row>
        <row r="180">
          <cell r="A180" t="str">
            <v>GRAND TURAN (Комфорт) - 2</v>
          </cell>
          <cell r="B180" t="str">
            <v>17.03.2021</v>
          </cell>
          <cell r="C180" t="str">
            <v>31.10.2022</v>
          </cell>
          <cell r="D180" t="str">
            <v>25.08.2021</v>
          </cell>
        </row>
        <row r="181">
          <cell r="A181" t="str">
            <v>GRAND TURAN (Комфорт) - 3 - 2</v>
          </cell>
          <cell r="B181" t="str">
            <v>09.04.2022</v>
          </cell>
          <cell r="C181" t="str">
            <v>08.10.2023</v>
          </cell>
          <cell r="D181" t="str">
            <v>16.06.2022</v>
          </cell>
        </row>
        <row r="182">
          <cell r="A182" t="str">
            <v>GRAND TURAN (Комфорт) - 3 -1</v>
          </cell>
          <cell r="B182" t="str">
            <v>11.09.2021</v>
          </cell>
          <cell r="C182" t="str">
            <v>20.02.2023</v>
          </cell>
          <cell r="D182" t="str">
            <v>11.01.2022</v>
          </cell>
        </row>
        <row r="183">
          <cell r="A183" t="str">
            <v>GRAND TURAN (Комфорт) - 4 - 1</v>
          </cell>
          <cell r="B183" t="str">
            <v>27.01.2023</v>
          </cell>
          <cell r="C183" t="str">
            <v>06.08.2024</v>
          </cell>
          <cell r="D183" t="str">
            <v>27.04.2023</v>
          </cell>
        </row>
        <row r="184">
          <cell r="A184" t="str">
            <v>GRAND TURAN (Комфорт) - 4 - 2</v>
          </cell>
          <cell r="B184" t="str">
            <v>21.10.2023</v>
          </cell>
          <cell r="C184" t="str">
            <v>24.12.2024</v>
          </cell>
          <cell r="D184" t="str">
            <v>14.02.2024</v>
          </cell>
        </row>
        <row r="185">
          <cell r="A185" t="str">
            <v>GRAND TURAN (Комфорт) - 4 - 3</v>
          </cell>
          <cell r="B185" t="str">
            <v>21.10.2023</v>
          </cell>
          <cell r="C185" t="str">
            <v>24.12.2024</v>
          </cell>
          <cell r="D185" t="str">
            <v>20.03.2024</v>
          </cell>
        </row>
        <row r="186">
          <cell r="A186" t="str">
            <v>GRAND TURAN AVENUE - 2</v>
          </cell>
          <cell r="B186" t="str">
            <v>01.11.2023</v>
          </cell>
          <cell r="C186" t="str">
            <v>28.12.2024</v>
          </cell>
          <cell r="D186" t="str">
            <v>03.11.2023</v>
          </cell>
        </row>
        <row r="187">
          <cell r="A187" t="str">
            <v>GRAND TURAN AVENUE 1-1</v>
          </cell>
          <cell r="B187" t="str">
            <v>30.01.2023</v>
          </cell>
          <cell r="C187" t="str">
            <v>24.08.2024</v>
          </cell>
          <cell r="D187" t="str">
            <v>20.07.2023</v>
          </cell>
        </row>
        <row r="188">
          <cell r="A188" t="str">
            <v>GRAND TURAN AVENUE 1-2</v>
          </cell>
          <cell r="B188" t="str">
            <v>30.01.2023</v>
          </cell>
          <cell r="C188" t="str">
            <v>24.08.2024</v>
          </cell>
          <cell r="D188" t="str">
            <v>31.10.2023</v>
          </cell>
        </row>
        <row r="189">
          <cell r="A189" t="str">
            <v>Green Park 1-1</v>
          </cell>
          <cell r="B189" t="str">
            <v>22.04.2017</v>
          </cell>
          <cell r="C189" t="str">
            <v>17.03.2018</v>
          </cell>
        </row>
        <row r="190">
          <cell r="A190" t="str">
            <v>GreenLine 4YOU - 2</v>
          </cell>
          <cell r="B190" t="str">
            <v>24.03.2025</v>
          </cell>
          <cell r="C190" t="str">
            <v>19.09.2026</v>
          </cell>
          <cell r="D190" t="str">
            <v>24.02.2025</v>
          </cell>
          <cell r="E190">
            <v>1</v>
          </cell>
        </row>
        <row r="191">
          <cell r="A191" t="str">
            <v>GreenLine 4YOU-2 - 2 - Паркинг</v>
          </cell>
          <cell r="B191" t="str">
            <v>24.03.2025</v>
          </cell>
          <cell r="C191" t="str">
            <v>19.09.2026</v>
          </cell>
          <cell r="D191" t="str">
            <v>24.02.2025</v>
          </cell>
        </row>
        <row r="192">
          <cell r="A192" t="str">
            <v>GreenLine Aqua Business 2</v>
          </cell>
          <cell r="B192" t="str">
            <v>30.09.2023</v>
          </cell>
          <cell r="C192" t="str">
            <v>20.02.2025</v>
          </cell>
          <cell r="D192" t="str">
            <v>27.09.2023</v>
          </cell>
        </row>
        <row r="193">
          <cell r="A193" t="str">
            <v>GreenLine Astra паркинг</v>
          </cell>
          <cell r="B193" t="str">
            <v>29.02.2024</v>
          </cell>
          <cell r="C193" t="str">
            <v>04.10.2025</v>
          </cell>
          <cell r="D193" t="str">
            <v>24.04.2024</v>
          </cell>
        </row>
        <row r="194">
          <cell r="A194" t="str">
            <v>GreenLine Tokyo - 4 (G блок)</v>
          </cell>
          <cell r="B194" t="str">
            <v>14.07.2022</v>
          </cell>
          <cell r="C194" t="str">
            <v>18.11.2023</v>
          </cell>
          <cell r="D194" t="str">
            <v>24.08.2022</v>
          </cell>
        </row>
        <row r="195">
          <cell r="A195" t="str">
            <v>GreenLine Tokyo - 4 (G блок) - Паркинг</v>
          </cell>
          <cell r="B195" t="str">
            <v>14.07.2022</v>
          </cell>
          <cell r="C195" t="str">
            <v>18.11.2023</v>
          </cell>
          <cell r="D195" t="str">
            <v>24.08.2022</v>
          </cell>
        </row>
        <row r="196">
          <cell r="A196" t="str">
            <v>GreenLine. Aqua Business - 1</v>
          </cell>
          <cell r="B196" t="str">
            <v>15.02.2022</v>
          </cell>
          <cell r="C196" t="str">
            <v>20.05.2023</v>
          </cell>
          <cell r="D196" t="str">
            <v>09.02.2022</v>
          </cell>
        </row>
        <row r="197">
          <cell r="A197" t="str">
            <v>GreenLine. Aqua Business - 1 - Паркинг</v>
          </cell>
          <cell r="B197" t="str">
            <v>15.02.2022</v>
          </cell>
          <cell r="C197" t="str">
            <v>20.05.2023</v>
          </cell>
          <cell r="D197" t="str">
            <v>09.02.2022</v>
          </cell>
        </row>
        <row r="198">
          <cell r="A198" t="str">
            <v>GreenLine. Astra 1-1</v>
          </cell>
          <cell r="B198" t="str">
            <v>29.02.2024</v>
          </cell>
          <cell r="C198" t="str">
            <v>04.10.2025</v>
          </cell>
          <cell r="D198" t="str">
            <v>24.04.2024</v>
          </cell>
        </row>
        <row r="199">
          <cell r="A199" t="str">
            <v>GreenLine. Astra 1-2</v>
          </cell>
          <cell r="B199" t="str">
            <v>17.05.2024</v>
          </cell>
          <cell r="C199" t="str">
            <v>04.10.2025</v>
          </cell>
          <cell r="D199" t="str">
            <v>17.06.2024</v>
          </cell>
          <cell r="E199">
            <v>1</v>
          </cell>
        </row>
        <row r="200">
          <cell r="A200" t="str">
            <v>GreenLine. Aura (офисы) - 1</v>
          </cell>
          <cell r="B200" t="str">
            <v>15.04.2021</v>
          </cell>
          <cell r="C200" t="str">
            <v>30.07.2022</v>
          </cell>
          <cell r="D200" t="str">
            <v>01.10.2021</v>
          </cell>
        </row>
        <row r="201">
          <cell r="A201" t="str">
            <v>GreenLine. Flora</v>
          </cell>
          <cell r="B201" t="str">
            <v>07.12.2022</v>
          </cell>
          <cell r="C201" t="str">
            <v>20.07.2024</v>
          </cell>
          <cell r="D201" t="str">
            <v>02.03.2023</v>
          </cell>
        </row>
        <row r="202">
          <cell r="A202" t="str">
            <v>GreenLine. Flora 2 - Паркинг</v>
          </cell>
          <cell r="B202" t="str">
            <v>06.12.2023</v>
          </cell>
          <cell r="C202" t="str">
            <v>28.06.2025</v>
          </cell>
          <cell r="D202" t="str">
            <v>27.05.2024</v>
          </cell>
        </row>
        <row r="203">
          <cell r="A203" t="str">
            <v>GreenLine. Tokyo - 5 E Блок</v>
          </cell>
          <cell r="B203" t="str">
            <v>02.02.2023</v>
          </cell>
          <cell r="C203" t="str">
            <v>24.08.2024</v>
          </cell>
          <cell r="D203" t="str">
            <v>12.04.2023</v>
          </cell>
        </row>
        <row r="204">
          <cell r="A204" t="str">
            <v>GreenLine. Viva</v>
          </cell>
          <cell r="B204" t="str">
            <v>28.09.2023</v>
          </cell>
          <cell r="C204" t="str">
            <v>30.11.2024</v>
          </cell>
          <cell r="D204" t="str">
            <v>27.10.2023</v>
          </cell>
        </row>
        <row r="205">
          <cell r="A205" t="str">
            <v>GreenLine.4YOU - 1</v>
          </cell>
          <cell r="B205" t="str">
            <v>14.09.2024</v>
          </cell>
          <cell r="C205" t="str">
            <v>20.06.2026</v>
          </cell>
          <cell r="D205" t="str">
            <v>25.09.2024</v>
          </cell>
        </row>
        <row r="206">
          <cell r="A206" t="str">
            <v>GreenLine.4YOU - 1 - Паркинг</v>
          </cell>
          <cell r="B206" t="str">
            <v>14.09.2024</v>
          </cell>
          <cell r="C206" t="str">
            <v>20.06.2026</v>
          </cell>
          <cell r="D206" t="str">
            <v>25.09.2024</v>
          </cell>
        </row>
        <row r="207">
          <cell r="A207" t="str">
            <v>GreenLine.Asyl Mura - 2 (F блок)</v>
          </cell>
          <cell r="B207" t="str">
            <v>10.11.2020</v>
          </cell>
          <cell r="C207" t="str">
            <v>21.03.2022</v>
          </cell>
          <cell r="D207" t="str">
            <v>01.04.2021</v>
          </cell>
        </row>
        <row r="208">
          <cell r="A208" t="str">
            <v>GreenLine.Asyl Mura - 4 (E Блок)</v>
          </cell>
          <cell r="B208" t="str">
            <v>22.04.2021</v>
          </cell>
          <cell r="C208" t="str">
            <v>30.09.2022</v>
          </cell>
          <cell r="D208" t="str">
            <v>13.07.2021</v>
          </cell>
        </row>
        <row r="209">
          <cell r="A209" t="str">
            <v>GreenLine.Asyl Mura Jubanov - 6 (C Блок) - Паркинг</v>
          </cell>
          <cell r="B209" t="str">
            <v>23.08.2022</v>
          </cell>
          <cell r="C209" t="str">
            <v>25.11.2023</v>
          </cell>
          <cell r="D209" t="str">
            <v>17.08.2023</v>
          </cell>
        </row>
        <row r="210">
          <cell r="A210" t="str">
            <v>GreenLine.Asyl Mura Jubanov - 6 (С Блок)</v>
          </cell>
          <cell r="B210" t="str">
            <v>23.08.2022</v>
          </cell>
          <cell r="C210" t="str">
            <v>25.11.2023</v>
          </cell>
          <cell r="D210" t="str">
            <v>17.08.2023</v>
          </cell>
        </row>
        <row r="211">
          <cell r="A211" t="str">
            <v>GreenLine.Atmosfera</v>
          </cell>
          <cell r="B211" t="str">
            <v>17.05.2023</v>
          </cell>
          <cell r="C211" t="str">
            <v>27.07.2024</v>
          </cell>
          <cell r="D211" t="str">
            <v>17.08.2023</v>
          </cell>
        </row>
        <row r="212">
          <cell r="A212" t="str">
            <v>GreenLine.Atmosfera - Паркинг</v>
          </cell>
          <cell r="B212" t="str">
            <v>17.05.2023</v>
          </cell>
          <cell r="C212" t="str">
            <v>27.07.2024</v>
          </cell>
          <cell r="D212" t="str">
            <v>17.08.2023</v>
          </cell>
        </row>
        <row r="213">
          <cell r="A213" t="str">
            <v>GreenLine.Aurora - 1</v>
          </cell>
          <cell r="B213" t="str">
            <v>19.09.2024</v>
          </cell>
          <cell r="C213" t="str">
            <v>13.12.2025</v>
          </cell>
          <cell r="D213" t="str">
            <v>21.10.2024</v>
          </cell>
          <cell r="E213">
            <v>3</v>
          </cell>
        </row>
        <row r="214">
          <cell r="A214" t="str">
            <v>GreenLine.Aurora - 2</v>
          </cell>
          <cell r="B214" t="str">
            <v>07.03.2025</v>
          </cell>
          <cell r="C214" t="str">
            <v>23.05.2026</v>
          </cell>
          <cell r="D214" t="str">
            <v>23.04.2025</v>
          </cell>
          <cell r="E214">
            <v>3</v>
          </cell>
        </row>
        <row r="215">
          <cell r="A215" t="str">
            <v>GreenLine.Aurora - 2 - Паркинг</v>
          </cell>
          <cell r="B215" t="str">
            <v>07.03.2025</v>
          </cell>
          <cell r="C215" t="str">
            <v>23.05.2026</v>
          </cell>
          <cell r="D215" t="str">
            <v>23.04.2025</v>
          </cell>
          <cell r="E215">
            <v>5</v>
          </cell>
        </row>
        <row r="216">
          <cell r="A216" t="str">
            <v>GreenLine.BI City Tokyo - 2 (A,B блоки)</v>
          </cell>
          <cell r="B216" t="str">
            <v>08.09.2018</v>
          </cell>
          <cell r="C216" t="str">
            <v>11.07.2020</v>
          </cell>
          <cell r="D216" t="str">
            <v>11.04.2019</v>
          </cell>
        </row>
        <row r="217">
          <cell r="A217" t="str">
            <v>GreenLine.BI City Tokyo - 2 (A,B блоки) - Паркинг</v>
          </cell>
          <cell r="B217" t="str">
            <v>08.09.2018</v>
          </cell>
          <cell r="C217" t="str">
            <v>20.06.2020</v>
          </cell>
          <cell r="D217" t="str">
            <v>11.04.2019</v>
          </cell>
        </row>
        <row r="218">
          <cell r="A218" t="str">
            <v>GreenLine.BI City Tokyo - 3  (H блок) - Паркинг</v>
          </cell>
          <cell r="B218" t="str">
            <v>15.11.2019</v>
          </cell>
          <cell r="C218" t="str">
            <v>24.07.2021</v>
          </cell>
          <cell r="D218" t="str">
            <v>29.10.2019</v>
          </cell>
        </row>
        <row r="219">
          <cell r="A219" t="str">
            <v>GreenLine.BI City Tokyo - 3-1 (H блок)</v>
          </cell>
          <cell r="B219" t="str">
            <v>15.11.2019</v>
          </cell>
          <cell r="C219" t="str">
            <v>24.07.2021</v>
          </cell>
          <cell r="D219" t="str">
            <v>29.10.2019</v>
          </cell>
        </row>
        <row r="220">
          <cell r="A220" t="str">
            <v>GreenLine.BI City Tokyo - 3-2 (H блок)</v>
          </cell>
          <cell r="B220" t="str">
            <v>15.11.2019</v>
          </cell>
          <cell r="C220" t="str">
            <v>24.07.2021</v>
          </cell>
          <cell r="D220" t="str">
            <v>29.10.2019</v>
          </cell>
        </row>
        <row r="221">
          <cell r="A221" t="str">
            <v>GreenLine.BI City Tokyo 1-ая очередь (D блок)</v>
          </cell>
          <cell r="B221" t="str">
            <v>26.03.2018</v>
          </cell>
          <cell r="C221" t="str">
            <v>31.05.2019</v>
          </cell>
          <cell r="D221" t="str">
            <v>11.04.2018</v>
          </cell>
        </row>
        <row r="222">
          <cell r="A222" t="str">
            <v>GreenLine.Flora - 2</v>
          </cell>
          <cell r="B222" t="str">
            <v>25.11.2023</v>
          </cell>
          <cell r="C222" t="str">
            <v>28.06.2025</v>
          </cell>
          <cell r="D222" t="str">
            <v>27.05.2024</v>
          </cell>
        </row>
        <row r="223">
          <cell r="A223" t="str">
            <v>GreenLine.FreeDom - 1 - 1</v>
          </cell>
          <cell r="B223" t="str">
            <v>24.01.2020</v>
          </cell>
          <cell r="C223" t="str">
            <v>03.07.2021</v>
          </cell>
          <cell r="D223" t="str">
            <v>20.01.2020</v>
          </cell>
        </row>
        <row r="224">
          <cell r="A224" t="str">
            <v>GreenLine.FreeDom - 1 - 2</v>
          </cell>
          <cell r="B224" t="str">
            <v>04.09.2020</v>
          </cell>
          <cell r="C224" t="str">
            <v>13.11.2021</v>
          </cell>
          <cell r="D224" t="str">
            <v>20.01.2020</v>
          </cell>
        </row>
        <row r="225">
          <cell r="A225" t="str">
            <v>GreenLine.FreeDom - 2</v>
          </cell>
          <cell r="B225" t="str">
            <v>16.11.2020</v>
          </cell>
          <cell r="C225" t="str">
            <v>16.01.2022</v>
          </cell>
          <cell r="D225" t="str">
            <v>26.11.2020</v>
          </cell>
        </row>
        <row r="226">
          <cell r="A226" t="str">
            <v>GreenLine.Garden 1 - 1</v>
          </cell>
          <cell r="B226" t="str">
            <v>25.01.2025</v>
          </cell>
          <cell r="C226" t="str">
            <v>24.10.2026</v>
          </cell>
          <cell r="D226" t="str">
            <v>28.04.2025</v>
          </cell>
        </row>
        <row r="227">
          <cell r="A227" t="str">
            <v>GreenLine.Garden 1-1 - 1 - Паркинг</v>
          </cell>
          <cell r="B227" t="str">
            <v>25.01.2025</v>
          </cell>
          <cell r="C227" t="str">
            <v>24.10.2026</v>
          </cell>
          <cell r="D227" t="str">
            <v>28.04.2025</v>
          </cell>
        </row>
        <row r="228">
          <cell r="A228" t="str">
            <v>GreenLine.Garden 1-2</v>
          </cell>
          <cell r="B228" t="str">
            <v>20.06.2025</v>
          </cell>
          <cell r="C228" t="str">
            <v>29.08.2026</v>
          </cell>
          <cell r="D228" t="str">
            <v>08.07.2025</v>
          </cell>
        </row>
        <row r="229">
          <cell r="A229" t="str">
            <v>GreenLine.Headliner - 1</v>
          </cell>
          <cell r="B229" t="str">
            <v>21.02.2020</v>
          </cell>
          <cell r="C229" t="str">
            <v>03.04.2021</v>
          </cell>
          <cell r="D229" t="str">
            <v>18.03.2020</v>
          </cell>
        </row>
        <row r="230">
          <cell r="A230" t="str">
            <v>Greenline.Headliner - 2</v>
          </cell>
          <cell r="B230" t="str">
            <v>05.02.2021</v>
          </cell>
          <cell r="C230" t="str">
            <v>25.06.2022</v>
          </cell>
          <cell r="D230" t="str">
            <v>19.10.2021</v>
          </cell>
        </row>
        <row r="231">
          <cell r="A231" t="str">
            <v>GreenLine.Headliner - 3</v>
          </cell>
          <cell r="B231" t="str">
            <v>18.09.2020</v>
          </cell>
          <cell r="C231" t="str">
            <v>29.12.2021</v>
          </cell>
          <cell r="D231" t="str">
            <v>16.07.2021</v>
          </cell>
        </row>
        <row r="232">
          <cell r="A232" t="str">
            <v>GreenLine.Headliner Exclusive - 1</v>
          </cell>
          <cell r="B232" t="str">
            <v>20.03.2023</v>
          </cell>
          <cell r="C232" t="str">
            <v>30.08.2024</v>
          </cell>
          <cell r="D232" t="str">
            <v>16.08.2023</v>
          </cell>
        </row>
        <row r="233">
          <cell r="A233" t="str">
            <v>GreenLine.Headliner Exclusive - 2</v>
          </cell>
          <cell r="B233" t="str">
            <v>06.09.2024</v>
          </cell>
          <cell r="C233" t="str">
            <v>30.05.2026</v>
          </cell>
          <cell r="D233" t="str">
            <v>12.09.2024</v>
          </cell>
        </row>
        <row r="234">
          <cell r="A234" t="str">
            <v>GreenLine.Prima - 1</v>
          </cell>
          <cell r="B234" t="str">
            <v>09.08.2025</v>
          </cell>
          <cell r="C234" t="str">
            <v>27.03.2027</v>
          </cell>
          <cell r="D234" t="str">
            <v>31.01.2026</v>
          </cell>
          <cell r="E234">
            <v>1</v>
          </cell>
        </row>
        <row r="235">
          <cell r="A235" t="str">
            <v>GreenLine.Prima - 1 Малоэтажные</v>
          </cell>
          <cell r="B235" t="str">
            <v>09.08.2025</v>
          </cell>
          <cell r="C235" t="str">
            <v>27.03.2027</v>
          </cell>
          <cell r="D235" t="str">
            <v>31.01.2026</v>
          </cell>
        </row>
        <row r="236">
          <cell r="A236" t="str">
            <v>GreenLine.Sakura - 1</v>
          </cell>
          <cell r="B236" t="str">
            <v>24.10.2024</v>
          </cell>
          <cell r="C236" t="str">
            <v>25.04.2026</v>
          </cell>
          <cell r="D236" t="str">
            <v>27.12.2024</v>
          </cell>
        </row>
        <row r="237">
          <cell r="A237" t="str">
            <v>Greenline.Terra (1-6 подъезды)</v>
          </cell>
          <cell r="B237" t="str">
            <v>11.08.2021</v>
          </cell>
          <cell r="C237" t="str">
            <v>30.11.2022</v>
          </cell>
          <cell r="D237" t="str">
            <v>26.11.2021</v>
          </cell>
        </row>
        <row r="238">
          <cell r="A238" t="str">
            <v>Greenline.Terra (20 этажей)</v>
          </cell>
          <cell r="B238" t="str">
            <v>17.05.2021</v>
          </cell>
          <cell r="C238" t="str">
            <v>30.11.2022</v>
          </cell>
          <cell r="D238" t="str">
            <v>26.11.2021</v>
          </cell>
        </row>
        <row r="239">
          <cell r="A239" t="str">
            <v>Greenline.Terra (7, 8 и 9  подъезды)</v>
          </cell>
          <cell r="B239" t="str">
            <v>17.05.2021</v>
          </cell>
          <cell r="C239" t="str">
            <v>30.11.2022</v>
          </cell>
          <cell r="D239" t="str">
            <v>26.11.2021</v>
          </cell>
        </row>
        <row r="240">
          <cell r="A240" t="str">
            <v>GreenLine.Velora</v>
          </cell>
          <cell r="B240" t="str">
            <v>13.09.2025</v>
          </cell>
          <cell r="C240" t="str">
            <v>06.03.2027</v>
          </cell>
          <cell r="D240" t="str">
            <v>29.08.2025</v>
          </cell>
          <cell r="E240">
            <v>11</v>
          </cell>
        </row>
        <row r="241">
          <cell r="A241" t="str">
            <v>GreenLine.Ару Кала - 1-1</v>
          </cell>
          <cell r="B241" t="str">
            <v>22.08.2020</v>
          </cell>
          <cell r="C241" t="str">
            <v>09.04.2022</v>
          </cell>
          <cell r="D241" t="str">
            <v>08.04.2021</v>
          </cell>
        </row>
        <row r="242">
          <cell r="A242" t="str">
            <v>GreenLine.Ару Кала - 1-2</v>
          </cell>
          <cell r="B242" t="str">
            <v>29.09.2020</v>
          </cell>
          <cell r="C242" t="str">
            <v>09.04.2022</v>
          </cell>
          <cell r="D242" t="str">
            <v>08.04.2021</v>
          </cell>
        </row>
        <row r="243">
          <cell r="A243" t="str">
            <v>GreenLine.Ару Кала - 2</v>
          </cell>
          <cell r="B243" t="str">
            <v>15.01.2021</v>
          </cell>
          <cell r="C243" t="str">
            <v>10.09.2022</v>
          </cell>
          <cell r="D243" t="str">
            <v>22.11.2021</v>
          </cell>
        </row>
        <row r="244">
          <cell r="A244" t="str">
            <v>GreenLine.Ару Кала - 2 - Паркинг</v>
          </cell>
          <cell r="B244" t="str">
            <v>15.01.2021</v>
          </cell>
          <cell r="C244" t="str">
            <v>10.09.2022</v>
          </cell>
          <cell r="D244" t="str">
            <v>22.11.2021</v>
          </cell>
        </row>
        <row r="245">
          <cell r="A245" t="str">
            <v>GreenLine.Ару Кала - 3</v>
          </cell>
          <cell r="B245" t="str">
            <v>20.05.2021</v>
          </cell>
          <cell r="C245" t="str">
            <v>24.12.2022</v>
          </cell>
          <cell r="D245" t="str">
            <v>01.09.2022</v>
          </cell>
        </row>
        <row r="246">
          <cell r="A246" t="str">
            <v>GreenLine.Зеленый квартал B2;B3 (Фаза 2) - Паркинг</v>
          </cell>
          <cell r="B246" t="str">
            <v>07.08.2020</v>
          </cell>
          <cell r="C246" t="str">
            <v>19.06.2021</v>
          </cell>
          <cell r="D246" t="str">
            <v>29.05.2019</v>
          </cell>
        </row>
        <row r="247">
          <cell r="A247" t="str">
            <v>GreenLine.Зеленый квартал ВП</v>
          </cell>
          <cell r="C247" t="str">
            <v>31.05.2017</v>
          </cell>
        </row>
        <row r="248">
          <cell r="A248" t="str">
            <v>GreenLine.Зеленый квартал офис отдельностоящий (бывший шоурум)</v>
          </cell>
          <cell r="B248" t="str">
            <v>20.12.2017</v>
          </cell>
          <cell r="C248" t="str">
            <v>31.05.2017</v>
          </cell>
        </row>
        <row r="249">
          <cell r="A249" t="str">
            <v>Nexpo Classic - 1</v>
          </cell>
          <cell r="B249" t="str">
            <v>10.12.2021</v>
          </cell>
          <cell r="C249" t="str">
            <v>24.06.2023</v>
          </cell>
          <cell r="D249" t="str">
            <v>28.03.2022</v>
          </cell>
        </row>
        <row r="250">
          <cell r="A250" t="str">
            <v>Nexpo Classic - 2</v>
          </cell>
          <cell r="B250" t="str">
            <v>26.01.2023</v>
          </cell>
          <cell r="C250" t="str">
            <v>31.08.2024</v>
          </cell>
          <cell r="D250" t="str">
            <v>19.04.2023</v>
          </cell>
        </row>
        <row r="251">
          <cell r="A251" t="str">
            <v>Nexpo Classic 1-2 Кладовые и офисы - Паркинг</v>
          </cell>
          <cell r="B251" t="str">
            <v>26.01.2023</v>
          </cell>
          <cell r="C251" t="str">
            <v>31.08.2024</v>
          </cell>
          <cell r="D251" t="str">
            <v>19.04.2023</v>
          </cell>
        </row>
        <row r="252">
          <cell r="A252" t="str">
            <v>Nexpo Union - 1</v>
          </cell>
          <cell r="B252" t="str">
            <v>24.09.2021</v>
          </cell>
          <cell r="C252" t="str">
            <v>09.09.2023</v>
          </cell>
          <cell r="D252" t="str">
            <v>26.01.2022</v>
          </cell>
        </row>
        <row r="253">
          <cell r="A253" t="str">
            <v>Nexpo Union - 1 - Паркинг</v>
          </cell>
          <cell r="B253" t="str">
            <v>24.09.2021</v>
          </cell>
          <cell r="C253" t="str">
            <v>09.09.2023</v>
          </cell>
          <cell r="D253" t="str">
            <v>26.01.2022</v>
          </cell>
        </row>
        <row r="254">
          <cell r="A254" t="str">
            <v>Nexpo Union - 2</v>
          </cell>
          <cell r="B254" t="str">
            <v>15.11.2022</v>
          </cell>
          <cell r="C254" t="str">
            <v>21.12.2024</v>
          </cell>
          <cell r="D254" t="str">
            <v>24.08.2022</v>
          </cell>
        </row>
        <row r="255">
          <cell r="A255" t="str">
            <v>Nexpo Union - 2 - Паркинг</v>
          </cell>
          <cell r="B255" t="str">
            <v>15.11.2022</v>
          </cell>
          <cell r="C255" t="str">
            <v>21.12.2024</v>
          </cell>
          <cell r="D255" t="str">
            <v>24.08.2022</v>
          </cell>
        </row>
        <row r="256">
          <cell r="A256" t="str">
            <v>Nova City на Туране - 2-1</v>
          </cell>
          <cell r="B256" t="str">
            <v>20.08.2020</v>
          </cell>
          <cell r="C256" t="str">
            <v>25.09.2021</v>
          </cell>
          <cell r="D256" t="str">
            <v>19.08.2020</v>
          </cell>
        </row>
        <row r="257">
          <cell r="A257" t="str">
            <v>Nova City на Туране - 2-2</v>
          </cell>
          <cell r="B257" t="str">
            <v>10.09.2020</v>
          </cell>
          <cell r="C257" t="str">
            <v>25.09.2021</v>
          </cell>
          <cell r="D257" t="str">
            <v>19.08.2020</v>
          </cell>
        </row>
        <row r="258">
          <cell r="A258" t="str">
            <v>Nova City на Туране-1</v>
          </cell>
          <cell r="B258" t="str">
            <v>23.01.2020</v>
          </cell>
          <cell r="C258" t="str">
            <v>27.03.2021</v>
          </cell>
          <cell r="D258" t="str">
            <v>10.02.2020</v>
          </cell>
        </row>
        <row r="259">
          <cell r="A259" t="str">
            <v>Nura Esil - 1</v>
          </cell>
          <cell r="B259" t="str">
            <v>15.01.2017</v>
          </cell>
          <cell r="C259" t="str">
            <v>16.06.2018</v>
          </cell>
        </row>
        <row r="260">
          <cell r="A260" t="str">
            <v>Nura Esil - 2</v>
          </cell>
          <cell r="B260" t="str">
            <v>23.02.2018</v>
          </cell>
          <cell r="C260" t="str">
            <v>27.10.2018</v>
          </cell>
          <cell r="D260" t="str">
            <v>10.07.2018</v>
          </cell>
        </row>
        <row r="261">
          <cell r="A261" t="str">
            <v>Park Avenue. 1 очередь</v>
          </cell>
          <cell r="C261" t="str">
            <v>25.12.2015</v>
          </cell>
        </row>
        <row r="262">
          <cell r="A262" t="str">
            <v>Park Avenue. 2-2</v>
          </cell>
          <cell r="C262" t="str">
            <v>06.06.2016</v>
          </cell>
        </row>
        <row r="263">
          <cell r="A263" t="str">
            <v>Park Avenue. 3-1</v>
          </cell>
          <cell r="C263" t="str">
            <v>28.02.2017</v>
          </cell>
        </row>
        <row r="264">
          <cell r="A264" t="str">
            <v>Park Avenue. 3-2</v>
          </cell>
          <cell r="C264" t="str">
            <v>31.12.2017</v>
          </cell>
        </row>
        <row r="265">
          <cell r="A265" t="str">
            <v>Park Avenue. 3-3</v>
          </cell>
          <cell r="C265" t="str">
            <v>09.05.2018</v>
          </cell>
          <cell r="D265" t="str">
            <v>12.12.2017</v>
          </cell>
        </row>
        <row r="266">
          <cell r="A266" t="str">
            <v>Park Avenue. 3-4</v>
          </cell>
          <cell r="B266" t="str">
            <v>22.06.2017</v>
          </cell>
          <cell r="C266" t="str">
            <v>22.09.2018</v>
          </cell>
          <cell r="D266" t="str">
            <v>10.09.2018</v>
          </cell>
        </row>
        <row r="267">
          <cell r="A267" t="str">
            <v>Sunrise</v>
          </cell>
          <cell r="B267" t="str">
            <v>15.03.2018</v>
          </cell>
          <cell r="C267" t="str">
            <v>29.06.2019</v>
          </cell>
          <cell r="D267" t="str">
            <v>29.08.2018</v>
          </cell>
        </row>
        <row r="268">
          <cell r="A268" t="str">
            <v>Turan Life (Стандарт) - 1 - 1 (монолит)</v>
          </cell>
          <cell r="B268" t="str">
            <v>02.09.2022</v>
          </cell>
          <cell r="C268" t="str">
            <v>05.11.2023</v>
          </cell>
          <cell r="D268" t="str">
            <v>27.04.2023</v>
          </cell>
        </row>
        <row r="269">
          <cell r="A269" t="str">
            <v>Turan Life (Стандарт) - 1 - 2 (монолит)</v>
          </cell>
          <cell r="B269" t="str">
            <v>30.11.2022</v>
          </cell>
          <cell r="C269" t="str">
            <v>28.12.2023</v>
          </cell>
          <cell r="D269" t="str">
            <v>27.04.2023</v>
          </cell>
        </row>
        <row r="270">
          <cell r="A270" t="str">
            <v>Turan Tower</v>
          </cell>
          <cell r="B270" t="str">
            <v>27.03.2024</v>
          </cell>
          <cell r="C270" t="str">
            <v>28.03.2026</v>
          </cell>
          <cell r="D270" t="str">
            <v>12.03.2024</v>
          </cell>
        </row>
        <row r="271">
          <cell r="A271" t="str">
            <v>UIA.DARYN - D</v>
          </cell>
          <cell r="B271" t="str">
            <v>14.03.2025</v>
          </cell>
          <cell r="C271" t="str">
            <v>18.07.2026</v>
          </cell>
          <cell r="D271" t="str">
            <v>10.09.2025</v>
          </cell>
        </row>
        <row r="272">
          <cell r="A272" t="str">
            <v>UIA.DARYN - E</v>
          </cell>
          <cell r="B272" t="str">
            <v>20.06.2025</v>
          </cell>
          <cell r="C272" t="str">
            <v>29.08.2026</v>
          </cell>
          <cell r="D272" t="str">
            <v>15.12.2025</v>
          </cell>
          <cell r="E272">
            <v>2</v>
          </cell>
        </row>
        <row r="273">
          <cell r="A273" t="str">
            <v>UIA.DARYN - F</v>
          </cell>
          <cell r="B273" t="str">
            <v>24.10.2025</v>
          </cell>
          <cell r="C273" t="str">
            <v>05.06.2027</v>
          </cell>
          <cell r="D273" t="str">
            <v>26.02.2026</v>
          </cell>
          <cell r="E273">
            <v>8</v>
          </cell>
        </row>
        <row r="274">
          <cell r="A274" t="str">
            <v>Vivaldi - 1</v>
          </cell>
          <cell r="B274" t="str">
            <v>29.08.2023</v>
          </cell>
          <cell r="C274" t="str">
            <v>28.06.2025</v>
          </cell>
        </row>
        <row r="275">
          <cell r="A275" t="str">
            <v>Vivaldi - 2</v>
          </cell>
          <cell r="B275" t="str">
            <v>13.11.2023</v>
          </cell>
          <cell r="C275" t="str">
            <v>04.10.2025</v>
          </cell>
        </row>
        <row r="276">
          <cell r="A276" t="str">
            <v>Апато</v>
          </cell>
          <cell r="B276" t="str">
            <v>19.11.2006</v>
          </cell>
        </row>
        <row r="277">
          <cell r="A277" t="str">
            <v>Времена Года (Весна) 1 оч.</v>
          </cell>
          <cell r="C277" t="str">
            <v>14.05.2016</v>
          </cell>
        </row>
        <row r="278">
          <cell r="A278" t="str">
            <v>Времена Года (Весна) 2 оч.</v>
          </cell>
          <cell r="C278" t="str">
            <v>16.09.2017</v>
          </cell>
        </row>
        <row r="279">
          <cell r="A279" t="str">
            <v>Времена Года (Весна) 3 оч. 6 эт.</v>
          </cell>
          <cell r="C279" t="str">
            <v>03.02.2017</v>
          </cell>
        </row>
        <row r="280">
          <cell r="A280" t="str">
            <v>Времена Года (Весна) 4 оч. 6 эт.</v>
          </cell>
          <cell r="B280" t="str">
            <v>20.04.2016</v>
          </cell>
          <cell r="C280" t="str">
            <v>24.06.2017</v>
          </cell>
        </row>
        <row r="281">
          <cell r="A281" t="str">
            <v>Времена Года (Весна) Офис 1 (Между Зима-3 и Весна-3)</v>
          </cell>
          <cell r="B281" t="str">
            <v>10.06.2016</v>
          </cell>
          <cell r="C281" t="str">
            <v>10.09.2017</v>
          </cell>
        </row>
        <row r="282">
          <cell r="A282" t="str">
            <v>Времена Года (Весна) Офис 2 (Между Весна-1 и Весна-4)</v>
          </cell>
          <cell r="B282" t="str">
            <v>10.06.2016</v>
          </cell>
          <cell r="C282" t="str">
            <v>10.09.2017</v>
          </cell>
        </row>
        <row r="283">
          <cell r="A283" t="str">
            <v>Времена года (Зима-1)</v>
          </cell>
          <cell r="C283" t="str">
            <v>13.02.2016</v>
          </cell>
        </row>
        <row r="284">
          <cell r="A284" t="str">
            <v>Времена года (Зима-2)</v>
          </cell>
          <cell r="C284" t="str">
            <v>30.07.2016</v>
          </cell>
        </row>
        <row r="285">
          <cell r="A285" t="str">
            <v>Времена года (Зима-3)</v>
          </cell>
          <cell r="C285" t="str">
            <v>03.03.2017</v>
          </cell>
        </row>
        <row r="286">
          <cell r="A286" t="str">
            <v>Времена Года (Лето) 1-1 (15 этажей)</v>
          </cell>
          <cell r="B286" t="str">
            <v>23.09.2017</v>
          </cell>
          <cell r="C286" t="str">
            <v>11.08.2018</v>
          </cell>
          <cell r="D286" t="str">
            <v>13.10.2017</v>
          </cell>
        </row>
        <row r="287">
          <cell r="A287" t="str">
            <v>Времена Года (Лето) 1-2 (24 этажа)</v>
          </cell>
          <cell r="B287" t="str">
            <v>10.11.2017</v>
          </cell>
          <cell r="C287" t="str">
            <v>26.01.2019</v>
          </cell>
          <cell r="D287" t="str">
            <v>13.10.2017</v>
          </cell>
        </row>
        <row r="288">
          <cell r="A288" t="str">
            <v>Времена Года (Лето) 1-3 (офис)</v>
          </cell>
          <cell r="B288" t="str">
            <v>23.09.2017</v>
          </cell>
          <cell r="C288" t="str">
            <v>26.01.2019</v>
          </cell>
          <cell r="D288" t="str">
            <v>13.10.2017</v>
          </cell>
        </row>
        <row r="289">
          <cell r="A289" t="str">
            <v>Дом на Ботаническом - 1</v>
          </cell>
          <cell r="B289" t="str">
            <v>04.12.2020</v>
          </cell>
          <cell r="C289" t="str">
            <v>18.05.2022</v>
          </cell>
          <cell r="D289" t="str">
            <v>03.12.2020</v>
          </cell>
        </row>
        <row r="290">
          <cell r="A290" t="str">
            <v>Дом на Ботаническом - 2</v>
          </cell>
          <cell r="B290" t="str">
            <v>04.12.2020</v>
          </cell>
          <cell r="C290" t="str">
            <v>20.08.2022</v>
          </cell>
          <cell r="D290" t="str">
            <v>05.05.2021</v>
          </cell>
        </row>
        <row r="291">
          <cell r="A291" t="str">
            <v>Дом на Ботаническом - 3</v>
          </cell>
          <cell r="B291" t="str">
            <v>27.10.2021</v>
          </cell>
          <cell r="C291" t="str">
            <v>29.07.2023</v>
          </cell>
          <cell r="D291" t="str">
            <v>15.12.2021</v>
          </cell>
        </row>
        <row r="292">
          <cell r="A292" t="str">
            <v>Дом на Ботаническом - Паркинг - 3</v>
          </cell>
          <cell r="B292" t="str">
            <v>27.10.2021</v>
          </cell>
          <cell r="C292" t="str">
            <v>29.07.2023</v>
          </cell>
          <cell r="D292" t="str">
            <v>15.12.2021</v>
          </cell>
        </row>
        <row r="293">
          <cell r="A293" t="str">
            <v>Жигер  2 (Квартира)</v>
          </cell>
          <cell r="C293" t="str">
            <v>01.08.2014</v>
          </cell>
        </row>
        <row r="294">
          <cell r="A294" t="str">
            <v>Зеленый квартал B1</v>
          </cell>
          <cell r="C294" t="str">
            <v>31.05.2017</v>
          </cell>
        </row>
        <row r="295">
          <cell r="A295" t="str">
            <v>Зеленый квартал B10</v>
          </cell>
          <cell r="C295" t="str">
            <v>31.05.2017</v>
          </cell>
        </row>
        <row r="296">
          <cell r="A296" t="str">
            <v>Зеленый квартал B12</v>
          </cell>
          <cell r="C296" t="str">
            <v>31.05.2017</v>
          </cell>
        </row>
        <row r="297">
          <cell r="A297" t="str">
            <v>Зеленый квартал B13</v>
          </cell>
          <cell r="C297" t="str">
            <v>31.05.2017</v>
          </cell>
        </row>
        <row r="298">
          <cell r="A298" t="str">
            <v>Зеленый квартал B4</v>
          </cell>
          <cell r="C298" t="str">
            <v>31.05.2017</v>
          </cell>
        </row>
        <row r="299">
          <cell r="A299" t="str">
            <v>Зеленый квартал B5</v>
          </cell>
          <cell r="C299" t="str">
            <v>31.05.2017</v>
          </cell>
        </row>
        <row r="300">
          <cell r="A300" t="str">
            <v>Зеленый квартал B6</v>
          </cell>
          <cell r="C300" t="str">
            <v>31.05.2017</v>
          </cell>
        </row>
        <row r="301">
          <cell r="A301" t="str">
            <v>Зеленый квартал B7</v>
          </cell>
          <cell r="C301" t="str">
            <v>31.05.2017</v>
          </cell>
          <cell r="D301" t="str">
            <v>01.01.2016</v>
          </cell>
        </row>
        <row r="302">
          <cell r="A302" t="str">
            <v>Зеленый квартал B8</v>
          </cell>
          <cell r="C302" t="str">
            <v>31.05.2017</v>
          </cell>
        </row>
        <row r="303">
          <cell r="A303" t="str">
            <v>Зеленый квартал B9</v>
          </cell>
          <cell r="C303" t="str">
            <v>31.05.2017</v>
          </cell>
        </row>
        <row r="304">
          <cell r="A304" t="str">
            <v>Клубный дом 56</v>
          </cell>
          <cell r="B304" t="str">
            <v>26.09.2019</v>
          </cell>
          <cell r="C304" t="str">
            <v>20.03.2021</v>
          </cell>
          <cell r="D304" t="str">
            <v>22.08.2019</v>
          </cell>
        </row>
        <row r="305">
          <cell r="A305" t="str">
            <v>Миланский квартал дом 1-1</v>
          </cell>
          <cell r="C305" t="str">
            <v>25.08.2013</v>
          </cell>
        </row>
        <row r="306">
          <cell r="A306" t="str">
            <v>Миланский квартал дом 1-1(автопаркинг)</v>
          </cell>
          <cell r="C306" t="str">
            <v>25.08.2013</v>
          </cell>
        </row>
        <row r="307">
          <cell r="A307" t="str">
            <v>Миланский квартал дом 2-1</v>
          </cell>
          <cell r="C307" t="str">
            <v>30.06.2014</v>
          </cell>
        </row>
        <row r="308">
          <cell r="A308" t="str">
            <v>Миланский квартал дом 3-1</v>
          </cell>
          <cell r="C308" t="str">
            <v>10.10.2015</v>
          </cell>
        </row>
        <row r="309">
          <cell r="A309" t="str">
            <v>Парижский квартал - фитнес (между 2-1 и 2-2)</v>
          </cell>
        </row>
        <row r="310">
          <cell r="A310" t="str">
            <v>Поколение Бизнес - 1</v>
          </cell>
          <cell r="B310" t="str">
            <v>15.12.2022</v>
          </cell>
          <cell r="C310" t="str">
            <v>28.09.2024</v>
          </cell>
          <cell r="D310" t="str">
            <v>11.04.2023</v>
          </cell>
        </row>
        <row r="311">
          <cell r="A311" t="str">
            <v>Поколение Бизнес - 2</v>
          </cell>
          <cell r="B311" t="str">
            <v>03.11.2023</v>
          </cell>
          <cell r="C311" t="str">
            <v>28.12.2024</v>
          </cell>
          <cell r="D311" t="str">
            <v>19.10.2023</v>
          </cell>
        </row>
        <row r="312">
          <cell r="A312" t="str">
            <v>Поколение Бизнес - 3</v>
          </cell>
          <cell r="B312" t="str">
            <v>23.12.2023</v>
          </cell>
          <cell r="C312" t="str">
            <v>28.12.2024</v>
          </cell>
          <cell r="D312" t="str">
            <v>25.12.2023</v>
          </cell>
        </row>
        <row r="313">
          <cell r="A313" t="str">
            <v>Поколение Бизнес - 3 - Паркинг</v>
          </cell>
          <cell r="B313" t="str">
            <v>23.12.2023</v>
          </cell>
          <cell r="C313" t="str">
            <v>28.12.2024</v>
          </cell>
          <cell r="D313" t="str">
            <v>19.10.2023</v>
          </cell>
        </row>
        <row r="314">
          <cell r="A314" t="str">
            <v>Поколение Комфорт  - 1</v>
          </cell>
          <cell r="B314" t="str">
            <v>03.09.2020</v>
          </cell>
          <cell r="C314" t="str">
            <v>02.04.2022</v>
          </cell>
          <cell r="D314" t="str">
            <v>10.08.2020</v>
          </cell>
        </row>
        <row r="315">
          <cell r="A315" t="str">
            <v>Поколение Комфорт - 1 - Паркинг</v>
          </cell>
          <cell r="B315" t="str">
            <v>09.10.2021</v>
          </cell>
          <cell r="C315" t="str">
            <v>02.04.2022</v>
          </cell>
          <cell r="D315" t="str">
            <v>10.08.2020</v>
          </cell>
        </row>
        <row r="316">
          <cell r="A316" t="str">
            <v>Поколение Комфорт - 2 - 1</v>
          </cell>
          <cell r="B316" t="str">
            <v>16.10.2020</v>
          </cell>
          <cell r="C316" t="str">
            <v>31.10.2022</v>
          </cell>
          <cell r="D316" t="str">
            <v>10.08.2020</v>
          </cell>
        </row>
        <row r="317">
          <cell r="A317" t="str">
            <v>Поколение Комфорт - 2 - 2</v>
          </cell>
          <cell r="B317" t="str">
            <v>14.05.2021</v>
          </cell>
          <cell r="C317" t="str">
            <v>31.10.2022</v>
          </cell>
          <cell r="D317" t="str">
            <v>10.08.2020</v>
          </cell>
        </row>
        <row r="318">
          <cell r="A318" t="str">
            <v>Поколение Комфорт - 3</v>
          </cell>
          <cell r="B318" t="str">
            <v>25.10.2021</v>
          </cell>
          <cell r="C318" t="str">
            <v>03.09.2022</v>
          </cell>
          <cell r="D318" t="str">
            <v>01.10.2021</v>
          </cell>
        </row>
        <row r="319">
          <cell r="A319" t="str">
            <v>Премьера 1 очередь</v>
          </cell>
          <cell r="B319" t="str">
            <v>01.04.2013</v>
          </cell>
          <cell r="C319" t="str">
            <v>30.12.2014</v>
          </cell>
        </row>
        <row r="320">
          <cell r="A320" t="str">
            <v>Премьера 2 очередь</v>
          </cell>
          <cell r="B320" t="str">
            <v>01.09.2013</v>
          </cell>
          <cell r="C320" t="str">
            <v>30.06.2015</v>
          </cell>
        </row>
        <row r="321">
          <cell r="A321" t="str">
            <v>Премьера 3 очередь</v>
          </cell>
          <cell r="B321" t="str">
            <v>21.10.2016</v>
          </cell>
          <cell r="C321" t="str">
            <v>15.06.2018</v>
          </cell>
        </row>
        <row r="322">
          <cell r="A322" t="str">
            <v>Премьера 3 очередь (офисы)</v>
          </cell>
          <cell r="B322" t="str">
            <v>21.10.2016</v>
          </cell>
          <cell r="C322" t="str">
            <v>15.06.2018</v>
          </cell>
        </row>
        <row r="323">
          <cell r="A323" t="str">
            <v>Премьера 4 дом. паркинг</v>
          </cell>
          <cell r="B323" t="str">
            <v>15.03.2014</v>
          </cell>
          <cell r="C323" t="str">
            <v>29.02.2016</v>
          </cell>
        </row>
        <row r="324">
          <cell r="A324" t="str">
            <v>Премьера 5 очередь, паркинг</v>
          </cell>
          <cell r="B324" t="str">
            <v>01.02.2016</v>
          </cell>
          <cell r="C324" t="str">
            <v>05.08.2017</v>
          </cell>
        </row>
        <row r="325">
          <cell r="A325" t="str">
            <v>Премьера 6 очередь, паркинг</v>
          </cell>
          <cell r="B325" t="str">
            <v>15.06.2016</v>
          </cell>
          <cell r="C325" t="str">
            <v>25.12.2017</v>
          </cell>
        </row>
        <row r="326">
          <cell r="A326" t="str">
            <v>Саламат 1</v>
          </cell>
          <cell r="C326" t="str">
            <v>07.11.2015</v>
          </cell>
        </row>
        <row r="327">
          <cell r="A327" t="str">
            <v>Саламат 2</v>
          </cell>
          <cell r="C327" t="str">
            <v>07.11.2015</v>
          </cell>
        </row>
        <row r="328">
          <cell r="A328" t="str">
            <v>Солнечный город 1</v>
          </cell>
          <cell r="C328" t="str">
            <v>23.06.2009</v>
          </cell>
        </row>
        <row r="329">
          <cell r="A329" t="str">
            <v>Триумфальная Арка 2 очередь</v>
          </cell>
          <cell r="B329" t="str">
            <v>18.04.2014</v>
          </cell>
          <cell r="C329" t="str">
            <v>25.09.2016</v>
          </cell>
        </row>
        <row r="330">
          <cell r="A330" t="str">
            <v>Aisar - Паркинг</v>
          </cell>
          <cell r="B330" t="str">
            <v>02.05.2023</v>
          </cell>
          <cell r="C330" t="str">
            <v>13.07.2024</v>
          </cell>
          <cell r="D330" t="str">
            <v>17.05.2023</v>
          </cell>
        </row>
        <row r="331">
          <cell r="A331" t="str">
            <v>Зерде</v>
          </cell>
        </row>
        <row r="332">
          <cell r="A332" t="str">
            <v>Aisar - 1</v>
          </cell>
          <cell r="B332" t="str">
            <v>24.12.2022</v>
          </cell>
          <cell r="C332" t="str">
            <v>13.07.2024</v>
          </cell>
          <cell r="D332" t="str">
            <v>19.03.2024</v>
          </cell>
        </row>
        <row r="333">
          <cell r="A333" t="str">
            <v>Aisar - 2</v>
          </cell>
          <cell r="B333" t="str">
            <v>26.04.2024</v>
          </cell>
          <cell r="C333" t="str">
            <v>31.10.2025</v>
          </cell>
          <cell r="D333" t="str">
            <v>12.08.2024</v>
          </cell>
          <cell r="E333">
            <v>1</v>
          </cell>
        </row>
        <row r="334">
          <cell r="A334" t="str">
            <v>Aisar - 2 - Паркинг</v>
          </cell>
          <cell r="B334" t="str">
            <v>26.04.2024</v>
          </cell>
          <cell r="C334" t="str">
            <v>31.10.2025</v>
          </cell>
          <cell r="D334" t="str">
            <v>12.08.2024</v>
          </cell>
        </row>
        <row r="335">
          <cell r="A335" t="str">
            <v>Aisar - 4</v>
          </cell>
          <cell r="B335" t="str">
            <v>13.09.2025</v>
          </cell>
          <cell r="C335" t="str">
            <v>31.10.2026</v>
          </cell>
          <cell r="D335" t="str">
            <v>10.09.2025</v>
          </cell>
          <cell r="E335">
            <v>8</v>
          </cell>
        </row>
        <row r="336">
          <cell r="A336" t="str">
            <v>Aisar - 4 - Паркинг</v>
          </cell>
          <cell r="B336" t="str">
            <v>13.09.2025</v>
          </cell>
          <cell r="C336" t="str">
            <v>31.10.2026</v>
          </cell>
          <cell r="D336" t="str">
            <v>10.09.2025</v>
          </cell>
          <cell r="E336">
            <v>1</v>
          </cell>
        </row>
        <row r="337">
          <cell r="A337" t="str">
            <v>Aisar 3</v>
          </cell>
          <cell r="B337" t="str">
            <v>15.02.2025</v>
          </cell>
          <cell r="C337" t="str">
            <v>25.07.2026</v>
          </cell>
          <cell r="D337" t="str">
            <v>08.05.2025</v>
          </cell>
          <cell r="E337">
            <v>3</v>
          </cell>
        </row>
        <row r="338">
          <cell r="A338" t="str">
            <v>Aisar 3 - 3 - Паркинг</v>
          </cell>
          <cell r="B338" t="str">
            <v>15.02.2025</v>
          </cell>
          <cell r="C338" t="str">
            <v>25.07.2026</v>
          </cell>
          <cell r="D338" t="str">
            <v>08.05.2025</v>
          </cell>
          <cell r="E338">
            <v>1</v>
          </cell>
        </row>
        <row r="339">
          <cell r="A339" t="str">
            <v>Arena City - 1 - 1</v>
          </cell>
          <cell r="B339" t="str">
            <v>10.12.2022</v>
          </cell>
          <cell r="C339" t="str">
            <v>30.03.2024</v>
          </cell>
          <cell r="D339" t="str">
            <v>26.06.2023</v>
          </cell>
        </row>
        <row r="340">
          <cell r="A340" t="str">
            <v>Arena City - 1 - 2</v>
          </cell>
          <cell r="B340" t="str">
            <v>03.02.2023</v>
          </cell>
          <cell r="C340" t="str">
            <v>30.03.2024</v>
          </cell>
          <cell r="D340" t="str">
            <v>26.06.2023</v>
          </cell>
        </row>
        <row r="341">
          <cell r="A341" t="str">
            <v>Arena City - 2</v>
          </cell>
          <cell r="B341" t="str">
            <v>21.12.2023</v>
          </cell>
          <cell r="C341" t="str">
            <v>28.12.2024</v>
          </cell>
          <cell r="D341" t="str">
            <v>26.01.2024</v>
          </cell>
        </row>
        <row r="342">
          <cell r="A342" t="str">
            <v>Arena Garden 1-1 - 1 - Офис Паркинга</v>
          </cell>
          <cell r="B342" t="str">
            <v>16.12.2024</v>
          </cell>
          <cell r="C342" t="str">
            <v>21.12.2024</v>
          </cell>
        </row>
        <row r="343">
          <cell r="A343" t="str">
            <v>Art House</v>
          </cell>
          <cell r="C343" t="str">
            <v>25.12.2016</v>
          </cell>
        </row>
        <row r="344">
          <cell r="A344" t="str">
            <v>Asyl Besterek</v>
          </cell>
          <cell r="B344" t="str">
            <v>28.04.2023</v>
          </cell>
          <cell r="C344" t="str">
            <v>27.07.2024</v>
          </cell>
          <cell r="D344" t="str">
            <v>16.08.2023</v>
          </cell>
        </row>
        <row r="345">
          <cell r="A345" t="str">
            <v>BESTEREK - 2</v>
          </cell>
          <cell r="B345" t="str">
            <v>12.02.2021</v>
          </cell>
          <cell r="C345" t="str">
            <v>11.06.2022</v>
          </cell>
          <cell r="D345" t="str">
            <v>15.09.2021</v>
          </cell>
        </row>
        <row r="346">
          <cell r="A346" t="str">
            <v>BESTEREK - 3</v>
          </cell>
          <cell r="B346" t="str">
            <v>11.12.2020</v>
          </cell>
          <cell r="C346" t="str">
            <v>19.03.2022</v>
          </cell>
          <cell r="D346" t="str">
            <v>27.12.2021</v>
          </cell>
        </row>
        <row r="347">
          <cell r="A347" t="str">
            <v>BESTEREK - 4 - 1</v>
          </cell>
          <cell r="B347" t="str">
            <v>20.10.2022</v>
          </cell>
          <cell r="C347" t="str">
            <v>28.10.2023</v>
          </cell>
          <cell r="D347" t="str">
            <v>09.03.2023</v>
          </cell>
        </row>
        <row r="348">
          <cell r="A348" t="str">
            <v>BESTEREK - 4 - 2</v>
          </cell>
          <cell r="B348" t="str">
            <v>15.04.2022</v>
          </cell>
          <cell r="C348" t="str">
            <v>28.10.2023</v>
          </cell>
          <cell r="D348" t="str">
            <v>09.03.2023</v>
          </cell>
        </row>
        <row r="349">
          <cell r="A349" t="str">
            <v>BESTEREK - 6</v>
          </cell>
          <cell r="B349" t="str">
            <v>09.09.2021</v>
          </cell>
          <cell r="C349" t="str">
            <v>30.11.2022</v>
          </cell>
          <cell r="D349" t="str">
            <v>01.10.2021</v>
          </cell>
        </row>
        <row r="350">
          <cell r="A350" t="str">
            <v>BESTEREK 1-1</v>
          </cell>
          <cell r="B350" t="str">
            <v>28.09.2019</v>
          </cell>
          <cell r="C350" t="str">
            <v>10.03.2021</v>
          </cell>
          <cell r="D350" t="str">
            <v>27.09.2019</v>
          </cell>
        </row>
        <row r="351">
          <cell r="A351" t="str">
            <v>BESTEREK 1-2</v>
          </cell>
          <cell r="B351" t="str">
            <v>28.09.2019</v>
          </cell>
          <cell r="C351" t="str">
            <v>12.06.2021</v>
          </cell>
          <cell r="D351" t="str">
            <v>27.09.2019</v>
          </cell>
        </row>
        <row r="352">
          <cell r="A352" t="str">
            <v>Capital Park 3A - 1</v>
          </cell>
          <cell r="B352" t="str">
            <v>10.09.2019</v>
          </cell>
          <cell r="C352" t="str">
            <v>10.10.2020</v>
          </cell>
          <cell r="D352" t="str">
            <v>02.10.2019</v>
          </cell>
        </row>
        <row r="353">
          <cell r="A353" t="str">
            <v>Capital Park 3A - 2</v>
          </cell>
          <cell r="B353" t="str">
            <v>13.12.2019</v>
          </cell>
          <cell r="C353" t="str">
            <v>22.05.2021</v>
          </cell>
          <cell r="D353" t="str">
            <v>02.10.2019</v>
          </cell>
        </row>
        <row r="354">
          <cell r="A354" t="str">
            <v>Capital Park 5B - 1-1</v>
          </cell>
          <cell r="B354" t="str">
            <v>12.06.2020</v>
          </cell>
          <cell r="C354" t="str">
            <v>27.09.2021</v>
          </cell>
          <cell r="D354" t="str">
            <v>02.12.2020</v>
          </cell>
        </row>
        <row r="355">
          <cell r="A355" t="str">
            <v>Capital Park Art - 1</v>
          </cell>
          <cell r="B355" t="str">
            <v>30.05.2025</v>
          </cell>
          <cell r="C355" t="str">
            <v>03.10.2026</v>
          </cell>
          <cell r="D355" t="str">
            <v>15.07.2025</v>
          </cell>
        </row>
        <row r="356">
          <cell r="A356" t="str">
            <v>Capital Park Art - 2</v>
          </cell>
          <cell r="B356" t="str">
            <v>19.07.2025</v>
          </cell>
          <cell r="C356" t="str">
            <v>03.10.2026</v>
          </cell>
          <cell r="D356" t="str">
            <v>15.07.2025</v>
          </cell>
          <cell r="E356">
            <v>3</v>
          </cell>
        </row>
        <row r="357">
          <cell r="A357" t="str">
            <v>Capital Park Emotions - 1</v>
          </cell>
          <cell r="B357" t="str">
            <v>25.04.2024</v>
          </cell>
          <cell r="C357" t="str">
            <v>27.09.2025</v>
          </cell>
          <cell r="D357" t="str">
            <v>06.08.2024</v>
          </cell>
        </row>
        <row r="358">
          <cell r="A358" t="str">
            <v>Capital Park Emotions - 1 - Паркинг</v>
          </cell>
          <cell r="B358" t="str">
            <v>25.04.2024</v>
          </cell>
          <cell r="C358" t="str">
            <v>27.09.2025</v>
          </cell>
          <cell r="D358" t="str">
            <v>06.08.2024</v>
          </cell>
        </row>
        <row r="359">
          <cell r="A359" t="str">
            <v>Capital Park Emotions - 2</v>
          </cell>
          <cell r="B359" t="str">
            <v>23.11.2024</v>
          </cell>
          <cell r="C359" t="str">
            <v>27.06.2026</v>
          </cell>
          <cell r="D359" t="str">
            <v>21.10.2024</v>
          </cell>
        </row>
        <row r="360">
          <cell r="A360" t="str">
            <v>Capital Park Emotions - 2 - 2 - Офис Отдельностоящий</v>
          </cell>
          <cell r="B360" t="str">
            <v>25.06.2025</v>
          </cell>
          <cell r="C360" t="str">
            <v>27.06.2026</v>
          </cell>
        </row>
        <row r="361">
          <cell r="A361" t="str">
            <v>Capital Park Emotions - 2 - 2 - Паркинг</v>
          </cell>
          <cell r="B361" t="str">
            <v>23.11.2024</v>
          </cell>
          <cell r="C361" t="str">
            <v>27.06.2026</v>
          </cell>
          <cell r="D361" t="str">
            <v>21.10.2024</v>
          </cell>
        </row>
        <row r="362">
          <cell r="A362" t="str">
            <v>Capital Park Joy</v>
          </cell>
          <cell r="B362" t="str">
            <v>20.09.2025</v>
          </cell>
          <cell r="C362" t="str">
            <v>27.02.2027</v>
          </cell>
          <cell r="D362" t="str">
            <v>20.01.2026</v>
          </cell>
          <cell r="E362">
            <v>18</v>
          </cell>
        </row>
        <row r="363">
          <cell r="A363" t="str">
            <v>Capital Park Melody - 1</v>
          </cell>
          <cell r="B363" t="str">
            <v>28.02.2025</v>
          </cell>
          <cell r="C363" t="str">
            <v>26.09.2026</v>
          </cell>
          <cell r="D363" t="str">
            <v>29.08.2025</v>
          </cell>
          <cell r="E363">
            <v>2</v>
          </cell>
        </row>
        <row r="364">
          <cell r="A364" t="str">
            <v>Capital Park. Flowers 5A</v>
          </cell>
          <cell r="B364" t="str">
            <v>23.11.2021</v>
          </cell>
          <cell r="C364" t="str">
            <v>24.06.2023</v>
          </cell>
          <cell r="D364" t="str">
            <v>01.08.2022</v>
          </cell>
        </row>
        <row r="365">
          <cell r="A365" t="str">
            <v>Capital Park. Flowers 5B - 1-1 - Паркинг</v>
          </cell>
          <cell r="B365" t="str">
            <v>12.06.2020</v>
          </cell>
          <cell r="C365" t="str">
            <v>25.12.2021</v>
          </cell>
          <cell r="D365" t="str">
            <v>02.12.2020</v>
          </cell>
        </row>
        <row r="366">
          <cell r="A366" t="str">
            <v>Capital Park. Flowers 5B - 2 - 1</v>
          </cell>
          <cell r="B366" t="str">
            <v>19.02.2021</v>
          </cell>
          <cell r="C366" t="str">
            <v>16.04.2022</v>
          </cell>
          <cell r="D366" t="str">
            <v>16.09.2021</v>
          </cell>
        </row>
        <row r="367">
          <cell r="A367" t="str">
            <v>Capital Park. Flowers 5B - 2 - 2</v>
          </cell>
          <cell r="B367" t="str">
            <v>15.05.2021</v>
          </cell>
          <cell r="C367" t="str">
            <v>30.07.2022</v>
          </cell>
          <cell r="D367" t="str">
            <v>16.09.2021</v>
          </cell>
        </row>
        <row r="368">
          <cell r="A368" t="str">
            <v>Capital Park. Flowers 5C - 1-Паркинг</v>
          </cell>
          <cell r="B368" t="str">
            <v>17.11.2023</v>
          </cell>
          <cell r="C368" t="str">
            <v>29.03.2025</v>
          </cell>
          <cell r="D368" t="str">
            <v>23.10.2023</v>
          </cell>
        </row>
        <row r="369">
          <cell r="A369" t="str">
            <v>Capital Park. Flowers 5С - 1</v>
          </cell>
          <cell r="B369" t="str">
            <v>17.11.2023</v>
          </cell>
          <cell r="C369" t="str">
            <v>29.03.2025</v>
          </cell>
          <cell r="D369" t="str">
            <v>23.10.2023</v>
          </cell>
        </row>
        <row r="370">
          <cell r="A370" t="str">
            <v>Capital Park. Flowers 5С - 2</v>
          </cell>
          <cell r="B370" t="str">
            <v>27.02.2023</v>
          </cell>
          <cell r="C370" t="str">
            <v>12.10.2024</v>
          </cell>
          <cell r="D370" t="str">
            <v>16.08.2023</v>
          </cell>
        </row>
        <row r="371">
          <cell r="A371" t="str">
            <v>Capital Park. Light 3B - 1</v>
          </cell>
          <cell r="B371" t="str">
            <v>01.10.2022</v>
          </cell>
          <cell r="C371" t="str">
            <v>29.06.2024</v>
          </cell>
          <cell r="D371" t="str">
            <v>05.10.2023</v>
          </cell>
        </row>
        <row r="372">
          <cell r="A372" t="str">
            <v>Capital Park. Light 3B - 1 - Паркинг</v>
          </cell>
          <cell r="B372" t="str">
            <v>31.08.2023</v>
          </cell>
          <cell r="C372" t="str">
            <v>29.06.2024</v>
          </cell>
          <cell r="D372" t="str">
            <v>05.10.2023</v>
          </cell>
        </row>
        <row r="373">
          <cell r="A373" t="str">
            <v>Capital Park. Light 3B - 2</v>
          </cell>
          <cell r="B373" t="str">
            <v>18.08.2023</v>
          </cell>
          <cell r="C373" t="str">
            <v>14.12.2024</v>
          </cell>
          <cell r="D373" t="str">
            <v>14.11.2023</v>
          </cell>
        </row>
        <row r="374">
          <cell r="A374" t="str">
            <v>Capital Park. Sky</v>
          </cell>
          <cell r="B374" t="str">
            <v>13.04.2024</v>
          </cell>
          <cell r="C374" t="str">
            <v>06.11.2025</v>
          </cell>
          <cell r="D374" t="str">
            <v>06.08.2024</v>
          </cell>
        </row>
        <row r="375">
          <cell r="A375" t="str">
            <v>Capital Park. Sky - Паркинг</v>
          </cell>
          <cell r="B375" t="str">
            <v>13.04.2024</v>
          </cell>
          <cell r="C375" t="str">
            <v>06.11.2025</v>
          </cell>
          <cell r="D375" t="str">
            <v>06.08.2024</v>
          </cell>
        </row>
        <row r="376">
          <cell r="A376" t="str">
            <v>Capital Park. Water 3E</v>
          </cell>
          <cell r="B376" t="str">
            <v>24.12.2020</v>
          </cell>
          <cell r="C376" t="str">
            <v>30.06.2022</v>
          </cell>
          <cell r="D376" t="str">
            <v>16.09.2021</v>
          </cell>
        </row>
        <row r="377">
          <cell r="A377" t="str">
            <v>Crocus City 3-1</v>
          </cell>
          <cell r="B377" t="str">
            <v>14.08.2019</v>
          </cell>
          <cell r="C377" t="str">
            <v>15.06.2021</v>
          </cell>
          <cell r="D377" t="str">
            <v>01.08.2019</v>
          </cell>
        </row>
        <row r="378">
          <cell r="A378" t="str">
            <v>Crocus City 3-2-1</v>
          </cell>
          <cell r="B378" t="str">
            <v>18.08.2020</v>
          </cell>
          <cell r="C378" t="str">
            <v>21.03.2022</v>
          </cell>
          <cell r="D378" t="str">
            <v>05.10.2019</v>
          </cell>
        </row>
        <row r="379">
          <cell r="A379" t="str">
            <v>Crocus City 3-2-2</v>
          </cell>
          <cell r="B379" t="str">
            <v>27.10.2020</v>
          </cell>
          <cell r="C379" t="str">
            <v>21.03.2022</v>
          </cell>
          <cell r="D379" t="str">
            <v>01.08.2019</v>
          </cell>
        </row>
        <row r="380">
          <cell r="A380" t="str">
            <v>Crocus City 3-3</v>
          </cell>
          <cell r="B380" t="str">
            <v>21.12.2020</v>
          </cell>
          <cell r="C380" t="str">
            <v>21.03.2022</v>
          </cell>
          <cell r="D380" t="str">
            <v>05.05.2021</v>
          </cell>
        </row>
        <row r="381">
          <cell r="A381" t="str">
            <v>Family Gardens</v>
          </cell>
          <cell r="B381" t="str">
            <v>29.03.2025</v>
          </cell>
          <cell r="C381" t="str">
            <v>25.07.2026</v>
          </cell>
          <cell r="D381" t="str">
            <v>15.08.2025</v>
          </cell>
          <cell r="E381">
            <v>1</v>
          </cell>
        </row>
        <row r="382">
          <cell r="A382" t="str">
            <v>Family Gardens 1 - Паркинг</v>
          </cell>
          <cell r="B382" t="str">
            <v>15.03.2025</v>
          </cell>
          <cell r="C382" t="str">
            <v>25.07.2026</v>
          </cell>
          <cell r="D382" t="str">
            <v>15.08.2025</v>
          </cell>
        </row>
        <row r="383">
          <cell r="A383" t="str">
            <v>Jetisu Kerbez - 1</v>
          </cell>
          <cell r="B383" t="str">
            <v>22.08.2023</v>
          </cell>
          <cell r="C383" t="str">
            <v>30.11.2024</v>
          </cell>
          <cell r="D383" t="str">
            <v>05.10.2023</v>
          </cell>
        </row>
        <row r="384">
          <cell r="A384" t="str">
            <v>Jetisu.Lepsi - 1</v>
          </cell>
          <cell r="B384" t="str">
            <v>09.06.2021</v>
          </cell>
          <cell r="C384" t="str">
            <v>17.12.2022</v>
          </cell>
          <cell r="D384" t="str">
            <v>27.12.2021</v>
          </cell>
        </row>
        <row r="385">
          <cell r="A385" t="str">
            <v>Jetisu.Lepsi - 2</v>
          </cell>
          <cell r="B385" t="str">
            <v>17.09.2021</v>
          </cell>
          <cell r="C385" t="str">
            <v>17.12.2022</v>
          </cell>
          <cell r="D385" t="str">
            <v>27.12.2021</v>
          </cell>
        </row>
        <row r="386">
          <cell r="A386" t="str">
            <v>Jetisu.Lepsi - 3</v>
          </cell>
          <cell r="B386" t="str">
            <v>26.04.2022</v>
          </cell>
          <cell r="C386" t="str">
            <v>29.04.2023</v>
          </cell>
          <cell r="D386" t="str">
            <v>27.12.2021</v>
          </cell>
        </row>
        <row r="387">
          <cell r="A387" t="str">
            <v>Light House - 1</v>
          </cell>
          <cell r="B387" t="str">
            <v>07.12.2016</v>
          </cell>
          <cell r="C387" t="str">
            <v>31.08.2018</v>
          </cell>
          <cell r="D387" t="str">
            <v>07.09.2017</v>
          </cell>
        </row>
        <row r="388">
          <cell r="A388" t="str">
            <v>Light House - 2</v>
          </cell>
          <cell r="B388" t="str">
            <v>24.04.2018</v>
          </cell>
          <cell r="C388" t="str">
            <v>01.02.2019</v>
          </cell>
          <cell r="D388" t="str">
            <v>07.09.2017</v>
          </cell>
        </row>
        <row r="389">
          <cell r="A389" t="str">
            <v>MoD Comfort - 3 - Паркинг</v>
          </cell>
          <cell r="B389" t="str">
            <v>19.06.2024</v>
          </cell>
          <cell r="C389" t="str">
            <v>20.09.2025</v>
          </cell>
          <cell r="D389" t="str">
            <v>30.11.2023</v>
          </cell>
        </row>
        <row r="390">
          <cell r="A390" t="str">
            <v>MOD Frame</v>
          </cell>
          <cell r="B390" t="str">
            <v>29.04.2025</v>
          </cell>
          <cell r="C390" t="str">
            <v>12.09.2026</v>
          </cell>
          <cell r="D390" t="str">
            <v>03.01.2026</v>
          </cell>
          <cell r="E390">
            <v>5</v>
          </cell>
        </row>
        <row r="391">
          <cell r="A391" t="str">
            <v>MOD Frame - Паркинг</v>
          </cell>
          <cell r="B391" t="str">
            <v>11.08.2025</v>
          </cell>
          <cell r="C391" t="str">
            <v>12.09.2026</v>
          </cell>
          <cell r="D391" t="str">
            <v>03.01.2026</v>
          </cell>
          <cell r="E391">
            <v>1</v>
          </cell>
        </row>
        <row r="392">
          <cell r="A392" t="str">
            <v>MOD Style - 1</v>
          </cell>
          <cell r="B392" t="str">
            <v>19.12.2024</v>
          </cell>
          <cell r="C392" t="str">
            <v>29.08.2026</v>
          </cell>
          <cell r="D392" t="str">
            <v>12.12.2024</v>
          </cell>
          <cell r="E392">
            <v>3</v>
          </cell>
        </row>
        <row r="393">
          <cell r="A393" t="str">
            <v>MOD Ultra</v>
          </cell>
          <cell r="B393" t="str">
            <v>15.08.2025</v>
          </cell>
          <cell r="C393" t="str">
            <v>17.10.2026</v>
          </cell>
          <cell r="D393" t="str">
            <v>21.08.2025</v>
          </cell>
        </row>
        <row r="394">
          <cell r="A394" t="str">
            <v>MOD Urban 1</v>
          </cell>
          <cell r="B394" t="str">
            <v>24.08.2024</v>
          </cell>
          <cell r="C394" t="str">
            <v>25.11.2025</v>
          </cell>
          <cell r="D394" t="str">
            <v>05.09.2024</v>
          </cell>
          <cell r="E394">
            <v>1</v>
          </cell>
        </row>
        <row r="395">
          <cell r="A395" t="str">
            <v>MOD Urban 1 - Паркинг</v>
          </cell>
          <cell r="B395" t="str">
            <v>24.08.2024</v>
          </cell>
          <cell r="C395" t="str">
            <v>25.11.2025</v>
          </cell>
          <cell r="D395" t="str">
            <v>05.09.2024</v>
          </cell>
        </row>
        <row r="396">
          <cell r="A396" t="str">
            <v>MOD Urban 2</v>
          </cell>
          <cell r="B396" t="str">
            <v>17.01.2025</v>
          </cell>
          <cell r="C396" t="str">
            <v>11.07.2026</v>
          </cell>
          <cell r="D396" t="str">
            <v>23.12.2024</v>
          </cell>
          <cell r="E396">
            <v>3</v>
          </cell>
        </row>
        <row r="397">
          <cell r="A397" t="str">
            <v>MOD Urban 3</v>
          </cell>
          <cell r="B397" t="str">
            <v>11.06.2025</v>
          </cell>
          <cell r="C397" t="str">
            <v>05.09.2026</v>
          </cell>
          <cell r="D397" t="str">
            <v>18.08.2025</v>
          </cell>
        </row>
        <row r="398">
          <cell r="A398" t="str">
            <v>MOD Urban 3 - 3 - Паркинг</v>
          </cell>
          <cell r="B398" t="str">
            <v>07.06.2025</v>
          </cell>
          <cell r="C398" t="str">
            <v>05.09.2026</v>
          </cell>
          <cell r="D398" t="str">
            <v>18.08.2025</v>
          </cell>
        </row>
        <row r="399">
          <cell r="A399" t="str">
            <v>MOD Urban 4</v>
          </cell>
          <cell r="B399" t="str">
            <v>07.11.2025</v>
          </cell>
          <cell r="C399" t="str">
            <v>29.05.2027</v>
          </cell>
          <cell r="D399" t="str">
            <v>23.09.2025</v>
          </cell>
          <cell r="E399">
            <v>11</v>
          </cell>
        </row>
        <row r="400">
          <cell r="A400" t="str">
            <v>MoD.Comfort - 1</v>
          </cell>
          <cell r="B400" t="str">
            <v>25.11.2022</v>
          </cell>
          <cell r="C400" t="str">
            <v>31.08.2024</v>
          </cell>
          <cell r="D400" t="str">
            <v>20.07.2023</v>
          </cell>
        </row>
        <row r="401">
          <cell r="A401" t="str">
            <v>MoD.Comfort - 1 - Паркинг</v>
          </cell>
          <cell r="B401" t="str">
            <v>02.10.2023</v>
          </cell>
          <cell r="C401" t="str">
            <v>31.08.2024</v>
          </cell>
          <cell r="D401" t="str">
            <v>20.07.2023</v>
          </cell>
        </row>
        <row r="402">
          <cell r="A402" t="str">
            <v>MoD.Comfort - 2</v>
          </cell>
          <cell r="B402" t="str">
            <v>21.10.2023</v>
          </cell>
          <cell r="C402" t="str">
            <v>12.07.2025</v>
          </cell>
          <cell r="D402" t="str">
            <v>23.10.2023</v>
          </cell>
        </row>
        <row r="403">
          <cell r="A403" t="str">
            <v>MoD.Comfort - 3</v>
          </cell>
          <cell r="B403" t="str">
            <v>19.06.2024</v>
          </cell>
          <cell r="C403" t="str">
            <v>20.09.2025</v>
          </cell>
          <cell r="D403" t="str">
            <v>30.11.2023</v>
          </cell>
        </row>
        <row r="404">
          <cell r="A404" t="str">
            <v>Nova City Южный  - 3 - Паркинг</v>
          </cell>
          <cell r="B404" t="str">
            <v>06.10.2021</v>
          </cell>
          <cell r="C404" t="str">
            <v>04.06.2022</v>
          </cell>
        </row>
        <row r="405">
          <cell r="A405" t="str">
            <v>Nura Esil - 4</v>
          </cell>
          <cell r="B405" t="str">
            <v>12.12.2019</v>
          </cell>
          <cell r="C405" t="str">
            <v>17.07.2021</v>
          </cell>
          <cell r="D405" t="str">
            <v>26.08.2019</v>
          </cell>
        </row>
        <row r="406">
          <cell r="A406" t="str">
            <v>Only Moon - 1 очередь (3)</v>
          </cell>
          <cell r="B406" t="str">
            <v>15.09.2020</v>
          </cell>
          <cell r="C406" t="str">
            <v>28.12.2021</v>
          </cell>
          <cell r="D406" t="str">
            <v>29.07.2021</v>
          </cell>
        </row>
        <row r="407">
          <cell r="A407" t="str">
            <v>Only Moon - 2</v>
          </cell>
          <cell r="B407" t="str">
            <v>10.02.2021</v>
          </cell>
          <cell r="C407" t="str">
            <v>30.06.2022</v>
          </cell>
          <cell r="D407" t="str">
            <v>29.07.2021</v>
          </cell>
        </row>
        <row r="408">
          <cell r="A408" t="str">
            <v>Only Moon - 3 очередь (1)</v>
          </cell>
          <cell r="B408" t="str">
            <v>06.05.2021</v>
          </cell>
          <cell r="C408" t="str">
            <v>30.06.2022</v>
          </cell>
          <cell r="D408" t="str">
            <v>29.07.2021</v>
          </cell>
        </row>
        <row r="409">
          <cell r="A409" t="str">
            <v>Only Moon - 3 очередь (1) - Паркинг</v>
          </cell>
          <cell r="B409" t="str">
            <v>22.05.2021</v>
          </cell>
          <cell r="C409" t="str">
            <v>30.06.2022</v>
          </cell>
          <cell r="D409" t="str">
            <v>29.07.2021</v>
          </cell>
        </row>
        <row r="410">
          <cell r="A410" t="str">
            <v>Only SUN - 1</v>
          </cell>
          <cell r="B410" t="str">
            <v>22.02.2019</v>
          </cell>
          <cell r="C410" t="str">
            <v>07.07.2020</v>
          </cell>
          <cell r="D410" t="str">
            <v>29.05.2019</v>
          </cell>
        </row>
        <row r="411">
          <cell r="A411" t="str">
            <v>Only SUN - 1 (офис)</v>
          </cell>
          <cell r="B411" t="str">
            <v>22.02.2019</v>
          </cell>
          <cell r="C411" t="str">
            <v>07.07.2020</v>
          </cell>
          <cell r="D411" t="str">
            <v>29.05.2019</v>
          </cell>
        </row>
        <row r="412">
          <cell r="A412" t="str">
            <v>Only SUN - 2</v>
          </cell>
          <cell r="B412" t="str">
            <v>23.10.2019</v>
          </cell>
          <cell r="C412" t="str">
            <v>21.12.2020</v>
          </cell>
          <cell r="D412" t="str">
            <v>09.10.2019</v>
          </cell>
        </row>
        <row r="413">
          <cell r="A413" t="str">
            <v>Only SUN - 2 (офис)</v>
          </cell>
          <cell r="B413" t="str">
            <v>23.10.2019</v>
          </cell>
          <cell r="C413" t="str">
            <v>21.12.2020</v>
          </cell>
          <cell r="D413" t="str">
            <v>09.10.2019</v>
          </cell>
        </row>
        <row r="414">
          <cell r="A414" t="str">
            <v>Only SUN - 3</v>
          </cell>
          <cell r="B414" t="str">
            <v>22.01.2020</v>
          </cell>
          <cell r="C414" t="str">
            <v>03.09.2021</v>
          </cell>
          <cell r="D414" t="str">
            <v>20.01.2020</v>
          </cell>
        </row>
        <row r="415">
          <cell r="A415" t="str">
            <v>Orynbor Towers (1-1) - 22 этажа</v>
          </cell>
          <cell r="B415" t="str">
            <v>15.10.2016</v>
          </cell>
          <cell r="C415" t="str">
            <v>29.12.2017</v>
          </cell>
        </row>
        <row r="416">
          <cell r="A416" t="str">
            <v>Orynbor Towers (1-1) офисы</v>
          </cell>
          <cell r="C416" t="str">
            <v>29.12.2017</v>
          </cell>
        </row>
        <row r="417">
          <cell r="A417" t="str">
            <v>Orynbor towers (1-2) - 12 этажей</v>
          </cell>
          <cell r="B417" t="str">
            <v>02.11.2017</v>
          </cell>
          <cell r="C417" t="str">
            <v>17.08.2018</v>
          </cell>
          <cell r="D417" t="str">
            <v>04.07.2018</v>
          </cell>
        </row>
        <row r="418">
          <cell r="A418" t="str">
            <v>Orynbor towers (1-3) - 22 этажа</v>
          </cell>
          <cell r="B418" t="str">
            <v>27.12.2017</v>
          </cell>
          <cell r="C418" t="str">
            <v>19.09.2018</v>
          </cell>
          <cell r="D418" t="str">
            <v>04.07.2018</v>
          </cell>
        </row>
        <row r="419">
          <cell r="A419" t="str">
            <v>Park Avenue Exclusive - 1</v>
          </cell>
          <cell r="B419" t="str">
            <v>27.01.2018</v>
          </cell>
          <cell r="C419" t="str">
            <v>25.06.2019</v>
          </cell>
          <cell r="D419" t="str">
            <v>10.09.2018</v>
          </cell>
        </row>
        <row r="420">
          <cell r="A420" t="str">
            <v>Park Avenue Exclusive - 2</v>
          </cell>
          <cell r="B420" t="str">
            <v>08.02.2019</v>
          </cell>
          <cell r="C420" t="str">
            <v>15.08.2020</v>
          </cell>
          <cell r="D420" t="str">
            <v>10.09.2018</v>
          </cell>
        </row>
        <row r="421">
          <cell r="A421" t="str">
            <v>Park Avenue Exclusive - 3</v>
          </cell>
          <cell r="B421" t="str">
            <v>25.09.2019</v>
          </cell>
          <cell r="C421" t="str">
            <v>07.08.2021</v>
          </cell>
          <cell r="D421" t="str">
            <v>30.10.2021</v>
          </cell>
        </row>
        <row r="422">
          <cell r="A422" t="str">
            <v>Park Avenue Exclusive - 4</v>
          </cell>
          <cell r="B422" t="str">
            <v>12.08.2020</v>
          </cell>
          <cell r="C422" t="str">
            <v>18.12.2021</v>
          </cell>
          <cell r="D422" t="str">
            <v>30.10.2021</v>
          </cell>
        </row>
        <row r="423">
          <cell r="A423" t="str">
            <v>Prime</v>
          </cell>
          <cell r="B423" t="str">
            <v>11.11.2022</v>
          </cell>
          <cell r="C423" t="str">
            <v>08.06.2024</v>
          </cell>
          <cell r="D423" t="str">
            <v>22.10.2022</v>
          </cell>
        </row>
        <row r="424">
          <cell r="A424" t="str">
            <v>Promenade EXPO - A 1</v>
          </cell>
          <cell r="C424" t="str">
            <v>21.11.2015</v>
          </cell>
        </row>
        <row r="425">
          <cell r="A425" t="str">
            <v>Promenade EXPO - B 1</v>
          </cell>
          <cell r="B425" t="str">
            <v>01.08.2016</v>
          </cell>
          <cell r="C425" t="str">
            <v>19.10.2017</v>
          </cell>
        </row>
        <row r="426">
          <cell r="A426" t="str">
            <v>Promenade EXPO - B 2</v>
          </cell>
          <cell r="B426" t="str">
            <v>11.06.2016</v>
          </cell>
          <cell r="C426" t="str">
            <v>02.10.2017</v>
          </cell>
        </row>
        <row r="427">
          <cell r="A427" t="str">
            <v>Promenade EXPO - B 3</v>
          </cell>
          <cell r="C427" t="str">
            <v>15.07.2017</v>
          </cell>
        </row>
        <row r="428">
          <cell r="A428" t="str">
            <v>Promenade EXPO - C 1</v>
          </cell>
          <cell r="B428" t="str">
            <v>26.08.2014</v>
          </cell>
          <cell r="C428" t="str">
            <v>04.06.2016</v>
          </cell>
        </row>
        <row r="429">
          <cell r="A429" t="str">
            <v>Promenade EXPO - C 2</v>
          </cell>
          <cell r="B429" t="str">
            <v>26.08.2014</v>
          </cell>
          <cell r="C429" t="str">
            <v>02.07.2016</v>
          </cell>
        </row>
        <row r="430">
          <cell r="A430" t="str">
            <v>Promenade EXPO - C 3</v>
          </cell>
          <cell r="B430" t="str">
            <v>26.08.2014</v>
          </cell>
          <cell r="C430" t="str">
            <v>02.07.2016</v>
          </cell>
        </row>
        <row r="431">
          <cell r="A431" t="str">
            <v>Promenade EXPO - D</v>
          </cell>
          <cell r="C431" t="str">
            <v>31.12.2016</v>
          </cell>
        </row>
        <row r="432">
          <cell r="A432" t="str">
            <v>Promenade EXPO - E</v>
          </cell>
          <cell r="B432" t="str">
            <v>20.12.2016</v>
          </cell>
          <cell r="C432" t="str">
            <v>29.12.2017</v>
          </cell>
        </row>
        <row r="433">
          <cell r="A433" t="str">
            <v>Qasteev</v>
          </cell>
          <cell r="B433" t="str">
            <v>26.09.2024</v>
          </cell>
          <cell r="C433" t="str">
            <v>01.08.2026</v>
          </cell>
          <cell r="D433" t="str">
            <v>22.01.2025</v>
          </cell>
          <cell r="E433">
            <v>2</v>
          </cell>
        </row>
        <row r="434">
          <cell r="A434" t="str">
            <v>Qasteev - 2</v>
          </cell>
          <cell r="B434" t="str">
            <v>11.03.2025</v>
          </cell>
          <cell r="C434" t="str">
            <v>26.09.2026</v>
          </cell>
          <cell r="D434" t="str">
            <v>29.01.2025</v>
          </cell>
          <cell r="E434">
            <v>5</v>
          </cell>
        </row>
        <row r="435">
          <cell r="A435" t="str">
            <v>Qasteev - 3</v>
          </cell>
          <cell r="B435" t="str">
            <v>18.10.2025</v>
          </cell>
          <cell r="C435" t="str">
            <v>19.06.2027</v>
          </cell>
          <cell r="D435" t="str">
            <v>15.11.2025</v>
          </cell>
          <cell r="E435">
            <v>8</v>
          </cell>
        </row>
        <row r="436">
          <cell r="A436" t="str">
            <v>Ray Residence - 2 (22 этажа)</v>
          </cell>
          <cell r="B436" t="str">
            <v>15.04.2019</v>
          </cell>
          <cell r="C436" t="str">
            <v>23.10.2020</v>
          </cell>
          <cell r="D436" t="str">
            <v>25.04.2019</v>
          </cell>
        </row>
        <row r="437">
          <cell r="A437" t="str">
            <v>Ray Residence 22 этажа - 1</v>
          </cell>
          <cell r="B437" t="str">
            <v>15.03.2018</v>
          </cell>
          <cell r="C437" t="str">
            <v>21.12.2019</v>
          </cell>
          <cell r="D437" t="str">
            <v>30.05.2018</v>
          </cell>
        </row>
        <row r="438">
          <cell r="A438" t="str">
            <v>Ray Residence 6 этажей - 1</v>
          </cell>
          <cell r="B438" t="str">
            <v>15.03.2018</v>
          </cell>
          <cell r="C438" t="str">
            <v>21.12.2019</v>
          </cell>
          <cell r="D438" t="str">
            <v>30.05.2018</v>
          </cell>
        </row>
        <row r="439">
          <cell r="A439" t="str">
            <v>Ray Residence_офисы - 1</v>
          </cell>
          <cell r="B439" t="str">
            <v>15.03.2018</v>
          </cell>
          <cell r="C439" t="str">
            <v>21.12.2019</v>
          </cell>
          <cell r="D439" t="str">
            <v>30.05.2018</v>
          </cell>
        </row>
        <row r="440">
          <cell r="A440" t="str">
            <v>Remark</v>
          </cell>
          <cell r="B440" t="str">
            <v>20.02.2019</v>
          </cell>
          <cell r="C440" t="str">
            <v>15.10.2020</v>
          </cell>
          <cell r="D440" t="str">
            <v>29.05.2019</v>
          </cell>
        </row>
        <row r="441">
          <cell r="A441" t="str">
            <v>Sauran Towers Блок A</v>
          </cell>
          <cell r="B441" t="str">
            <v>01.12.2016</v>
          </cell>
          <cell r="C441" t="str">
            <v>15.09.2018</v>
          </cell>
          <cell r="D441" t="str">
            <v>20.10.2017</v>
          </cell>
        </row>
        <row r="442">
          <cell r="A442" t="str">
            <v>Sauran Towers Блок B</v>
          </cell>
          <cell r="B442" t="str">
            <v>01.12.2016</v>
          </cell>
          <cell r="C442" t="str">
            <v>15.09.2018</v>
          </cell>
          <cell r="D442" t="str">
            <v>20.10.2017</v>
          </cell>
        </row>
        <row r="443">
          <cell r="A443" t="str">
            <v>Sezim Qala. Baqyt Towers</v>
          </cell>
          <cell r="B443" t="str">
            <v>06.02.2023</v>
          </cell>
          <cell r="C443" t="str">
            <v>24.08.2024</v>
          </cell>
          <cell r="D443" t="str">
            <v>31.05.2023</v>
          </cell>
        </row>
        <row r="444">
          <cell r="A444" t="str">
            <v>Sezim Qala.Baqyt 11</v>
          </cell>
          <cell r="B444" t="str">
            <v>18.05.2022</v>
          </cell>
          <cell r="C444" t="str">
            <v>27.05.2023</v>
          </cell>
          <cell r="D444" t="str">
            <v>08.02.2023</v>
          </cell>
        </row>
        <row r="445">
          <cell r="A445" t="str">
            <v>Sezim Qala.Baqyt 12</v>
          </cell>
          <cell r="B445" t="str">
            <v>23.03.2021</v>
          </cell>
          <cell r="C445" t="str">
            <v>18.02.2023</v>
          </cell>
          <cell r="D445" t="str">
            <v>15.10.2021</v>
          </cell>
        </row>
        <row r="446">
          <cell r="A446" t="str">
            <v>Sezim Qala.Baqyt 12 - Паркинг - 12</v>
          </cell>
          <cell r="B446" t="str">
            <v>23.03.2021</v>
          </cell>
          <cell r="C446" t="str">
            <v>18.02.2023</v>
          </cell>
          <cell r="D446" t="str">
            <v>15.10.2021</v>
          </cell>
        </row>
        <row r="447">
          <cell r="A447" t="str">
            <v>Sezim Qala.Senim - 1</v>
          </cell>
          <cell r="B447" t="str">
            <v>24.02.2021</v>
          </cell>
          <cell r="C447" t="str">
            <v>17.09.2022</v>
          </cell>
          <cell r="D447" t="str">
            <v>21.09.2021</v>
          </cell>
        </row>
        <row r="448">
          <cell r="A448" t="str">
            <v>Sezim Qala.Senim - 2</v>
          </cell>
          <cell r="B448" t="str">
            <v>22.05.2021</v>
          </cell>
          <cell r="C448" t="str">
            <v>30.12.2022</v>
          </cell>
          <cell r="D448" t="str">
            <v>21.09.2021</v>
          </cell>
        </row>
        <row r="449">
          <cell r="A449" t="str">
            <v>Sezim Qala.Senim - 3</v>
          </cell>
          <cell r="B449" t="str">
            <v>28.12.2021</v>
          </cell>
          <cell r="C449" t="str">
            <v>08.07.2023</v>
          </cell>
          <cell r="D449" t="str">
            <v>25.04.2022</v>
          </cell>
        </row>
        <row r="450">
          <cell r="A450" t="str">
            <v>Sezim Qala.Senim - 3 - Паркинг</v>
          </cell>
          <cell r="B450" t="str">
            <v>31.01.2022</v>
          </cell>
          <cell r="C450" t="str">
            <v>08.07.2023</v>
          </cell>
          <cell r="D450" t="str">
            <v>25.04.2022</v>
          </cell>
        </row>
        <row r="451">
          <cell r="A451" t="str">
            <v>Viva Plaza ТОП</v>
          </cell>
          <cell r="B451" t="str">
            <v>01.05.2012</v>
          </cell>
        </row>
        <row r="452">
          <cell r="A452" t="str">
            <v>Vivat Promenade</v>
          </cell>
          <cell r="B452" t="str">
            <v>27.01.2018</v>
          </cell>
          <cell r="C452" t="str">
            <v>20.10.2018</v>
          </cell>
          <cell r="D452" t="str">
            <v>01.03.2018</v>
          </cell>
        </row>
        <row r="453">
          <cell r="A453" t="str">
            <v>Байконыс</v>
          </cell>
          <cell r="C453" t="str">
            <v>30.10.2011</v>
          </cell>
        </row>
        <row r="454">
          <cell r="A454" t="str">
            <v>Времена Года (Лето) 2-1 (15 этажей)</v>
          </cell>
          <cell r="B454" t="str">
            <v>18.04.2018</v>
          </cell>
          <cell r="C454" t="str">
            <v>14.04.2019</v>
          </cell>
          <cell r="D454" t="str">
            <v>25.05.2018</v>
          </cell>
        </row>
        <row r="455">
          <cell r="A455" t="str">
            <v>Времена Года (Лето) 2-2 (24 этажа)</v>
          </cell>
          <cell r="B455" t="str">
            <v>21.06.2018</v>
          </cell>
          <cell r="C455" t="str">
            <v>12.10.2019</v>
          </cell>
          <cell r="D455" t="str">
            <v>21.05.2018</v>
          </cell>
        </row>
        <row r="456">
          <cell r="A456" t="str">
            <v>Времена Года (Лето) 2-3 (офис)</v>
          </cell>
          <cell r="B456" t="str">
            <v>25.02.2019</v>
          </cell>
          <cell r="C456" t="str">
            <v>12.10.2019</v>
          </cell>
          <cell r="D456" t="str">
            <v>22.08.2019</v>
          </cell>
        </row>
        <row r="457">
          <cell r="A457" t="str">
            <v>Времена Года (Лето) 3-2 (24 этажа)</v>
          </cell>
          <cell r="B457" t="str">
            <v>19.02.2019</v>
          </cell>
          <cell r="C457" t="str">
            <v>14.08.2020</v>
          </cell>
          <cell r="D457" t="str">
            <v>03.06.2019</v>
          </cell>
        </row>
        <row r="458">
          <cell r="A458" t="str">
            <v>Времена Года (Лето) 3-3 (офис)</v>
          </cell>
          <cell r="B458" t="str">
            <v>16.02.2019</v>
          </cell>
          <cell r="C458" t="str">
            <v>14.08.2020</v>
          </cell>
          <cell r="D458" t="str">
            <v>03.06.2019</v>
          </cell>
        </row>
        <row r="459">
          <cell r="A459" t="str">
            <v>Времена Года (Лето) 4 (24 этажа)</v>
          </cell>
          <cell r="B459" t="str">
            <v>17.01.2020</v>
          </cell>
          <cell r="C459" t="str">
            <v>24.07.2021</v>
          </cell>
          <cell r="D459" t="str">
            <v>03.12.2019</v>
          </cell>
        </row>
        <row r="460">
          <cell r="A460" t="str">
            <v>Времена Года (Лето) 4 (офис)</v>
          </cell>
          <cell r="B460" t="str">
            <v>17.01.2020</v>
          </cell>
          <cell r="C460" t="str">
            <v>24.07.2021</v>
          </cell>
          <cell r="D460" t="str">
            <v>03.12.2019</v>
          </cell>
        </row>
        <row r="461">
          <cell r="A461" t="str">
            <v>Времена Года (Лето) 5</v>
          </cell>
          <cell r="B461" t="str">
            <v>14.05.2020</v>
          </cell>
          <cell r="C461" t="str">
            <v>24.07.2021</v>
          </cell>
          <cell r="D461" t="str">
            <v>03.12.2019</v>
          </cell>
        </row>
        <row r="462">
          <cell r="A462" t="str">
            <v>Гульдер</v>
          </cell>
        </row>
        <row r="463">
          <cell r="A463" t="str">
            <v>Достар 1-2</v>
          </cell>
          <cell r="C463" t="str">
            <v>31.01.2009</v>
          </cell>
        </row>
        <row r="464">
          <cell r="A464" t="str">
            <v>Достар 3-1</v>
          </cell>
          <cell r="C464" t="str">
            <v>31.05.2012</v>
          </cell>
        </row>
        <row r="465">
          <cell r="A465" t="str">
            <v>Достар 3-2</v>
          </cell>
          <cell r="C465" t="str">
            <v>31.10.2011</v>
          </cell>
        </row>
        <row r="466">
          <cell r="A466" t="str">
            <v>Достар 3-3</v>
          </cell>
          <cell r="C466" t="str">
            <v>30.12.2011</v>
          </cell>
        </row>
        <row r="467">
          <cell r="A467" t="str">
            <v>Дуэт</v>
          </cell>
          <cell r="E467">
            <v>17</v>
          </cell>
        </row>
        <row r="468">
          <cell r="A468" t="str">
            <v>Лазурный квартал 1-3</v>
          </cell>
          <cell r="C468" t="str">
            <v>31.10.2011</v>
          </cell>
        </row>
        <row r="469">
          <cell r="A469" t="str">
            <v>Лазурный квартал 1-4</v>
          </cell>
          <cell r="C469" t="str">
            <v>31.05.2011</v>
          </cell>
        </row>
        <row r="470">
          <cell r="A470" t="str">
            <v>Лазурный Квартал 2</v>
          </cell>
          <cell r="C470" t="str">
            <v>31.05.2011</v>
          </cell>
        </row>
        <row r="471">
          <cell r="A471" t="str">
            <v>Лазурный Квартал 2-5</v>
          </cell>
          <cell r="C471" t="str">
            <v>30.11.2012</v>
          </cell>
        </row>
        <row r="472">
          <cell r="A472" t="str">
            <v>Лазурный квартал 4-1 (пластина)</v>
          </cell>
          <cell r="C472" t="str">
            <v>22.08.2015</v>
          </cell>
        </row>
        <row r="473">
          <cell r="A473" t="str">
            <v>Лазурный квартал 4-2 (башни)</v>
          </cell>
          <cell r="C473" t="str">
            <v>22.08.2015</v>
          </cell>
        </row>
        <row r="474">
          <cell r="A474" t="str">
            <v>Лазурный Квартал 5-1</v>
          </cell>
          <cell r="C474" t="str">
            <v>16.07.2016</v>
          </cell>
        </row>
        <row r="475">
          <cell r="A475" t="str">
            <v>Лазурный Квартал 5-2</v>
          </cell>
          <cell r="C475" t="str">
            <v>03.12.2016</v>
          </cell>
        </row>
        <row r="476">
          <cell r="A476" t="str">
            <v>Лазурный квартал-6</v>
          </cell>
        </row>
        <row r="477">
          <cell r="A477" t="str">
            <v>Мәңгілік - 1</v>
          </cell>
          <cell r="B477" t="str">
            <v>19.02.2018</v>
          </cell>
          <cell r="C477" t="str">
            <v>30.12.2018</v>
          </cell>
          <cell r="D477" t="str">
            <v>04.08.2018</v>
          </cell>
        </row>
        <row r="478">
          <cell r="A478" t="str">
            <v>Мәңгілік - 1 (паркинг)</v>
          </cell>
          <cell r="B478" t="str">
            <v>19.02.2018</v>
          </cell>
          <cell r="C478" t="str">
            <v>29.12.2018</v>
          </cell>
          <cell r="D478" t="str">
            <v>04.08.2018</v>
          </cell>
        </row>
        <row r="479">
          <cell r="A479" t="str">
            <v>Мәңгілік - 2</v>
          </cell>
          <cell r="B479" t="str">
            <v>03.10.2018</v>
          </cell>
          <cell r="C479" t="str">
            <v>24.09.2019</v>
          </cell>
          <cell r="D479" t="str">
            <v>24.09.2018</v>
          </cell>
        </row>
        <row r="480">
          <cell r="A480" t="str">
            <v>Мәңгілік - 3</v>
          </cell>
          <cell r="B480" t="str">
            <v>02.11.2018</v>
          </cell>
          <cell r="C480" t="str">
            <v>24.09.2019</v>
          </cell>
          <cell r="D480" t="str">
            <v>24.09.2018</v>
          </cell>
        </row>
        <row r="481">
          <cell r="A481" t="str">
            <v>Сердце столицы - 5</v>
          </cell>
          <cell r="B481" t="str">
            <v>21.10.2022</v>
          </cell>
          <cell r="C481" t="str">
            <v>29.06.2024</v>
          </cell>
          <cell r="D481" t="str">
            <v>19.10.2022</v>
          </cell>
        </row>
        <row r="482">
          <cell r="A482" t="str">
            <v>Сердце Столицы - 5 - Паркинг</v>
          </cell>
          <cell r="B482" t="str">
            <v>29.10.2022</v>
          </cell>
          <cell r="C482" t="str">
            <v>29.06.2024</v>
          </cell>
          <cell r="D482" t="str">
            <v>19.10.2022</v>
          </cell>
        </row>
        <row r="483">
          <cell r="A483" t="str">
            <v>Триумфальная арка 1 очередь</v>
          </cell>
          <cell r="C483" t="str">
            <v>30.12.2016</v>
          </cell>
        </row>
        <row r="484">
          <cell r="A484" t="str">
            <v>Aitys (Сауран 0.59)</v>
          </cell>
          <cell r="B484" t="str">
            <v>29.06.2019</v>
          </cell>
          <cell r="C484" t="str">
            <v>30.10.2020</v>
          </cell>
          <cell r="D484" t="str">
            <v>24.06.2019</v>
          </cell>
        </row>
        <row r="485">
          <cell r="A485" t="str">
            <v>Aitys (Сауран 0.59) паркинг</v>
          </cell>
          <cell r="B485" t="str">
            <v>29.06.2019</v>
          </cell>
          <cell r="C485" t="str">
            <v>30.10.2020</v>
          </cell>
          <cell r="D485" t="str">
            <v>24.06.2019</v>
          </cell>
        </row>
        <row r="486">
          <cell r="A486" t="str">
            <v>Alem. Sana - A</v>
          </cell>
          <cell r="B486" t="str">
            <v>23.10.2025</v>
          </cell>
          <cell r="C486" t="str">
            <v>20.12.2026</v>
          </cell>
          <cell r="D486" t="str">
            <v>14.03.2026</v>
          </cell>
          <cell r="E486">
            <v>20</v>
          </cell>
        </row>
        <row r="487">
          <cell r="A487" t="str">
            <v>Alem. Sana - A - Паркинг</v>
          </cell>
          <cell r="B487" t="str">
            <v>23.10.2025</v>
          </cell>
          <cell r="C487" t="str">
            <v>20.12.2026</v>
          </cell>
          <cell r="D487" t="str">
            <v>15.03.2026</v>
          </cell>
          <cell r="E487">
            <v>1</v>
          </cell>
        </row>
        <row r="488">
          <cell r="A488" t="str">
            <v>Auez 3</v>
          </cell>
          <cell r="B488" t="str">
            <v>16.05.2025</v>
          </cell>
          <cell r="C488" t="str">
            <v>17.10.2026</v>
          </cell>
          <cell r="D488" t="str">
            <v>20.12.2025</v>
          </cell>
          <cell r="E488">
            <v>5</v>
          </cell>
        </row>
        <row r="489">
          <cell r="A489" t="str">
            <v>Auez 4</v>
          </cell>
          <cell r="B489" t="str">
            <v>11.10.2025</v>
          </cell>
          <cell r="C489" t="str">
            <v>15.11.2026</v>
          </cell>
          <cell r="D489" t="str">
            <v>20.02.2026</v>
          </cell>
          <cell r="E489">
            <v>13</v>
          </cell>
        </row>
        <row r="490">
          <cell r="A490" t="str">
            <v>Auez Comfort - 1</v>
          </cell>
          <cell r="B490" t="str">
            <v>14.10.2024</v>
          </cell>
          <cell r="C490" t="str">
            <v>30.05.2026</v>
          </cell>
          <cell r="D490" t="str">
            <v>18.02.2025</v>
          </cell>
          <cell r="E490">
            <v>1</v>
          </cell>
        </row>
        <row r="491">
          <cell r="A491" t="str">
            <v>Auez Comfort - 2</v>
          </cell>
          <cell r="B491" t="str">
            <v>10.02.2025</v>
          </cell>
          <cell r="C491" t="str">
            <v>30.05.2026</v>
          </cell>
          <cell r="D491" t="str">
            <v>18.02.2025</v>
          </cell>
          <cell r="E491">
            <v>6</v>
          </cell>
        </row>
        <row r="492">
          <cell r="A492" t="str">
            <v>Auez Park</v>
          </cell>
          <cell r="B492" t="str">
            <v>18.01.2025</v>
          </cell>
          <cell r="C492" t="str">
            <v>20.06.2026</v>
          </cell>
          <cell r="D492" t="str">
            <v>30.07.2025</v>
          </cell>
          <cell r="E492">
            <v>11</v>
          </cell>
        </row>
        <row r="493">
          <cell r="A493" t="str">
            <v>Auez Park 2</v>
          </cell>
          <cell r="B493" t="str">
            <v>18.08.2025</v>
          </cell>
          <cell r="C493" t="str">
            <v>31.10.2026</v>
          </cell>
          <cell r="D493" t="str">
            <v>28.02.2026</v>
          </cell>
          <cell r="E493">
            <v>16</v>
          </cell>
        </row>
        <row r="494">
          <cell r="A494" t="str">
            <v>Darmen - 1</v>
          </cell>
          <cell r="B494" t="str">
            <v>21.12.2024</v>
          </cell>
          <cell r="C494" t="str">
            <v>30.09.2026</v>
          </cell>
          <cell r="D494" t="str">
            <v>15.12.2025</v>
          </cell>
          <cell r="E494">
            <v>3</v>
          </cell>
        </row>
        <row r="495">
          <cell r="A495" t="str">
            <v>Darmen 2</v>
          </cell>
          <cell r="B495" t="str">
            <v>12.09.2025</v>
          </cell>
          <cell r="C495" t="str">
            <v>15.11.2026</v>
          </cell>
          <cell r="D495" t="str">
            <v>20.01.2026</v>
          </cell>
          <cell r="E495">
            <v>13</v>
          </cell>
        </row>
        <row r="496">
          <cell r="A496" t="str">
            <v>Dream City - 1</v>
          </cell>
          <cell r="B496" t="str">
            <v>15.06.2017</v>
          </cell>
          <cell r="C496" t="str">
            <v>16.02.2019</v>
          </cell>
          <cell r="D496" t="str">
            <v>30.05.2018</v>
          </cell>
        </row>
        <row r="497">
          <cell r="A497" t="str">
            <v>Dream City - 2</v>
          </cell>
          <cell r="B497" t="str">
            <v>23.02.2018</v>
          </cell>
          <cell r="C497" t="str">
            <v>30.11.2019</v>
          </cell>
          <cell r="D497" t="str">
            <v>13.07.2018</v>
          </cell>
        </row>
        <row r="498">
          <cell r="A498" t="str">
            <v>Dream City - 3</v>
          </cell>
          <cell r="B498" t="str">
            <v>25.06.2019</v>
          </cell>
          <cell r="C498" t="str">
            <v>31.10.2020</v>
          </cell>
          <cell r="D498" t="str">
            <v>25.02.2019</v>
          </cell>
        </row>
        <row r="499">
          <cell r="A499" t="str">
            <v>Expo Boulevard-1 очередь. (Квартал J)</v>
          </cell>
          <cell r="C499" t="str">
            <v>17.12.2016</v>
          </cell>
        </row>
        <row r="500">
          <cell r="A500" t="str">
            <v>Expo Boulevard-2 очередь (Квартал K)</v>
          </cell>
          <cell r="C500" t="str">
            <v>25.05.2017</v>
          </cell>
        </row>
        <row r="501">
          <cell r="A501" t="str">
            <v>Expo Boulevard-3 очередь (Квартал E)</v>
          </cell>
          <cell r="C501" t="str">
            <v>15.12.2016</v>
          </cell>
        </row>
        <row r="502">
          <cell r="A502" t="str">
            <v>Expo Boulevard-4 очередь (Квартал F)</v>
          </cell>
          <cell r="C502" t="str">
            <v>25.02.2017</v>
          </cell>
        </row>
        <row r="503">
          <cell r="A503" t="str">
            <v>Expo Boulevard-5 очередь (Квартал H)</v>
          </cell>
          <cell r="C503" t="str">
            <v>25.02.2017</v>
          </cell>
        </row>
        <row r="504">
          <cell r="A504" t="str">
            <v>Expo Boulevard-6 очередь (Квартал L)</v>
          </cell>
          <cell r="C504" t="str">
            <v>20.02.2017</v>
          </cell>
        </row>
        <row r="505">
          <cell r="A505" t="str">
            <v>Expo Residence Офисы и Кладовые</v>
          </cell>
          <cell r="C505" t="str">
            <v>01.12.2016</v>
          </cell>
        </row>
        <row r="506">
          <cell r="A506" t="str">
            <v>Family Town - Вилла 1</v>
          </cell>
          <cell r="C506" t="str">
            <v>27.12.2014</v>
          </cell>
        </row>
        <row r="507">
          <cell r="A507" t="str">
            <v>Family Town - Вилла 2</v>
          </cell>
          <cell r="C507" t="str">
            <v>27.12.2014</v>
          </cell>
        </row>
        <row r="508">
          <cell r="A508" t="str">
            <v>Family Town - Вилла 3</v>
          </cell>
          <cell r="C508" t="str">
            <v>27.12.2014</v>
          </cell>
        </row>
        <row r="509">
          <cell r="A509" t="str">
            <v>Family Town - Вилла 4</v>
          </cell>
          <cell r="C509" t="str">
            <v>10.09.2016</v>
          </cell>
        </row>
        <row r="510">
          <cell r="A510" t="str">
            <v>Family Town - Вилла 5</v>
          </cell>
          <cell r="C510" t="str">
            <v>29.10.2016</v>
          </cell>
        </row>
        <row r="511">
          <cell r="A511" t="str">
            <v>Family Town Кабанбая 1 - Офисы</v>
          </cell>
          <cell r="C511" t="str">
            <v>27.12.2014</v>
          </cell>
        </row>
        <row r="512">
          <cell r="A512" t="str">
            <v>Family Town Кабанбая 2 - Офисы</v>
          </cell>
          <cell r="C512" t="str">
            <v>17.04.2015</v>
          </cell>
        </row>
        <row r="513">
          <cell r="A513" t="str">
            <v>Family Town Орынбор 1 - Офисы</v>
          </cell>
          <cell r="C513" t="str">
            <v>27.12.2014</v>
          </cell>
        </row>
        <row r="514">
          <cell r="A514" t="str">
            <v>Family Town Орынбор 2</v>
          </cell>
          <cell r="C514" t="str">
            <v>05.12.2015</v>
          </cell>
        </row>
        <row r="515">
          <cell r="A515" t="str">
            <v>Family Town Орынбор 3</v>
          </cell>
          <cell r="C515" t="str">
            <v>04.06.2016</v>
          </cell>
        </row>
        <row r="516">
          <cell r="A516" t="str">
            <v>Garden View - 3</v>
          </cell>
          <cell r="B516" t="str">
            <v>27.05.2024</v>
          </cell>
          <cell r="C516" t="str">
            <v>27.12.2025</v>
          </cell>
          <cell r="D516" t="str">
            <v>23.04.2024</v>
          </cell>
        </row>
        <row r="517">
          <cell r="A517" t="str">
            <v>Garden View-3 паркинг</v>
          </cell>
          <cell r="B517" t="str">
            <v>27.05.2024</v>
          </cell>
          <cell r="C517" t="str">
            <v>27.12.2025</v>
          </cell>
          <cell r="D517" t="str">
            <v>23.04.2024</v>
          </cell>
          <cell r="E517">
            <v>1</v>
          </cell>
        </row>
        <row r="518">
          <cell r="A518" t="str">
            <v>Nexpo Aura - 1</v>
          </cell>
          <cell r="B518" t="str">
            <v>04.02.2025</v>
          </cell>
          <cell r="C518" t="str">
            <v>31.10.2026</v>
          </cell>
          <cell r="D518" t="str">
            <v>22.01.2025</v>
          </cell>
          <cell r="E518">
            <v>3</v>
          </cell>
        </row>
        <row r="519">
          <cell r="A519" t="str">
            <v>Nexpo Aura - 1 - Паркинг</v>
          </cell>
          <cell r="B519" t="str">
            <v>04.02.2025</v>
          </cell>
          <cell r="C519" t="str">
            <v>31.10.2026</v>
          </cell>
          <cell r="D519" t="str">
            <v>22.01.2025</v>
          </cell>
          <cell r="E519">
            <v>1</v>
          </cell>
        </row>
        <row r="520">
          <cell r="A520" t="str">
            <v>Nexpo City - 1 - 1</v>
          </cell>
          <cell r="B520" t="str">
            <v>15.01.2021</v>
          </cell>
          <cell r="C520" t="str">
            <v>11.06.2022</v>
          </cell>
          <cell r="D520" t="str">
            <v>01.04.2021</v>
          </cell>
        </row>
        <row r="521">
          <cell r="A521" t="str">
            <v>Nexpo City - 1 - 2</v>
          </cell>
          <cell r="B521" t="str">
            <v>16.03.2021</v>
          </cell>
          <cell r="C521" t="str">
            <v>30.04.2022</v>
          </cell>
          <cell r="D521" t="str">
            <v>01.04.2021</v>
          </cell>
        </row>
        <row r="522">
          <cell r="A522" t="str">
            <v>Nexpo City - 1 - 3</v>
          </cell>
          <cell r="B522" t="str">
            <v>20.10.2020</v>
          </cell>
          <cell r="C522" t="str">
            <v>23.10.2021</v>
          </cell>
          <cell r="D522" t="str">
            <v>01.04.2021</v>
          </cell>
        </row>
        <row r="523">
          <cell r="A523" t="str">
            <v>Nexpo City - 1 - 4</v>
          </cell>
          <cell r="B523" t="str">
            <v>20.10.2020</v>
          </cell>
          <cell r="C523" t="str">
            <v>02.12.2021</v>
          </cell>
          <cell r="D523" t="str">
            <v>01.04.2021</v>
          </cell>
        </row>
        <row r="524">
          <cell r="A524" t="str">
            <v>Nexpo City - 1 - 5</v>
          </cell>
          <cell r="B524" t="str">
            <v>16.03.2021</v>
          </cell>
          <cell r="C524" t="str">
            <v>15.03.2022</v>
          </cell>
          <cell r="D524" t="str">
            <v>01.04.2021</v>
          </cell>
        </row>
        <row r="525">
          <cell r="A525" t="str">
            <v>Nexpo City - 1 - 6</v>
          </cell>
          <cell r="B525" t="str">
            <v>15.01.2021</v>
          </cell>
          <cell r="C525" t="str">
            <v>11.06.2022</v>
          </cell>
          <cell r="D525" t="str">
            <v>01.04.2021</v>
          </cell>
        </row>
        <row r="526">
          <cell r="A526" t="str">
            <v>Nexpo Classic Style - 1</v>
          </cell>
          <cell r="B526" t="str">
            <v>24.01.2024</v>
          </cell>
          <cell r="C526" t="str">
            <v>09.08.2025</v>
          </cell>
          <cell r="D526" t="str">
            <v>03.04.2024</v>
          </cell>
        </row>
        <row r="527">
          <cell r="A527" t="str">
            <v>Nexpo Classic Style - 1 паркинг</v>
          </cell>
          <cell r="B527" t="str">
            <v>24.01.2024</v>
          </cell>
          <cell r="C527" t="str">
            <v>09.08.2025</v>
          </cell>
          <cell r="D527" t="str">
            <v>03.04.2024</v>
          </cell>
        </row>
        <row r="528">
          <cell r="A528" t="str">
            <v>Nexpo Classic Style - 2</v>
          </cell>
          <cell r="B528" t="str">
            <v>19.10.2024</v>
          </cell>
          <cell r="C528" t="str">
            <v>27.06.2026</v>
          </cell>
          <cell r="D528" t="str">
            <v>07.10.2024</v>
          </cell>
        </row>
        <row r="529">
          <cell r="A529" t="str">
            <v>Nexpo Classic Style - 2 - Паркинг</v>
          </cell>
          <cell r="B529" t="str">
            <v>19.10.2024</v>
          </cell>
          <cell r="C529" t="str">
            <v>27.06.2026</v>
          </cell>
          <cell r="D529" t="str">
            <v>07.10.2024</v>
          </cell>
        </row>
        <row r="530">
          <cell r="A530" t="str">
            <v>Nexpo Trend - 1 - Паркинг</v>
          </cell>
          <cell r="B530" t="str">
            <v>04.10.2023</v>
          </cell>
          <cell r="C530" t="str">
            <v>28.06.2025</v>
          </cell>
          <cell r="D530" t="str">
            <v>13.06.2023</v>
          </cell>
        </row>
        <row r="531">
          <cell r="A531" t="str">
            <v>Nexpo Trend - 2 - Офис</v>
          </cell>
          <cell r="B531" t="str">
            <v>02.07.2024</v>
          </cell>
          <cell r="C531" t="str">
            <v>29.10.2025</v>
          </cell>
          <cell r="D531" t="str">
            <v>28.06.2024</v>
          </cell>
        </row>
        <row r="532">
          <cell r="A532" t="str">
            <v>Nexpo Trend - 2 - Паркинг</v>
          </cell>
          <cell r="B532" t="str">
            <v>10.08.2024</v>
          </cell>
          <cell r="C532" t="str">
            <v>29.10.2025</v>
          </cell>
          <cell r="D532" t="str">
            <v>28.06.2024</v>
          </cell>
        </row>
        <row r="533">
          <cell r="A533" t="str">
            <v>Nexpo Trend 1 - 1</v>
          </cell>
          <cell r="B533" t="str">
            <v>04.10.2023</v>
          </cell>
          <cell r="C533" t="str">
            <v>28.06.2025</v>
          </cell>
          <cell r="D533" t="str">
            <v>13.06.2023</v>
          </cell>
        </row>
        <row r="534">
          <cell r="A534" t="str">
            <v>Nexpo Vision - 1</v>
          </cell>
          <cell r="B534" t="str">
            <v>03.04.2024</v>
          </cell>
          <cell r="C534" t="str">
            <v>29.11.2025</v>
          </cell>
          <cell r="D534" t="str">
            <v>03.04.2024</v>
          </cell>
        </row>
        <row r="535">
          <cell r="A535" t="str">
            <v>Nura Esil - 3</v>
          </cell>
          <cell r="B535" t="str">
            <v>01.11.2018</v>
          </cell>
          <cell r="C535" t="str">
            <v>25.12.2019</v>
          </cell>
          <cell r="D535" t="str">
            <v>03.10.2018</v>
          </cell>
        </row>
        <row r="536">
          <cell r="A536" t="str">
            <v>Panorama Park - 1</v>
          </cell>
          <cell r="B536" t="str">
            <v>01.05.2017</v>
          </cell>
          <cell r="C536" t="str">
            <v>13.02.2019</v>
          </cell>
          <cell r="D536" t="str">
            <v>07.08.2018</v>
          </cell>
        </row>
        <row r="537">
          <cell r="A537" t="str">
            <v>Panorama Park - 2</v>
          </cell>
          <cell r="B537" t="str">
            <v>26.10.2017</v>
          </cell>
          <cell r="C537" t="str">
            <v>13.02.2019</v>
          </cell>
          <cell r="D537" t="str">
            <v>13.04.2018</v>
          </cell>
        </row>
        <row r="538">
          <cell r="A538" t="str">
            <v>Panorama park - 3</v>
          </cell>
          <cell r="B538" t="str">
            <v>16.10.2019</v>
          </cell>
          <cell r="C538" t="str">
            <v>10.03.2021</v>
          </cell>
          <cell r="D538" t="str">
            <v>06.11.2019</v>
          </cell>
        </row>
        <row r="539">
          <cell r="A539" t="str">
            <v>Panorama Park - 4</v>
          </cell>
          <cell r="B539" t="str">
            <v>15.12.2018</v>
          </cell>
          <cell r="C539" t="str">
            <v>20.12.2019</v>
          </cell>
          <cell r="D539" t="str">
            <v>04.12.2018</v>
          </cell>
        </row>
        <row r="540">
          <cell r="A540" t="str">
            <v>Panorama Park - 5</v>
          </cell>
          <cell r="B540" t="str">
            <v>29.05.2019</v>
          </cell>
          <cell r="C540" t="str">
            <v>25.09.2020</v>
          </cell>
          <cell r="D540" t="str">
            <v>04.12.2018</v>
          </cell>
        </row>
        <row r="541">
          <cell r="A541" t="str">
            <v>Panorama park офисы - 1</v>
          </cell>
          <cell r="B541" t="str">
            <v>01.05.2017</v>
          </cell>
          <cell r="C541" t="str">
            <v>13.02.2019</v>
          </cell>
          <cell r="D541" t="str">
            <v>07.08.2018</v>
          </cell>
        </row>
        <row r="542">
          <cell r="A542" t="str">
            <v>Panorama park офисы - 3</v>
          </cell>
          <cell r="B542" t="str">
            <v>16.08.2019</v>
          </cell>
          <cell r="C542" t="str">
            <v>10.03.2021</v>
          </cell>
          <cell r="D542" t="str">
            <v>06.11.2019</v>
          </cell>
        </row>
        <row r="543">
          <cell r="A543" t="str">
            <v>Parkside - 1</v>
          </cell>
          <cell r="B543" t="str">
            <v>25.08.2023</v>
          </cell>
          <cell r="C543" t="str">
            <v>09.08.2025</v>
          </cell>
          <cell r="D543" t="str">
            <v>20.07.2023</v>
          </cell>
          <cell r="E543">
            <v>1</v>
          </cell>
        </row>
        <row r="544">
          <cell r="A544" t="str">
            <v>Well house - 1 офис</v>
          </cell>
          <cell r="C544" t="str">
            <v>30.08.2013</v>
          </cell>
        </row>
        <row r="545">
          <cell r="A545" t="str">
            <v>Well house - 2 офис</v>
          </cell>
          <cell r="C545" t="str">
            <v>30.12.2013</v>
          </cell>
        </row>
        <row r="546">
          <cell r="A546" t="str">
            <v>Арман кала 10</v>
          </cell>
          <cell r="B546" t="str">
            <v>20.08.2016</v>
          </cell>
          <cell r="C546" t="str">
            <v>16.12.2017</v>
          </cell>
        </row>
        <row r="547">
          <cell r="A547" t="str">
            <v>Арман кала 2</v>
          </cell>
          <cell r="C547" t="str">
            <v>30.08.2014</v>
          </cell>
        </row>
        <row r="548">
          <cell r="A548" t="str">
            <v>Арман кала 3</v>
          </cell>
          <cell r="C548" t="str">
            <v>29.11.2014</v>
          </cell>
        </row>
        <row r="549">
          <cell r="A549" t="str">
            <v>Арман кала 4</v>
          </cell>
          <cell r="C549" t="str">
            <v>31.01.2015</v>
          </cell>
        </row>
        <row r="550">
          <cell r="A550" t="str">
            <v>Арман кала 6</v>
          </cell>
          <cell r="C550" t="str">
            <v>11.07.2015</v>
          </cell>
        </row>
        <row r="551">
          <cell r="A551" t="str">
            <v>Арман кала 8</v>
          </cell>
          <cell r="B551" t="str">
            <v>04.07.2014</v>
          </cell>
          <cell r="C551" t="str">
            <v>25.01.2016</v>
          </cell>
        </row>
        <row r="552">
          <cell r="A552" t="str">
            <v>Арман кала 9</v>
          </cell>
          <cell r="C552" t="str">
            <v>26.03.2016</v>
          </cell>
        </row>
        <row r="553">
          <cell r="A553" t="str">
            <v>Ботанический (Сауран 1.6 га)</v>
          </cell>
          <cell r="B553" t="str">
            <v>14.08.2018</v>
          </cell>
          <cell r="C553" t="str">
            <v>20.06.2020</v>
          </cell>
          <cell r="D553" t="str">
            <v>01.08.2018</v>
          </cell>
        </row>
        <row r="554">
          <cell r="A554" t="str">
            <v>Ботанический (Сауран 1.6 га) - паркинг</v>
          </cell>
          <cell r="B554" t="str">
            <v>14.08.2018</v>
          </cell>
          <cell r="C554" t="str">
            <v>20.06.2020</v>
          </cell>
          <cell r="D554" t="str">
            <v>01.08.2018</v>
          </cell>
        </row>
        <row r="555">
          <cell r="A555" t="str">
            <v>Времена года-Осень 1 оч.</v>
          </cell>
          <cell r="C555" t="str">
            <v>30.07.2015</v>
          </cell>
        </row>
        <row r="556">
          <cell r="A556" t="str">
            <v>Времена года-Осень 2 оч</v>
          </cell>
          <cell r="C556" t="str">
            <v>03.08.2015</v>
          </cell>
        </row>
        <row r="557">
          <cell r="A557" t="str">
            <v>Сармат 1</v>
          </cell>
          <cell r="C557" t="str">
            <v>01.07.2011</v>
          </cell>
        </row>
        <row r="558">
          <cell r="A558" t="str">
            <v>Сармат-2</v>
          </cell>
        </row>
        <row r="559">
          <cell r="A559" t="str">
            <v>Arena Garden 1-2</v>
          </cell>
          <cell r="B559" t="str">
            <v>18.01.2024</v>
          </cell>
          <cell r="C559" t="str">
            <v>30.08.2025</v>
          </cell>
          <cell r="D559" t="str">
            <v>23.10.2023</v>
          </cell>
        </row>
        <row r="560">
          <cell r="A560" t="str">
            <v>Arena Style - 1</v>
          </cell>
          <cell r="B560" t="str">
            <v>27.09.2024</v>
          </cell>
          <cell r="C560" t="str">
            <v>21.03.2026</v>
          </cell>
          <cell r="D560" t="str">
            <v>15.05.2025</v>
          </cell>
          <cell r="E560">
            <v>1</v>
          </cell>
        </row>
        <row r="561">
          <cell r="A561" t="str">
            <v>Arena Towers - 1 - 1</v>
          </cell>
          <cell r="B561" t="str">
            <v>05.07.2023</v>
          </cell>
          <cell r="C561" t="str">
            <v>28.06.2025</v>
          </cell>
          <cell r="D561" t="str">
            <v>05.12.2023</v>
          </cell>
        </row>
        <row r="562">
          <cell r="A562" t="str">
            <v>Arena Towers - 1 - 2</v>
          </cell>
          <cell r="B562" t="str">
            <v>17.07.2023</v>
          </cell>
          <cell r="C562" t="str">
            <v>28.06.2025</v>
          </cell>
          <cell r="D562" t="str">
            <v>05.12.2023</v>
          </cell>
        </row>
        <row r="563">
          <cell r="A563" t="str">
            <v>Arena Towers 2 - 2</v>
          </cell>
          <cell r="B563" t="str">
            <v>13.03.2024</v>
          </cell>
          <cell r="C563" t="str">
            <v>25.10.2025</v>
          </cell>
          <cell r="D563" t="str">
            <v>27.05.2024</v>
          </cell>
        </row>
        <row r="564">
          <cell r="A564" t="str">
            <v>Arena Towers 2 - 2 - Паркинг</v>
          </cell>
          <cell r="B564" t="str">
            <v>13.03.2024</v>
          </cell>
          <cell r="C564" t="str">
            <v>25.10.2025</v>
          </cell>
          <cell r="D564" t="str">
            <v>27.05.2024</v>
          </cell>
        </row>
        <row r="565">
          <cell r="A565" t="str">
            <v>Arena Unity - 1</v>
          </cell>
          <cell r="B565" t="str">
            <v>29.07.2024</v>
          </cell>
          <cell r="C565" t="str">
            <v>18.10.2025</v>
          </cell>
          <cell r="D565" t="str">
            <v>06.08.2024</v>
          </cell>
        </row>
        <row r="566">
          <cell r="A566" t="str">
            <v>Arena Unity - 2</v>
          </cell>
          <cell r="B566" t="str">
            <v>19.11.2024</v>
          </cell>
          <cell r="C566" t="str">
            <v>27.06.2026</v>
          </cell>
          <cell r="D566" t="str">
            <v>23.12.2024</v>
          </cell>
          <cell r="E566">
            <v>1</v>
          </cell>
        </row>
        <row r="567">
          <cell r="A567" t="str">
            <v>Arena Vista</v>
          </cell>
          <cell r="B567" t="str">
            <v>30.01.2025</v>
          </cell>
          <cell r="C567" t="str">
            <v>22.08.2026</v>
          </cell>
          <cell r="D567" t="str">
            <v>15.12.2025</v>
          </cell>
          <cell r="E567">
            <v>4</v>
          </cell>
        </row>
        <row r="568">
          <cell r="A568" t="str">
            <v>BAIZAMAN</v>
          </cell>
          <cell r="B568" t="str">
            <v>27.02.2025</v>
          </cell>
          <cell r="C568" t="str">
            <v>29.08.2026</v>
          </cell>
          <cell r="D568" t="str">
            <v>15.12.2025</v>
          </cell>
          <cell r="E568">
            <v>5</v>
          </cell>
        </row>
        <row r="569">
          <cell r="A569" t="str">
            <v>BAIZAMAN - 1 - Паркинг</v>
          </cell>
          <cell r="B569" t="str">
            <v>27.02.2025</v>
          </cell>
          <cell r="C569" t="str">
            <v>29.08.2026</v>
          </cell>
          <cell r="D569" t="str">
            <v>15.12.2025</v>
          </cell>
          <cell r="E569">
            <v>2</v>
          </cell>
        </row>
        <row r="570">
          <cell r="A570" t="str">
            <v>Bosaga 1</v>
          </cell>
          <cell r="B570" t="str">
            <v>19.04.2025</v>
          </cell>
          <cell r="C570" t="str">
            <v>15.08.2026</v>
          </cell>
          <cell r="D570" t="str">
            <v>03.01.2026</v>
          </cell>
          <cell r="E570">
            <v>2</v>
          </cell>
        </row>
        <row r="571">
          <cell r="A571" t="str">
            <v>Family Nest F</v>
          </cell>
          <cell r="B571" t="str">
            <v>03.10.2025</v>
          </cell>
          <cell r="C571" t="str">
            <v>06.02.2027</v>
          </cell>
          <cell r="D571" t="str">
            <v>15.01.2026</v>
          </cell>
          <cell r="E571">
            <v>24</v>
          </cell>
        </row>
        <row r="572">
          <cell r="A572" t="str">
            <v>Jetisu Kerbez - 2</v>
          </cell>
          <cell r="B572" t="str">
            <v>17.07.2024</v>
          </cell>
          <cell r="C572" t="str">
            <v>16.08.2025</v>
          </cell>
          <cell r="D572" t="str">
            <v>17.06.2024</v>
          </cell>
        </row>
        <row r="573">
          <cell r="A573" t="str">
            <v>Jetisu Kerbez Comfort - 1</v>
          </cell>
          <cell r="B573" t="str">
            <v>11.12.2024</v>
          </cell>
          <cell r="C573" t="str">
            <v>25.07.2026</v>
          </cell>
          <cell r="D573" t="str">
            <v>04.03.2025</v>
          </cell>
          <cell r="E573">
            <v>3</v>
          </cell>
        </row>
        <row r="574">
          <cell r="A574" t="str">
            <v>Nova city - 10 (3 сектор)</v>
          </cell>
          <cell r="B574" t="str">
            <v>15.09.2017</v>
          </cell>
          <cell r="C574" t="str">
            <v>29.09.2018</v>
          </cell>
        </row>
        <row r="575">
          <cell r="A575" t="str">
            <v>Nova city - 11 (3 сектор)</v>
          </cell>
          <cell r="B575" t="str">
            <v>15.09.2017</v>
          </cell>
          <cell r="C575" t="str">
            <v>29.09.2018</v>
          </cell>
        </row>
        <row r="576">
          <cell r="A576" t="str">
            <v>Nova city - 14 (3 сектор)</v>
          </cell>
          <cell r="B576" t="str">
            <v>27.01.2018</v>
          </cell>
          <cell r="C576" t="str">
            <v>03.04.2019</v>
          </cell>
          <cell r="D576" t="str">
            <v>03.10.2018</v>
          </cell>
        </row>
        <row r="577">
          <cell r="A577" t="str">
            <v>Nova City - 16</v>
          </cell>
          <cell r="B577" t="str">
            <v>05.07.2019</v>
          </cell>
          <cell r="C577" t="str">
            <v>18.07.2020</v>
          </cell>
          <cell r="D577" t="str">
            <v>01.07.2019</v>
          </cell>
        </row>
        <row r="578">
          <cell r="A578" t="str">
            <v>Nova City - 19</v>
          </cell>
          <cell r="B578" t="str">
            <v>16.02.2019</v>
          </cell>
          <cell r="C578" t="str">
            <v>15.05.2020</v>
          </cell>
          <cell r="D578" t="str">
            <v>15.02.2019</v>
          </cell>
        </row>
        <row r="579">
          <cell r="A579" t="str">
            <v>Nova City - 20 (21 очередь)</v>
          </cell>
          <cell r="B579" t="str">
            <v>28.06.2019</v>
          </cell>
          <cell r="C579" t="str">
            <v>12.09.2020</v>
          </cell>
          <cell r="D579" t="str">
            <v>24.06.2019</v>
          </cell>
        </row>
        <row r="580">
          <cell r="A580" t="str">
            <v>Nova City - 21 (22 очередь)</v>
          </cell>
          <cell r="B580" t="str">
            <v>15.08.2019</v>
          </cell>
          <cell r="C580" t="str">
            <v>12.09.2020</v>
          </cell>
          <cell r="D580" t="str">
            <v>12.08.2019</v>
          </cell>
        </row>
        <row r="581">
          <cell r="A581" t="str">
            <v>Nova City Южный - 1</v>
          </cell>
          <cell r="B581" t="str">
            <v>13.01.2021</v>
          </cell>
          <cell r="C581" t="str">
            <v>19.02.2022</v>
          </cell>
          <cell r="D581" t="str">
            <v>21.05.2021</v>
          </cell>
        </row>
        <row r="582">
          <cell r="A582" t="str">
            <v>Nova City Южный - 2</v>
          </cell>
          <cell r="B582" t="str">
            <v>07.12.2020</v>
          </cell>
          <cell r="C582" t="str">
            <v>04.06.2022</v>
          </cell>
          <cell r="D582" t="str">
            <v>21.05.2021</v>
          </cell>
        </row>
        <row r="583">
          <cell r="A583" t="str">
            <v>Nova City Южный - 4</v>
          </cell>
          <cell r="B583" t="str">
            <v>13.01.2021</v>
          </cell>
          <cell r="C583" t="str">
            <v>19.02.2022</v>
          </cell>
          <cell r="D583" t="str">
            <v>21.05.2021</v>
          </cell>
        </row>
        <row r="584">
          <cell r="A584" t="str">
            <v>OIU</v>
          </cell>
          <cell r="B584" t="str">
            <v>20.06.2025</v>
          </cell>
          <cell r="C584" t="str">
            <v>30.08.2026</v>
          </cell>
          <cell r="D584" t="str">
            <v>30.01.2026</v>
          </cell>
          <cell r="E584">
            <v>10</v>
          </cell>
        </row>
        <row r="585">
          <cell r="A585" t="str">
            <v>Promenade Burabay 1 апартаменты</v>
          </cell>
          <cell r="B585" t="str">
            <v>13.09.2018</v>
          </cell>
          <cell r="C585" t="str">
            <v>06.09.2019</v>
          </cell>
        </row>
        <row r="586">
          <cell r="A586" t="str">
            <v>Promenade Burabay 1-2  апартаменты</v>
          </cell>
          <cell r="B586" t="str">
            <v>20.02.2019</v>
          </cell>
          <cell r="C586" t="str">
            <v>06.06.2020</v>
          </cell>
        </row>
        <row r="587">
          <cell r="A587" t="str">
            <v>Sezim Qala - 1</v>
          </cell>
          <cell r="B587" t="str">
            <v>21.07.2018</v>
          </cell>
          <cell r="C587" t="str">
            <v>12.11.2019</v>
          </cell>
          <cell r="D587" t="str">
            <v>28.02.2019</v>
          </cell>
        </row>
        <row r="588">
          <cell r="A588" t="str">
            <v>Sezim Qala - 2</v>
          </cell>
          <cell r="B588" t="str">
            <v>28.02.2019</v>
          </cell>
          <cell r="C588" t="str">
            <v>07.08.2020</v>
          </cell>
          <cell r="D588" t="str">
            <v>15.11.2019</v>
          </cell>
        </row>
        <row r="589">
          <cell r="A589" t="str">
            <v>Sezim Qala - 4-1 (Блоки 1,2,3,4)</v>
          </cell>
          <cell r="B589" t="str">
            <v>27.11.2019</v>
          </cell>
          <cell r="C589" t="str">
            <v>24.04.2021</v>
          </cell>
          <cell r="D589" t="str">
            <v>22.11.2019</v>
          </cell>
        </row>
        <row r="590">
          <cell r="A590" t="str">
            <v>Sezim Qala - 4-2 (Блок 5)</v>
          </cell>
          <cell r="B590" t="str">
            <v>27.11.2019</v>
          </cell>
          <cell r="C590" t="str">
            <v>29.05.2021</v>
          </cell>
          <cell r="D590" t="str">
            <v>22.11.2019</v>
          </cell>
        </row>
        <row r="591">
          <cell r="A591" t="str">
            <v>Sezim Qala Orken - 1</v>
          </cell>
          <cell r="B591" t="str">
            <v>04.07.2024</v>
          </cell>
          <cell r="C591" t="str">
            <v>16.08.2025</v>
          </cell>
          <cell r="D591" t="str">
            <v>28.06.2024</v>
          </cell>
          <cell r="E591">
            <v>1</v>
          </cell>
        </row>
        <row r="592">
          <cell r="A592" t="str">
            <v>Sezim Qala.Baqyt 7</v>
          </cell>
          <cell r="B592" t="str">
            <v>16.09.2019</v>
          </cell>
          <cell r="C592" t="str">
            <v>29.05.2021</v>
          </cell>
          <cell r="D592" t="str">
            <v>11.10.2019</v>
          </cell>
        </row>
        <row r="593">
          <cell r="A593" t="str">
            <v>Sezim Qala.Baqyt 7  Паркинг</v>
          </cell>
          <cell r="B593" t="str">
            <v>16.09.2019</v>
          </cell>
          <cell r="C593" t="str">
            <v>29.05.2021</v>
          </cell>
          <cell r="D593" t="str">
            <v>11.10.2019</v>
          </cell>
        </row>
        <row r="594">
          <cell r="A594" t="str">
            <v>Sezim Qala.Baqyt 8</v>
          </cell>
          <cell r="B594" t="str">
            <v>24.10.2020</v>
          </cell>
          <cell r="C594" t="str">
            <v>30.12.2021</v>
          </cell>
          <cell r="D594" t="str">
            <v>19.11.2020</v>
          </cell>
        </row>
        <row r="595">
          <cell r="A595" t="str">
            <v>Sezim Qala.Baqyt 8 Паркинг</v>
          </cell>
          <cell r="B595" t="str">
            <v>12.01.2021</v>
          </cell>
          <cell r="C595" t="str">
            <v>30.12.2021</v>
          </cell>
          <cell r="D595" t="str">
            <v>20.11.2020</v>
          </cell>
        </row>
        <row r="596">
          <cell r="A596" t="str">
            <v>Shabyt</v>
          </cell>
          <cell r="B596" t="str">
            <v>29.11.2021</v>
          </cell>
          <cell r="C596" t="str">
            <v>24.06.2023</v>
          </cell>
          <cell r="D596" t="str">
            <v>01.08.2022</v>
          </cell>
        </row>
        <row r="597">
          <cell r="A597" t="str">
            <v>UIA. BIRLIK D</v>
          </cell>
          <cell r="B597" t="str">
            <v>27.06.2025</v>
          </cell>
          <cell r="C597" t="str">
            <v>19.09.2026</v>
          </cell>
          <cell r="D597" t="str">
            <v>31.12.2025</v>
          </cell>
          <cell r="E597">
            <v>2</v>
          </cell>
        </row>
        <row r="598">
          <cell r="A598" t="str">
            <v>Сердце столицы  - 2 - Паркинг</v>
          </cell>
          <cell r="B598" t="str">
            <v>15.10.2020</v>
          </cell>
          <cell r="C598" t="str">
            <v>27.12.2021</v>
          </cell>
          <cell r="D598" t="str">
            <v>23.04.2021</v>
          </cell>
        </row>
        <row r="599">
          <cell r="A599" t="str">
            <v>Сердце столицы - 1</v>
          </cell>
          <cell r="B599" t="str">
            <v>25.10.2019</v>
          </cell>
          <cell r="C599" t="str">
            <v>10.07.2021</v>
          </cell>
          <cell r="D599" t="str">
            <v>21.10.2019</v>
          </cell>
        </row>
        <row r="600">
          <cell r="A600" t="str">
            <v>Сердце столицы - 2-1</v>
          </cell>
          <cell r="B600" t="str">
            <v>15.10.2020</v>
          </cell>
          <cell r="C600" t="str">
            <v>27.12.2021</v>
          </cell>
          <cell r="D600" t="str">
            <v>23.04.2021</v>
          </cell>
        </row>
        <row r="601">
          <cell r="A601" t="str">
            <v>Сердце столицы - 2-2</v>
          </cell>
          <cell r="B601" t="str">
            <v>08.01.2021</v>
          </cell>
          <cell r="C601" t="str">
            <v>27.12.2021</v>
          </cell>
          <cell r="D601" t="str">
            <v>23.04.2021</v>
          </cell>
        </row>
        <row r="602">
          <cell r="A602" t="str">
            <v>Сердце столицы - 6</v>
          </cell>
          <cell r="B602" t="str">
            <v>06.08.2021</v>
          </cell>
          <cell r="C602" t="str">
            <v>30.12.2022</v>
          </cell>
          <cell r="D602" t="str">
            <v>30.06.2022</v>
          </cell>
        </row>
        <row r="603">
          <cell r="A603" t="str">
            <v>Сердце столицы (Лиор МЖК) - 1 - Паркинг</v>
          </cell>
          <cell r="B603" t="str">
            <v>25.10.2019</v>
          </cell>
          <cell r="C603" t="str">
            <v>10.07.2021</v>
          </cell>
          <cell r="D603" t="str">
            <v>21.10.2019</v>
          </cell>
        </row>
        <row r="604">
          <cell r="A604" t="str">
            <v>Шанырак 2 офис</v>
          </cell>
        </row>
        <row r="605">
          <cell r="A605" t="str">
            <v>Abyroi</v>
          </cell>
          <cell r="B605" t="str">
            <v>25.11.2024</v>
          </cell>
          <cell r="C605" t="str">
            <v>25.07.2026</v>
          </cell>
          <cell r="D605" t="str">
            <v>15.05.2025</v>
          </cell>
          <cell r="E605">
            <v>1</v>
          </cell>
        </row>
        <row r="606">
          <cell r="A606" t="str">
            <v>Akbulak Life</v>
          </cell>
          <cell r="B606" t="str">
            <v>22.02.2018</v>
          </cell>
          <cell r="C606" t="str">
            <v>25.05.2019</v>
          </cell>
          <cell r="D606" t="str">
            <v>23.05.2018</v>
          </cell>
        </row>
        <row r="607">
          <cell r="A607" t="str">
            <v>Akbulak Life (паркинг)</v>
          </cell>
          <cell r="B607" t="str">
            <v>22.02.2018</v>
          </cell>
          <cell r="C607" t="str">
            <v>25.05.2019</v>
          </cell>
          <cell r="D607" t="str">
            <v>23.05.2018</v>
          </cell>
        </row>
        <row r="608">
          <cell r="A608" t="str">
            <v>GreenLine.Asyl Mura - 1</v>
          </cell>
          <cell r="B608" t="str">
            <v>06.02.2020</v>
          </cell>
          <cell r="C608" t="str">
            <v>16.10.2021</v>
          </cell>
          <cell r="D608" t="str">
            <v>05.02.2020</v>
          </cell>
        </row>
        <row r="609">
          <cell r="A609" t="str">
            <v>GreenLine.Asyl Mura - 1 (паркинг)</v>
          </cell>
          <cell r="B609" t="str">
            <v>06.02.2020</v>
          </cell>
          <cell r="C609" t="str">
            <v>16.10.2021</v>
          </cell>
          <cell r="D609" t="str">
            <v>05.02.2020</v>
          </cell>
        </row>
        <row r="610">
          <cell r="A610" t="str">
            <v>GreenLine.Asyl Mura - 3 (В блок)</v>
          </cell>
          <cell r="B610" t="str">
            <v>11.02.2021</v>
          </cell>
          <cell r="C610" t="str">
            <v>17.09.2022</v>
          </cell>
          <cell r="D610" t="str">
            <v>28.05.2021</v>
          </cell>
        </row>
        <row r="611">
          <cell r="A611" t="str">
            <v>GreenLine.Asyl Mura - 5 (D Блок)</v>
          </cell>
          <cell r="B611" t="str">
            <v>08.11.2021</v>
          </cell>
          <cell r="C611" t="str">
            <v>29.12.2022</v>
          </cell>
          <cell r="D611" t="str">
            <v>11.02.2022</v>
          </cell>
        </row>
        <row r="612">
          <cell r="A612" t="str">
            <v>GreenLine.Silva - 1</v>
          </cell>
          <cell r="B612" t="str">
            <v>24.05.2024</v>
          </cell>
          <cell r="C612" t="str">
            <v>05.08.2025</v>
          </cell>
          <cell r="D612" t="str">
            <v>12.08.2024</v>
          </cell>
        </row>
        <row r="613">
          <cell r="A613" t="str">
            <v>GreenLine.Verda - 1</v>
          </cell>
          <cell r="B613" t="str">
            <v>14.12.2024</v>
          </cell>
          <cell r="C613" t="str">
            <v>29.08.2026</v>
          </cell>
          <cell r="D613" t="str">
            <v>20.03.2025</v>
          </cell>
          <cell r="E613">
            <v>5</v>
          </cell>
        </row>
        <row r="614">
          <cell r="A614" t="str">
            <v>IZBASAR</v>
          </cell>
          <cell r="B614" t="str">
            <v>14.02.2025</v>
          </cell>
          <cell r="C614" t="str">
            <v>01.08.2026</v>
          </cell>
          <cell r="D614" t="str">
            <v>30.07.2025</v>
          </cell>
          <cell r="E614">
            <v>5</v>
          </cell>
        </row>
        <row r="615">
          <cell r="A615" t="str">
            <v>IZBASAR - 1 - Паркинг</v>
          </cell>
          <cell r="B615" t="str">
            <v>14.02.2025</v>
          </cell>
          <cell r="C615" t="str">
            <v>01.08.2026</v>
          </cell>
          <cell r="D615" t="str">
            <v>30.07.2025</v>
          </cell>
        </row>
        <row r="616">
          <cell r="A616" t="str">
            <v>Jetisu Satti</v>
          </cell>
          <cell r="B616" t="str">
            <v>24.02.2025</v>
          </cell>
          <cell r="C616" t="str">
            <v>18.07.2026</v>
          </cell>
          <cell r="D616" t="str">
            <v>27.06.2025</v>
          </cell>
          <cell r="E616">
            <v>1</v>
          </cell>
        </row>
        <row r="617">
          <cell r="A617" t="str">
            <v>Nova city - 1 (1 сектор)</v>
          </cell>
          <cell r="B617" t="str">
            <v>19.06.2016</v>
          </cell>
          <cell r="C617" t="str">
            <v>31.07.2017</v>
          </cell>
        </row>
        <row r="618">
          <cell r="A618" t="str">
            <v>Nova City - 15</v>
          </cell>
          <cell r="B618" t="str">
            <v>28.09.2018</v>
          </cell>
          <cell r="C618" t="str">
            <v>23.09.2019</v>
          </cell>
          <cell r="D618" t="str">
            <v>25.10.2018</v>
          </cell>
        </row>
        <row r="619">
          <cell r="A619" t="str">
            <v>Nova city - 18 (1 сектор)</v>
          </cell>
          <cell r="B619" t="str">
            <v>09.03.2017</v>
          </cell>
          <cell r="C619" t="str">
            <v>14.02.2018</v>
          </cell>
        </row>
        <row r="620">
          <cell r="A620" t="str">
            <v>Nova city - 2 (1 сектор)</v>
          </cell>
          <cell r="B620" t="str">
            <v>19.06.2016</v>
          </cell>
          <cell r="C620" t="str">
            <v>31.07.2017</v>
          </cell>
        </row>
        <row r="621">
          <cell r="A621" t="str">
            <v>Nova city - 6 (1 сектор)</v>
          </cell>
          <cell r="B621" t="str">
            <v>27.01.2017</v>
          </cell>
          <cell r="C621" t="str">
            <v>23.12.2017</v>
          </cell>
        </row>
        <row r="622">
          <cell r="A622" t="str">
            <v>Nova city - 7 (1 сектор)</v>
          </cell>
          <cell r="B622" t="str">
            <v>02.03.2017</v>
          </cell>
          <cell r="C622" t="str">
            <v>31.01.2018</v>
          </cell>
        </row>
        <row r="623">
          <cell r="A623" t="str">
            <v>Nova city - 8 (2 сектор)</v>
          </cell>
          <cell r="B623" t="str">
            <v>23.12.2016</v>
          </cell>
          <cell r="C623" t="str">
            <v>04.05.2018</v>
          </cell>
        </row>
        <row r="624">
          <cell r="A624" t="str">
            <v>Nova city - 9 (2 сектор)</v>
          </cell>
          <cell r="B624" t="str">
            <v>26.10.2016</v>
          </cell>
          <cell r="C624" t="str">
            <v>19.05.2018</v>
          </cell>
        </row>
        <row r="625">
          <cell r="A625" t="str">
            <v>Nova City на Рыскулбекова - 1-1</v>
          </cell>
          <cell r="B625" t="str">
            <v>05.06.2020</v>
          </cell>
          <cell r="C625" t="str">
            <v>31.07.2021</v>
          </cell>
          <cell r="D625" t="str">
            <v>05.02.2020</v>
          </cell>
        </row>
        <row r="626">
          <cell r="A626" t="str">
            <v>Nova City на Рыскулбекова - 1-2</v>
          </cell>
          <cell r="B626" t="str">
            <v>01.09.2020</v>
          </cell>
          <cell r="C626" t="str">
            <v>31.07.2021</v>
          </cell>
          <cell r="D626" t="str">
            <v>05.02.2020</v>
          </cell>
        </row>
        <row r="627">
          <cell r="A627" t="str">
            <v>Nova City на Рыскулбекова - 2</v>
          </cell>
          <cell r="B627" t="str">
            <v>22.02.2021</v>
          </cell>
          <cell r="C627" t="str">
            <v>05.11.2021</v>
          </cell>
          <cell r="D627" t="str">
            <v>28.05.2021</v>
          </cell>
        </row>
        <row r="628">
          <cell r="A628" t="str">
            <v>Nova City на Рыскулбекова 2 - Паркинг</v>
          </cell>
          <cell r="B628" t="str">
            <v>25.06.2021</v>
          </cell>
          <cell r="C628" t="str">
            <v>05.11.2021</v>
          </cell>
          <cell r="D628" t="str">
            <v>28.05.2021</v>
          </cell>
        </row>
        <row r="629">
          <cell r="A629" t="str">
            <v>OIU - 2</v>
          </cell>
          <cell r="B629" t="str">
            <v>23.08.2025</v>
          </cell>
          <cell r="C629" t="str">
            <v>01.11.2026</v>
          </cell>
          <cell r="D629" t="str">
            <v>20.01.2026</v>
          </cell>
          <cell r="E629">
            <v>14</v>
          </cell>
        </row>
        <row r="630">
          <cell r="A630" t="str">
            <v>Sezim Qala - 6-1</v>
          </cell>
          <cell r="B630" t="str">
            <v>07.07.2020</v>
          </cell>
          <cell r="C630" t="str">
            <v>27.11.2021</v>
          </cell>
          <cell r="D630" t="str">
            <v>17.02.2020</v>
          </cell>
        </row>
        <row r="631">
          <cell r="A631" t="str">
            <v>Sezim Qala - 6-2</v>
          </cell>
          <cell r="B631" t="str">
            <v>26.09.2020</v>
          </cell>
          <cell r="C631" t="str">
            <v>27.11.2021</v>
          </cell>
          <cell r="D631" t="str">
            <v>17.02.2020</v>
          </cell>
        </row>
        <row r="632">
          <cell r="A632" t="str">
            <v>Sezim Qala.Baqyt 10</v>
          </cell>
          <cell r="B632" t="str">
            <v>23.12.2020</v>
          </cell>
          <cell r="C632" t="str">
            <v>27.08.2022</v>
          </cell>
          <cell r="D632" t="str">
            <v>14.09.2021</v>
          </cell>
        </row>
        <row r="633">
          <cell r="A633" t="str">
            <v>Sezim Qala.Baqyt 10 - Паркинг</v>
          </cell>
          <cell r="B633" t="str">
            <v>23.12.2020</v>
          </cell>
          <cell r="C633" t="str">
            <v>27.08.2022</v>
          </cell>
          <cell r="D633" t="str">
            <v>14.09.2021</v>
          </cell>
        </row>
        <row r="634">
          <cell r="A634" t="str">
            <v>TULGA</v>
          </cell>
          <cell r="B634" t="str">
            <v>06.05.2025</v>
          </cell>
          <cell r="C634" t="str">
            <v>08.08.2026</v>
          </cell>
          <cell r="D634" t="str">
            <v>10.09.2025</v>
          </cell>
          <cell r="E634">
            <v>6</v>
          </cell>
        </row>
        <row r="635">
          <cell r="A635" t="str">
            <v>Uia.TARIH - A</v>
          </cell>
          <cell r="B635" t="str">
            <v>27.06.2025</v>
          </cell>
          <cell r="C635" t="str">
            <v>19.09.2026</v>
          </cell>
          <cell r="D635" t="str">
            <v>20.12.2025</v>
          </cell>
          <cell r="E635">
            <v>3</v>
          </cell>
        </row>
        <row r="636">
          <cell r="A636" t="str">
            <v>Акбулак Таун - 1</v>
          </cell>
          <cell r="C636" t="str">
            <v>07.06.2014</v>
          </cell>
        </row>
        <row r="637">
          <cell r="A637" t="str">
            <v>Акбулак Таун - 1  офисы</v>
          </cell>
          <cell r="C637" t="str">
            <v>07.06.2014</v>
          </cell>
        </row>
        <row r="638">
          <cell r="A638" t="str">
            <v>Акбулак Таун - 2</v>
          </cell>
          <cell r="C638" t="str">
            <v>22.08.2014</v>
          </cell>
        </row>
        <row r="639">
          <cell r="A639" t="str">
            <v>Акбулак Таун - 2 офис</v>
          </cell>
          <cell r="C639" t="str">
            <v>22.08.2014</v>
          </cell>
        </row>
        <row r="640">
          <cell r="A640" t="str">
            <v>Акбулак Таун - 3</v>
          </cell>
          <cell r="C640" t="str">
            <v>24.10.2014</v>
          </cell>
        </row>
        <row r="641">
          <cell r="A641" t="str">
            <v>Верный (1,2,3 блоки)</v>
          </cell>
          <cell r="C641" t="str">
            <v>28.11.2014</v>
          </cell>
        </row>
        <row r="642">
          <cell r="A642" t="str">
            <v>Верный (4 блок)</v>
          </cell>
          <cell r="C642" t="str">
            <v>16.11.2015</v>
          </cell>
        </row>
        <row r="643">
          <cell r="A643" t="str">
            <v>Верный (5 блок)</v>
          </cell>
          <cell r="C643" t="str">
            <v>16.11.2015</v>
          </cell>
        </row>
        <row r="644">
          <cell r="A644" t="str">
            <v>Верный-2 (8 блок)</v>
          </cell>
          <cell r="C644" t="str">
            <v>28.02.2015</v>
          </cell>
        </row>
        <row r="645">
          <cell r="A645" t="str">
            <v>Верный-2-1 (7 блок)</v>
          </cell>
          <cell r="C645" t="str">
            <v>10.07.2015</v>
          </cell>
        </row>
        <row r="646">
          <cell r="A646" t="str">
            <v>Верный-2-2 (6 блок)</v>
          </cell>
          <cell r="C646" t="str">
            <v>10.07.2015</v>
          </cell>
        </row>
        <row r="647">
          <cell r="A647" t="str">
            <v>7Я - 3 - Паркинг(ModeX)</v>
          </cell>
          <cell r="B647" t="str">
            <v>20.05.2020</v>
          </cell>
          <cell r="C647" t="str">
            <v>15.06.2021</v>
          </cell>
          <cell r="D647" t="str">
            <v>30.03.2021</v>
          </cell>
        </row>
        <row r="648">
          <cell r="A648" t="str">
            <v>7Я (1 очередь)</v>
          </cell>
          <cell r="B648" t="str">
            <v>20.04.2015</v>
          </cell>
          <cell r="C648" t="str">
            <v>27.08.2016</v>
          </cell>
        </row>
        <row r="649">
          <cell r="A649" t="str">
            <v>7Я (2 очередь)</v>
          </cell>
          <cell r="C649" t="str">
            <v>10.12.2016</v>
          </cell>
        </row>
        <row r="650">
          <cell r="A650" t="str">
            <v>7Я (4-1 очередь) - 21 этаж</v>
          </cell>
          <cell r="B650" t="str">
            <v>01.06.2017</v>
          </cell>
          <cell r="C650" t="str">
            <v>08.09.2018</v>
          </cell>
          <cell r="D650" t="str">
            <v>16.10.2017</v>
          </cell>
        </row>
        <row r="651">
          <cell r="A651" t="str">
            <v>7Я (4-2 очередь) - 24 этажа</v>
          </cell>
          <cell r="B651" t="str">
            <v>27.12.2017</v>
          </cell>
          <cell r="C651" t="str">
            <v>31.12.2018</v>
          </cell>
          <cell r="D651" t="str">
            <v>16.10.2017</v>
          </cell>
        </row>
        <row r="652">
          <cell r="A652" t="str">
            <v>7Я (5 очередь)</v>
          </cell>
          <cell r="B652" t="str">
            <v>28.04.2016</v>
          </cell>
          <cell r="C652" t="str">
            <v>24.11.2017</v>
          </cell>
        </row>
        <row r="653">
          <cell r="A653" t="str">
            <v>ADAL - 1</v>
          </cell>
          <cell r="B653" t="str">
            <v>15.01.2019</v>
          </cell>
          <cell r="C653" t="str">
            <v>14.12.2019</v>
          </cell>
          <cell r="D653" t="str">
            <v>11.03.2019</v>
          </cell>
        </row>
        <row r="654">
          <cell r="A654" t="str">
            <v>ADAL - 1  - Паркинг</v>
          </cell>
          <cell r="B654" t="str">
            <v>15.01.2019</v>
          </cell>
          <cell r="C654" t="str">
            <v>30.12.2019</v>
          </cell>
          <cell r="D654" t="str">
            <v>11.03.2019</v>
          </cell>
        </row>
        <row r="655">
          <cell r="A655" t="str">
            <v>ADAL - 2</v>
          </cell>
          <cell r="B655" t="str">
            <v>01.04.2017</v>
          </cell>
          <cell r="C655" t="str">
            <v>15.06.2020</v>
          </cell>
          <cell r="D655" t="str">
            <v>08.05.2019</v>
          </cell>
        </row>
        <row r="656">
          <cell r="A656" t="str">
            <v>ADAL - 2 - Паркинг</v>
          </cell>
          <cell r="B656" t="str">
            <v>15.01.2019</v>
          </cell>
          <cell r="C656" t="str">
            <v>15.06.2020</v>
          </cell>
          <cell r="D656" t="str">
            <v>08.05.2019</v>
          </cell>
        </row>
        <row r="657">
          <cell r="A657" t="str">
            <v>ADAL - 3</v>
          </cell>
          <cell r="B657" t="str">
            <v>23.12.2019</v>
          </cell>
          <cell r="C657" t="str">
            <v>22.12.2020</v>
          </cell>
          <cell r="D657" t="str">
            <v>18.03.2020</v>
          </cell>
        </row>
        <row r="658">
          <cell r="A658" t="str">
            <v>ALAN</v>
          </cell>
          <cell r="B658" t="str">
            <v>01.05.2018</v>
          </cell>
          <cell r="C658" t="str">
            <v>27.04.2019</v>
          </cell>
          <cell r="D658" t="str">
            <v>24.09.2018</v>
          </cell>
        </row>
        <row r="659">
          <cell r="A659" t="str">
            <v>Arena Lite - 1</v>
          </cell>
          <cell r="B659" t="str">
            <v>27.07.2024</v>
          </cell>
          <cell r="C659" t="str">
            <v>26.04.2025</v>
          </cell>
          <cell r="D659" t="str">
            <v>12.12.2024</v>
          </cell>
        </row>
        <row r="660">
          <cell r="A660" t="str">
            <v>Arena Lite - 1 - Паркинг</v>
          </cell>
          <cell r="B660" t="str">
            <v>25.07.2024</v>
          </cell>
          <cell r="C660" t="str">
            <v>26.04.2025</v>
          </cell>
          <cell r="D660" t="str">
            <v>12.12.2024</v>
          </cell>
        </row>
        <row r="661">
          <cell r="A661" t="str">
            <v>Arena Lite - ЧО</v>
          </cell>
          <cell r="B661" t="str">
            <v>27.07.2024</v>
          </cell>
          <cell r="C661" t="str">
            <v>26.04.2025</v>
          </cell>
          <cell r="D661" t="str">
            <v>12.12.2024</v>
          </cell>
        </row>
        <row r="662">
          <cell r="A662" t="str">
            <v>AruPark - 1</v>
          </cell>
          <cell r="B662" t="str">
            <v>28.05.2024</v>
          </cell>
          <cell r="C662" t="str">
            <v>28.12.2024</v>
          </cell>
          <cell r="D662" t="str">
            <v>12.09.2024</v>
          </cell>
        </row>
        <row r="663">
          <cell r="A663" t="str">
            <v>AruPark - 1 - ЧО</v>
          </cell>
          <cell r="B663" t="str">
            <v>28.05.2024</v>
          </cell>
          <cell r="C663" t="str">
            <v>28.12.2024</v>
          </cell>
          <cell r="D663" t="str">
            <v>12.09.2024</v>
          </cell>
        </row>
        <row r="664">
          <cell r="A664" t="str">
            <v>AruPark - 2 - 1</v>
          </cell>
          <cell r="B664" t="str">
            <v>23.09.2024</v>
          </cell>
          <cell r="C664" t="str">
            <v>20.06.2025</v>
          </cell>
          <cell r="D664" t="str">
            <v>06.12.2024</v>
          </cell>
        </row>
        <row r="665">
          <cell r="A665" t="str">
            <v>AruPark - 2 - 1 - ЧО</v>
          </cell>
          <cell r="B665" t="str">
            <v>23.09.2024</v>
          </cell>
          <cell r="C665" t="str">
            <v>20.06.2025</v>
          </cell>
          <cell r="D665" t="str">
            <v>06.12.2024</v>
          </cell>
          <cell r="E665">
            <v>1</v>
          </cell>
        </row>
        <row r="666">
          <cell r="A666" t="str">
            <v>AruPark - 3</v>
          </cell>
          <cell r="B666" t="str">
            <v>31.01.2025</v>
          </cell>
          <cell r="C666" t="str">
            <v>27.12.2025</v>
          </cell>
          <cell r="D666" t="str">
            <v>16.06.2025</v>
          </cell>
          <cell r="E666">
            <v>1</v>
          </cell>
        </row>
        <row r="667">
          <cell r="A667" t="str">
            <v>AruPark - 3 - Паркинг</v>
          </cell>
          <cell r="B667" t="str">
            <v>20.01.2025</v>
          </cell>
          <cell r="C667" t="str">
            <v>27.12.2025</v>
          </cell>
          <cell r="D667" t="str">
            <v>30.06.2025</v>
          </cell>
          <cell r="E667">
            <v>4</v>
          </cell>
        </row>
        <row r="668">
          <cell r="A668" t="str">
            <v>AruPark - 3 - ЧО</v>
          </cell>
          <cell r="B668" t="str">
            <v>31.01.2025</v>
          </cell>
          <cell r="C668" t="str">
            <v>27.12.2025</v>
          </cell>
          <cell r="D668" t="str">
            <v>16.06.2025</v>
          </cell>
          <cell r="E668">
            <v>1</v>
          </cell>
        </row>
        <row r="669">
          <cell r="A669" t="str">
            <v>AruPark 2-2 подъезд 5, 8</v>
          </cell>
          <cell r="B669" t="str">
            <v>29.11.2024</v>
          </cell>
          <cell r="C669" t="str">
            <v>12.07.2025</v>
          </cell>
          <cell r="D669" t="str">
            <v>06.12.2024</v>
          </cell>
        </row>
        <row r="670">
          <cell r="A670" t="str">
            <v>BI-Town 1 очередь</v>
          </cell>
          <cell r="B670" t="str">
            <v>20.04.2013</v>
          </cell>
          <cell r="C670" t="str">
            <v>30.07.2015</v>
          </cell>
        </row>
        <row r="671">
          <cell r="A671" t="str">
            <v>BI-Town Лайнхаус</v>
          </cell>
          <cell r="B671" t="str">
            <v>20.06.2013</v>
          </cell>
          <cell r="C671" t="str">
            <v>30.07.2015</v>
          </cell>
        </row>
        <row r="672">
          <cell r="A672" t="str">
            <v>Comfort Town - 1 (ТОП и К)</v>
          </cell>
          <cell r="C672" t="str">
            <v>20.08.2015</v>
          </cell>
        </row>
        <row r="673">
          <cell r="A673" t="str">
            <v>Comfort Town 2 очередь (ТОП и К)</v>
          </cell>
          <cell r="C673" t="str">
            <v>22.08.2015</v>
          </cell>
        </row>
        <row r="674">
          <cell r="A674" t="str">
            <v>Comfort Town 3 очередь (ТОП и К)</v>
          </cell>
          <cell r="C674" t="str">
            <v>19.09.2015</v>
          </cell>
        </row>
        <row r="675">
          <cell r="A675" t="str">
            <v>Family Town Кабанбая 3</v>
          </cell>
          <cell r="C675" t="str">
            <v>06.10.2015</v>
          </cell>
        </row>
        <row r="676">
          <cell r="A676" t="str">
            <v>GreenLine. Vita - 1</v>
          </cell>
          <cell r="B676" t="str">
            <v>18.07.2022</v>
          </cell>
          <cell r="C676" t="str">
            <v>22.04.2023</v>
          </cell>
          <cell r="D676" t="str">
            <v>11.01.2023</v>
          </cell>
        </row>
        <row r="677">
          <cell r="A677" t="str">
            <v>GreenLine. Vita - 2</v>
          </cell>
          <cell r="B677" t="str">
            <v>28.09.2022</v>
          </cell>
          <cell r="C677" t="str">
            <v>30.06.2023</v>
          </cell>
          <cell r="D677" t="str">
            <v>02.03.2023</v>
          </cell>
        </row>
        <row r="678">
          <cell r="A678" t="str">
            <v>GreenLine. Vita - 2 - офис</v>
          </cell>
          <cell r="B678" t="str">
            <v>28.09.2022</v>
          </cell>
          <cell r="C678" t="str">
            <v>30.06.2023</v>
          </cell>
          <cell r="D678" t="str">
            <v>13.01.2023</v>
          </cell>
        </row>
        <row r="679">
          <cell r="A679" t="str">
            <v>GreenLine. Vita - 3</v>
          </cell>
          <cell r="B679" t="str">
            <v>16.01.2023</v>
          </cell>
          <cell r="C679" t="str">
            <v>07.10.2023</v>
          </cell>
          <cell r="D679" t="str">
            <v>17.04.2023</v>
          </cell>
        </row>
        <row r="680">
          <cell r="A680" t="str">
            <v>Jetisu Aqsu 6</v>
          </cell>
          <cell r="B680" t="str">
            <v>27.09.2024</v>
          </cell>
          <cell r="C680" t="str">
            <v>28.06.2025</v>
          </cell>
          <cell r="D680" t="str">
            <v>11.02.2025</v>
          </cell>
        </row>
        <row r="681">
          <cell r="A681" t="str">
            <v>Jetisu Aqsu 6 - Паркинг</v>
          </cell>
          <cell r="B681" t="str">
            <v>25.09.2024</v>
          </cell>
          <cell r="C681" t="str">
            <v>28.06.2025</v>
          </cell>
          <cell r="D681" t="str">
            <v>11.02.2025</v>
          </cell>
        </row>
        <row r="682">
          <cell r="A682" t="str">
            <v>Jetisu Aspan - Паркинг</v>
          </cell>
          <cell r="B682" t="str">
            <v>21.04.2025</v>
          </cell>
          <cell r="C682" t="str">
            <v>21.03.2026</v>
          </cell>
          <cell r="D682" t="str">
            <v>06.10.2025</v>
          </cell>
          <cell r="E682">
            <v>4</v>
          </cell>
        </row>
        <row r="683">
          <cell r="A683" t="str">
            <v>Jetisu Aspan A - ЧО</v>
          </cell>
          <cell r="B683" t="str">
            <v>19.05.2025</v>
          </cell>
          <cell r="C683" t="str">
            <v>21.03.2026</v>
          </cell>
          <cell r="D683" t="str">
            <v>06.10.2025</v>
          </cell>
          <cell r="E683">
            <v>7</v>
          </cell>
        </row>
        <row r="684">
          <cell r="A684" t="str">
            <v>Jetisu Aspan B - ЧО</v>
          </cell>
          <cell r="B684" t="str">
            <v>25.10.2025</v>
          </cell>
          <cell r="C684" t="str">
            <v>25.07.2026</v>
          </cell>
          <cell r="D684" t="str">
            <v>16.02.2026</v>
          </cell>
          <cell r="E684">
            <v>26</v>
          </cell>
        </row>
        <row r="685">
          <cell r="A685" t="str">
            <v>Jetisu Nauryz</v>
          </cell>
          <cell r="B685" t="str">
            <v>20.03.2025</v>
          </cell>
          <cell r="C685" t="str">
            <v>28.02.2026</v>
          </cell>
          <cell r="D685" t="str">
            <v>06.08.2025</v>
          </cell>
          <cell r="E685">
            <v>4</v>
          </cell>
        </row>
        <row r="686">
          <cell r="A686" t="str">
            <v>Jetisu Nauryz - 1 - Паркинг</v>
          </cell>
          <cell r="B686" t="str">
            <v>20.03.2025</v>
          </cell>
          <cell r="C686" t="str">
            <v>28.02.2026</v>
          </cell>
          <cell r="D686" t="str">
            <v>06.08.2025</v>
          </cell>
          <cell r="E686">
            <v>2</v>
          </cell>
        </row>
        <row r="687">
          <cell r="A687" t="str">
            <v>Jetisu. Aqsu - 3</v>
          </cell>
          <cell r="B687" t="str">
            <v>08.10.2022</v>
          </cell>
          <cell r="C687" t="str">
            <v>30.08.2023</v>
          </cell>
          <cell r="D687" t="str">
            <v>17.08.2023</v>
          </cell>
        </row>
        <row r="688">
          <cell r="A688" t="str">
            <v>Jetisu. Aqsu - 4</v>
          </cell>
          <cell r="B688" t="str">
            <v>15.09.2023</v>
          </cell>
          <cell r="C688" t="str">
            <v>27.04.2024</v>
          </cell>
          <cell r="D688" t="str">
            <v>05.12.2023</v>
          </cell>
        </row>
        <row r="689">
          <cell r="A689" t="str">
            <v>Jetisu. Aqsu - 5</v>
          </cell>
          <cell r="B689" t="str">
            <v>15.02.2024</v>
          </cell>
          <cell r="C689" t="str">
            <v>30.08.2024</v>
          </cell>
          <cell r="D689" t="str">
            <v>28.12.2023</v>
          </cell>
        </row>
        <row r="690">
          <cell r="A690" t="str">
            <v>MoD. Standard 1-1</v>
          </cell>
          <cell r="B690" t="str">
            <v>17.03.2023</v>
          </cell>
          <cell r="C690" t="str">
            <v>25.11.2023</v>
          </cell>
          <cell r="D690" t="str">
            <v>26.06.2023</v>
          </cell>
        </row>
        <row r="691">
          <cell r="A691" t="str">
            <v>MoD. Standard 1-2</v>
          </cell>
          <cell r="B691" t="str">
            <v>24.07.2023</v>
          </cell>
          <cell r="C691" t="str">
            <v>30.03.2024</v>
          </cell>
          <cell r="D691" t="str">
            <v>27.09.2023</v>
          </cell>
        </row>
        <row r="692">
          <cell r="A692" t="str">
            <v>MoD. Standard 1-3</v>
          </cell>
          <cell r="B692" t="str">
            <v>12.12.2023</v>
          </cell>
          <cell r="C692" t="str">
            <v>29.06.2024</v>
          </cell>
          <cell r="D692" t="str">
            <v>06.05.2024</v>
          </cell>
        </row>
        <row r="693">
          <cell r="A693" t="str">
            <v>MOD. Standard 2 - 1</v>
          </cell>
          <cell r="B693" t="str">
            <v>20.03.2024</v>
          </cell>
          <cell r="C693" t="str">
            <v>23.11.2024</v>
          </cell>
          <cell r="D693" t="str">
            <v>29.04.2024</v>
          </cell>
        </row>
        <row r="694">
          <cell r="A694" t="str">
            <v>MoD. Standard 2-2</v>
          </cell>
          <cell r="B694" t="str">
            <v>23.08.2024</v>
          </cell>
          <cell r="C694" t="str">
            <v>26.04.2025</v>
          </cell>
          <cell r="D694" t="str">
            <v>12.08.2024</v>
          </cell>
        </row>
        <row r="695">
          <cell r="A695" t="str">
            <v>MoD. Standard 2-2 - Паркинг</v>
          </cell>
          <cell r="B695" t="str">
            <v>08.01.2025</v>
          </cell>
          <cell r="C695" t="str">
            <v>13.08.2025</v>
          </cell>
          <cell r="D695" t="str">
            <v>12.08.2024</v>
          </cell>
        </row>
        <row r="696">
          <cell r="A696" t="str">
            <v>Nova City на Туране - 3</v>
          </cell>
          <cell r="B696" t="str">
            <v>07.10.2021</v>
          </cell>
          <cell r="C696" t="str">
            <v>03.12.2022</v>
          </cell>
        </row>
        <row r="697">
          <cell r="A697" t="str">
            <v>Onai - Паркинг</v>
          </cell>
          <cell r="B697" t="str">
            <v>27.03.2024</v>
          </cell>
          <cell r="C697" t="str">
            <v>07.09.2024</v>
          </cell>
        </row>
        <row r="698">
          <cell r="A698" t="str">
            <v>ÕRNEK/ORNEK - ЧО</v>
          </cell>
          <cell r="B698" t="str">
            <v>05.07.2025</v>
          </cell>
          <cell r="C698" t="str">
            <v>28.02.2026</v>
          </cell>
          <cell r="D698" t="str">
            <v>15.01.2026</v>
          </cell>
          <cell r="E698">
            <v>6</v>
          </cell>
        </row>
        <row r="699">
          <cell r="A699" t="str">
            <v>PARKLAND - 1 - 2</v>
          </cell>
          <cell r="B699" t="str">
            <v>21.02.2025</v>
          </cell>
          <cell r="C699" t="str">
            <v>18.10.2025</v>
          </cell>
          <cell r="D699" t="str">
            <v>22.09.2025</v>
          </cell>
          <cell r="E699">
            <v>4</v>
          </cell>
        </row>
        <row r="700">
          <cell r="A700" t="str">
            <v>PARKLAND - 1 - ЧО</v>
          </cell>
          <cell r="B700" t="str">
            <v>24.12.2024</v>
          </cell>
          <cell r="C700" t="str">
            <v>18.10.2025</v>
          </cell>
          <cell r="D700" t="str">
            <v>22.09.2025</v>
          </cell>
          <cell r="E700">
            <v>1</v>
          </cell>
        </row>
        <row r="701">
          <cell r="A701" t="str">
            <v>PARKLAND - 1 4, 6 подъезд</v>
          </cell>
          <cell r="B701" t="str">
            <v>24.12.2024</v>
          </cell>
          <cell r="C701" t="str">
            <v>18.10.2025</v>
          </cell>
          <cell r="D701" t="str">
            <v>22.09.2025</v>
          </cell>
        </row>
        <row r="702">
          <cell r="A702" t="str">
            <v>Parkland - E - ЧО</v>
          </cell>
          <cell r="B702" t="str">
            <v>23.08.2025</v>
          </cell>
          <cell r="C702" t="str">
            <v>21.02.2026</v>
          </cell>
          <cell r="D702" t="str">
            <v>15.01.2026</v>
          </cell>
          <cell r="E702">
            <v>9</v>
          </cell>
        </row>
        <row r="703">
          <cell r="A703" t="str">
            <v>Parkland - F - ЧО</v>
          </cell>
          <cell r="B703" t="str">
            <v>12.09.2025</v>
          </cell>
          <cell r="C703" t="str">
            <v>20.06.2026</v>
          </cell>
          <cell r="D703" t="str">
            <v>22.01.2026</v>
          </cell>
          <cell r="E703">
            <v>13</v>
          </cell>
        </row>
        <row r="704">
          <cell r="A704" t="str">
            <v>PARKLAND 2</v>
          </cell>
          <cell r="B704" t="str">
            <v>02.05.2025</v>
          </cell>
          <cell r="C704" t="str">
            <v>28.02.2026</v>
          </cell>
          <cell r="D704" t="str">
            <v>15.07.2025</v>
          </cell>
          <cell r="E704">
            <v>1</v>
          </cell>
        </row>
        <row r="705">
          <cell r="A705" t="str">
            <v>Sezim Qala.Baqyt 9</v>
          </cell>
          <cell r="B705" t="str">
            <v>23.06.2021</v>
          </cell>
          <cell r="C705" t="str">
            <v>02.04.2022</v>
          </cell>
        </row>
        <row r="706">
          <cell r="A706" t="str">
            <v>Space 1 - 1</v>
          </cell>
          <cell r="B706" t="str">
            <v>18.12.2024</v>
          </cell>
          <cell r="C706" t="str">
            <v>23.08.2025</v>
          </cell>
          <cell r="D706" t="str">
            <v>20.03.2025</v>
          </cell>
          <cell r="E706">
            <v>6</v>
          </cell>
        </row>
        <row r="707">
          <cell r="A707" t="str">
            <v>Space 1 - 2 - ЧО</v>
          </cell>
          <cell r="B707" t="str">
            <v>13.02.2025</v>
          </cell>
          <cell r="C707" t="str">
            <v>29.10.2025</v>
          </cell>
          <cell r="D707" t="str">
            <v>20.03.2025</v>
          </cell>
          <cell r="E707">
            <v>6</v>
          </cell>
        </row>
        <row r="708">
          <cell r="A708" t="str">
            <v>Space 1 - 3</v>
          </cell>
          <cell r="B708" t="str">
            <v>07.02.2025</v>
          </cell>
          <cell r="C708" t="str">
            <v>09.08.2025</v>
          </cell>
          <cell r="D708" t="str">
            <v>20.03.2025</v>
          </cell>
          <cell r="E708">
            <v>3</v>
          </cell>
        </row>
        <row r="709">
          <cell r="A709" t="str">
            <v>Space PLUS</v>
          </cell>
          <cell r="B709" t="str">
            <v>24.03.2025</v>
          </cell>
          <cell r="C709" t="str">
            <v>21.02.2026</v>
          </cell>
          <cell r="D709" t="str">
            <v>08.05.2025</v>
          </cell>
          <cell r="E709">
            <v>1</v>
          </cell>
        </row>
        <row r="710">
          <cell r="A710" t="str">
            <v>Space PLUS - Паркинг</v>
          </cell>
          <cell r="B710" t="str">
            <v>24.03.2025</v>
          </cell>
          <cell r="C710" t="str">
            <v>21.02.2026</v>
          </cell>
          <cell r="D710" t="str">
            <v>08.05.2025</v>
          </cell>
          <cell r="E710">
            <v>5</v>
          </cell>
        </row>
        <row r="711">
          <cell r="A711" t="str">
            <v>Space PLUS - ЧО</v>
          </cell>
          <cell r="B711" t="str">
            <v>24.03.2025</v>
          </cell>
          <cell r="C711" t="str">
            <v>21.02.2026</v>
          </cell>
          <cell r="D711" t="str">
            <v>08.05.2025</v>
          </cell>
        </row>
        <row r="712">
          <cell r="A712" t="str">
            <v>UIA. DARYN - K - ЧО</v>
          </cell>
          <cell r="B712" t="str">
            <v>02.08.2025</v>
          </cell>
          <cell r="C712" t="str">
            <v>15.07.2026</v>
          </cell>
          <cell r="D712" t="str">
            <v>22.01.2026</v>
          </cell>
          <cell r="E712">
            <v>10</v>
          </cell>
        </row>
        <row r="713">
          <cell r="A713" t="str">
            <v>UIA. DARYN-B</v>
          </cell>
          <cell r="B713" t="str">
            <v>21.02.2025</v>
          </cell>
          <cell r="C713" t="str">
            <v>20.12.2025</v>
          </cell>
          <cell r="D713" t="str">
            <v>06.08.2025</v>
          </cell>
        </row>
        <row r="714">
          <cell r="A714" t="str">
            <v>UIA.DARYN - A</v>
          </cell>
          <cell r="B714" t="str">
            <v>19.04.2025</v>
          </cell>
          <cell r="C714" t="str">
            <v>28.03.2026</v>
          </cell>
          <cell r="D714" t="str">
            <v>10.12.2025</v>
          </cell>
          <cell r="E714">
            <v>4</v>
          </cell>
        </row>
        <row r="715">
          <cell r="A715" t="str">
            <v>UIA.DARYN - A - Паркинг</v>
          </cell>
          <cell r="B715" t="str">
            <v>03.10.2025</v>
          </cell>
          <cell r="C715" t="str">
            <v>27.06.2026</v>
          </cell>
          <cell r="D715" t="str">
            <v>10.12.2025</v>
          </cell>
          <cell r="E715">
            <v>1</v>
          </cell>
        </row>
        <row r="716">
          <cell r="A716" t="str">
            <v>Арнау - 11</v>
          </cell>
          <cell r="B716" t="str">
            <v>30.04.2019</v>
          </cell>
          <cell r="C716" t="str">
            <v>18.08.2020</v>
          </cell>
          <cell r="D716" t="str">
            <v>11.04.2019</v>
          </cell>
        </row>
        <row r="717">
          <cell r="A717" t="str">
            <v>Арнау - 12</v>
          </cell>
          <cell r="B717" t="str">
            <v>24.02.2018</v>
          </cell>
          <cell r="C717" t="str">
            <v>31.01.2019</v>
          </cell>
          <cell r="D717" t="str">
            <v>25.05.2018</v>
          </cell>
        </row>
        <row r="718">
          <cell r="A718" t="str">
            <v>Арнау - 12 - Паркинг</v>
          </cell>
          <cell r="B718" t="str">
            <v>24.02.2018</v>
          </cell>
          <cell r="C718" t="str">
            <v>31.01.2019</v>
          </cell>
          <cell r="D718" t="str">
            <v>25.05.2018</v>
          </cell>
        </row>
        <row r="719">
          <cell r="A719" t="str">
            <v>Арнау - 14</v>
          </cell>
          <cell r="B719" t="str">
            <v>03.12.2019</v>
          </cell>
          <cell r="C719" t="str">
            <v>11.06.2021</v>
          </cell>
          <cell r="D719" t="str">
            <v>28.11.2019</v>
          </cell>
        </row>
        <row r="720">
          <cell r="A720" t="str">
            <v>Арнау - 8</v>
          </cell>
          <cell r="B720" t="str">
            <v>28.11.2018</v>
          </cell>
          <cell r="C720" t="str">
            <v>23.12.2019</v>
          </cell>
          <cell r="D720" t="str">
            <v>25.05.2018</v>
          </cell>
        </row>
        <row r="721">
          <cell r="A721" t="str">
            <v>Арнау - 8 - Паркинг</v>
          </cell>
          <cell r="B721" t="str">
            <v>28.11.2018</v>
          </cell>
          <cell r="C721" t="str">
            <v>23.12.2019</v>
          </cell>
          <cell r="D721" t="str">
            <v>25.05.2018</v>
          </cell>
        </row>
        <row r="722">
          <cell r="A722" t="str">
            <v>Арнау 1-1</v>
          </cell>
          <cell r="C722" t="str">
            <v>20.08.2015</v>
          </cell>
        </row>
        <row r="723">
          <cell r="A723" t="str">
            <v>Арнау 1-2</v>
          </cell>
          <cell r="C723" t="str">
            <v>25.06.2016</v>
          </cell>
        </row>
        <row r="724">
          <cell r="A724" t="str">
            <v>Арнау 1-3-1</v>
          </cell>
          <cell r="C724" t="str">
            <v>30.03.2016</v>
          </cell>
        </row>
        <row r="725">
          <cell r="A725" t="str">
            <v>Арнау 1-3-2</v>
          </cell>
          <cell r="C725" t="str">
            <v>30.03.2016</v>
          </cell>
        </row>
        <row r="726">
          <cell r="A726" t="str">
            <v>Арнау 10</v>
          </cell>
          <cell r="B726" t="str">
            <v>15.10.2016</v>
          </cell>
          <cell r="C726" t="str">
            <v>15.12.2017</v>
          </cell>
        </row>
        <row r="727">
          <cell r="A727" t="str">
            <v>Арнау 4-1</v>
          </cell>
          <cell r="C727" t="str">
            <v>15.01.2017</v>
          </cell>
        </row>
        <row r="728">
          <cell r="A728" t="str">
            <v>Арнау 4-2</v>
          </cell>
          <cell r="C728" t="str">
            <v>15.01.2017</v>
          </cell>
        </row>
        <row r="729">
          <cell r="A729" t="str">
            <v>Арнау 5</v>
          </cell>
          <cell r="B729" t="str">
            <v>26.10.2018</v>
          </cell>
          <cell r="C729" t="str">
            <v>25.10.2019</v>
          </cell>
          <cell r="D729" t="str">
            <v>15.10.2018</v>
          </cell>
        </row>
        <row r="730">
          <cell r="A730" t="str">
            <v>Арнау 5 Паркинг</v>
          </cell>
          <cell r="B730" t="str">
            <v>26.10.2018</v>
          </cell>
          <cell r="C730" t="str">
            <v>25.10.2019</v>
          </cell>
          <cell r="D730" t="str">
            <v>15.10.2018</v>
          </cell>
        </row>
        <row r="731">
          <cell r="A731" t="str">
            <v>Арнау 6</v>
          </cell>
          <cell r="B731" t="str">
            <v>13.09.2017</v>
          </cell>
          <cell r="C731" t="str">
            <v>13.10.2018</v>
          </cell>
          <cell r="D731" t="str">
            <v>10.05.2018</v>
          </cell>
        </row>
        <row r="732">
          <cell r="A732" t="str">
            <v>Арнау 6 паркинг</v>
          </cell>
          <cell r="B732" t="str">
            <v>13.09.2017</v>
          </cell>
          <cell r="C732" t="str">
            <v>13.10.2018</v>
          </cell>
          <cell r="D732" t="str">
            <v>10.05.2018</v>
          </cell>
        </row>
        <row r="733">
          <cell r="A733" t="str">
            <v>Арнау 7</v>
          </cell>
          <cell r="B733" t="str">
            <v>24.02.2018</v>
          </cell>
          <cell r="C733" t="str">
            <v>08.12.2018</v>
          </cell>
          <cell r="D733" t="str">
            <v>25.05.2018</v>
          </cell>
        </row>
        <row r="734">
          <cell r="A734" t="str">
            <v>Арнау 9</v>
          </cell>
          <cell r="C734" t="str">
            <v>29.07.2017</v>
          </cell>
        </row>
        <row r="735">
          <cell r="A735" t="str">
            <v>Камал 1</v>
          </cell>
          <cell r="C735" t="str">
            <v>31.10.2016</v>
          </cell>
        </row>
        <row r="736">
          <cell r="A736" t="str">
            <v>Камал 2-1</v>
          </cell>
          <cell r="C736" t="str">
            <v>20.05.2017</v>
          </cell>
        </row>
        <row r="737">
          <cell r="A737" t="str">
            <v>Камал 2-2</v>
          </cell>
          <cell r="C737" t="str">
            <v>20.05.2017</v>
          </cell>
        </row>
        <row r="738">
          <cell r="A738" t="str">
            <v>Камал 3-1</v>
          </cell>
          <cell r="B738" t="str">
            <v>29.06.2016</v>
          </cell>
          <cell r="C738" t="str">
            <v>15.09.2017</v>
          </cell>
        </row>
        <row r="739">
          <cell r="A739" t="str">
            <v>Камал 3-2</v>
          </cell>
          <cell r="B739" t="str">
            <v>15.09.2016</v>
          </cell>
          <cell r="C739" t="str">
            <v>15.09.2017</v>
          </cell>
        </row>
        <row r="740">
          <cell r="A740" t="str">
            <v>Камал 4</v>
          </cell>
          <cell r="B740" t="str">
            <v>15.01.2017</v>
          </cell>
          <cell r="C740" t="str">
            <v>02.06.2018</v>
          </cell>
        </row>
        <row r="741">
          <cell r="A741" t="str">
            <v>Камал 5</v>
          </cell>
          <cell r="B741" t="str">
            <v>21.10.2017</v>
          </cell>
          <cell r="C741" t="str">
            <v>30.09.2018</v>
          </cell>
        </row>
        <row r="742">
          <cell r="A742" t="str">
            <v>Созвездие</v>
          </cell>
          <cell r="B742" t="str">
            <v>28.01.2017</v>
          </cell>
          <cell r="C742" t="str">
            <v>03.03.2018</v>
          </cell>
        </row>
        <row r="743">
          <cell r="A743" t="str">
            <v>Симфония офис</v>
          </cell>
        </row>
        <row r="744">
          <cell r="A744" t="str">
            <v>Социал офисы</v>
          </cell>
        </row>
        <row r="745">
          <cell r="A745" t="str">
            <v>Botanika Saroyi - 2 - 1</v>
          </cell>
          <cell r="B745" t="str">
            <v>10.05.2025</v>
          </cell>
          <cell r="C745" t="str">
            <v>26.12.2026</v>
          </cell>
          <cell r="D745" t="str">
            <v>06.03.2025</v>
          </cell>
          <cell r="E745">
            <v>2</v>
          </cell>
        </row>
        <row r="746">
          <cell r="A746" t="str">
            <v>Flagman Tashkent - 1</v>
          </cell>
          <cell r="B746" t="str">
            <v>08.08.2024</v>
          </cell>
          <cell r="C746" t="str">
            <v>30.05.2026</v>
          </cell>
          <cell r="D746" t="str">
            <v>20.12.2024</v>
          </cell>
        </row>
        <row r="747">
          <cell r="A747" t="str">
            <v>Sado Business - 1</v>
          </cell>
          <cell r="B747" t="str">
            <v>26.03.2024</v>
          </cell>
          <cell r="C747" t="str">
            <v>27.09.2025</v>
          </cell>
          <cell r="D747" t="str">
            <v>26.11.2024</v>
          </cell>
          <cell r="E747">
            <v>6</v>
          </cell>
        </row>
        <row r="748">
          <cell r="A748" t="str">
            <v>Sado Comfort - 1 - 1</v>
          </cell>
          <cell r="B748" t="str">
            <v>26.03.2024</v>
          </cell>
          <cell r="C748" t="str">
            <v>27.09.2025</v>
          </cell>
          <cell r="D748" t="str">
            <v>26.11.2024</v>
          </cell>
          <cell r="E748">
            <v>8</v>
          </cell>
        </row>
        <row r="749">
          <cell r="A749" t="str">
            <v>Sanat 1 - 1</v>
          </cell>
          <cell r="B749" t="str">
            <v>26.09.2024</v>
          </cell>
          <cell r="C749" t="str">
            <v>25.07.2026</v>
          </cell>
          <cell r="D749" t="str">
            <v>30.04.2025</v>
          </cell>
          <cell r="E749">
            <v>5</v>
          </cell>
        </row>
        <row r="750">
          <cell r="A750" t="str">
            <v>Sanat 1 - 2</v>
          </cell>
          <cell r="B750" t="str">
            <v>18.10.2025</v>
          </cell>
          <cell r="C750" t="str">
            <v>26.06.2027</v>
          </cell>
          <cell r="D750" t="str">
            <v>31.12.2025</v>
          </cell>
          <cell r="E750">
            <v>10</v>
          </cell>
        </row>
        <row r="751">
          <cell r="A751" t="str">
            <v>NRG Hayot - 1</v>
          </cell>
          <cell r="B751" t="str">
            <v>16.01.2023</v>
          </cell>
          <cell r="C751" t="str">
            <v>29.12.2023</v>
          </cell>
          <cell r="D751" t="str">
            <v>28.02.2022</v>
          </cell>
        </row>
        <row r="752">
          <cell r="A752" t="str">
            <v>NRG Jomiy - 1 - 1</v>
          </cell>
          <cell r="B752" t="str">
            <v>21.02.2023</v>
          </cell>
          <cell r="C752" t="str">
            <v>28.12.2024</v>
          </cell>
          <cell r="D752" t="str">
            <v>15.07.2024</v>
          </cell>
          <cell r="E752">
            <v>1</v>
          </cell>
        </row>
        <row r="753">
          <cell r="A753" t="str">
            <v>NRG Jomiy - 1 - 2</v>
          </cell>
          <cell r="B753" t="str">
            <v>13.10.2023</v>
          </cell>
          <cell r="C753" t="str">
            <v>26.04.2025</v>
          </cell>
          <cell r="D753" t="str">
            <v>15.07.2024</v>
          </cell>
        </row>
        <row r="754">
          <cell r="A754" t="str">
            <v>NRG Jomiy - 2 . 1</v>
          </cell>
          <cell r="B754" t="str">
            <v>06.06.2024</v>
          </cell>
          <cell r="C754" t="str">
            <v>20.12.2025</v>
          </cell>
          <cell r="D754" t="str">
            <v>15.07.2024</v>
          </cell>
          <cell r="E754">
            <v>3</v>
          </cell>
        </row>
        <row r="755">
          <cell r="A755" t="str">
            <v>NRG Maftun Makon Comfort - 1</v>
          </cell>
          <cell r="B755" t="str">
            <v>20.07.2023</v>
          </cell>
          <cell r="C755" t="str">
            <v>26.06.2025</v>
          </cell>
          <cell r="D755" t="str">
            <v>22.07.2024</v>
          </cell>
        </row>
        <row r="756">
          <cell r="A756" t="str">
            <v>NRG Maftun Makon Comfort - 2</v>
          </cell>
          <cell r="B756" t="str">
            <v>14.08.2023</v>
          </cell>
          <cell r="C756" t="str">
            <v>27.06.2025</v>
          </cell>
          <cell r="D756" t="str">
            <v>22.07.2024</v>
          </cell>
          <cell r="E756">
            <v>2</v>
          </cell>
        </row>
        <row r="757">
          <cell r="A757" t="str">
            <v>NRG Maftun Makon Comfort - 3</v>
          </cell>
          <cell r="B757" t="str">
            <v>23.05.2024</v>
          </cell>
          <cell r="C757" t="str">
            <v>28.12.2025</v>
          </cell>
          <cell r="D757" t="str">
            <v>31.08.2024</v>
          </cell>
          <cell r="E757">
            <v>2</v>
          </cell>
        </row>
        <row r="758">
          <cell r="A758" t="str">
            <v>NRG Maftun Makon Comfort - 4</v>
          </cell>
          <cell r="B758" t="str">
            <v>28.08.2024</v>
          </cell>
          <cell r="C758" t="str">
            <v>13.12.2025</v>
          </cell>
          <cell r="D758" t="str">
            <v>25.01.2025</v>
          </cell>
          <cell r="E758">
            <v>4</v>
          </cell>
        </row>
        <row r="759">
          <cell r="A759" t="str">
            <v>NRG Meros Business</v>
          </cell>
          <cell r="B759" t="str">
            <v>26.06.2025</v>
          </cell>
          <cell r="C759" t="str">
            <v>25.10.2027</v>
          </cell>
          <cell r="D759" t="str">
            <v>25.12.2025</v>
          </cell>
          <cell r="E759">
            <v>7</v>
          </cell>
        </row>
        <row r="760">
          <cell r="A760" t="str">
            <v>NRG Meros Comfort - 1</v>
          </cell>
          <cell r="B760" t="str">
            <v>17.10.2024</v>
          </cell>
          <cell r="C760" t="str">
            <v>27.06.2026</v>
          </cell>
          <cell r="D760" t="str">
            <v>01.03.2025</v>
          </cell>
          <cell r="E760">
            <v>2</v>
          </cell>
        </row>
        <row r="761">
          <cell r="A761" t="str">
            <v>NRG Meros Comfort - 2</v>
          </cell>
          <cell r="B761" t="str">
            <v>30.01.2025</v>
          </cell>
          <cell r="C761" t="str">
            <v>24.10.2026</v>
          </cell>
          <cell r="D761" t="str">
            <v>01.03.2025</v>
          </cell>
          <cell r="E761">
            <v>7</v>
          </cell>
        </row>
        <row r="762">
          <cell r="A762" t="str">
            <v>NRG Mirzo Ulugbek - 1</v>
          </cell>
          <cell r="B762" t="str">
            <v>05.09.2020</v>
          </cell>
          <cell r="C762" t="str">
            <v>22.01.2022</v>
          </cell>
          <cell r="D762" t="str">
            <v>02.02.2019</v>
          </cell>
        </row>
        <row r="763">
          <cell r="A763" t="str">
            <v>NRG Mirzo Ulugbek - 2</v>
          </cell>
          <cell r="B763" t="str">
            <v>24.10.2020</v>
          </cell>
          <cell r="C763" t="str">
            <v>22.01.2022</v>
          </cell>
          <cell r="D763" t="str">
            <v>02.02.2019</v>
          </cell>
        </row>
        <row r="764">
          <cell r="A764" t="str">
            <v>NRG Oybek - 2</v>
          </cell>
          <cell r="B764" t="str">
            <v>24.01.2021</v>
          </cell>
          <cell r="C764" t="str">
            <v>30.07.2022</v>
          </cell>
          <cell r="D764" t="str">
            <v>02.02.2019</v>
          </cell>
        </row>
        <row r="765">
          <cell r="A765" t="str">
            <v>NRG Oybek-1</v>
          </cell>
          <cell r="B765" t="str">
            <v>02.03.2020</v>
          </cell>
          <cell r="C765" t="str">
            <v>29.01.2022</v>
          </cell>
          <cell r="D765" t="str">
            <v>02.02.2019</v>
          </cell>
        </row>
        <row r="766">
          <cell r="A766" t="str">
            <v>NRG Park</v>
          </cell>
          <cell r="B766" t="str">
            <v>06.09.2022</v>
          </cell>
          <cell r="C766" t="str">
            <v>16.03.2024</v>
          </cell>
          <cell r="D766" t="str">
            <v>20.10.2022</v>
          </cell>
        </row>
        <row r="767">
          <cell r="A767" t="str">
            <v>NRG Qorasuv - 1</v>
          </cell>
          <cell r="B767" t="str">
            <v>31.03.2023</v>
          </cell>
          <cell r="C767" t="str">
            <v>17.08.2024</v>
          </cell>
          <cell r="D767" t="str">
            <v>25.12.2023</v>
          </cell>
          <cell r="E767">
            <v>2</v>
          </cell>
        </row>
        <row r="768">
          <cell r="A768" t="str">
            <v>NRG Qorasuv отдел.стоящ</v>
          </cell>
          <cell r="B768" t="str">
            <v>08.08.2023</v>
          </cell>
          <cell r="C768" t="str">
            <v>17.08.2024</v>
          </cell>
        </row>
        <row r="769">
          <cell r="A769" t="str">
            <v>NRG U-Tower</v>
          </cell>
          <cell r="B769" t="str">
            <v>27.03.2021</v>
          </cell>
          <cell r="C769" t="str">
            <v>18.04.2024</v>
          </cell>
          <cell r="D769" t="str">
            <v>30.05.2021</v>
          </cell>
        </row>
        <row r="770">
          <cell r="A770" t="str">
            <v>NRG Voha - 1</v>
          </cell>
          <cell r="B770" t="str">
            <v>17.05.2023</v>
          </cell>
          <cell r="C770" t="str">
            <v>31.10.2025</v>
          </cell>
          <cell r="D770" t="str">
            <v>26.07.2024</v>
          </cell>
          <cell r="E770">
            <v>2</v>
          </cell>
        </row>
        <row r="771">
          <cell r="A771" t="str">
            <v>NRG Voha - 2</v>
          </cell>
          <cell r="B771" t="str">
            <v>19.06.2025</v>
          </cell>
          <cell r="C771" t="str">
            <v>28.08.2027</v>
          </cell>
          <cell r="E771">
            <v>6</v>
          </cell>
        </row>
        <row r="772">
          <cell r="A772" t="str">
            <v>NRG Yangi Baxt - 1</v>
          </cell>
          <cell r="B772" t="str">
            <v>28.09.2023</v>
          </cell>
          <cell r="C772" t="str">
            <v>28.06.2025</v>
          </cell>
          <cell r="D772" t="str">
            <v>23.07.2024</v>
          </cell>
          <cell r="E772">
            <v>2</v>
          </cell>
        </row>
        <row r="773">
          <cell r="A773" t="str">
            <v>NRG Yangi Baxt - 2</v>
          </cell>
          <cell r="B773" t="str">
            <v>24.06.2024</v>
          </cell>
          <cell r="C773" t="str">
            <v>27.12.2025</v>
          </cell>
          <cell r="D773" t="str">
            <v>23.07.2024</v>
          </cell>
        </row>
        <row r="774">
          <cell r="A774" t="str">
            <v>NRG Yangi Baxt - 3 - 1</v>
          </cell>
          <cell r="B774" t="str">
            <v>24.02.2025</v>
          </cell>
          <cell r="C774" t="str">
            <v>20.02.2027</v>
          </cell>
          <cell r="D774" t="str">
            <v>23.09.2023</v>
          </cell>
          <cell r="E774">
            <v>6</v>
          </cell>
        </row>
        <row r="775">
          <cell r="A775" t="str">
            <v>NRG Yangi Baxt - 3 - 3</v>
          </cell>
          <cell r="B775" t="str">
            <v>20.11.2025</v>
          </cell>
          <cell r="E775">
            <v>3</v>
          </cell>
        </row>
        <row r="776">
          <cell r="A776" t="str">
            <v>NRG Yangi Baxt - 3 -2</v>
          </cell>
          <cell r="B776" t="str">
            <v>18.10.2025</v>
          </cell>
          <cell r="C776" t="str">
            <v>28.08.2027</v>
          </cell>
          <cell r="D776" t="str">
            <v>25.02.2026</v>
          </cell>
          <cell r="E776">
            <v>7</v>
          </cell>
        </row>
        <row r="777">
          <cell r="A777" t="str">
            <v>NRG Yunusobod - 1</v>
          </cell>
          <cell r="B777" t="str">
            <v>18.04.2024</v>
          </cell>
          <cell r="C777" t="str">
            <v>25.10.2025</v>
          </cell>
          <cell r="D777" t="str">
            <v>25.04.2024</v>
          </cell>
          <cell r="E777">
            <v>5</v>
          </cell>
        </row>
        <row r="778">
          <cell r="A778" t="str">
            <v>NRG Zamon - 1</v>
          </cell>
          <cell r="B778" t="str">
            <v>31.05.2023</v>
          </cell>
          <cell r="C778" t="str">
            <v>21.12.2024</v>
          </cell>
          <cell r="D778" t="str">
            <v>15.12.2023</v>
          </cell>
          <cell r="E778">
            <v>4</v>
          </cell>
        </row>
        <row r="779">
          <cell r="A779" t="str">
            <v>NRG Zamon - 2 - 1</v>
          </cell>
          <cell r="B779" t="str">
            <v>18.07.2024</v>
          </cell>
          <cell r="C779" t="str">
            <v>15.11.2025</v>
          </cell>
          <cell r="D779" t="str">
            <v>15.12.2023</v>
          </cell>
        </row>
        <row r="780">
          <cell r="A780" t="str">
            <v>NRG Zamon 2 - 2</v>
          </cell>
          <cell r="B780" t="str">
            <v>24.04.2025</v>
          </cell>
          <cell r="C780" t="str">
            <v>14.11.2026</v>
          </cell>
          <cell r="D780" t="str">
            <v>25.12.2025</v>
          </cell>
          <cell r="E780">
            <v>4</v>
          </cell>
        </row>
        <row r="781">
          <cell r="A781" t="str">
            <v>4 Seasons. Joy</v>
          </cell>
          <cell r="B781" t="str">
            <v>23.08.2024</v>
          </cell>
          <cell r="C781" t="str">
            <v>28.03.2026</v>
          </cell>
          <cell r="D781" t="str">
            <v>15.11.2024</v>
          </cell>
          <cell r="E781">
            <v>7</v>
          </cell>
        </row>
        <row r="782">
          <cell r="A782" t="str">
            <v>4Seasons. Dream</v>
          </cell>
          <cell r="B782" t="str">
            <v>19.04.2025</v>
          </cell>
          <cell r="C782" t="str">
            <v>31.10.2026</v>
          </cell>
          <cell r="D782" t="str">
            <v>15.04.2025</v>
          </cell>
          <cell r="E782">
            <v>20</v>
          </cell>
        </row>
        <row r="783">
          <cell r="A783" t="str">
            <v>4YOU Shymkent - 1 - 3 первая линия - Квартира</v>
          </cell>
          <cell r="B783" t="str">
            <v>15.12.2023</v>
          </cell>
          <cell r="C783" t="str">
            <v>26.07.2025</v>
          </cell>
          <cell r="D783" t="str">
            <v>31.07.2024</v>
          </cell>
          <cell r="E783">
            <v>2</v>
          </cell>
        </row>
        <row r="784">
          <cell r="A784" t="str">
            <v>4YOU Shymkent - 2</v>
          </cell>
          <cell r="B784" t="str">
            <v>26.03.2025</v>
          </cell>
          <cell r="C784" t="str">
            <v>30.05.2026</v>
          </cell>
          <cell r="D784" t="str">
            <v>21.08.2025</v>
          </cell>
          <cell r="E784">
            <v>1</v>
          </cell>
        </row>
        <row r="785">
          <cell r="A785" t="str">
            <v>4YOU Shymkent Бизнес 1 Офисы</v>
          </cell>
          <cell r="B785" t="str">
            <v>30.06.2023</v>
          </cell>
          <cell r="C785" t="str">
            <v>22.03.2025</v>
          </cell>
          <cell r="D785" t="str">
            <v>31.07.2024</v>
          </cell>
        </row>
        <row r="786">
          <cell r="A786" t="str">
            <v>4YOU Shymkent Бизнес 3</v>
          </cell>
          <cell r="B786" t="str">
            <v>23.09.2025</v>
          </cell>
          <cell r="C786" t="str">
            <v>26.12.2026</v>
          </cell>
          <cell r="D786" t="str">
            <v>08.09.2025</v>
          </cell>
          <cell r="E786">
            <v>12</v>
          </cell>
        </row>
        <row r="787">
          <cell r="A787" t="str">
            <v>Ainaline - 1</v>
          </cell>
          <cell r="B787" t="str">
            <v>15.10.2025</v>
          </cell>
          <cell r="C787" t="str">
            <v>24.04.2027</v>
          </cell>
          <cell r="D787" t="str">
            <v>20.10.2025</v>
          </cell>
          <cell r="E787">
            <v>17</v>
          </cell>
        </row>
        <row r="788">
          <cell r="A788" t="str">
            <v>Al-Farabi</v>
          </cell>
          <cell r="B788" t="str">
            <v>25.07.2020</v>
          </cell>
          <cell r="C788" t="str">
            <v>25.06.2022</v>
          </cell>
          <cell r="D788" t="str">
            <v>21.07.2020</v>
          </cell>
        </row>
        <row r="789">
          <cell r="A789" t="str">
            <v>Altair - 1</v>
          </cell>
          <cell r="B789" t="str">
            <v>02.10.2021</v>
          </cell>
          <cell r="C789" t="str">
            <v>07.10.2023</v>
          </cell>
          <cell r="D789" t="str">
            <v>13.07.2022</v>
          </cell>
        </row>
        <row r="790">
          <cell r="A790" t="str">
            <v>Altair - 2</v>
          </cell>
          <cell r="B790" t="str">
            <v>18.06.2022</v>
          </cell>
          <cell r="C790" t="str">
            <v>28.12.2023</v>
          </cell>
          <cell r="D790" t="str">
            <v>13.07.2022</v>
          </cell>
        </row>
        <row r="791">
          <cell r="A791" t="str">
            <v>Altair - Паркинг - 1</v>
          </cell>
          <cell r="B791" t="str">
            <v>30.06.2022</v>
          </cell>
          <cell r="C791" t="str">
            <v>07.10.2023</v>
          </cell>
          <cell r="D791" t="str">
            <v>13.07.2022</v>
          </cell>
        </row>
        <row r="792">
          <cell r="A792" t="str">
            <v>Altair - Паркинг - 2</v>
          </cell>
          <cell r="B792" t="str">
            <v>30.06.2022</v>
          </cell>
          <cell r="C792" t="str">
            <v>28.12.2023</v>
          </cell>
          <cell r="D792" t="str">
            <v>13.07.2022</v>
          </cell>
        </row>
        <row r="793">
          <cell r="A793" t="str">
            <v>Arman Qala - 1-1 Офисы</v>
          </cell>
          <cell r="B793" t="str">
            <v>09.04.2022</v>
          </cell>
          <cell r="C793" t="str">
            <v>15.04.2023</v>
          </cell>
          <cell r="D793" t="str">
            <v>10.08.2022</v>
          </cell>
        </row>
        <row r="794">
          <cell r="A794" t="str">
            <v>Arman Qala - 1-2 - Офисы</v>
          </cell>
          <cell r="B794" t="str">
            <v>17.07.2022</v>
          </cell>
          <cell r="C794" t="str">
            <v>21.10.2023</v>
          </cell>
          <cell r="D794" t="str">
            <v>01.06.2023</v>
          </cell>
        </row>
        <row r="795">
          <cell r="A795" t="str">
            <v>Arman Qala - 3 - 1</v>
          </cell>
          <cell r="B795" t="str">
            <v>20.02.2024</v>
          </cell>
          <cell r="C795" t="str">
            <v>26.12.2024</v>
          </cell>
          <cell r="D795" t="str">
            <v>16.01.2024</v>
          </cell>
        </row>
        <row r="796">
          <cell r="A796" t="str">
            <v>Arman Qala 2-1 очередь</v>
          </cell>
          <cell r="B796" t="str">
            <v>01.04.2023</v>
          </cell>
          <cell r="C796" t="str">
            <v>29.06.2024</v>
          </cell>
          <cell r="D796" t="str">
            <v>06.04.2023</v>
          </cell>
        </row>
        <row r="797">
          <cell r="A797" t="str">
            <v>Arman Qala. Family - 1</v>
          </cell>
          <cell r="B797" t="str">
            <v>25.09.2025</v>
          </cell>
          <cell r="C797" t="str">
            <v>26.12.2026</v>
          </cell>
          <cell r="D797" t="str">
            <v>19.09.2025</v>
          </cell>
          <cell r="E797">
            <v>10</v>
          </cell>
        </row>
        <row r="798">
          <cell r="A798" t="str">
            <v>Arman Qala.Lite - 1 - 1</v>
          </cell>
          <cell r="B798" t="str">
            <v>10.10.2024</v>
          </cell>
          <cell r="C798" t="str">
            <v>20.12.2025</v>
          </cell>
          <cell r="D798" t="str">
            <v>25.11.2024</v>
          </cell>
        </row>
        <row r="799">
          <cell r="A799" t="str">
            <v>Arman Qala.Lite - 1 - 2</v>
          </cell>
          <cell r="B799" t="str">
            <v>11.02.2025</v>
          </cell>
          <cell r="C799" t="str">
            <v>25.07.2026</v>
          </cell>
          <cell r="D799" t="str">
            <v>30.01.2025</v>
          </cell>
          <cell r="E799">
            <v>2</v>
          </cell>
        </row>
        <row r="800">
          <cell r="A800" t="str">
            <v>Arman Qala.Lite - 2</v>
          </cell>
          <cell r="B800" t="str">
            <v>02.05.2025</v>
          </cell>
          <cell r="C800" t="str">
            <v>28.11.2026</v>
          </cell>
          <cell r="D800" t="str">
            <v>28.04.2025</v>
          </cell>
          <cell r="E800">
            <v>1</v>
          </cell>
        </row>
        <row r="801">
          <cell r="A801" t="str">
            <v>Atamura Business - 2 Ұрпақ</v>
          </cell>
          <cell r="B801" t="str">
            <v>24.09.2024</v>
          </cell>
          <cell r="C801" t="str">
            <v>28.03.2026</v>
          </cell>
          <cell r="D801" t="str">
            <v>06.12.2024</v>
          </cell>
          <cell r="E801">
            <v>10</v>
          </cell>
        </row>
        <row r="802">
          <cell r="A802" t="str">
            <v>Atamura Business 1</v>
          </cell>
          <cell r="B802" t="str">
            <v>05.02.2022</v>
          </cell>
          <cell r="C802" t="str">
            <v>25.11.2023</v>
          </cell>
          <cell r="D802" t="str">
            <v>18.01.2022</v>
          </cell>
          <cell r="E802">
            <v>1</v>
          </cell>
        </row>
        <row r="803">
          <cell r="A803" t="str">
            <v>Atamura Comfort - 2</v>
          </cell>
          <cell r="B803" t="str">
            <v>24.05.2024</v>
          </cell>
          <cell r="C803" t="str">
            <v>27.10.2025</v>
          </cell>
          <cell r="D803" t="str">
            <v>28.11.2024</v>
          </cell>
          <cell r="E803">
            <v>8</v>
          </cell>
        </row>
        <row r="804">
          <cell r="A804" t="str">
            <v>Atamura Comfort 1-1</v>
          </cell>
          <cell r="B804" t="str">
            <v>13.05.2023</v>
          </cell>
          <cell r="C804" t="str">
            <v>17.11.2024</v>
          </cell>
          <cell r="D804" t="str">
            <v>11.08.2023</v>
          </cell>
        </row>
        <row r="805">
          <cell r="A805" t="str">
            <v>Atamura Comfort 1-2</v>
          </cell>
          <cell r="B805" t="str">
            <v>14.10.2023</v>
          </cell>
          <cell r="C805" t="str">
            <v>16.12.2024</v>
          </cell>
          <cell r="D805" t="str">
            <v>11.08.2023</v>
          </cell>
        </row>
        <row r="806">
          <cell r="A806" t="str">
            <v>Avenue 32</v>
          </cell>
          <cell r="B806" t="str">
            <v>05.04.2024</v>
          </cell>
          <cell r="C806" t="str">
            <v>27.12.2026</v>
          </cell>
          <cell r="D806" t="str">
            <v>19.12.2024</v>
          </cell>
          <cell r="E806">
            <v>4</v>
          </cell>
        </row>
        <row r="807">
          <cell r="A807" t="str">
            <v>Dendropark Business - 1</v>
          </cell>
          <cell r="B807" t="str">
            <v>10.07.2021</v>
          </cell>
          <cell r="C807" t="str">
            <v>29.12.2022</v>
          </cell>
          <cell r="D807" t="str">
            <v>17.01.2022</v>
          </cell>
        </row>
        <row r="808">
          <cell r="A808" t="str">
            <v>Dendropark Business - 2</v>
          </cell>
          <cell r="B808" t="str">
            <v>28.01.2023</v>
          </cell>
          <cell r="C808" t="str">
            <v>14.09.2024</v>
          </cell>
          <cell r="D808" t="str">
            <v>27.01.2023</v>
          </cell>
        </row>
        <row r="809">
          <cell r="A809" t="str">
            <v>Dendropark Business - 3 -2</v>
          </cell>
          <cell r="B809" t="str">
            <v>15.08.2024</v>
          </cell>
          <cell r="C809" t="str">
            <v>22.09.2025</v>
          </cell>
          <cell r="D809" t="str">
            <v>16.10.2024</v>
          </cell>
        </row>
        <row r="810">
          <cell r="A810" t="str">
            <v>Flora Gardens - 1</v>
          </cell>
          <cell r="B810" t="str">
            <v>26.09.2024</v>
          </cell>
          <cell r="C810" t="str">
            <v>09.05.2026</v>
          </cell>
          <cell r="D810" t="str">
            <v>04.11.2024</v>
          </cell>
          <cell r="E810">
            <v>12</v>
          </cell>
        </row>
        <row r="811">
          <cell r="A811" t="str">
            <v>Flora Gardens - 2</v>
          </cell>
          <cell r="B811" t="str">
            <v>19.04.2025</v>
          </cell>
          <cell r="C811" t="str">
            <v>15.11.2026</v>
          </cell>
          <cell r="D811" t="str">
            <v>02.04.2025</v>
          </cell>
          <cell r="E811">
            <v>6</v>
          </cell>
        </row>
        <row r="812">
          <cell r="A812" t="str">
            <v>Grand Park Aura - 2</v>
          </cell>
          <cell r="B812" t="str">
            <v>10.07.2025</v>
          </cell>
          <cell r="C812" t="str">
            <v>26.12.2026</v>
          </cell>
          <cell r="D812" t="str">
            <v>25.06.2025</v>
          </cell>
          <cell r="E812">
            <v>3</v>
          </cell>
        </row>
        <row r="813">
          <cell r="A813" t="str">
            <v>Grand Park Aura 1</v>
          </cell>
          <cell r="B813" t="str">
            <v>22.01.2025</v>
          </cell>
          <cell r="C813" t="str">
            <v>30.05.2026</v>
          </cell>
          <cell r="D813" t="str">
            <v>30.01.2025</v>
          </cell>
          <cell r="E813">
            <v>7</v>
          </cell>
        </row>
        <row r="814">
          <cell r="A814" t="str">
            <v>Grand Park Comfort 1</v>
          </cell>
          <cell r="B814" t="str">
            <v>25.08.2021</v>
          </cell>
          <cell r="C814" t="str">
            <v>23.09.2023</v>
          </cell>
          <cell r="D814" t="str">
            <v>19.11.2023</v>
          </cell>
        </row>
        <row r="815">
          <cell r="A815" t="str">
            <v>Grand Park Comfort 1 - отдельно стоящий офис - 1 - Офис</v>
          </cell>
          <cell r="B815" t="str">
            <v>25.07.2024</v>
          </cell>
          <cell r="C815" t="str">
            <v>25.05.2025</v>
          </cell>
        </row>
        <row r="816">
          <cell r="A816" t="str">
            <v>Grand Park Comfort 2-1 INVICTUS</v>
          </cell>
          <cell r="B816" t="str">
            <v>30.09.2023</v>
          </cell>
          <cell r="C816" t="str">
            <v>25.05.2025</v>
          </cell>
        </row>
        <row r="817">
          <cell r="A817" t="str">
            <v>Grand Park Qasqasu 1 - 1</v>
          </cell>
          <cell r="B817" t="str">
            <v>11.11.2023</v>
          </cell>
          <cell r="C817" t="str">
            <v>25.05.2025</v>
          </cell>
          <cell r="D817" t="str">
            <v>13.11.2023</v>
          </cell>
        </row>
        <row r="818">
          <cell r="A818" t="str">
            <v>Grand Park Terra 2 - 2</v>
          </cell>
          <cell r="B818" t="str">
            <v>25.07.2024</v>
          </cell>
          <cell r="C818" t="str">
            <v>02.11.2025</v>
          </cell>
          <cell r="D818" t="str">
            <v>23.04.2024</v>
          </cell>
          <cell r="E818">
            <v>2</v>
          </cell>
        </row>
        <row r="819">
          <cell r="A819" t="str">
            <v>Grand Park Vita 1</v>
          </cell>
          <cell r="B819" t="str">
            <v>15.03.2025</v>
          </cell>
          <cell r="C819" t="str">
            <v>26.07.2026</v>
          </cell>
          <cell r="D819" t="str">
            <v>13.06.2025</v>
          </cell>
          <cell r="E819">
            <v>12</v>
          </cell>
        </row>
        <row r="820">
          <cell r="A820" t="str">
            <v>Hyde Park Shymkent - 1</v>
          </cell>
          <cell r="B820" t="str">
            <v>21.06.2024</v>
          </cell>
          <cell r="C820" t="str">
            <v>28.12.2025</v>
          </cell>
          <cell r="D820" t="str">
            <v>29.10.2024</v>
          </cell>
        </row>
        <row r="821">
          <cell r="A821" t="str">
            <v>Tamerlan Residence - 1</v>
          </cell>
          <cell r="B821" t="str">
            <v>17.05.2019</v>
          </cell>
          <cell r="C821" t="str">
            <v>14.11.2020</v>
          </cell>
          <cell r="D821" t="str">
            <v>05.09.2019</v>
          </cell>
        </row>
        <row r="822">
          <cell r="A822" t="str">
            <v>Tamerlan Residence - 2</v>
          </cell>
          <cell r="B822" t="str">
            <v>29.01.2020</v>
          </cell>
          <cell r="C822" t="str">
            <v>17.07.2021</v>
          </cell>
          <cell r="D822" t="str">
            <v>27.01.2020</v>
          </cell>
        </row>
        <row r="823">
          <cell r="A823" t="str">
            <v>Tumar Apartments - 1-1</v>
          </cell>
          <cell r="B823" t="str">
            <v>27.02.2021</v>
          </cell>
          <cell r="C823" t="str">
            <v>28.12.2022</v>
          </cell>
          <cell r="D823" t="str">
            <v>17.01.2022</v>
          </cell>
        </row>
        <row r="824">
          <cell r="A824" t="str">
            <v>Tumar Apartments - 1-2</v>
          </cell>
          <cell r="B824" t="str">
            <v>14.04.2021</v>
          </cell>
          <cell r="C824" t="str">
            <v>28.12.2022</v>
          </cell>
          <cell r="D824" t="str">
            <v>17.01.2022</v>
          </cell>
        </row>
        <row r="825">
          <cell r="A825" t="str">
            <v>Tumar Apartments - 3-2</v>
          </cell>
          <cell r="B825" t="str">
            <v>15.11.2022</v>
          </cell>
          <cell r="C825" t="str">
            <v>06.07.2024</v>
          </cell>
          <cell r="D825" t="str">
            <v>19.12.2022</v>
          </cell>
        </row>
        <row r="826">
          <cell r="A826" t="str">
            <v>Urban Hills - 1</v>
          </cell>
          <cell r="B826" t="str">
            <v>27.01.2024</v>
          </cell>
          <cell r="C826" t="str">
            <v>29.12.2025</v>
          </cell>
          <cell r="D826" t="str">
            <v>23.09.2024</v>
          </cell>
          <cell r="E826">
            <v>2</v>
          </cell>
        </row>
        <row r="827">
          <cell r="A827" t="str">
            <v>Urban Hills - 2</v>
          </cell>
          <cell r="B827" t="str">
            <v>21.10.2024</v>
          </cell>
          <cell r="C827" t="str">
            <v>27.06.2026</v>
          </cell>
          <cell r="D827" t="str">
            <v>28.10.2024</v>
          </cell>
          <cell r="E827">
            <v>3</v>
          </cell>
        </row>
        <row r="828">
          <cell r="A828" t="str">
            <v>Клубный дом 39</v>
          </cell>
          <cell r="B828" t="str">
            <v>05.09.2021</v>
          </cell>
          <cell r="C828" t="str">
            <v>15.07.2023</v>
          </cell>
          <cell r="D828" t="str">
            <v>15.12.2021</v>
          </cell>
        </row>
        <row r="829">
          <cell r="A829" t="str">
            <v>Ұлы Дала - 2 оч</v>
          </cell>
          <cell r="B829" t="str">
            <v>26.04.2024</v>
          </cell>
          <cell r="C829" t="str">
            <v>27.12.2025</v>
          </cell>
          <cell r="D829" t="str">
            <v>11.09.2024</v>
          </cell>
          <cell r="E829">
            <v>1</v>
          </cell>
        </row>
        <row r="830">
          <cell r="A830" t="str">
            <v>Ұлы Дала офисы встроенные</v>
          </cell>
          <cell r="B830" t="str">
            <v>28.02.2023</v>
          </cell>
          <cell r="C830" t="str">
            <v>29.03.2025</v>
          </cell>
          <cell r="D830" t="str">
            <v>23.05.2024</v>
          </cell>
        </row>
        <row r="831">
          <cell r="A831" t="str">
            <v>Ұлы Дала офисы отдельностоящие</v>
          </cell>
          <cell r="B831" t="str">
            <v>28.02.2023</v>
          </cell>
          <cell r="C831" t="str">
            <v>29.03.2025</v>
          </cell>
          <cell r="D831" t="str">
            <v>31.12.2023</v>
          </cell>
        </row>
        <row r="832">
          <cell r="A832" t="str">
            <v>Aktau Riviera - 2 - ЧО</v>
          </cell>
          <cell r="B832" t="str">
            <v>28.08.2021</v>
          </cell>
          <cell r="C832" t="str">
            <v>02.12.2023</v>
          </cell>
          <cell r="D832" t="str">
            <v>21.12.2022</v>
          </cell>
          <cell r="E832">
            <v>2</v>
          </cell>
        </row>
        <row r="833">
          <cell r="A833" t="str">
            <v>Aktau Riviera - Апартаменты - 1 - 1</v>
          </cell>
          <cell r="B833" t="str">
            <v>27.01.2021</v>
          </cell>
          <cell r="C833" t="str">
            <v>30.09.2022</v>
          </cell>
          <cell r="D833" t="str">
            <v>15.04.2022</v>
          </cell>
          <cell r="E833">
            <v>1</v>
          </cell>
        </row>
        <row r="834">
          <cell r="A834" t="str">
            <v>Altyn Zaman - 1 - 1</v>
          </cell>
          <cell r="B834" t="str">
            <v>27.03.2023</v>
          </cell>
          <cell r="C834" t="str">
            <v>28.12.2024</v>
          </cell>
          <cell r="D834" t="str">
            <v>21.08.2023</v>
          </cell>
        </row>
        <row r="835">
          <cell r="A835" t="str">
            <v>Altyn Zaman 1 - 2</v>
          </cell>
          <cell r="B835" t="str">
            <v>24.08.2023</v>
          </cell>
          <cell r="C835" t="str">
            <v>30.08.2025</v>
          </cell>
          <cell r="D835" t="str">
            <v>21.08.2023</v>
          </cell>
        </row>
        <row r="836">
          <cell r="A836" t="str">
            <v>Asyl Zaman - 1 - 1</v>
          </cell>
          <cell r="B836" t="str">
            <v>20.01.2025</v>
          </cell>
          <cell r="C836" t="str">
            <v>26.09.2026</v>
          </cell>
          <cell r="D836" t="str">
            <v>05.01.2025</v>
          </cell>
          <cell r="E836">
            <v>1</v>
          </cell>
        </row>
        <row r="837">
          <cell r="A837" t="str">
            <v>Batysmura Business  - 1 - 1</v>
          </cell>
          <cell r="B837" t="str">
            <v>02.02.2022</v>
          </cell>
          <cell r="C837" t="str">
            <v>07.07.2023</v>
          </cell>
          <cell r="D837" t="str">
            <v>05.08.2022</v>
          </cell>
        </row>
        <row r="838">
          <cell r="A838" t="str">
            <v>Batysmura Business - 1 - 2</v>
          </cell>
          <cell r="B838" t="str">
            <v>13.07.2023</v>
          </cell>
          <cell r="C838" t="str">
            <v>30.11.2024</v>
          </cell>
          <cell r="D838" t="str">
            <v>10.08.2023</v>
          </cell>
          <cell r="E838">
            <v>2</v>
          </cell>
        </row>
        <row r="839">
          <cell r="A839" t="str">
            <v>Batysmura Life</v>
          </cell>
          <cell r="B839" t="str">
            <v>28.06.2021</v>
          </cell>
          <cell r="C839" t="str">
            <v>20.10.2022</v>
          </cell>
          <cell r="D839" t="str">
            <v>23.11.2021</v>
          </cell>
        </row>
        <row r="840">
          <cell r="A840" t="str">
            <v>Batysmura Lite - 1</v>
          </cell>
          <cell r="B840" t="str">
            <v>16.05.2023</v>
          </cell>
          <cell r="C840" t="str">
            <v>28.12.2024</v>
          </cell>
          <cell r="D840" t="str">
            <v>13.12.2022</v>
          </cell>
        </row>
        <row r="841">
          <cell r="A841" t="str">
            <v>Batysmura Lite - 2</v>
          </cell>
          <cell r="B841" t="str">
            <v>19.12.2023</v>
          </cell>
          <cell r="C841" t="str">
            <v>20.09.2025</v>
          </cell>
          <cell r="D841" t="str">
            <v>15.03.2024</v>
          </cell>
        </row>
        <row r="842">
          <cell r="A842" t="str">
            <v>Batysmura Prime 1</v>
          </cell>
          <cell r="B842" t="str">
            <v>12.12.2024</v>
          </cell>
          <cell r="C842" t="str">
            <v>25.07.2026</v>
          </cell>
          <cell r="D842" t="str">
            <v>20.11.2024</v>
          </cell>
          <cell r="E842">
            <v>11</v>
          </cell>
        </row>
        <row r="843">
          <cell r="A843" t="str">
            <v>Batysmura Prime 1 - 1 - Паркинг</v>
          </cell>
          <cell r="B843" t="str">
            <v>12.12.2024</v>
          </cell>
          <cell r="C843" t="str">
            <v>25.07.2026</v>
          </cell>
          <cell r="D843" t="str">
            <v>20.11.2024</v>
          </cell>
          <cell r="E843">
            <v>1</v>
          </cell>
        </row>
        <row r="844">
          <cell r="A844" t="str">
            <v>SANDI</v>
          </cell>
          <cell r="B844" t="str">
            <v>25.10.2024</v>
          </cell>
          <cell r="C844" t="str">
            <v>17.01.2026</v>
          </cell>
          <cell r="D844" t="str">
            <v>29.04.2025</v>
          </cell>
          <cell r="E844">
            <v>5</v>
          </cell>
        </row>
        <row r="845">
          <cell r="A845" t="str">
            <v>Sapa 4Life Comfort 1 - 1 - Паркинг</v>
          </cell>
          <cell r="B845" t="str">
            <v>28.01.2025</v>
          </cell>
          <cell r="C845" t="str">
            <v>20.12.2025</v>
          </cell>
          <cell r="D845" t="str">
            <v>09.01.2025</v>
          </cell>
          <cell r="E845">
            <v>1</v>
          </cell>
        </row>
        <row r="846">
          <cell r="A846" t="str">
            <v>Sapa 4Life Comfort 1-1</v>
          </cell>
          <cell r="B846" t="str">
            <v>14.06.2024</v>
          </cell>
          <cell r="C846" t="str">
            <v>20.12.2025</v>
          </cell>
          <cell r="D846" t="str">
            <v>09.01.2025</v>
          </cell>
          <cell r="E846">
            <v>9</v>
          </cell>
        </row>
        <row r="847">
          <cell r="A847" t="str">
            <v>Sapa 4Life Comfort 1-2</v>
          </cell>
          <cell r="B847" t="str">
            <v>25.04.2025</v>
          </cell>
          <cell r="C847" t="str">
            <v>29.08.2026</v>
          </cell>
          <cell r="D847" t="str">
            <v>09.01.2025</v>
          </cell>
          <cell r="E847">
            <v>6</v>
          </cell>
        </row>
        <row r="848">
          <cell r="A848" t="str">
            <v>Sapa 4You Business 1 - 1</v>
          </cell>
          <cell r="B848" t="str">
            <v>24.06.2024</v>
          </cell>
          <cell r="C848" t="str">
            <v>23.05.2026</v>
          </cell>
          <cell r="D848" t="str">
            <v>10.06.2025</v>
          </cell>
          <cell r="E848">
            <v>8</v>
          </cell>
        </row>
        <row r="849">
          <cell r="A849" t="str">
            <v>Talan - 1 - 2 - 1</v>
          </cell>
          <cell r="B849" t="str">
            <v>20.12.2020</v>
          </cell>
          <cell r="C849" t="str">
            <v>09.04.2022</v>
          </cell>
          <cell r="D849" t="str">
            <v>11.09.2020</v>
          </cell>
        </row>
        <row r="850">
          <cell r="A850" t="str">
            <v>Talan - 1 -1</v>
          </cell>
          <cell r="B850" t="str">
            <v>05.06.2020</v>
          </cell>
          <cell r="C850" t="str">
            <v>03.11.2021</v>
          </cell>
          <cell r="D850" t="str">
            <v>11.09.2020</v>
          </cell>
        </row>
        <row r="851">
          <cell r="A851" t="str">
            <v>Talan -1 -1 Паркинг</v>
          </cell>
          <cell r="B851" t="str">
            <v>02.10.2020</v>
          </cell>
          <cell r="C851" t="str">
            <v>23.10.2021</v>
          </cell>
          <cell r="D851" t="str">
            <v>11.09.2020</v>
          </cell>
        </row>
        <row r="852">
          <cell r="A852" t="str">
            <v>URPAQ</v>
          </cell>
          <cell r="B852" t="str">
            <v>21.08.2024</v>
          </cell>
          <cell r="C852" t="str">
            <v>06.12.2025</v>
          </cell>
          <cell r="D852" t="str">
            <v>28.04.2025</v>
          </cell>
        </row>
        <row r="853">
          <cell r="A853" t="str">
            <v>ZAMAN - 1 оч.</v>
          </cell>
          <cell r="B853" t="str">
            <v>16.03.2018</v>
          </cell>
          <cell r="C853" t="str">
            <v>16.11.2019</v>
          </cell>
        </row>
        <row r="854">
          <cell r="A854" t="str">
            <v>ZAMAN - 2  оч.</v>
          </cell>
          <cell r="B854" t="str">
            <v>28.09.2018</v>
          </cell>
          <cell r="C854" t="str">
            <v>01.04.2020</v>
          </cell>
        </row>
        <row r="855">
          <cell r="A855" t="str">
            <v>Дом на Букетова - 1</v>
          </cell>
          <cell r="B855" t="str">
            <v>06.09.2024</v>
          </cell>
          <cell r="C855" t="str">
            <v>27.12.2025</v>
          </cell>
          <cell r="D855" t="str">
            <v>14.07.2025</v>
          </cell>
          <cell r="E855">
            <v>3</v>
          </cell>
        </row>
        <row r="856">
          <cell r="A856" t="str">
            <v>Досуговый центр</v>
          </cell>
          <cell r="B856" t="str">
            <v>01.01.2018</v>
          </cell>
          <cell r="C856" t="str">
            <v>31.08.2018</v>
          </cell>
          <cell r="D856" t="str">
            <v>01.01.2017</v>
          </cell>
        </row>
        <row r="857">
          <cell r="A857" t="str">
            <v>4YOU Baku - 1</v>
          </cell>
          <cell r="B857" t="str">
            <v>13.06.2025</v>
          </cell>
          <cell r="C857" t="str">
            <v>30.09.2027</v>
          </cell>
          <cell r="D857" t="str">
            <v>30.09.2027</v>
          </cell>
          <cell r="E857">
            <v>10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" displayName="Table14" ref="CV25:CV27" totalsRowShown="0" headerRowDxfId="52" dataDxfId="51">
  <autoFilter ref="CV25:CV27" xr:uid="{00000000-0009-0000-0100-000003000000}"/>
  <tableColumns count="1">
    <tableColumn id="1" xr3:uid="{00000000-0010-0000-0000-000001000000}" name="С/Без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65" displayName="Table65" ref="HN23:HO29" totalsRowShown="0" headerRowDxfId="49" dataDxfId="48">
  <autoFilter ref="HN23:HO29" xr:uid="{00000000-0009-0000-0100-000004000000}"/>
  <tableColumns count="2">
    <tableColumn id="1" xr3:uid="{00000000-0010-0000-0100-000001000000}" name="С подтверждением дохода" dataDxfId="47"/>
    <tableColumn id="2" xr3:uid="{00000000-0010-0000-0100-000002000000}" name="Без подтверждения дохода" dataDxfId="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ECBE-4DB2-4D74-B56E-A21D2E7222AF}">
  <dimension ref="A1:F20"/>
  <sheetViews>
    <sheetView workbookViewId="0">
      <selection activeCell="I31" sqref="I31"/>
    </sheetView>
  </sheetViews>
  <sheetFormatPr defaultRowHeight="13.2"/>
  <cols>
    <col min="1" max="1" width="21.6640625" customWidth="1"/>
    <col min="2" max="2" width="17.88671875" customWidth="1"/>
    <col min="3" max="6" width="13.44140625" customWidth="1"/>
  </cols>
  <sheetData>
    <row r="1" spans="1:6" ht="14.4">
      <c r="A1" s="1440" t="s">
        <v>947</v>
      </c>
      <c r="B1" s="1440" t="s">
        <v>807</v>
      </c>
      <c r="C1" s="1440" t="s">
        <v>808</v>
      </c>
      <c r="D1" s="1440" t="s">
        <v>809</v>
      </c>
      <c r="E1" s="1440" t="s">
        <v>810</v>
      </c>
      <c r="F1" s="1440" t="s">
        <v>899</v>
      </c>
    </row>
    <row r="2" spans="1:6" ht="14.4">
      <c r="A2" s="1441" t="s">
        <v>795</v>
      </c>
      <c r="B2" s="1442">
        <v>65573.77</v>
      </c>
      <c r="C2" s="1442">
        <v>131147.54</v>
      </c>
      <c r="D2" s="1443">
        <v>196721.31</v>
      </c>
      <c r="E2" s="1442">
        <v>262295.08</v>
      </c>
      <c r="F2" s="1442">
        <v>262295.08</v>
      </c>
    </row>
    <row r="3" spans="1:6" ht="14.4">
      <c r="A3" s="1441" t="s">
        <v>796</v>
      </c>
      <c r="B3" s="1442">
        <v>65573.77</v>
      </c>
      <c r="C3" s="1442">
        <v>131147.54</v>
      </c>
      <c r="D3" s="1443">
        <v>196721.31</v>
      </c>
      <c r="E3" s="1442">
        <v>262295.08</v>
      </c>
      <c r="F3" s="1442">
        <v>262295.08</v>
      </c>
    </row>
    <row r="4" spans="1:6" ht="14.4">
      <c r="A4" s="1441" t="s">
        <v>797</v>
      </c>
      <c r="B4" s="1442">
        <v>65573.77</v>
      </c>
      <c r="C4" s="1442">
        <v>131147.54</v>
      </c>
      <c r="D4" s="1443">
        <v>196721.31</v>
      </c>
      <c r="E4" s="1442">
        <v>262295.08</v>
      </c>
      <c r="F4" s="1442">
        <v>262295.08</v>
      </c>
    </row>
    <row r="5" spans="1:6" ht="14.4">
      <c r="A5" s="1441" t="s">
        <v>798</v>
      </c>
      <c r="B5" s="1443">
        <v>98360.653000000006</v>
      </c>
      <c r="C5" s="1443">
        <v>163935</v>
      </c>
      <c r="D5" s="1443">
        <v>229508.19500000001</v>
      </c>
      <c r="E5" s="1443">
        <v>295081</v>
      </c>
      <c r="F5" s="1443">
        <v>295081</v>
      </c>
    </row>
    <row r="6" spans="1:6" ht="14.4">
      <c r="A6" s="1441" t="s">
        <v>799</v>
      </c>
      <c r="B6" s="1443">
        <v>98360.653000000006</v>
      </c>
      <c r="C6" s="1443">
        <v>163935</v>
      </c>
      <c r="D6" s="1443">
        <v>229508.19500000001</v>
      </c>
      <c r="E6" s="1443">
        <v>295081</v>
      </c>
      <c r="F6" s="1443">
        <v>295081</v>
      </c>
    </row>
    <row r="7" spans="1:6" ht="14.4">
      <c r="A7" s="1441" t="s">
        <v>900</v>
      </c>
      <c r="B7" s="1443">
        <v>98360.653000000006</v>
      </c>
      <c r="C7" s="1443">
        <v>163935</v>
      </c>
      <c r="D7" s="1443">
        <v>229508.19500000001</v>
      </c>
      <c r="E7" s="1443">
        <v>295081</v>
      </c>
      <c r="F7" s="1443">
        <v>295081</v>
      </c>
    </row>
    <row r="10" spans="1:6" ht="14.4">
      <c r="A10" s="1444" t="s">
        <v>274</v>
      </c>
      <c r="B10" s="1444" t="s">
        <v>948</v>
      </c>
    </row>
    <row r="11" spans="1:6">
      <c r="A11" s="1426">
        <v>12</v>
      </c>
      <c r="B11" s="1445">
        <v>8.5000000000000006E-2</v>
      </c>
    </row>
    <row r="12" spans="1:6">
      <c r="A12" s="1426">
        <v>24</v>
      </c>
      <c r="B12" s="1445">
        <v>8.5000000000000006E-2</v>
      </c>
    </row>
    <row r="13" spans="1:6">
      <c r="A13" s="1426">
        <v>36</v>
      </c>
      <c r="B13" s="1446">
        <v>0.13</v>
      </c>
    </row>
    <row r="14" spans="1:6">
      <c r="A14" s="1447">
        <v>48</v>
      </c>
      <c r="B14" s="1446">
        <v>0.13</v>
      </c>
    </row>
    <row r="15" spans="1:6">
      <c r="A15" s="1447">
        <v>60</v>
      </c>
      <c r="B15" s="1445">
        <v>0.13500000000000001</v>
      </c>
    </row>
    <row r="18" spans="1:2">
      <c r="A18" s="1376" t="s">
        <v>940</v>
      </c>
      <c r="B18" s="1376" t="s">
        <v>949</v>
      </c>
    </row>
    <row r="19" spans="1:2">
      <c r="A19" s="1426" t="s">
        <v>950</v>
      </c>
      <c r="B19" s="1448">
        <v>0.2</v>
      </c>
    </row>
    <row r="20" spans="1:2">
      <c r="A20" s="1426" t="s">
        <v>941</v>
      </c>
      <c r="B20" s="1448">
        <v>0.3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70C0"/>
  </sheetPr>
  <dimension ref="A1:XFD2378"/>
  <sheetViews>
    <sheetView tabSelected="1" topLeftCell="B1" zoomScaleNormal="100" workbookViewId="0">
      <pane ySplit="2" topLeftCell="A3" activePane="bottomLeft" state="frozen"/>
      <selection pane="bottomLeft" activeCell="B3" sqref="B3"/>
    </sheetView>
  </sheetViews>
  <sheetFormatPr defaultColWidth="8.109375" defaultRowHeight="12"/>
  <cols>
    <col min="1" max="1" width="11.6640625" style="203" customWidth="1"/>
    <col min="2" max="2" width="47.6640625" style="204" customWidth="1"/>
    <col min="3" max="3" width="11.109375" style="202" customWidth="1"/>
    <col min="4" max="4" width="9.33203125" style="202" hidden="1" customWidth="1"/>
    <col min="5" max="5" width="9.6640625" style="202" hidden="1" customWidth="1"/>
    <col min="6" max="6" width="12.88671875" style="202" customWidth="1"/>
    <col min="7" max="7" width="9.5546875" style="205" customWidth="1"/>
    <col min="8" max="8" width="9.33203125" style="192" hidden="1" customWidth="1"/>
    <col min="9" max="9" width="15.109375" style="192" customWidth="1"/>
    <col min="10" max="10" width="9.109375" style="192" hidden="1" customWidth="1"/>
    <col min="11" max="11" width="16.44140625" style="192" customWidth="1"/>
    <col min="12" max="12" width="11.44140625" style="192" customWidth="1"/>
    <col min="13" max="13" width="13.21875" style="192" customWidth="1"/>
    <col min="14" max="14" width="15.5546875" style="192" hidden="1" customWidth="1"/>
    <col min="15" max="15" width="15.44140625" style="192" customWidth="1"/>
    <col min="16" max="16" width="10.33203125" style="192" customWidth="1"/>
    <col min="17" max="18" width="14" style="192" customWidth="1"/>
    <col min="19" max="19" width="14" style="934" customWidth="1"/>
    <col min="20" max="20" width="12.6640625" style="192" customWidth="1"/>
    <col min="21" max="21" width="11.5546875" style="192" customWidth="1"/>
    <col min="22" max="22" width="8.44140625" style="866" hidden="1" customWidth="1"/>
    <col min="23" max="23" width="10.44140625" style="858" customWidth="1"/>
    <col min="24" max="24" width="12.6640625" style="1232" customWidth="1"/>
    <col min="25" max="25" width="14.88671875" style="858" customWidth="1"/>
    <col min="26" max="26" width="15.44140625" style="192" hidden="1" customWidth="1"/>
    <col min="27" max="27" width="15.44140625" style="192" customWidth="1"/>
    <col min="28" max="28" width="12.33203125" style="192" bestFit="1" customWidth="1"/>
    <col min="29" max="30" width="11.33203125" style="192" customWidth="1"/>
    <col min="31" max="31" width="16.6640625" style="192" hidden="1" customWidth="1"/>
    <col min="32" max="32" width="9.6640625" style="192" customWidth="1"/>
    <col min="33" max="16384" width="8.109375" style="193"/>
  </cols>
  <sheetData>
    <row r="1" spans="1:82" ht="13.2" customHeight="1">
      <c r="A1" s="1491" t="s">
        <v>0</v>
      </c>
      <c r="B1" s="1493" t="s">
        <v>1</v>
      </c>
      <c r="C1" s="1493" t="s">
        <v>2</v>
      </c>
      <c r="D1" s="333"/>
      <c r="E1" s="333"/>
      <c r="F1" s="1493" t="s">
        <v>1377</v>
      </c>
      <c r="G1" s="1496" t="s">
        <v>3</v>
      </c>
      <c r="H1" s="1481" t="s">
        <v>4</v>
      </c>
      <c r="I1" s="1483" t="s">
        <v>5</v>
      </c>
      <c r="J1" s="1484"/>
      <c r="K1" s="1484"/>
      <c r="L1" s="1484"/>
      <c r="M1" s="1484"/>
      <c r="N1" s="1484"/>
      <c r="O1" s="1484"/>
      <c r="P1" s="1484"/>
      <c r="Q1" s="1484"/>
      <c r="R1" s="1484"/>
      <c r="S1" s="1484"/>
      <c r="T1" s="1484"/>
      <c r="U1" s="1484"/>
      <c r="V1" s="1485"/>
      <c r="W1" s="1498"/>
      <c r="X1" s="1499"/>
      <c r="Y1" s="1488" t="s">
        <v>6</v>
      </c>
      <c r="Z1" s="1489"/>
      <c r="AA1" s="1489"/>
      <c r="AB1" s="1489"/>
      <c r="AC1" s="1489"/>
      <c r="AD1" s="1489"/>
      <c r="AE1" s="1490"/>
      <c r="AF1" s="1486" t="s">
        <v>7</v>
      </c>
    </row>
    <row r="2" spans="1:82" s="185" customFormat="1" ht="63" customHeight="1" thickBot="1">
      <c r="A2" s="1492"/>
      <c r="B2" s="1494"/>
      <c r="C2" s="1495"/>
      <c r="D2" s="652" t="s">
        <v>8</v>
      </c>
      <c r="E2" s="652" t="s">
        <v>9</v>
      </c>
      <c r="F2" s="1495"/>
      <c r="G2" s="1497"/>
      <c r="H2" s="1482"/>
      <c r="I2" s="961" t="s">
        <v>1244</v>
      </c>
      <c r="J2" s="961" t="s">
        <v>707</v>
      </c>
      <c r="K2" s="962" t="s">
        <v>561</v>
      </c>
      <c r="L2" s="963" t="s">
        <v>598</v>
      </c>
      <c r="M2" s="964" t="s">
        <v>543</v>
      </c>
      <c r="N2" s="961" t="s">
        <v>10</v>
      </c>
      <c r="O2" s="961" t="s">
        <v>11</v>
      </c>
      <c r="P2" s="961" t="s">
        <v>12</v>
      </c>
      <c r="Q2" s="961" t="s">
        <v>13</v>
      </c>
      <c r="R2" s="961" t="s">
        <v>14</v>
      </c>
      <c r="S2" s="965" t="s">
        <v>825</v>
      </c>
      <c r="T2" s="961" t="s">
        <v>1080</v>
      </c>
      <c r="U2" s="966" t="s">
        <v>664</v>
      </c>
      <c r="V2" s="967" t="s">
        <v>665</v>
      </c>
      <c r="W2" s="963" t="s">
        <v>1115</v>
      </c>
      <c r="X2" s="1319" t="s">
        <v>1249</v>
      </c>
      <c r="Y2" s="963" t="s">
        <v>613</v>
      </c>
      <c r="Z2" s="964" t="s">
        <v>10</v>
      </c>
      <c r="AA2" s="961" t="s">
        <v>11</v>
      </c>
      <c r="AB2" s="961" t="s">
        <v>965</v>
      </c>
      <c r="AC2" s="961" t="s">
        <v>15</v>
      </c>
      <c r="AD2" s="961" t="s">
        <v>1017</v>
      </c>
      <c r="AE2" s="961" t="s">
        <v>16</v>
      </c>
      <c r="AF2" s="1487"/>
    </row>
    <row r="3" spans="1:82" s="754" customFormat="1" ht="24">
      <c r="A3" s="747" t="s">
        <v>17</v>
      </c>
      <c r="B3" s="763" t="s">
        <v>1198</v>
      </c>
      <c r="C3" s="748" t="s">
        <v>18</v>
      </c>
      <c r="D3" s="748"/>
      <c r="E3" s="748"/>
      <c r="F3" s="746">
        <f>VLOOKUP(B3,[3]Лист_1!$A:$E,5,0)</f>
        <v>6</v>
      </c>
      <c r="G3" s="749" t="s">
        <v>24</v>
      </c>
      <c r="H3" s="758"/>
      <c r="I3" s="759"/>
      <c r="J3" s="753"/>
      <c r="K3" s="759"/>
      <c r="L3" s="744" t="s">
        <v>23</v>
      </c>
      <c r="M3" s="744" t="s">
        <v>23</v>
      </c>
      <c r="N3" s="759"/>
      <c r="O3" s="759"/>
      <c r="P3" s="859" t="s">
        <v>703</v>
      </c>
      <c r="Q3" s="859" t="s">
        <v>703</v>
      </c>
      <c r="R3" s="753"/>
      <c r="S3" s="859" t="s">
        <v>23</v>
      </c>
      <c r="T3" s="753"/>
      <c r="U3" s="753"/>
      <c r="V3" s="861"/>
      <c r="W3" s="859" t="s">
        <v>1235</v>
      </c>
      <c r="X3" s="1233"/>
      <c r="Y3" s="880" t="s">
        <v>1240</v>
      </c>
      <c r="Z3" s="873"/>
      <c r="AA3" s="880" t="s">
        <v>1240</v>
      </c>
      <c r="AB3" s="1050"/>
      <c r="AC3" s="753"/>
      <c r="AD3" s="1069" t="s">
        <v>23</v>
      </c>
      <c r="AE3" s="744" t="s">
        <v>23</v>
      </c>
      <c r="AF3" s="753"/>
      <c r="AG3" s="475"/>
      <c r="AH3" s="475"/>
      <c r="AI3" s="475"/>
      <c r="AJ3" s="475"/>
      <c r="AK3" s="475"/>
      <c r="AL3" s="475"/>
      <c r="AM3" s="475"/>
      <c r="AN3" s="475"/>
      <c r="AO3" s="475"/>
      <c r="AP3" s="475"/>
      <c r="AQ3" s="475"/>
      <c r="AR3" s="475"/>
      <c r="AS3" s="475"/>
      <c r="AT3" s="475"/>
      <c r="AU3" s="475"/>
      <c r="AV3" s="475"/>
      <c r="AW3" s="475"/>
      <c r="AX3" s="475"/>
      <c r="AY3" s="475"/>
      <c r="AZ3" s="475"/>
      <c r="BA3" s="475"/>
      <c r="BB3" s="475"/>
      <c r="BC3" s="475"/>
      <c r="BD3" s="475"/>
      <c r="BE3" s="475"/>
      <c r="BF3" s="475"/>
      <c r="BG3" s="475"/>
      <c r="BH3" s="475"/>
      <c r="BI3" s="475"/>
      <c r="BJ3" s="475"/>
      <c r="BK3" s="475"/>
      <c r="BL3" s="475"/>
      <c r="BM3" s="475"/>
      <c r="BN3" s="475"/>
      <c r="BO3" s="475"/>
      <c r="BP3" s="475"/>
      <c r="BQ3" s="475"/>
      <c r="BR3" s="475"/>
      <c r="BS3" s="475"/>
      <c r="BT3" s="475"/>
      <c r="BU3" s="475"/>
      <c r="BV3" s="475"/>
      <c r="BW3" s="475"/>
      <c r="BX3" s="475"/>
      <c r="BY3" s="475"/>
      <c r="BZ3" s="475"/>
      <c r="CA3" s="475"/>
      <c r="CB3" s="475"/>
      <c r="CC3" s="475"/>
      <c r="CD3" s="781"/>
    </row>
    <row r="4" spans="1:82" s="754" customFormat="1" ht="42" customHeight="1">
      <c r="A4" s="747" t="s">
        <v>17</v>
      </c>
      <c r="B4" s="763" t="s">
        <v>623</v>
      </c>
      <c r="C4" s="748" t="s">
        <v>18</v>
      </c>
      <c r="D4" s="748"/>
      <c r="E4" s="748"/>
      <c r="F4" s="746">
        <f>VLOOKUP(B4,[3]Лист_1!$A:$E,5,0)</f>
        <v>0</v>
      </c>
      <c r="G4" s="749" t="s">
        <v>22</v>
      </c>
      <c r="H4" s="756"/>
      <c r="I4" s="871" t="s">
        <v>735</v>
      </c>
      <c r="J4" s="745"/>
      <c r="K4" s="745"/>
      <c r="L4" s="745"/>
      <c r="M4" s="745"/>
      <c r="N4" s="871" t="s">
        <v>735</v>
      </c>
      <c r="O4" s="871" t="s">
        <v>735</v>
      </c>
      <c r="P4" s="744" t="s">
        <v>854</v>
      </c>
      <c r="Q4" s="930"/>
      <c r="R4" s="744" t="s">
        <v>23</v>
      </c>
      <c r="S4" s="930"/>
      <c r="T4" s="745"/>
      <c r="U4" s="745"/>
      <c r="V4" s="862"/>
      <c r="W4" s="853"/>
      <c r="X4" s="1237"/>
      <c r="Y4" s="853"/>
      <c r="Z4" s="853"/>
      <c r="AA4" s="853"/>
      <c r="AB4" s="1048"/>
      <c r="AC4" s="753"/>
      <c r="AD4" s="744" t="s">
        <v>23</v>
      </c>
      <c r="AE4" s="744" t="s">
        <v>23</v>
      </c>
      <c r="AF4" s="744" t="s">
        <v>23</v>
      </c>
      <c r="AG4" s="475"/>
      <c r="AH4" s="475"/>
      <c r="AI4" s="475"/>
      <c r="AJ4" s="475"/>
      <c r="AK4" s="475"/>
      <c r="AL4" s="475"/>
      <c r="AM4" s="475"/>
      <c r="AN4" s="475"/>
      <c r="AO4" s="475"/>
      <c r="AP4" s="475"/>
      <c r="AQ4" s="475"/>
      <c r="AR4" s="475"/>
      <c r="AS4" s="475"/>
      <c r="AT4" s="475"/>
      <c r="AU4" s="475"/>
      <c r="AV4" s="475"/>
      <c r="AW4" s="475"/>
      <c r="AX4" s="475"/>
      <c r="AY4" s="475"/>
      <c r="AZ4" s="475"/>
      <c r="BA4" s="475"/>
      <c r="BB4" s="475"/>
      <c r="BC4" s="475"/>
      <c r="BD4" s="475"/>
      <c r="BE4" s="475"/>
      <c r="BF4" s="475"/>
      <c r="BG4" s="475"/>
      <c r="BH4" s="475"/>
      <c r="BI4" s="475"/>
      <c r="BJ4" s="475"/>
      <c r="BK4" s="475"/>
      <c r="BL4" s="475"/>
      <c r="BM4" s="475"/>
      <c r="BN4" s="475"/>
      <c r="BO4" s="475"/>
      <c r="BP4" s="475"/>
      <c r="BQ4" s="475"/>
      <c r="BR4" s="475"/>
      <c r="BS4" s="475"/>
      <c r="BT4" s="475"/>
      <c r="BU4" s="475"/>
      <c r="BV4" s="475"/>
      <c r="BW4" s="475"/>
      <c r="BX4" s="475"/>
      <c r="BY4" s="475"/>
      <c r="BZ4" s="475"/>
      <c r="CA4" s="475"/>
      <c r="CB4" s="475"/>
      <c r="CC4" s="475"/>
      <c r="CD4" s="781"/>
    </row>
    <row r="5" spans="1:82" s="842" customFormat="1" ht="46.2" customHeight="1">
      <c r="A5" s="747" t="s">
        <v>17</v>
      </c>
      <c r="B5" s="763" t="s">
        <v>764</v>
      </c>
      <c r="C5" s="748" t="s">
        <v>18</v>
      </c>
      <c r="D5" s="748"/>
      <c r="E5" s="748"/>
      <c r="F5" s="746">
        <f>VLOOKUP(B5,[3]Лист_1!$A:$E,5,0)</f>
        <v>3</v>
      </c>
      <c r="G5" s="749" t="s">
        <v>24</v>
      </c>
      <c r="H5" s="1063"/>
      <c r="I5" s="1048"/>
      <c r="J5" s="1062"/>
      <c r="K5" s="1048"/>
      <c r="L5" s="744" t="s">
        <v>23</v>
      </c>
      <c r="M5" s="744" t="s">
        <v>23</v>
      </c>
      <c r="N5" s="1048"/>
      <c r="O5" s="1048"/>
      <c r="P5" s="859" t="s">
        <v>703</v>
      </c>
      <c r="Q5" s="859" t="s">
        <v>703</v>
      </c>
      <c r="R5" s="1048"/>
      <c r="S5" s="744" t="s">
        <v>23</v>
      </c>
      <c r="T5" s="1048"/>
      <c r="U5" s="1048"/>
      <c r="V5" s="1048"/>
      <c r="W5" s="859" t="s">
        <v>1235</v>
      </c>
      <c r="X5" s="1233"/>
      <c r="Y5" s="880" t="s">
        <v>647</v>
      </c>
      <c r="Z5" s="1048"/>
      <c r="AA5" s="880" t="s">
        <v>647</v>
      </c>
      <c r="AB5" s="1069" t="s">
        <v>23</v>
      </c>
      <c r="AC5" s="1062"/>
      <c r="AD5" s="1069" t="s">
        <v>23</v>
      </c>
      <c r="AE5" s="1062"/>
      <c r="AF5" s="1048"/>
      <c r="AG5" s="475"/>
      <c r="AH5" s="475"/>
      <c r="AI5" s="475"/>
      <c r="AJ5" s="475"/>
      <c r="AK5" s="475"/>
      <c r="AL5" s="475"/>
      <c r="AM5" s="475"/>
      <c r="AN5" s="475"/>
      <c r="AO5" s="475"/>
      <c r="AP5" s="475"/>
      <c r="AQ5" s="475"/>
      <c r="AR5" s="475"/>
      <c r="AS5" s="475"/>
      <c r="AT5" s="475"/>
      <c r="AU5" s="475"/>
      <c r="AV5" s="475"/>
      <c r="AW5" s="475"/>
      <c r="AX5" s="475"/>
      <c r="AY5" s="475"/>
      <c r="AZ5" s="475"/>
      <c r="BA5" s="475"/>
      <c r="BB5" s="475"/>
      <c r="BC5" s="475"/>
      <c r="BD5" s="475"/>
      <c r="BE5" s="475"/>
      <c r="BF5" s="475"/>
      <c r="BG5" s="475"/>
      <c r="BH5" s="475"/>
      <c r="BI5" s="475"/>
      <c r="BJ5" s="475"/>
      <c r="BK5" s="475"/>
      <c r="BL5" s="475"/>
      <c r="BM5" s="475"/>
      <c r="BN5" s="475"/>
      <c r="BO5" s="475"/>
      <c r="BP5" s="475"/>
      <c r="BQ5" s="475"/>
      <c r="BR5" s="475"/>
      <c r="BS5" s="475"/>
      <c r="BT5" s="475"/>
      <c r="BU5" s="475"/>
      <c r="BV5" s="475"/>
      <c r="BW5" s="475"/>
      <c r="BX5" s="475"/>
      <c r="BY5" s="475"/>
      <c r="BZ5" s="475"/>
      <c r="CA5" s="475"/>
      <c r="CB5" s="475"/>
      <c r="CC5" s="475"/>
      <c r="CD5" s="841"/>
    </row>
    <row r="6" spans="1:82" s="842" customFormat="1" ht="25.2" customHeight="1">
      <c r="A6" s="747" t="s">
        <v>17</v>
      </c>
      <c r="B6" s="763" t="s">
        <v>1161</v>
      </c>
      <c r="C6" s="748" t="s">
        <v>18</v>
      </c>
      <c r="D6" s="748"/>
      <c r="E6" s="748"/>
      <c r="F6" s="746">
        <f>VLOOKUP(B6,[3]Лист_1!$A:$E,5,0)</f>
        <v>0</v>
      </c>
      <c r="G6" s="749" t="s">
        <v>24</v>
      </c>
      <c r="H6" s="1063"/>
      <c r="I6" s="1048"/>
      <c r="J6" s="1062"/>
      <c r="K6" s="1048"/>
      <c r="L6" s="744" t="s">
        <v>23</v>
      </c>
      <c r="M6" s="744" t="s">
        <v>23</v>
      </c>
      <c r="N6" s="1048"/>
      <c r="O6" s="1048"/>
      <c r="P6" s="1048"/>
      <c r="Q6" s="859" t="s">
        <v>703</v>
      </c>
      <c r="R6" s="1048"/>
      <c r="S6" s="744" t="s">
        <v>23</v>
      </c>
      <c r="T6" s="1048"/>
      <c r="U6" s="1048"/>
      <c r="V6" s="1048"/>
      <c r="W6" s="859" t="s">
        <v>1235</v>
      </c>
      <c r="X6" s="1233"/>
      <c r="Y6" s="880" t="s">
        <v>647</v>
      </c>
      <c r="Z6" s="880" t="s">
        <v>647</v>
      </c>
      <c r="AA6" s="880" t="s">
        <v>647</v>
      </c>
      <c r="AB6" s="1069" t="s">
        <v>23</v>
      </c>
      <c r="AC6" s="1062"/>
      <c r="AD6" s="1069" t="s">
        <v>23</v>
      </c>
      <c r="AE6" s="1062"/>
      <c r="AF6" s="1048"/>
      <c r="AG6" s="475"/>
      <c r="AH6" s="475"/>
      <c r="AI6" s="475"/>
      <c r="AJ6" s="475"/>
      <c r="AK6" s="475"/>
      <c r="AL6" s="475"/>
      <c r="AM6" s="475"/>
      <c r="AN6" s="475"/>
      <c r="AO6" s="475"/>
      <c r="AP6" s="475"/>
      <c r="AQ6" s="475"/>
      <c r="AR6" s="475"/>
      <c r="AS6" s="475"/>
      <c r="AT6" s="475"/>
      <c r="AU6" s="475"/>
      <c r="AV6" s="475"/>
      <c r="AW6" s="475"/>
      <c r="AX6" s="475"/>
      <c r="AY6" s="475"/>
      <c r="AZ6" s="475"/>
      <c r="BA6" s="475"/>
      <c r="BB6" s="475"/>
      <c r="BC6" s="475"/>
      <c r="BD6" s="475"/>
      <c r="BE6" s="475"/>
      <c r="BF6" s="475"/>
      <c r="BG6" s="475"/>
      <c r="BH6" s="475"/>
      <c r="BI6" s="475"/>
      <c r="BJ6" s="475"/>
      <c r="BK6" s="475"/>
      <c r="BL6" s="475"/>
      <c r="BM6" s="475"/>
      <c r="BN6" s="475"/>
      <c r="BO6" s="475"/>
      <c r="BP6" s="475"/>
      <c r="BQ6" s="475"/>
      <c r="BR6" s="475"/>
      <c r="BS6" s="475"/>
      <c r="BT6" s="475"/>
      <c r="BU6" s="475"/>
      <c r="BV6" s="475"/>
      <c r="BW6" s="475"/>
      <c r="BX6" s="475"/>
      <c r="BY6" s="475"/>
      <c r="BZ6" s="475"/>
      <c r="CA6" s="475"/>
      <c r="CB6" s="475"/>
      <c r="CC6" s="475"/>
      <c r="CD6" s="841"/>
    </row>
    <row r="7" spans="1:82" s="1238" customFormat="1" ht="25.2" customHeight="1">
      <c r="A7" s="747" t="s">
        <v>17</v>
      </c>
      <c r="B7" s="763" t="s">
        <v>1357</v>
      </c>
      <c r="C7" s="748" t="s">
        <v>18</v>
      </c>
      <c r="D7" s="1236"/>
      <c r="E7" s="1236"/>
      <c r="F7" s="746">
        <f>VLOOKUP(B7,[3]Лист_1!$A:$E,5,0)</f>
        <v>30</v>
      </c>
      <c r="G7" s="749" t="s">
        <v>24</v>
      </c>
      <c r="H7" s="1339"/>
      <c r="I7" s="1237"/>
      <c r="J7" s="1125"/>
      <c r="K7" s="1237"/>
      <c r="L7" s="744" t="s">
        <v>23</v>
      </c>
      <c r="M7" s="744" t="s">
        <v>23</v>
      </c>
      <c r="N7" s="1237"/>
      <c r="O7" s="1237"/>
      <c r="P7" s="859" t="s">
        <v>703</v>
      </c>
      <c r="Q7" s="859" t="s">
        <v>703</v>
      </c>
      <c r="R7" s="1237"/>
      <c r="S7" s="1233"/>
      <c r="T7" s="1237"/>
      <c r="U7" s="1237"/>
      <c r="V7" s="1257"/>
      <c r="W7" s="859" t="s">
        <v>1235</v>
      </c>
      <c r="X7" s="1233"/>
      <c r="Y7" s="1069" t="s">
        <v>23</v>
      </c>
      <c r="Z7" s="1244"/>
      <c r="AA7" s="1245"/>
      <c r="AB7" s="1233"/>
      <c r="AC7" s="1125"/>
      <c r="AD7" s="1069" t="s">
        <v>23</v>
      </c>
      <c r="AE7" s="1125"/>
      <c r="AF7" s="1237"/>
      <c r="AG7" s="475"/>
      <c r="AH7" s="475"/>
      <c r="AI7" s="475"/>
      <c r="AJ7" s="475"/>
      <c r="AK7" s="475"/>
      <c r="AL7" s="475"/>
      <c r="AM7" s="475"/>
      <c r="AN7" s="475"/>
      <c r="AO7" s="475"/>
      <c r="AP7" s="475"/>
      <c r="AQ7" s="475"/>
      <c r="AR7" s="475"/>
      <c r="AS7" s="475"/>
      <c r="AT7" s="475"/>
      <c r="AU7" s="475"/>
      <c r="AV7" s="475"/>
      <c r="AW7" s="475"/>
      <c r="AX7" s="475"/>
      <c r="AY7" s="475"/>
      <c r="AZ7" s="475"/>
      <c r="BA7" s="475"/>
      <c r="BB7" s="475"/>
      <c r="BC7" s="475"/>
      <c r="BD7" s="475"/>
      <c r="BE7" s="475"/>
      <c r="BF7" s="475"/>
      <c r="BG7" s="475"/>
      <c r="BH7" s="475"/>
      <c r="BI7" s="475"/>
      <c r="BJ7" s="475"/>
      <c r="BK7" s="475"/>
      <c r="BL7" s="475"/>
      <c r="BM7" s="475"/>
      <c r="BN7" s="475"/>
      <c r="BO7" s="475"/>
      <c r="BP7" s="475"/>
      <c r="BQ7" s="475"/>
      <c r="BR7" s="475"/>
      <c r="BS7" s="475"/>
      <c r="BT7" s="475"/>
      <c r="BU7" s="475"/>
      <c r="BV7" s="475"/>
      <c r="BW7" s="475"/>
      <c r="BX7" s="475"/>
      <c r="BY7" s="475"/>
      <c r="BZ7" s="475"/>
      <c r="CA7" s="475"/>
      <c r="CB7" s="475"/>
      <c r="CC7" s="475"/>
      <c r="CD7" s="1095"/>
    </row>
    <row r="8" spans="1:82" s="1238" customFormat="1" ht="25.2" customHeight="1">
      <c r="A8" s="747" t="s">
        <v>17</v>
      </c>
      <c r="B8" s="763" t="s">
        <v>1358</v>
      </c>
      <c r="C8" s="748" t="s">
        <v>18</v>
      </c>
      <c r="D8" s="1236"/>
      <c r="E8" s="1236"/>
      <c r="F8" s="746">
        <f>VLOOKUP(B8,[3]Лист_1!$A:$E,5,0)</f>
        <v>23</v>
      </c>
      <c r="G8" s="749" t="s">
        <v>24</v>
      </c>
      <c r="H8" s="1339"/>
      <c r="I8" s="1237"/>
      <c r="J8" s="1125"/>
      <c r="K8" s="1237"/>
      <c r="L8" s="744" t="s">
        <v>23</v>
      </c>
      <c r="M8" s="744" t="s">
        <v>23</v>
      </c>
      <c r="N8" s="1237"/>
      <c r="O8" s="1237"/>
      <c r="P8" s="859" t="s">
        <v>703</v>
      </c>
      <c r="Q8" s="859" t="s">
        <v>703</v>
      </c>
      <c r="R8" s="1237"/>
      <c r="S8" s="1233"/>
      <c r="T8" s="1237"/>
      <c r="U8" s="1237"/>
      <c r="V8" s="1257"/>
      <c r="W8" s="859" t="s">
        <v>1235</v>
      </c>
      <c r="X8" s="1233"/>
      <c r="Y8" s="1069" t="s">
        <v>23</v>
      </c>
      <c r="Z8" s="1244"/>
      <c r="AA8" s="1245"/>
      <c r="AB8" s="1233"/>
      <c r="AC8" s="1125"/>
      <c r="AD8" s="1069" t="s">
        <v>23</v>
      </c>
      <c r="AE8" s="1125"/>
      <c r="AF8" s="1237"/>
      <c r="AG8" s="475"/>
      <c r="AH8" s="475"/>
      <c r="AI8" s="475"/>
      <c r="AJ8" s="475"/>
      <c r="AK8" s="475"/>
      <c r="AL8" s="475"/>
      <c r="AM8" s="475"/>
      <c r="AN8" s="475"/>
      <c r="AO8" s="475"/>
      <c r="AP8" s="475"/>
      <c r="AQ8" s="475"/>
      <c r="AR8" s="475"/>
      <c r="AS8" s="475"/>
      <c r="AT8" s="475"/>
      <c r="AU8" s="475"/>
      <c r="AV8" s="475"/>
      <c r="AW8" s="475"/>
      <c r="AX8" s="475"/>
      <c r="AY8" s="475"/>
      <c r="AZ8" s="475"/>
      <c r="BA8" s="475"/>
      <c r="BB8" s="475"/>
      <c r="BC8" s="475"/>
      <c r="BD8" s="475"/>
      <c r="BE8" s="475"/>
      <c r="BF8" s="475"/>
      <c r="BG8" s="475"/>
      <c r="BH8" s="475"/>
      <c r="BI8" s="475"/>
      <c r="BJ8" s="475"/>
      <c r="BK8" s="475"/>
      <c r="BL8" s="475"/>
      <c r="BM8" s="475"/>
      <c r="BN8" s="475"/>
      <c r="BO8" s="475"/>
      <c r="BP8" s="475"/>
      <c r="BQ8" s="475"/>
      <c r="BR8" s="475"/>
      <c r="BS8" s="475"/>
      <c r="BT8" s="475"/>
      <c r="BU8" s="475"/>
      <c r="BV8" s="475"/>
      <c r="BW8" s="475"/>
      <c r="BX8" s="475"/>
      <c r="BY8" s="475"/>
      <c r="BZ8" s="475"/>
      <c r="CA8" s="475"/>
      <c r="CB8" s="475"/>
      <c r="CC8" s="475"/>
      <c r="CD8" s="1095"/>
    </row>
    <row r="9" spans="1:82" s="754" customFormat="1" ht="48" customHeight="1">
      <c r="A9" s="747" t="s">
        <v>17</v>
      </c>
      <c r="B9" s="763" t="s">
        <v>742</v>
      </c>
      <c r="C9" s="748" t="s">
        <v>18</v>
      </c>
      <c r="D9" s="748"/>
      <c r="E9" s="748"/>
      <c r="F9" s="746">
        <f>VLOOKUP(B9,[3]Лист_1!$A:$E,5,0)</f>
        <v>3</v>
      </c>
      <c r="G9" s="749" t="s">
        <v>24</v>
      </c>
      <c r="H9" s="756"/>
      <c r="I9" s="745"/>
      <c r="J9" s="745"/>
      <c r="K9" s="745"/>
      <c r="L9" s="744" t="s">
        <v>23</v>
      </c>
      <c r="M9" s="744" t="s">
        <v>23</v>
      </c>
      <c r="N9" s="745"/>
      <c r="O9" s="745"/>
      <c r="P9" s="859" t="s">
        <v>703</v>
      </c>
      <c r="Q9" s="859" t="s">
        <v>703</v>
      </c>
      <c r="R9" s="745"/>
      <c r="S9" s="859" t="s">
        <v>23</v>
      </c>
      <c r="T9" s="852"/>
      <c r="U9" s="745"/>
      <c r="V9" s="862"/>
      <c r="W9" s="859" t="s">
        <v>1235</v>
      </c>
      <c r="X9" s="1233"/>
      <c r="Y9" s="880" t="s">
        <v>1137</v>
      </c>
      <c r="Z9" s="880" t="s">
        <v>647</v>
      </c>
      <c r="AA9" s="880" t="s">
        <v>1137</v>
      </c>
      <c r="AB9" s="1048"/>
      <c r="AC9" s="792"/>
      <c r="AD9" s="1069" t="s">
        <v>23</v>
      </c>
      <c r="AE9" s="744" t="s">
        <v>23</v>
      </c>
      <c r="AF9" s="745"/>
      <c r="AG9" s="475"/>
      <c r="AH9" s="475"/>
      <c r="AI9" s="475"/>
      <c r="AJ9" s="475"/>
      <c r="AK9" s="475"/>
      <c r="AL9" s="475"/>
      <c r="AM9" s="475"/>
      <c r="AN9" s="475"/>
      <c r="AO9" s="475"/>
      <c r="AP9" s="475"/>
      <c r="AQ9" s="475"/>
      <c r="AR9" s="475"/>
      <c r="AS9" s="475"/>
      <c r="AT9" s="475"/>
      <c r="AU9" s="475"/>
      <c r="AV9" s="475"/>
      <c r="AW9" s="475"/>
      <c r="AX9" s="475"/>
      <c r="AY9" s="475"/>
      <c r="AZ9" s="475"/>
      <c r="BA9" s="475"/>
      <c r="BB9" s="475"/>
      <c r="BC9" s="475"/>
      <c r="BD9" s="475"/>
      <c r="BE9" s="475"/>
      <c r="BF9" s="475"/>
      <c r="BG9" s="475"/>
      <c r="BH9" s="475"/>
      <c r="BI9" s="475"/>
      <c r="BJ9" s="475"/>
      <c r="BK9" s="475"/>
      <c r="BL9" s="475"/>
      <c r="BM9" s="475"/>
      <c r="BN9" s="475"/>
      <c r="BO9" s="475"/>
      <c r="BP9" s="475"/>
      <c r="BQ9" s="475"/>
      <c r="BR9" s="475"/>
      <c r="BS9" s="475"/>
      <c r="BT9" s="475"/>
      <c r="BU9" s="475"/>
      <c r="BV9" s="475"/>
      <c r="BW9" s="475"/>
      <c r="BX9" s="475"/>
      <c r="BY9" s="475"/>
      <c r="BZ9" s="475"/>
      <c r="CA9" s="475"/>
      <c r="CB9" s="475"/>
      <c r="CC9" s="475"/>
      <c r="CD9" s="781"/>
    </row>
    <row r="10" spans="1:82" s="754" customFormat="1" ht="48" customHeight="1">
      <c r="A10" s="747" t="s">
        <v>17</v>
      </c>
      <c r="B10" s="763" t="s">
        <v>1143</v>
      </c>
      <c r="C10" s="748" t="s">
        <v>18</v>
      </c>
      <c r="D10" s="748"/>
      <c r="E10" s="748"/>
      <c r="F10" s="746">
        <f>VLOOKUP(B10,[3]Лист_1!$A:$E,5,0)</f>
        <v>1</v>
      </c>
      <c r="G10" s="749" t="s">
        <v>24</v>
      </c>
      <c r="H10" s="756"/>
      <c r="I10" s="745"/>
      <c r="J10" s="745"/>
      <c r="K10" s="745"/>
      <c r="L10" s="744" t="s">
        <v>23</v>
      </c>
      <c r="M10" s="744" t="s">
        <v>23</v>
      </c>
      <c r="N10" s="745"/>
      <c r="O10" s="745"/>
      <c r="P10" s="859" t="s">
        <v>703</v>
      </c>
      <c r="Q10" s="859" t="s">
        <v>703</v>
      </c>
      <c r="R10" s="745"/>
      <c r="S10" s="859" t="s">
        <v>23</v>
      </c>
      <c r="T10" s="745"/>
      <c r="U10" s="745"/>
      <c r="V10" s="862"/>
      <c r="W10" s="859" t="s">
        <v>1235</v>
      </c>
      <c r="X10" s="1233"/>
      <c r="Y10" s="880" t="s">
        <v>1137</v>
      </c>
      <c r="Z10" s="880" t="s">
        <v>1137</v>
      </c>
      <c r="AA10" s="880" t="s">
        <v>1137</v>
      </c>
      <c r="AB10" s="1048"/>
      <c r="AC10" s="792"/>
      <c r="AD10" s="1069" t="s">
        <v>23</v>
      </c>
      <c r="AE10" s="744" t="s">
        <v>23</v>
      </c>
      <c r="AF10" s="745"/>
      <c r="AG10" s="475"/>
      <c r="AH10" s="475"/>
      <c r="AI10" s="475"/>
      <c r="AJ10" s="475"/>
      <c r="AK10" s="475"/>
      <c r="AL10" s="475"/>
      <c r="AM10" s="475"/>
      <c r="AN10" s="475"/>
      <c r="AO10" s="475"/>
      <c r="AP10" s="475"/>
      <c r="AQ10" s="475"/>
      <c r="AR10" s="475"/>
      <c r="AS10" s="475"/>
      <c r="AT10" s="475"/>
      <c r="AU10" s="475"/>
      <c r="AV10" s="475"/>
      <c r="AW10" s="475"/>
      <c r="AX10" s="475"/>
      <c r="AY10" s="475"/>
      <c r="AZ10" s="475"/>
      <c r="BA10" s="475"/>
      <c r="BB10" s="475"/>
      <c r="BC10" s="475"/>
      <c r="BD10" s="475"/>
      <c r="BE10" s="475"/>
      <c r="BF10" s="475"/>
      <c r="BG10" s="475"/>
      <c r="BH10" s="475"/>
      <c r="BI10" s="475"/>
      <c r="BJ10" s="475"/>
      <c r="BK10" s="475"/>
      <c r="BL10" s="475"/>
      <c r="BM10" s="475"/>
      <c r="BN10" s="475"/>
      <c r="BO10" s="475"/>
      <c r="BP10" s="475"/>
      <c r="BQ10" s="475"/>
      <c r="BR10" s="475"/>
      <c r="BS10" s="475"/>
      <c r="BT10" s="475"/>
      <c r="BU10" s="475"/>
      <c r="BV10" s="475"/>
      <c r="BW10" s="475"/>
      <c r="BX10" s="475"/>
      <c r="BY10" s="475"/>
      <c r="BZ10" s="475"/>
      <c r="CA10" s="475"/>
      <c r="CB10" s="475"/>
      <c r="CC10" s="475"/>
      <c r="CD10" s="781"/>
    </row>
    <row r="11" spans="1:82" s="992" customFormat="1" ht="24" customHeight="1">
      <c r="A11" s="762" t="s">
        <v>17</v>
      </c>
      <c r="B11" s="763" t="s">
        <v>857</v>
      </c>
      <c r="C11" s="763" t="s">
        <v>18</v>
      </c>
      <c r="D11" s="1072"/>
      <c r="E11" s="1072"/>
      <c r="F11" s="746">
        <f>VLOOKUP(B11,[3]Лист_1!$A:$E,5,0)</f>
        <v>68</v>
      </c>
      <c r="G11" s="749" t="s">
        <v>24</v>
      </c>
      <c r="H11" s="1073"/>
      <c r="I11" s="871" t="s">
        <v>1327</v>
      </c>
      <c r="J11" s="1062"/>
      <c r="K11" s="1048"/>
      <c r="L11" s="744" t="s">
        <v>23</v>
      </c>
      <c r="M11" s="744" t="s">
        <v>23</v>
      </c>
      <c r="N11" s="1048"/>
      <c r="O11" s="1048"/>
      <c r="P11" s="744" t="s">
        <v>23</v>
      </c>
      <c r="Q11" s="744" t="s">
        <v>23</v>
      </c>
      <c r="R11" s="1048"/>
      <c r="S11" s="744" t="s">
        <v>23</v>
      </c>
      <c r="T11" s="859" t="s">
        <v>23</v>
      </c>
      <c r="U11" s="1048"/>
      <c r="V11" s="1048"/>
      <c r="W11" s="859" t="s">
        <v>1235</v>
      </c>
      <c r="X11" s="1233"/>
      <c r="Y11" s="744" t="s">
        <v>23</v>
      </c>
      <c r="Z11" s="1048"/>
      <c r="AA11" s="880" t="s">
        <v>749</v>
      </c>
      <c r="AB11" s="1077"/>
      <c r="AC11" s="1062"/>
      <c r="AD11" s="1069" t="s">
        <v>23</v>
      </c>
      <c r="AE11" s="1062"/>
      <c r="AF11" s="1048"/>
      <c r="AG11" s="740"/>
      <c r="AH11" s="740"/>
      <c r="AI11" s="740"/>
      <c r="AJ11" s="740"/>
      <c r="AK11" s="740"/>
      <c r="AL11" s="740"/>
      <c r="AM11" s="740"/>
      <c r="AN11" s="740"/>
      <c r="AO11" s="740"/>
      <c r="AP11" s="740"/>
      <c r="AQ11" s="740"/>
      <c r="AR11" s="740"/>
      <c r="AS11" s="740"/>
      <c r="AT11" s="740"/>
      <c r="AU11" s="740"/>
      <c r="AV11" s="740"/>
      <c r="AW11" s="740"/>
      <c r="AX11" s="740"/>
      <c r="AY11" s="740"/>
      <c r="AZ11" s="740"/>
      <c r="BA11" s="740"/>
      <c r="BB11" s="740"/>
      <c r="BC11" s="740"/>
      <c r="BD11" s="740"/>
      <c r="BE11" s="740"/>
      <c r="BF11" s="740"/>
      <c r="BG11" s="740"/>
      <c r="BH11" s="740"/>
      <c r="BI11" s="740"/>
      <c r="BJ11" s="740"/>
      <c r="BK11" s="740"/>
      <c r="BL11" s="740"/>
      <c r="BM11" s="740"/>
      <c r="BN11" s="740"/>
      <c r="BO11" s="740"/>
      <c r="BP11" s="740"/>
      <c r="BQ11" s="740"/>
      <c r="BR11" s="740"/>
      <c r="BS11" s="740"/>
      <c r="BT11" s="740"/>
      <c r="BU11" s="740"/>
      <c r="BV11" s="740"/>
      <c r="BW11" s="740"/>
      <c r="BX11" s="740"/>
      <c r="BY11" s="740"/>
      <c r="BZ11" s="740"/>
      <c r="CA11" s="740"/>
      <c r="CB11" s="740"/>
      <c r="CC11" s="740"/>
      <c r="CD11" s="1074"/>
    </row>
    <row r="12" spans="1:82" s="1087" customFormat="1" ht="24" customHeight="1">
      <c r="A12" s="762" t="s">
        <v>17</v>
      </c>
      <c r="B12" s="763" t="s">
        <v>1144</v>
      </c>
      <c r="C12" s="763" t="s">
        <v>18</v>
      </c>
      <c r="D12" s="1106"/>
      <c r="E12" s="1106"/>
      <c r="F12" s="746">
        <f>VLOOKUP(B12,[3]Лист_1!$A:$E,5,0)</f>
        <v>32</v>
      </c>
      <c r="G12" s="749" t="s">
        <v>24</v>
      </c>
      <c r="H12" s="1104"/>
      <c r="J12" s="1125"/>
      <c r="L12" s="744" t="s">
        <v>23</v>
      </c>
      <c r="M12" s="744" t="s">
        <v>23</v>
      </c>
      <c r="P12" s="744" t="s">
        <v>23</v>
      </c>
      <c r="Q12" s="744" t="s">
        <v>23</v>
      </c>
      <c r="S12" s="744" t="s">
        <v>23</v>
      </c>
      <c r="V12" s="1149"/>
      <c r="W12" s="859" t="s">
        <v>1235</v>
      </c>
      <c r="X12" s="1233"/>
      <c r="Y12" s="744" t="s">
        <v>23</v>
      </c>
      <c r="Z12" s="1107"/>
      <c r="AA12" s="880" t="s">
        <v>749</v>
      </c>
      <c r="AB12" s="1091"/>
      <c r="AC12" s="1125"/>
      <c r="AD12" s="1069" t="s">
        <v>23</v>
      </c>
      <c r="AE12" s="1125"/>
      <c r="AG12" s="740"/>
      <c r="AH12" s="740"/>
      <c r="AI12" s="740"/>
      <c r="AJ12" s="740"/>
      <c r="AK12" s="740"/>
      <c r="AL12" s="740"/>
      <c r="AM12" s="740"/>
      <c r="AN12" s="740"/>
      <c r="AO12" s="740"/>
      <c r="AP12" s="740"/>
      <c r="AQ12" s="740"/>
      <c r="AR12" s="740"/>
      <c r="AS12" s="740"/>
      <c r="AT12" s="740"/>
      <c r="AU12" s="740"/>
      <c r="AV12" s="740"/>
      <c r="AW12" s="740"/>
      <c r="AX12" s="740"/>
      <c r="AY12" s="740"/>
      <c r="AZ12" s="740"/>
      <c r="BA12" s="740"/>
      <c r="BB12" s="740"/>
      <c r="BC12" s="740"/>
      <c r="BD12" s="740"/>
      <c r="BE12" s="740"/>
      <c r="BF12" s="740"/>
      <c r="BG12" s="740"/>
      <c r="BH12" s="740"/>
      <c r="BI12" s="740"/>
      <c r="BJ12" s="740"/>
      <c r="BK12" s="740"/>
      <c r="BL12" s="740"/>
      <c r="BM12" s="740"/>
      <c r="BN12" s="740"/>
      <c r="BO12" s="740"/>
      <c r="BP12" s="740"/>
      <c r="BQ12" s="740"/>
      <c r="BR12" s="740"/>
      <c r="BS12" s="740"/>
      <c r="BT12" s="740"/>
      <c r="BU12" s="740"/>
      <c r="BV12" s="740"/>
      <c r="BW12" s="740"/>
      <c r="BX12" s="740"/>
      <c r="BY12" s="740"/>
      <c r="BZ12" s="740"/>
      <c r="CA12" s="740"/>
      <c r="CB12" s="740"/>
      <c r="CC12" s="740"/>
      <c r="CD12" s="1107"/>
    </row>
    <row r="13" spans="1:82" s="1237" customFormat="1" ht="34.799999999999997" customHeight="1">
      <c r="A13" s="762" t="s">
        <v>17</v>
      </c>
      <c r="B13" s="763" t="s">
        <v>1266</v>
      </c>
      <c r="C13" s="763" t="s">
        <v>18</v>
      </c>
      <c r="D13" s="1248"/>
      <c r="E13" s="1248"/>
      <c r="F13" s="746">
        <f>VLOOKUP(B13,[3]Лист_1!$A:$E,5,0)</f>
        <v>56</v>
      </c>
      <c r="G13" s="749" t="s">
        <v>24</v>
      </c>
      <c r="H13" s="1256"/>
      <c r="J13" s="1125"/>
      <c r="L13" s="744" t="s">
        <v>23</v>
      </c>
      <c r="M13" s="744" t="s">
        <v>23</v>
      </c>
      <c r="P13" s="744" t="s">
        <v>703</v>
      </c>
      <c r="Q13" s="859" t="s">
        <v>703</v>
      </c>
      <c r="S13" s="744" t="s">
        <v>23</v>
      </c>
      <c r="V13" s="1257"/>
      <c r="W13" s="859" t="s">
        <v>1235</v>
      </c>
      <c r="X13" s="1233"/>
      <c r="Y13" s="744" t="s">
        <v>23</v>
      </c>
      <c r="Z13" s="1107"/>
      <c r="AA13" s="1245"/>
      <c r="AB13" s="1233"/>
      <c r="AC13" s="1125"/>
      <c r="AD13" s="1069" t="s">
        <v>23</v>
      </c>
      <c r="AE13" s="1125"/>
      <c r="AG13" s="740"/>
      <c r="AH13" s="740"/>
      <c r="AI13" s="740"/>
      <c r="AJ13" s="740"/>
      <c r="AK13" s="740"/>
      <c r="AL13" s="740"/>
      <c r="AM13" s="740"/>
      <c r="AN13" s="740"/>
      <c r="AO13" s="740"/>
      <c r="AP13" s="740"/>
      <c r="AQ13" s="740"/>
      <c r="AR13" s="740"/>
      <c r="AS13" s="740"/>
      <c r="AT13" s="740"/>
      <c r="AU13" s="740"/>
      <c r="AV13" s="740"/>
      <c r="AW13" s="740"/>
      <c r="AX13" s="740"/>
      <c r="AY13" s="740"/>
      <c r="AZ13" s="740"/>
      <c r="BA13" s="740"/>
      <c r="BB13" s="740"/>
      <c r="BC13" s="740"/>
      <c r="BD13" s="740"/>
      <c r="BE13" s="740"/>
      <c r="BF13" s="740"/>
      <c r="BG13" s="740"/>
      <c r="BH13" s="740"/>
      <c r="BI13" s="740"/>
      <c r="BJ13" s="740"/>
      <c r="BK13" s="740"/>
      <c r="BL13" s="740"/>
      <c r="BM13" s="740"/>
      <c r="BN13" s="740"/>
      <c r="BO13" s="740"/>
      <c r="BP13" s="740"/>
      <c r="BQ13" s="740"/>
      <c r="BR13" s="740"/>
      <c r="BS13" s="740"/>
      <c r="BT13" s="740"/>
      <c r="BU13" s="740"/>
      <c r="BV13" s="740"/>
      <c r="BW13" s="740"/>
      <c r="BX13" s="740"/>
      <c r="BY13" s="740"/>
      <c r="BZ13" s="740"/>
      <c r="CA13" s="740"/>
      <c r="CB13" s="740"/>
      <c r="CC13" s="740"/>
      <c r="CD13" s="1107"/>
    </row>
    <row r="14" spans="1:82" s="754" customFormat="1" ht="48" customHeight="1">
      <c r="A14" s="747" t="s">
        <v>17</v>
      </c>
      <c r="B14" s="763" t="s">
        <v>671</v>
      </c>
      <c r="C14" s="748" t="s">
        <v>18</v>
      </c>
      <c r="D14" s="748"/>
      <c r="E14" s="748"/>
      <c r="F14" s="746">
        <f>VLOOKUP(B14,[3]Лист_1!$A:$E,5,0)</f>
        <v>0</v>
      </c>
      <c r="G14" s="749" t="s">
        <v>22</v>
      </c>
      <c r="H14" s="756"/>
      <c r="I14" s="744" t="s">
        <v>23</v>
      </c>
      <c r="J14" s="745"/>
      <c r="K14" s="745"/>
      <c r="L14" s="745"/>
      <c r="M14" s="745"/>
      <c r="N14" s="745"/>
      <c r="O14" s="745"/>
      <c r="P14" s="745"/>
      <c r="Q14" s="745"/>
      <c r="R14" s="744" t="s">
        <v>703</v>
      </c>
      <c r="S14" s="745"/>
      <c r="T14" s="745"/>
      <c r="U14" s="745"/>
      <c r="V14" s="862"/>
      <c r="W14" s="853"/>
      <c r="X14" s="1237"/>
      <c r="Y14" s="853"/>
      <c r="Z14" s="855"/>
      <c r="AA14" s="745"/>
      <c r="AB14" s="1048"/>
      <c r="AC14" s="745"/>
      <c r="AD14" s="1069" t="s">
        <v>23</v>
      </c>
      <c r="AE14" s="745"/>
      <c r="AF14" s="1069" t="s">
        <v>23</v>
      </c>
      <c r="AG14" s="475"/>
      <c r="AH14" s="475"/>
      <c r="AI14" s="475"/>
      <c r="AJ14" s="475"/>
      <c r="AK14" s="475"/>
      <c r="AL14" s="475"/>
      <c r="AM14" s="475"/>
      <c r="AN14" s="475"/>
      <c r="AO14" s="475"/>
      <c r="AP14" s="475"/>
      <c r="AQ14" s="475"/>
      <c r="AR14" s="475"/>
      <c r="AS14" s="475"/>
      <c r="AT14" s="475"/>
      <c r="AU14" s="475"/>
      <c r="AV14" s="475"/>
      <c r="AW14" s="475"/>
      <c r="AX14" s="475"/>
      <c r="AY14" s="475"/>
      <c r="AZ14" s="475"/>
      <c r="BA14" s="475"/>
      <c r="BB14" s="475"/>
      <c r="BC14" s="475"/>
      <c r="BD14" s="475"/>
      <c r="BE14" s="475"/>
      <c r="BF14" s="475"/>
      <c r="BG14" s="475"/>
      <c r="BH14" s="475"/>
      <c r="BI14" s="475"/>
      <c r="BJ14" s="475"/>
      <c r="BK14" s="475"/>
      <c r="BL14" s="475"/>
      <c r="BM14" s="475"/>
      <c r="BN14" s="475"/>
      <c r="BO14" s="475"/>
      <c r="BP14" s="475"/>
      <c r="BQ14" s="475"/>
      <c r="BR14" s="475"/>
      <c r="BS14" s="475"/>
      <c r="BT14" s="475"/>
      <c r="BU14" s="475"/>
      <c r="BV14" s="475"/>
      <c r="BW14" s="475"/>
      <c r="BX14" s="475"/>
      <c r="BY14" s="475"/>
      <c r="BZ14" s="475"/>
      <c r="CA14" s="475"/>
      <c r="CB14" s="475"/>
      <c r="CC14" s="475"/>
      <c r="CD14" s="781"/>
    </row>
    <row r="15" spans="1:82" s="754" customFormat="1" ht="48" customHeight="1">
      <c r="A15" s="747" t="s">
        <v>17</v>
      </c>
      <c r="B15" s="763" t="s">
        <v>1145</v>
      </c>
      <c r="C15" s="748" t="s">
        <v>18</v>
      </c>
      <c r="D15" s="749"/>
      <c r="E15" s="761"/>
      <c r="F15" s="746">
        <f>VLOOKUP(B15,[3]Лист_1!$A:$E,5,0)</f>
        <v>0</v>
      </c>
      <c r="G15" s="761" t="s">
        <v>22</v>
      </c>
      <c r="H15" s="756"/>
      <c r="I15" s="744" t="s">
        <v>23</v>
      </c>
      <c r="J15" s="745"/>
      <c r="K15" s="745"/>
      <c r="L15" s="745"/>
      <c r="M15" s="745"/>
      <c r="N15" s="745"/>
      <c r="O15" s="745"/>
      <c r="P15" s="745"/>
      <c r="Q15" s="745"/>
      <c r="R15" s="859" t="s">
        <v>703</v>
      </c>
      <c r="S15" s="745"/>
      <c r="T15" s="745"/>
      <c r="U15" s="745"/>
      <c r="V15" s="862"/>
      <c r="W15" s="853"/>
      <c r="X15" s="1237"/>
      <c r="Y15" s="853"/>
      <c r="Z15" s="855"/>
      <c r="AA15" s="745"/>
      <c r="AB15" s="1048"/>
      <c r="AC15" s="745"/>
      <c r="AD15" s="1069" t="s">
        <v>23</v>
      </c>
      <c r="AE15" s="745"/>
      <c r="AF15" s="1069" t="s">
        <v>23</v>
      </c>
      <c r="AG15" s="475"/>
      <c r="AH15" s="475"/>
      <c r="AI15" s="475"/>
      <c r="AJ15" s="475"/>
      <c r="AK15" s="475"/>
      <c r="AL15" s="475"/>
      <c r="AM15" s="475"/>
      <c r="AN15" s="475"/>
      <c r="AO15" s="475"/>
      <c r="AP15" s="475"/>
      <c r="AQ15" s="475"/>
      <c r="AR15" s="475"/>
      <c r="AS15" s="475"/>
      <c r="AT15" s="475"/>
      <c r="AU15" s="475"/>
      <c r="AV15" s="475"/>
      <c r="AW15" s="475"/>
      <c r="AX15" s="475"/>
      <c r="AY15" s="475"/>
      <c r="AZ15" s="475"/>
      <c r="BA15" s="475"/>
      <c r="BB15" s="475"/>
      <c r="BC15" s="475"/>
      <c r="BD15" s="475"/>
      <c r="BE15" s="475"/>
      <c r="BF15" s="475"/>
      <c r="BG15" s="475"/>
      <c r="BH15" s="475"/>
      <c r="BI15" s="475"/>
      <c r="BJ15" s="475"/>
      <c r="BK15" s="475"/>
      <c r="BL15" s="475"/>
      <c r="BM15" s="475"/>
      <c r="BN15" s="475"/>
      <c r="BO15" s="475"/>
      <c r="BP15" s="475"/>
      <c r="BQ15" s="475"/>
      <c r="BR15" s="475"/>
      <c r="BS15" s="475"/>
      <c r="BT15" s="475"/>
      <c r="BU15" s="475"/>
      <c r="BV15" s="475"/>
      <c r="BW15" s="475"/>
      <c r="BX15" s="475"/>
      <c r="BY15" s="475"/>
      <c r="BZ15" s="475"/>
      <c r="CA15" s="475"/>
      <c r="CB15" s="475"/>
      <c r="CC15" s="475"/>
      <c r="CD15" s="781"/>
    </row>
    <row r="16" spans="1:82" s="842" customFormat="1" ht="12" customHeight="1">
      <c r="A16" s="747" t="s">
        <v>17</v>
      </c>
      <c r="B16" s="763" t="s">
        <v>763</v>
      </c>
      <c r="C16" s="748" t="s">
        <v>18</v>
      </c>
      <c r="D16" s="748"/>
      <c r="E16" s="748"/>
      <c r="F16" s="746">
        <f>VLOOKUP(B16,[3]Лист_1!$A:$E,5,0)</f>
        <v>0</v>
      </c>
      <c r="G16" s="761" t="s">
        <v>22</v>
      </c>
      <c r="H16" s="840"/>
      <c r="I16" s="744" t="s">
        <v>23</v>
      </c>
      <c r="J16" s="930"/>
      <c r="K16" s="930"/>
      <c r="L16" s="792"/>
      <c r="M16" s="792"/>
      <c r="N16" s="930"/>
      <c r="O16" s="930"/>
      <c r="P16" s="930"/>
      <c r="Q16" s="852"/>
      <c r="R16" s="859" t="s">
        <v>703</v>
      </c>
      <c r="S16" s="792"/>
      <c r="T16" s="930"/>
      <c r="U16" s="930"/>
      <c r="V16" s="930"/>
      <c r="W16" s="852"/>
      <c r="X16" s="1233"/>
      <c r="Y16" s="852"/>
      <c r="Z16" s="930"/>
      <c r="AA16" s="930"/>
      <c r="AB16" s="1048"/>
      <c r="AC16" s="930"/>
      <c r="AD16" s="1069" t="s">
        <v>23</v>
      </c>
      <c r="AE16" s="930"/>
      <c r="AF16" s="1069" t="s">
        <v>23</v>
      </c>
      <c r="AG16" s="475"/>
      <c r="AH16" s="475"/>
      <c r="AI16" s="475"/>
      <c r="AJ16" s="475"/>
      <c r="AK16" s="475"/>
      <c r="AL16" s="475"/>
      <c r="AM16" s="475"/>
      <c r="AN16" s="475"/>
      <c r="AO16" s="475"/>
      <c r="AP16" s="475"/>
      <c r="AQ16" s="475"/>
      <c r="AR16" s="475"/>
      <c r="AS16" s="475"/>
      <c r="AT16" s="475"/>
      <c r="AU16" s="475"/>
      <c r="AV16" s="475"/>
      <c r="AW16" s="475"/>
      <c r="AX16" s="475"/>
      <c r="AY16" s="475"/>
      <c r="AZ16" s="475"/>
      <c r="BA16" s="475"/>
      <c r="BB16" s="475"/>
      <c r="BC16" s="475"/>
      <c r="BD16" s="475"/>
      <c r="BE16" s="475"/>
      <c r="BF16" s="475"/>
      <c r="BG16" s="475"/>
      <c r="BH16" s="475"/>
      <c r="BI16" s="475"/>
      <c r="BJ16" s="475"/>
      <c r="BK16" s="475"/>
      <c r="BL16" s="475"/>
      <c r="BM16" s="475"/>
      <c r="BN16" s="475"/>
      <c r="BO16" s="475"/>
      <c r="BP16" s="475"/>
      <c r="BQ16" s="475"/>
      <c r="BR16" s="475"/>
      <c r="BS16" s="475"/>
      <c r="BT16" s="475"/>
      <c r="BU16" s="475"/>
      <c r="BV16" s="475"/>
      <c r="BW16" s="475"/>
      <c r="BX16" s="475"/>
      <c r="BY16" s="475"/>
      <c r="BZ16" s="475"/>
      <c r="CA16" s="475"/>
      <c r="CB16" s="475"/>
      <c r="CC16" s="475"/>
      <c r="CD16" s="841"/>
    </row>
    <row r="17" spans="1:82" s="842" customFormat="1" ht="12" customHeight="1">
      <c r="A17" s="747" t="s">
        <v>17</v>
      </c>
      <c r="B17" s="763" t="s">
        <v>1146</v>
      </c>
      <c r="C17" s="748" t="s">
        <v>18</v>
      </c>
      <c r="D17" s="748"/>
      <c r="E17" s="748"/>
      <c r="F17" s="746">
        <f>VLOOKUP(B17,[3]Лист_1!$A:$E,5,0)</f>
        <v>0</v>
      </c>
      <c r="G17" s="761" t="s">
        <v>22</v>
      </c>
      <c r="H17" s="840"/>
      <c r="I17" s="744" t="s">
        <v>23</v>
      </c>
      <c r="J17" s="930"/>
      <c r="K17" s="930"/>
      <c r="L17" s="792"/>
      <c r="M17" s="792"/>
      <c r="N17" s="930"/>
      <c r="O17" s="930"/>
      <c r="P17" s="930"/>
      <c r="Q17" s="792"/>
      <c r="R17" s="744" t="s">
        <v>23</v>
      </c>
      <c r="S17" s="792"/>
      <c r="T17" s="930"/>
      <c r="U17" s="930"/>
      <c r="V17" s="930"/>
      <c r="W17" s="852"/>
      <c r="X17" s="1233"/>
      <c r="Y17" s="852"/>
      <c r="Z17" s="930"/>
      <c r="AA17" s="930"/>
      <c r="AB17" s="1048"/>
      <c r="AC17" s="930"/>
      <c r="AD17" s="1069" t="s">
        <v>23</v>
      </c>
      <c r="AE17" s="930"/>
      <c r="AF17" s="1069" t="s">
        <v>23</v>
      </c>
      <c r="AG17" s="475"/>
      <c r="AH17" s="475"/>
      <c r="AI17" s="475"/>
      <c r="AJ17" s="475"/>
      <c r="AK17" s="475"/>
      <c r="AL17" s="475"/>
      <c r="AM17" s="475"/>
      <c r="AN17" s="475"/>
      <c r="AO17" s="475"/>
      <c r="AP17" s="475"/>
      <c r="AQ17" s="475"/>
      <c r="AR17" s="475"/>
      <c r="AS17" s="475"/>
      <c r="AT17" s="475"/>
      <c r="AU17" s="475"/>
      <c r="AV17" s="475"/>
      <c r="AW17" s="475"/>
      <c r="AX17" s="475"/>
      <c r="AY17" s="475"/>
      <c r="AZ17" s="475"/>
      <c r="BA17" s="475"/>
      <c r="BB17" s="475"/>
      <c r="BC17" s="475"/>
      <c r="BD17" s="475"/>
      <c r="BE17" s="475"/>
      <c r="BF17" s="475"/>
      <c r="BG17" s="475"/>
      <c r="BH17" s="475"/>
      <c r="BI17" s="475"/>
      <c r="BJ17" s="475"/>
      <c r="BK17" s="475"/>
      <c r="BL17" s="475"/>
      <c r="BM17" s="475"/>
      <c r="BN17" s="475"/>
      <c r="BO17" s="475"/>
      <c r="BP17" s="475"/>
      <c r="BQ17" s="475"/>
      <c r="BR17" s="475"/>
      <c r="BS17" s="475"/>
      <c r="BT17" s="475"/>
      <c r="BU17" s="475"/>
      <c r="BV17" s="475"/>
      <c r="BW17" s="475"/>
      <c r="BX17" s="475"/>
      <c r="BY17" s="475"/>
      <c r="BZ17" s="475"/>
      <c r="CA17" s="475"/>
      <c r="CB17" s="475"/>
      <c r="CC17" s="475"/>
      <c r="CD17" s="841"/>
    </row>
    <row r="18" spans="1:82" s="945" customFormat="1" ht="12" customHeight="1">
      <c r="A18" s="747" t="s">
        <v>17</v>
      </c>
      <c r="B18" s="763" t="s">
        <v>834</v>
      </c>
      <c r="C18" s="748" t="s">
        <v>18</v>
      </c>
      <c r="D18" s="748"/>
      <c r="E18" s="748"/>
      <c r="F18" s="746">
        <f>VLOOKUP(B18,[3]Лист_1!$A:$E,5,0)</f>
        <v>0</v>
      </c>
      <c r="G18" s="761" t="s">
        <v>24</v>
      </c>
      <c r="H18" s="949"/>
      <c r="I18" s="929"/>
      <c r="J18" s="929"/>
      <c r="K18" s="929"/>
      <c r="L18" s="744" t="s">
        <v>23</v>
      </c>
      <c r="M18" s="744" t="s">
        <v>23</v>
      </c>
      <c r="N18" s="929"/>
      <c r="O18" s="929"/>
      <c r="P18" s="929"/>
      <c r="Q18" s="859" t="s">
        <v>703</v>
      </c>
      <c r="R18" s="929"/>
      <c r="S18" s="744" t="s">
        <v>23</v>
      </c>
      <c r="T18" s="929"/>
      <c r="U18" s="929"/>
      <c r="V18" s="929"/>
      <c r="W18" s="859" t="s">
        <v>1235</v>
      </c>
      <c r="X18" s="1233"/>
      <c r="Y18" s="859" t="s">
        <v>23</v>
      </c>
      <c r="Z18" s="929"/>
      <c r="AA18" s="929"/>
      <c r="AB18" s="1050"/>
      <c r="AC18" s="929"/>
      <c r="AD18" s="1069" t="s">
        <v>23</v>
      </c>
      <c r="AE18" s="929"/>
      <c r="AF18" s="929"/>
      <c r="AG18" s="475"/>
      <c r="AH18" s="475"/>
      <c r="AI18" s="475"/>
      <c r="AJ18" s="475"/>
      <c r="AK18" s="475"/>
      <c r="AL18" s="475"/>
      <c r="AM18" s="475"/>
      <c r="AN18" s="475"/>
      <c r="AO18" s="475"/>
      <c r="AP18" s="475"/>
      <c r="AQ18" s="475"/>
      <c r="AR18" s="475"/>
      <c r="AS18" s="475"/>
      <c r="AT18" s="475"/>
      <c r="AU18" s="475"/>
      <c r="AV18" s="475"/>
      <c r="AW18" s="475"/>
      <c r="AX18" s="475"/>
      <c r="AY18" s="475"/>
      <c r="AZ18" s="475"/>
      <c r="BA18" s="475"/>
      <c r="BB18" s="475"/>
      <c r="BC18" s="475"/>
      <c r="BD18" s="475"/>
      <c r="BE18" s="475"/>
      <c r="BF18" s="475"/>
      <c r="BG18" s="475"/>
      <c r="BH18" s="475"/>
      <c r="BI18" s="475"/>
      <c r="BJ18" s="475"/>
      <c r="BK18" s="475"/>
      <c r="BL18" s="475"/>
      <c r="BM18" s="475"/>
      <c r="BN18" s="475"/>
      <c r="BO18" s="475"/>
      <c r="BP18" s="475"/>
      <c r="BQ18" s="475"/>
      <c r="BR18" s="475"/>
      <c r="BS18" s="475"/>
      <c r="BT18" s="475"/>
      <c r="BU18" s="475"/>
      <c r="BV18" s="475"/>
      <c r="BW18" s="475"/>
      <c r="BX18" s="475"/>
      <c r="BY18" s="475"/>
      <c r="BZ18" s="475"/>
      <c r="CA18" s="475"/>
      <c r="CB18" s="475"/>
      <c r="CC18" s="475"/>
      <c r="CD18" s="944"/>
    </row>
    <row r="19" spans="1:82" s="945" customFormat="1" ht="11.4" customHeight="1">
      <c r="A19" s="747" t="s">
        <v>17</v>
      </c>
      <c r="B19" s="763" t="s">
        <v>1162</v>
      </c>
      <c r="C19" s="748" t="s">
        <v>18</v>
      </c>
      <c r="D19" s="748"/>
      <c r="E19" s="748"/>
      <c r="F19" s="746">
        <f>VLOOKUP(B19,[3]Лист_1!$A:$E,5,0)</f>
        <v>0</v>
      </c>
      <c r="G19" s="761" t="s">
        <v>24</v>
      </c>
      <c r="H19" s="949"/>
      <c r="I19" s="929"/>
      <c r="J19" s="929"/>
      <c r="K19" s="929"/>
      <c r="L19" s="744" t="s">
        <v>23</v>
      </c>
      <c r="M19" s="744" t="s">
        <v>23</v>
      </c>
      <c r="N19" s="929"/>
      <c r="O19" s="929"/>
      <c r="P19" s="744" t="s">
        <v>23</v>
      </c>
      <c r="Q19" s="859" t="s">
        <v>703</v>
      </c>
      <c r="R19" s="929"/>
      <c r="S19" s="744" t="s">
        <v>23</v>
      </c>
      <c r="T19" s="929"/>
      <c r="U19" s="929"/>
      <c r="V19" s="929"/>
      <c r="W19" s="859" t="s">
        <v>1235</v>
      </c>
      <c r="X19" s="1233"/>
      <c r="Y19" s="859" t="s">
        <v>23</v>
      </c>
      <c r="Z19" s="929"/>
      <c r="AA19" s="929"/>
      <c r="AB19" s="1050"/>
      <c r="AC19" s="929"/>
      <c r="AD19" s="1069" t="s">
        <v>23</v>
      </c>
      <c r="AE19" s="929"/>
      <c r="AF19" s="929"/>
      <c r="AG19" s="475"/>
      <c r="AH19" s="475"/>
      <c r="AI19" s="475"/>
      <c r="AJ19" s="475"/>
      <c r="AK19" s="475"/>
      <c r="AL19" s="475"/>
      <c r="AM19" s="475"/>
      <c r="AN19" s="475"/>
      <c r="AO19" s="475"/>
      <c r="AP19" s="475"/>
      <c r="AQ19" s="475"/>
      <c r="AR19" s="475"/>
      <c r="AS19" s="475"/>
      <c r="AT19" s="475"/>
      <c r="AU19" s="475"/>
      <c r="AV19" s="475"/>
      <c r="AW19" s="475"/>
      <c r="AX19" s="475"/>
      <c r="AY19" s="475"/>
      <c r="AZ19" s="475"/>
      <c r="BA19" s="475"/>
      <c r="BB19" s="475"/>
      <c r="BC19" s="475"/>
      <c r="BD19" s="475"/>
      <c r="BE19" s="475"/>
      <c r="BF19" s="475"/>
      <c r="BG19" s="475"/>
      <c r="BH19" s="475"/>
      <c r="BI19" s="475"/>
      <c r="BJ19" s="475"/>
      <c r="BK19" s="475"/>
      <c r="BL19" s="475"/>
      <c r="BM19" s="475"/>
      <c r="BN19" s="475"/>
      <c r="BO19" s="475"/>
      <c r="BP19" s="475"/>
      <c r="BQ19" s="475"/>
      <c r="BR19" s="475"/>
      <c r="BS19" s="475"/>
      <c r="BT19" s="475"/>
      <c r="BU19" s="475"/>
      <c r="BV19" s="475"/>
      <c r="BW19" s="475"/>
      <c r="BX19" s="475"/>
      <c r="BY19" s="475"/>
      <c r="BZ19" s="475"/>
      <c r="CA19" s="475"/>
      <c r="CB19" s="475"/>
      <c r="CC19" s="475"/>
      <c r="CD19" s="944"/>
    </row>
    <row r="20" spans="1:82" s="1237" customFormat="1" ht="34.200000000000003" customHeight="1">
      <c r="A20" s="762" t="s">
        <v>17</v>
      </c>
      <c r="B20" s="1248" t="s">
        <v>1225</v>
      </c>
      <c r="C20" s="763" t="s">
        <v>18</v>
      </c>
      <c r="D20" s="1248"/>
      <c r="E20" s="1248"/>
      <c r="F20" s="746">
        <f>VLOOKUP(B20,[3]Лист_1!$A:$E,5,0)</f>
        <v>20</v>
      </c>
      <c r="G20" s="764" t="s">
        <v>24</v>
      </c>
      <c r="H20" s="1233"/>
      <c r="I20" s="1103" t="s">
        <v>1328</v>
      </c>
      <c r="J20" s="1233"/>
      <c r="K20" s="1233"/>
      <c r="L20" s="744" t="s">
        <v>23</v>
      </c>
      <c r="M20" s="744" t="s">
        <v>23</v>
      </c>
      <c r="N20" s="1233"/>
      <c r="O20" s="1233"/>
      <c r="P20" s="744" t="s">
        <v>23</v>
      </c>
      <c r="Q20" s="744" t="s">
        <v>23</v>
      </c>
      <c r="R20" s="1233"/>
      <c r="S20" s="744" t="s">
        <v>23</v>
      </c>
      <c r="T20" s="744" t="s">
        <v>23</v>
      </c>
      <c r="U20" s="1233"/>
      <c r="V20" s="1256"/>
      <c r="W20" s="859" t="s">
        <v>1235</v>
      </c>
      <c r="X20" s="1233"/>
      <c r="Y20" s="744" t="s">
        <v>23</v>
      </c>
      <c r="Z20" s="1105"/>
      <c r="AA20" s="1233"/>
      <c r="AB20" s="1233"/>
      <c r="AC20" s="1233"/>
      <c r="AD20" s="744" t="s">
        <v>23</v>
      </c>
      <c r="AE20" s="1233"/>
      <c r="AF20" s="1233"/>
      <c r="AG20" s="740"/>
      <c r="AH20" s="740"/>
      <c r="AI20" s="740"/>
      <c r="AJ20" s="740"/>
      <c r="AK20" s="740"/>
      <c r="AL20" s="740"/>
      <c r="AM20" s="740"/>
      <c r="AN20" s="740"/>
      <c r="AO20" s="740"/>
      <c r="AP20" s="740"/>
      <c r="AQ20" s="740"/>
      <c r="AR20" s="740"/>
      <c r="AS20" s="740"/>
      <c r="AT20" s="740"/>
      <c r="AU20" s="740"/>
      <c r="AV20" s="740"/>
      <c r="AW20" s="740"/>
      <c r="AX20" s="740"/>
      <c r="AY20" s="740"/>
      <c r="AZ20" s="740"/>
      <c r="BA20" s="740"/>
      <c r="BB20" s="740"/>
      <c r="BC20" s="740"/>
      <c r="BD20" s="740"/>
      <c r="BE20" s="740"/>
      <c r="BF20" s="740"/>
      <c r="BG20" s="740"/>
      <c r="BH20" s="740"/>
      <c r="BI20" s="740"/>
      <c r="BJ20" s="740"/>
      <c r="BK20" s="740"/>
      <c r="BL20" s="740"/>
      <c r="BM20" s="740"/>
      <c r="BN20" s="740"/>
      <c r="BO20" s="740"/>
      <c r="BP20" s="740"/>
      <c r="BQ20" s="740"/>
      <c r="BR20" s="740"/>
      <c r="BS20" s="740"/>
      <c r="BT20" s="740"/>
      <c r="BU20" s="740"/>
      <c r="BV20" s="740"/>
      <c r="BW20" s="740"/>
      <c r="BX20" s="740"/>
      <c r="BY20" s="740"/>
      <c r="BZ20" s="740"/>
      <c r="CA20" s="740"/>
      <c r="CB20" s="740"/>
      <c r="CC20" s="740"/>
      <c r="CD20" s="1107"/>
    </row>
    <row r="21" spans="1:82" s="1237" customFormat="1" ht="12" customHeight="1">
      <c r="A21" s="762" t="s">
        <v>17</v>
      </c>
      <c r="B21" s="1248" t="s">
        <v>1226</v>
      </c>
      <c r="C21" s="763" t="s">
        <v>18</v>
      </c>
      <c r="D21" s="1248"/>
      <c r="E21" s="1248"/>
      <c r="F21" s="746">
        <f>VLOOKUP(B21,[3]Лист_1!$A:$E,5,0)</f>
        <v>8</v>
      </c>
      <c r="G21" s="764" t="s">
        <v>24</v>
      </c>
      <c r="H21" s="1233"/>
      <c r="I21" s="1233"/>
      <c r="J21" s="1233"/>
      <c r="K21" s="1233"/>
      <c r="L21" s="744" t="s">
        <v>23</v>
      </c>
      <c r="M21" s="744" t="s">
        <v>23</v>
      </c>
      <c r="N21" s="1233"/>
      <c r="O21" s="1233"/>
      <c r="P21" s="744" t="s">
        <v>23</v>
      </c>
      <c r="Q21" s="744" t="s">
        <v>23</v>
      </c>
      <c r="R21" s="1233"/>
      <c r="S21" s="744" t="s">
        <v>23</v>
      </c>
      <c r="T21" s="1233"/>
      <c r="U21" s="1233"/>
      <c r="V21" s="1256"/>
      <c r="W21" s="859" t="s">
        <v>1235</v>
      </c>
      <c r="X21" s="1233"/>
      <c r="Y21" s="744" t="s">
        <v>23</v>
      </c>
      <c r="Z21" s="1105"/>
      <c r="AA21" s="1233"/>
      <c r="AB21" s="1233"/>
      <c r="AC21" s="1233"/>
      <c r="AD21" s="744" t="s">
        <v>23</v>
      </c>
      <c r="AE21" s="1233"/>
      <c r="AF21" s="1233"/>
      <c r="AG21" s="740"/>
      <c r="AH21" s="740"/>
      <c r="AI21" s="740"/>
      <c r="AJ21" s="740"/>
      <c r="AK21" s="740"/>
      <c r="AL21" s="740"/>
      <c r="AM21" s="740"/>
      <c r="AN21" s="740"/>
      <c r="AO21" s="740"/>
      <c r="AP21" s="740"/>
      <c r="AQ21" s="740"/>
      <c r="AR21" s="740"/>
      <c r="AS21" s="740"/>
      <c r="AT21" s="740"/>
      <c r="AU21" s="740"/>
      <c r="AV21" s="740"/>
      <c r="AW21" s="740"/>
      <c r="AX21" s="740"/>
      <c r="AY21" s="740"/>
      <c r="AZ21" s="740"/>
      <c r="BA21" s="740"/>
      <c r="BB21" s="740"/>
      <c r="BC21" s="740"/>
      <c r="BD21" s="740"/>
      <c r="BE21" s="740"/>
      <c r="BF21" s="740"/>
      <c r="BG21" s="740"/>
      <c r="BH21" s="740"/>
      <c r="BI21" s="740"/>
      <c r="BJ21" s="740"/>
      <c r="BK21" s="740"/>
      <c r="BL21" s="740"/>
      <c r="BM21" s="740"/>
      <c r="BN21" s="740"/>
      <c r="BO21" s="740"/>
      <c r="BP21" s="740"/>
      <c r="BQ21" s="740"/>
      <c r="BR21" s="740"/>
      <c r="BS21" s="740"/>
      <c r="BT21" s="740"/>
      <c r="BU21" s="740"/>
      <c r="BV21" s="740"/>
      <c r="BW21" s="740"/>
      <c r="BX21" s="740"/>
      <c r="BY21" s="740"/>
      <c r="BZ21" s="740"/>
      <c r="CA21" s="740"/>
      <c r="CB21" s="740"/>
      <c r="CC21" s="740"/>
      <c r="CD21" s="1107"/>
    </row>
    <row r="22" spans="1:82" s="1087" customFormat="1" ht="61.95" customHeight="1">
      <c r="A22" s="762" t="s">
        <v>17</v>
      </c>
      <c r="B22" s="763" t="s">
        <v>1190</v>
      </c>
      <c r="C22" s="763" t="s">
        <v>18</v>
      </c>
      <c r="D22" s="1106"/>
      <c r="E22" s="1106"/>
      <c r="F22" s="746">
        <f>VLOOKUP(B22,[3]Лист_1!$A:$E,5,0)</f>
        <v>0</v>
      </c>
      <c r="G22" s="764" t="s">
        <v>22</v>
      </c>
      <c r="H22" s="1091"/>
      <c r="I22" s="1103" t="s">
        <v>912</v>
      </c>
      <c r="J22" s="1091"/>
      <c r="K22" s="880" t="s">
        <v>1290</v>
      </c>
      <c r="L22" s="1091"/>
      <c r="M22" s="1091"/>
      <c r="N22" s="1103" t="s">
        <v>912</v>
      </c>
      <c r="O22" s="1103" t="s">
        <v>912</v>
      </c>
      <c r="P22" s="1091"/>
      <c r="Q22" s="1091"/>
      <c r="R22" s="744" t="s">
        <v>703</v>
      </c>
      <c r="S22" s="1091"/>
      <c r="T22" s="1091"/>
      <c r="U22" s="1091"/>
      <c r="V22" s="1104"/>
      <c r="W22" s="1091"/>
      <c r="X22" s="1233"/>
      <c r="Y22" s="1091"/>
      <c r="Z22" s="1105"/>
      <c r="AA22" s="1091"/>
      <c r="AB22" s="1091"/>
      <c r="AC22" s="1091"/>
      <c r="AD22" s="744" t="s">
        <v>23</v>
      </c>
      <c r="AE22" s="1091"/>
      <c r="AF22" s="859" t="s">
        <v>23</v>
      </c>
      <c r="AG22" s="740"/>
      <c r="AH22" s="740"/>
      <c r="AI22" s="740"/>
      <c r="AJ22" s="740"/>
      <c r="AK22" s="740"/>
      <c r="AL22" s="740"/>
      <c r="AM22" s="740"/>
      <c r="AN22" s="740"/>
      <c r="AO22" s="740"/>
      <c r="AP22" s="740"/>
      <c r="AQ22" s="740"/>
      <c r="AR22" s="740"/>
      <c r="AS22" s="740"/>
      <c r="AT22" s="740"/>
      <c r="AU22" s="740"/>
      <c r="AV22" s="740"/>
      <c r="AW22" s="740"/>
      <c r="AX22" s="740"/>
      <c r="AY22" s="740"/>
      <c r="AZ22" s="740"/>
      <c r="BA22" s="740"/>
      <c r="BB22" s="740"/>
      <c r="BC22" s="740"/>
      <c r="BD22" s="740"/>
      <c r="BE22" s="740"/>
      <c r="BF22" s="740"/>
      <c r="BG22" s="740"/>
      <c r="BH22" s="740"/>
      <c r="BI22" s="740"/>
      <c r="BJ22" s="740"/>
      <c r="BK22" s="740"/>
      <c r="BL22" s="740"/>
      <c r="BM22" s="740"/>
      <c r="BN22" s="740"/>
      <c r="BO22" s="740"/>
      <c r="BP22" s="740"/>
      <c r="BQ22" s="740"/>
      <c r="BR22" s="740"/>
      <c r="BS22" s="740"/>
      <c r="BT22" s="740"/>
      <c r="BU22" s="740"/>
      <c r="BV22" s="740"/>
      <c r="BW22" s="740"/>
      <c r="BX22" s="740"/>
      <c r="BY22" s="740"/>
      <c r="BZ22" s="740"/>
      <c r="CA22" s="740"/>
      <c r="CB22" s="740"/>
      <c r="CC22" s="740"/>
      <c r="CD22" s="1107"/>
    </row>
    <row r="23" spans="1:82" s="754" customFormat="1" ht="48" customHeight="1">
      <c r="A23" s="747" t="s">
        <v>17</v>
      </c>
      <c r="B23" s="763" t="s">
        <v>668</v>
      </c>
      <c r="C23" s="748" t="s">
        <v>18</v>
      </c>
      <c r="D23" s="748"/>
      <c r="E23" s="748"/>
      <c r="F23" s="746">
        <f>VLOOKUP(B23,[3]Лист_1!$A:$E,5,0)</f>
        <v>3</v>
      </c>
      <c r="G23" s="749" t="s">
        <v>24</v>
      </c>
      <c r="H23" s="756"/>
      <c r="I23" s="745"/>
      <c r="J23" s="745"/>
      <c r="K23" s="745"/>
      <c r="L23" s="744" t="s">
        <v>23</v>
      </c>
      <c r="M23" s="744" t="s">
        <v>23</v>
      </c>
      <c r="N23" s="745"/>
      <c r="O23" s="745"/>
      <c r="P23" s="745"/>
      <c r="Q23" s="859" t="s">
        <v>703</v>
      </c>
      <c r="R23" s="745"/>
      <c r="S23" s="859" t="s">
        <v>23</v>
      </c>
      <c r="T23" s="859" t="s">
        <v>23</v>
      </c>
      <c r="U23" s="745"/>
      <c r="V23" s="862"/>
      <c r="W23" s="859" t="s">
        <v>1235</v>
      </c>
      <c r="X23" s="1233"/>
      <c r="Y23" s="880" t="s">
        <v>848</v>
      </c>
      <c r="Z23" s="855"/>
      <c r="AA23" s="880" t="s">
        <v>848</v>
      </c>
      <c r="AB23" s="1048"/>
      <c r="AC23" s="745"/>
      <c r="AD23" s="1069" t="s">
        <v>23</v>
      </c>
      <c r="AE23" s="744" t="s">
        <v>23</v>
      </c>
      <c r="AF23" s="745"/>
      <c r="AG23" s="475"/>
      <c r="AH23" s="475"/>
      <c r="AI23" s="475"/>
      <c r="AJ23" s="475"/>
      <c r="AK23" s="475"/>
      <c r="AL23" s="475"/>
      <c r="AM23" s="475"/>
      <c r="AN23" s="475"/>
      <c r="AO23" s="475"/>
      <c r="AP23" s="475"/>
      <c r="AQ23" s="475"/>
      <c r="AR23" s="475"/>
      <c r="AS23" s="475"/>
      <c r="AT23" s="475"/>
      <c r="AU23" s="475"/>
      <c r="AV23" s="475"/>
      <c r="AW23" s="475"/>
      <c r="AX23" s="475"/>
      <c r="AY23" s="475"/>
      <c r="AZ23" s="475"/>
      <c r="BA23" s="475"/>
      <c r="BB23" s="475"/>
      <c r="BC23" s="475"/>
      <c r="BD23" s="475"/>
      <c r="BE23" s="475"/>
      <c r="BF23" s="475"/>
      <c r="BG23" s="475"/>
      <c r="BH23" s="475"/>
      <c r="BI23" s="475"/>
      <c r="BJ23" s="475"/>
      <c r="BK23" s="475"/>
      <c r="BL23" s="475"/>
      <c r="BM23" s="475"/>
      <c r="BN23" s="475"/>
      <c r="BO23" s="475"/>
      <c r="BP23" s="475"/>
      <c r="BQ23" s="475"/>
      <c r="BR23" s="475"/>
      <c r="BS23" s="475"/>
      <c r="BT23" s="475"/>
      <c r="BU23" s="475"/>
      <c r="BV23" s="475"/>
      <c r="BW23" s="475"/>
      <c r="BX23" s="475"/>
      <c r="BY23" s="475"/>
      <c r="BZ23" s="475"/>
      <c r="CA23" s="475"/>
      <c r="CB23" s="475"/>
      <c r="CC23" s="475"/>
      <c r="CD23" s="781"/>
    </row>
    <row r="24" spans="1:82" s="1238" customFormat="1" ht="48" customHeight="1">
      <c r="A24" s="747" t="s">
        <v>17</v>
      </c>
      <c r="B24" s="763" t="s">
        <v>1147</v>
      </c>
      <c r="C24" s="748" t="s">
        <v>18</v>
      </c>
      <c r="D24" s="1236"/>
      <c r="E24" s="1236"/>
      <c r="F24" s="746">
        <f>VLOOKUP(B24,[3]Лист_1!$A:$E,5,0)</f>
        <v>101</v>
      </c>
      <c r="G24" s="749" t="s">
        <v>24</v>
      </c>
      <c r="H24" s="1234"/>
      <c r="I24" s="1103" t="s">
        <v>1327</v>
      </c>
      <c r="J24" s="1237"/>
      <c r="K24" s="1237"/>
      <c r="L24" s="744" t="s">
        <v>23</v>
      </c>
      <c r="M24" s="744" t="s">
        <v>23</v>
      </c>
      <c r="N24" s="1237"/>
      <c r="O24" s="1237"/>
      <c r="P24" s="744" t="s">
        <v>23</v>
      </c>
      <c r="Q24" s="859" t="s">
        <v>703</v>
      </c>
      <c r="R24" s="1237"/>
      <c r="S24" s="859" t="s">
        <v>23</v>
      </c>
      <c r="T24" s="859" t="s">
        <v>23</v>
      </c>
      <c r="U24" s="1237"/>
      <c r="V24" s="1257"/>
      <c r="W24" s="859" t="s">
        <v>1235</v>
      </c>
      <c r="X24" s="1233"/>
      <c r="Y24" s="859" t="s">
        <v>23</v>
      </c>
      <c r="Z24" s="1107"/>
      <c r="AA24" s="1237"/>
      <c r="AB24" s="1237"/>
      <c r="AC24" s="1094"/>
      <c r="AD24" s="1069" t="s">
        <v>23</v>
      </c>
      <c r="AE24" s="1266"/>
      <c r="AF24" s="1237"/>
      <c r="AG24" s="475"/>
      <c r="AH24" s="475"/>
      <c r="AI24" s="475"/>
      <c r="AJ24" s="475"/>
      <c r="AK24" s="475"/>
      <c r="AL24" s="475"/>
      <c r="AM24" s="475"/>
      <c r="AN24" s="475"/>
      <c r="AO24" s="475"/>
      <c r="AP24" s="475"/>
      <c r="AQ24" s="475"/>
      <c r="AR24" s="475"/>
      <c r="AS24" s="475"/>
      <c r="AT24" s="475"/>
      <c r="AU24" s="475"/>
      <c r="AV24" s="475"/>
      <c r="AW24" s="475"/>
      <c r="AX24" s="475"/>
      <c r="AY24" s="475"/>
      <c r="AZ24" s="475"/>
      <c r="BA24" s="475"/>
      <c r="BB24" s="475"/>
      <c r="BC24" s="475"/>
      <c r="BD24" s="475"/>
      <c r="BE24" s="475"/>
      <c r="BF24" s="475"/>
      <c r="BG24" s="475"/>
      <c r="BH24" s="475"/>
      <c r="BI24" s="475"/>
      <c r="BJ24" s="475"/>
      <c r="BK24" s="475"/>
      <c r="BL24" s="475"/>
      <c r="BM24" s="475"/>
      <c r="BN24" s="475"/>
      <c r="BO24" s="475"/>
      <c r="BP24" s="475"/>
      <c r="BQ24" s="475"/>
      <c r="BR24" s="475"/>
      <c r="BS24" s="475"/>
      <c r="BT24" s="475"/>
      <c r="BU24" s="475"/>
      <c r="BV24" s="475"/>
      <c r="BW24" s="475"/>
      <c r="BX24" s="475"/>
      <c r="BY24" s="475"/>
      <c r="BZ24" s="475"/>
      <c r="CA24" s="475"/>
      <c r="CB24" s="475"/>
      <c r="CC24" s="475"/>
      <c r="CD24" s="1095"/>
    </row>
    <row r="25" spans="1:82" s="1238" customFormat="1" ht="48" customHeight="1">
      <c r="A25" s="747" t="s">
        <v>17</v>
      </c>
      <c r="B25" s="763" t="s">
        <v>1304</v>
      </c>
      <c r="C25" s="748" t="s">
        <v>18</v>
      </c>
      <c r="D25" s="1236"/>
      <c r="E25" s="1236"/>
      <c r="F25" s="746">
        <f>VLOOKUP(B25,[3]Лист_1!$A:$E,5,0)</f>
        <v>183</v>
      </c>
      <c r="G25" s="749" t="s">
        <v>24</v>
      </c>
      <c r="H25" s="1234"/>
      <c r="I25" s="1237"/>
      <c r="J25" s="1237"/>
      <c r="K25" s="1237"/>
      <c r="L25" s="744" t="s">
        <v>23</v>
      </c>
      <c r="M25" s="744" t="s">
        <v>23</v>
      </c>
      <c r="N25" s="1237"/>
      <c r="O25" s="1237"/>
      <c r="P25" s="859" t="s">
        <v>703</v>
      </c>
      <c r="Q25" s="859" t="s">
        <v>703</v>
      </c>
      <c r="R25" s="1237"/>
      <c r="S25" s="859" t="s">
        <v>703</v>
      </c>
      <c r="T25" s="1233"/>
      <c r="U25" s="1237"/>
      <c r="V25" s="1257"/>
      <c r="W25" s="859" t="s">
        <v>1235</v>
      </c>
      <c r="X25" s="1233"/>
      <c r="Y25" s="859" t="s">
        <v>23</v>
      </c>
      <c r="Z25" s="1107"/>
      <c r="AA25" s="1237"/>
      <c r="AB25" s="1237"/>
      <c r="AC25" s="1094"/>
      <c r="AD25" s="1069" t="s">
        <v>23</v>
      </c>
      <c r="AE25" s="1266"/>
      <c r="AF25" s="1237"/>
      <c r="AG25" s="475"/>
      <c r="AH25" s="475"/>
      <c r="AI25" s="475"/>
      <c r="AJ25" s="475"/>
      <c r="AK25" s="475"/>
      <c r="AL25" s="475"/>
      <c r="AM25" s="475"/>
      <c r="AN25" s="475"/>
      <c r="AO25" s="475"/>
      <c r="AP25" s="475"/>
      <c r="AQ25" s="475"/>
      <c r="AR25" s="475"/>
      <c r="AS25" s="475"/>
      <c r="AT25" s="475"/>
      <c r="AU25" s="475"/>
      <c r="AV25" s="475"/>
      <c r="AW25" s="475"/>
      <c r="AX25" s="475"/>
      <c r="AY25" s="475"/>
      <c r="AZ25" s="475"/>
      <c r="BA25" s="475"/>
      <c r="BB25" s="475"/>
      <c r="BC25" s="475"/>
      <c r="BD25" s="475"/>
      <c r="BE25" s="475"/>
      <c r="BF25" s="475"/>
      <c r="BG25" s="475"/>
      <c r="BH25" s="475"/>
      <c r="BI25" s="475"/>
      <c r="BJ25" s="475"/>
      <c r="BK25" s="475"/>
      <c r="BL25" s="475"/>
      <c r="BM25" s="475"/>
      <c r="BN25" s="475"/>
      <c r="BO25" s="475"/>
      <c r="BP25" s="475"/>
      <c r="BQ25" s="475"/>
      <c r="BR25" s="475"/>
      <c r="BS25" s="475"/>
      <c r="BT25" s="475"/>
      <c r="BU25" s="475"/>
      <c r="BV25" s="475"/>
      <c r="BW25" s="475"/>
      <c r="BX25" s="475"/>
      <c r="BY25" s="475"/>
      <c r="BZ25" s="475"/>
      <c r="CA25" s="475"/>
      <c r="CB25" s="475"/>
      <c r="CC25" s="475"/>
      <c r="CD25" s="1095"/>
    </row>
    <row r="26" spans="1:82" s="754" customFormat="1" ht="54.6" customHeight="1">
      <c r="A26" s="747" t="s">
        <v>17</v>
      </c>
      <c r="B26" s="763" t="s">
        <v>590</v>
      </c>
      <c r="C26" s="748" t="s">
        <v>18</v>
      </c>
      <c r="D26" s="748"/>
      <c r="E26" s="748"/>
      <c r="F26" s="746">
        <f>VLOOKUP(B26,[3]Лист_1!$A:$E,5,0)</f>
        <v>0</v>
      </c>
      <c r="G26" s="749" t="s">
        <v>22</v>
      </c>
      <c r="H26" s="750"/>
      <c r="I26" s="1103" t="s">
        <v>911</v>
      </c>
      <c r="J26" s="1087"/>
      <c r="K26" s="1087"/>
      <c r="L26" s="1087"/>
      <c r="M26" s="1087"/>
      <c r="N26" s="1103" t="s">
        <v>911</v>
      </c>
      <c r="O26" s="1103" t="s">
        <v>911</v>
      </c>
      <c r="P26" s="1087"/>
      <c r="Q26" s="1087"/>
      <c r="R26" s="744" t="s">
        <v>703</v>
      </c>
      <c r="S26" s="1087"/>
      <c r="T26" s="1087"/>
      <c r="U26" s="1087"/>
      <c r="V26" s="1087"/>
      <c r="W26" s="1087"/>
      <c r="X26" s="1237"/>
      <c r="Y26" s="1087"/>
      <c r="Z26" s="1087"/>
      <c r="AA26" s="1087"/>
      <c r="AB26" s="1087"/>
      <c r="AC26" s="892"/>
      <c r="AD26" s="1094"/>
      <c r="AE26" s="892"/>
      <c r="AF26" s="1087"/>
      <c r="AG26" s="475"/>
      <c r="AH26" s="475"/>
      <c r="AI26" s="475"/>
      <c r="AJ26" s="475"/>
      <c r="AK26" s="475"/>
      <c r="AL26" s="475"/>
      <c r="AM26" s="475"/>
      <c r="AN26" s="475"/>
      <c r="AO26" s="475"/>
      <c r="AP26" s="475"/>
      <c r="AQ26" s="475"/>
      <c r="AR26" s="475"/>
      <c r="AS26" s="475"/>
      <c r="AT26" s="475"/>
      <c r="AU26" s="475"/>
      <c r="AV26" s="475"/>
      <c r="AW26" s="475"/>
      <c r="AX26" s="475"/>
      <c r="AY26" s="475"/>
      <c r="AZ26" s="475"/>
      <c r="BA26" s="475"/>
      <c r="BB26" s="475"/>
      <c r="BC26" s="475"/>
      <c r="BD26" s="475"/>
      <c r="BE26" s="475"/>
      <c r="BF26" s="475"/>
      <c r="BG26" s="475"/>
      <c r="BH26" s="475"/>
      <c r="BI26" s="475"/>
      <c r="BJ26" s="475"/>
      <c r="BK26" s="475"/>
      <c r="BL26" s="475"/>
      <c r="BM26" s="475"/>
      <c r="BN26" s="475"/>
      <c r="BO26" s="475"/>
      <c r="BP26" s="475"/>
      <c r="BQ26" s="475"/>
      <c r="BR26" s="475"/>
      <c r="BS26" s="475"/>
      <c r="BT26" s="475"/>
      <c r="BU26" s="475"/>
      <c r="BV26" s="475"/>
      <c r="BW26" s="475"/>
      <c r="BX26" s="475"/>
      <c r="BY26" s="475"/>
      <c r="BZ26" s="475"/>
      <c r="CA26" s="475"/>
      <c r="CB26" s="475"/>
      <c r="CC26" s="475"/>
      <c r="CD26" s="781"/>
    </row>
    <row r="27" spans="1:82" s="1237" customFormat="1" ht="54.6" customHeight="1">
      <c r="A27" s="762" t="s">
        <v>17</v>
      </c>
      <c r="B27" s="1248" t="s">
        <v>1348</v>
      </c>
      <c r="C27" s="763" t="s">
        <v>18</v>
      </c>
      <c r="D27" s="1248"/>
      <c r="E27" s="1248"/>
      <c r="F27" s="746">
        <f>VLOOKUP(B27,[3]Лист_1!$A:$E,5,0)</f>
        <v>20</v>
      </c>
      <c r="G27" s="764" t="s">
        <v>24</v>
      </c>
      <c r="H27" s="1241"/>
      <c r="I27" s="1245"/>
      <c r="L27" s="744" t="s">
        <v>23</v>
      </c>
      <c r="M27" s="744" t="s">
        <v>23</v>
      </c>
      <c r="N27" s="1245"/>
      <c r="O27" s="1245"/>
      <c r="P27" s="744" t="s">
        <v>23</v>
      </c>
      <c r="Q27" s="744" t="s">
        <v>23</v>
      </c>
      <c r="R27" s="1233"/>
      <c r="V27" s="1257"/>
      <c r="W27" s="859" t="s">
        <v>1235</v>
      </c>
      <c r="Y27" s="744" t="s">
        <v>23</v>
      </c>
      <c r="Z27" s="1107"/>
      <c r="AC27" s="1094"/>
      <c r="AD27" s="1069" t="s">
        <v>23</v>
      </c>
      <c r="AE27" s="1094"/>
      <c r="AG27" s="740"/>
      <c r="AH27" s="740"/>
      <c r="AI27" s="740"/>
      <c r="AJ27" s="740"/>
      <c r="AK27" s="740"/>
      <c r="AL27" s="740"/>
      <c r="AM27" s="740"/>
      <c r="AN27" s="740"/>
      <c r="AO27" s="740"/>
      <c r="AP27" s="740"/>
      <c r="AQ27" s="740"/>
      <c r="AR27" s="740"/>
      <c r="AS27" s="740"/>
      <c r="AT27" s="740"/>
      <c r="AU27" s="740"/>
      <c r="AV27" s="740"/>
      <c r="AW27" s="740"/>
      <c r="AX27" s="740"/>
      <c r="AY27" s="740"/>
      <c r="AZ27" s="740"/>
      <c r="BA27" s="740"/>
      <c r="BB27" s="740"/>
      <c r="BC27" s="740"/>
      <c r="BD27" s="740"/>
      <c r="BE27" s="740"/>
      <c r="BF27" s="740"/>
      <c r="BG27" s="740"/>
      <c r="BH27" s="740"/>
      <c r="BI27" s="740"/>
      <c r="BJ27" s="740"/>
      <c r="BK27" s="740"/>
      <c r="BL27" s="740"/>
      <c r="BM27" s="740"/>
      <c r="BN27" s="740"/>
      <c r="BO27" s="740"/>
      <c r="BP27" s="740"/>
      <c r="BQ27" s="740"/>
      <c r="BR27" s="740"/>
      <c r="BS27" s="740"/>
      <c r="BT27" s="740"/>
      <c r="BU27" s="740"/>
      <c r="BV27" s="740"/>
      <c r="BW27" s="740"/>
      <c r="BX27" s="740"/>
      <c r="BY27" s="740"/>
      <c r="BZ27" s="740"/>
      <c r="CA27" s="740"/>
      <c r="CB27" s="740"/>
      <c r="CC27" s="740"/>
      <c r="CD27" s="1107"/>
    </row>
    <row r="28" spans="1:82" s="754" customFormat="1" ht="24" customHeight="1">
      <c r="A28" s="747" t="s">
        <v>17</v>
      </c>
      <c r="B28" s="763" t="s">
        <v>1191</v>
      </c>
      <c r="C28" s="748" t="s">
        <v>18</v>
      </c>
      <c r="D28" s="748"/>
      <c r="E28" s="748"/>
      <c r="F28" s="746">
        <f>VLOOKUP(B28,[3]Лист_1!$A:$E,5,0)</f>
        <v>11</v>
      </c>
      <c r="G28" s="749" t="s">
        <v>24</v>
      </c>
      <c r="H28" s="750"/>
      <c r="I28" s="756"/>
      <c r="J28" s="756"/>
      <c r="K28" s="756"/>
      <c r="L28" s="744" t="s">
        <v>23</v>
      </c>
      <c r="M28" s="744" t="s">
        <v>23</v>
      </c>
      <c r="N28" s="756"/>
      <c r="O28" s="756"/>
      <c r="P28" s="744" t="s">
        <v>23</v>
      </c>
      <c r="Q28" s="744" t="s">
        <v>23</v>
      </c>
      <c r="R28" s="756"/>
      <c r="S28" s="859" t="s">
        <v>23</v>
      </c>
      <c r="T28" s="756"/>
      <c r="U28" s="756"/>
      <c r="V28" s="863"/>
      <c r="W28" s="859" t="s">
        <v>1235</v>
      </c>
      <c r="X28" s="1233"/>
      <c r="Y28" s="880" t="s">
        <v>741</v>
      </c>
      <c r="Z28" s="871" t="s">
        <v>741</v>
      </c>
      <c r="AA28" s="751" t="s">
        <v>741</v>
      </c>
      <c r="AB28" s="1071"/>
      <c r="AC28" s="756"/>
      <c r="AD28" s="1069" t="s">
        <v>23</v>
      </c>
      <c r="AE28" s="744" t="s">
        <v>23</v>
      </c>
      <c r="AF28" s="756"/>
      <c r="AG28" s="475"/>
      <c r="AH28" s="475"/>
      <c r="AI28" s="475"/>
      <c r="AJ28" s="475"/>
      <c r="AK28" s="475"/>
      <c r="AL28" s="475"/>
      <c r="AM28" s="475"/>
      <c r="AN28" s="475"/>
      <c r="AO28" s="475"/>
      <c r="AP28" s="475"/>
      <c r="AQ28" s="475"/>
      <c r="AR28" s="475"/>
      <c r="AS28" s="475"/>
      <c r="AT28" s="475"/>
      <c r="AU28" s="475"/>
      <c r="AV28" s="475"/>
      <c r="AW28" s="475"/>
      <c r="AX28" s="475"/>
      <c r="AY28" s="475"/>
      <c r="AZ28" s="475"/>
      <c r="BA28" s="475"/>
      <c r="BB28" s="475"/>
      <c r="BC28" s="475"/>
      <c r="BD28" s="475"/>
      <c r="BE28" s="475"/>
      <c r="BF28" s="475"/>
      <c r="BG28" s="475"/>
      <c r="BH28" s="475"/>
      <c r="BI28" s="475"/>
      <c r="BJ28" s="475"/>
      <c r="BK28" s="475"/>
      <c r="BL28" s="475"/>
      <c r="BM28" s="475"/>
      <c r="BN28" s="475"/>
      <c r="BO28" s="475"/>
      <c r="BP28" s="475"/>
      <c r="BQ28" s="475"/>
      <c r="BR28" s="475"/>
      <c r="BS28" s="475"/>
      <c r="BT28" s="475"/>
      <c r="BU28" s="475"/>
      <c r="BV28" s="475"/>
      <c r="BW28" s="475"/>
      <c r="BX28" s="475"/>
      <c r="BY28" s="475"/>
      <c r="BZ28" s="475"/>
      <c r="CA28" s="475"/>
      <c r="CB28" s="475"/>
      <c r="CC28" s="475"/>
      <c r="CD28" s="781"/>
    </row>
    <row r="29" spans="1:82" s="758" customFormat="1" ht="24" customHeight="1">
      <c r="A29" s="757" t="s">
        <v>17</v>
      </c>
      <c r="B29" s="763" t="s">
        <v>608</v>
      </c>
      <c r="C29" s="755" t="s">
        <v>18</v>
      </c>
      <c r="D29" s="755"/>
      <c r="E29" s="755"/>
      <c r="F29" s="746">
        <f>VLOOKUP(B29,[3]Лист_1!$A:$E,5,0)</f>
        <v>0</v>
      </c>
      <c r="G29" s="749" t="s">
        <v>22</v>
      </c>
      <c r="H29" s="756"/>
      <c r="I29" s="880" t="s">
        <v>739</v>
      </c>
      <c r="J29" s="756"/>
      <c r="K29" s="756"/>
      <c r="L29" s="792"/>
      <c r="M29" s="792"/>
      <c r="N29" s="760"/>
      <c r="O29" s="751" t="s">
        <v>739</v>
      </c>
      <c r="P29" s="744" t="s">
        <v>854</v>
      </c>
      <c r="Q29" s="792"/>
      <c r="R29" s="744" t="s">
        <v>23</v>
      </c>
      <c r="S29" s="852"/>
      <c r="T29" s="756"/>
      <c r="U29" s="756"/>
      <c r="V29" s="863"/>
      <c r="W29" s="859" t="s">
        <v>1235</v>
      </c>
      <c r="X29" s="1233"/>
      <c r="Y29" s="1070"/>
      <c r="Z29" s="874"/>
      <c r="AA29" s="793"/>
      <c r="AB29" s="1071"/>
      <c r="AC29" s="756"/>
      <c r="AD29" s="1069" t="s">
        <v>23</v>
      </c>
      <c r="AE29" s="744" t="s">
        <v>23</v>
      </c>
      <c r="AF29" s="859" t="s">
        <v>23</v>
      </c>
      <c r="AG29" s="787"/>
      <c r="AH29" s="787"/>
      <c r="AI29" s="787"/>
      <c r="AJ29" s="787"/>
      <c r="AK29" s="787"/>
      <c r="AL29" s="787"/>
      <c r="AM29" s="787"/>
      <c r="AN29" s="787"/>
      <c r="AO29" s="787"/>
      <c r="AP29" s="787"/>
      <c r="AQ29" s="787"/>
      <c r="AR29" s="787"/>
      <c r="AS29" s="787"/>
      <c r="AT29" s="787"/>
      <c r="AU29" s="787"/>
      <c r="AV29" s="787"/>
      <c r="AW29" s="787"/>
      <c r="AX29" s="787"/>
      <c r="AY29" s="787"/>
      <c r="AZ29" s="787"/>
      <c r="BA29" s="787"/>
      <c r="BB29" s="787"/>
      <c r="BC29" s="787"/>
      <c r="BD29" s="787"/>
      <c r="BE29" s="787"/>
      <c r="BF29" s="787"/>
      <c r="BG29" s="787"/>
      <c r="BH29" s="787"/>
      <c r="BI29" s="787"/>
      <c r="BJ29" s="787"/>
      <c r="BK29" s="787"/>
      <c r="BL29" s="787"/>
      <c r="BM29" s="787"/>
      <c r="BN29" s="787"/>
      <c r="BO29" s="787"/>
      <c r="BP29" s="787"/>
      <c r="BQ29" s="787"/>
      <c r="BR29" s="787"/>
      <c r="BS29" s="787"/>
      <c r="BT29" s="787"/>
      <c r="BU29" s="787"/>
      <c r="BV29" s="787"/>
      <c r="BW29" s="787"/>
      <c r="BX29" s="787"/>
      <c r="BY29" s="787"/>
      <c r="BZ29" s="787"/>
      <c r="CA29" s="787"/>
      <c r="CB29" s="787"/>
      <c r="CC29" s="787"/>
      <c r="CD29" s="782"/>
    </row>
    <row r="30" spans="1:82" s="1237" customFormat="1" ht="24" customHeight="1">
      <c r="A30" s="1273" t="s">
        <v>38</v>
      </c>
      <c r="B30" s="763" t="s">
        <v>1379</v>
      </c>
      <c r="C30" s="763" t="s">
        <v>18</v>
      </c>
      <c r="D30" s="1248"/>
      <c r="E30" s="1248"/>
      <c r="F30" s="1316">
        <v>78</v>
      </c>
      <c r="G30" s="1315" t="s">
        <v>24</v>
      </c>
      <c r="H30" s="1233"/>
      <c r="I30" s="1245"/>
      <c r="J30" s="1233"/>
      <c r="K30" s="1233"/>
      <c r="L30" s="744" t="s">
        <v>23</v>
      </c>
      <c r="M30" s="744" t="s">
        <v>23</v>
      </c>
      <c r="N30" s="1245"/>
      <c r="O30" s="1245"/>
      <c r="P30" s="1233"/>
      <c r="Q30" s="744" t="s">
        <v>23</v>
      </c>
      <c r="R30" s="1233"/>
      <c r="S30" s="1233"/>
      <c r="T30" s="1233"/>
      <c r="U30" s="1233"/>
      <c r="V30" s="1256"/>
      <c r="W30" s="859" t="s">
        <v>1235</v>
      </c>
      <c r="X30" s="1233"/>
      <c r="Y30" s="744" t="s">
        <v>23</v>
      </c>
      <c r="Z30" s="1110"/>
      <c r="AA30" s="1245"/>
      <c r="AB30" s="1245"/>
      <c r="AC30" s="1233"/>
      <c r="AD30" s="744" t="s">
        <v>23</v>
      </c>
      <c r="AE30" s="1233"/>
      <c r="AF30" s="1233"/>
      <c r="AG30" s="740"/>
      <c r="AH30" s="740"/>
      <c r="AI30" s="740"/>
      <c r="AJ30" s="740"/>
      <c r="AK30" s="740"/>
      <c r="AL30" s="740"/>
      <c r="AM30" s="740"/>
      <c r="AN30" s="740"/>
      <c r="AO30" s="740"/>
      <c r="AP30" s="740"/>
      <c r="AQ30" s="740"/>
      <c r="AR30" s="740"/>
      <c r="AS30" s="740"/>
      <c r="AT30" s="740"/>
      <c r="AU30" s="740"/>
      <c r="AV30" s="740"/>
      <c r="AW30" s="740"/>
      <c r="AX30" s="740"/>
      <c r="AY30" s="740"/>
      <c r="AZ30" s="740"/>
      <c r="BA30" s="740"/>
      <c r="BB30" s="740"/>
      <c r="BC30" s="740"/>
      <c r="BD30" s="740"/>
      <c r="BE30" s="740"/>
      <c r="BF30" s="740"/>
      <c r="BG30" s="740"/>
      <c r="BH30" s="740"/>
      <c r="BI30" s="740"/>
      <c r="BJ30" s="740"/>
      <c r="BK30" s="740"/>
      <c r="BL30" s="740"/>
      <c r="BM30" s="740"/>
      <c r="BN30" s="740"/>
      <c r="BO30" s="740"/>
      <c r="BP30" s="740"/>
      <c r="BQ30" s="740"/>
      <c r="BR30" s="740"/>
      <c r="BS30" s="740"/>
      <c r="BT30" s="740"/>
      <c r="BU30" s="740"/>
      <c r="BV30" s="740"/>
      <c r="BW30" s="740"/>
      <c r="BX30" s="740"/>
      <c r="BY30" s="740"/>
      <c r="BZ30" s="740"/>
      <c r="CA30" s="740"/>
      <c r="CB30" s="740"/>
      <c r="CC30" s="740"/>
      <c r="CD30" s="1107"/>
    </row>
    <row r="31" spans="1:82" s="1237" customFormat="1" ht="28.2" customHeight="1">
      <c r="A31" s="1273" t="s">
        <v>38</v>
      </c>
      <c r="B31" s="1248" t="s">
        <v>1315</v>
      </c>
      <c r="C31" s="755" t="s">
        <v>18</v>
      </c>
      <c r="D31" s="1248"/>
      <c r="E31" s="1248"/>
      <c r="F31" s="746">
        <f>VLOOKUP(B31,[3]Лист_1!$A:$E,5,0)</f>
        <v>175</v>
      </c>
      <c r="G31" s="1315" t="s">
        <v>24</v>
      </c>
      <c r="H31" s="1233"/>
      <c r="I31" s="1245"/>
      <c r="J31" s="1233"/>
      <c r="K31" s="1233"/>
      <c r="L31" s="744" t="s">
        <v>23</v>
      </c>
      <c r="M31" s="744" t="s">
        <v>23</v>
      </c>
      <c r="N31" s="1245"/>
      <c r="O31" s="1245"/>
      <c r="P31" s="744" t="s">
        <v>23</v>
      </c>
      <c r="Q31" s="744" t="s">
        <v>23</v>
      </c>
      <c r="R31" s="1233"/>
      <c r="S31" s="744" t="s">
        <v>23</v>
      </c>
      <c r="T31" s="1233"/>
      <c r="U31" s="1233"/>
      <c r="V31" s="1256"/>
      <c r="W31" s="859" t="s">
        <v>1235</v>
      </c>
      <c r="X31" s="1233"/>
      <c r="Y31" s="744" t="s">
        <v>23</v>
      </c>
      <c r="Z31" s="1110"/>
      <c r="AA31" s="1245"/>
      <c r="AB31" s="1245"/>
      <c r="AC31" s="1233"/>
      <c r="AD31" s="744" t="s">
        <v>23</v>
      </c>
      <c r="AE31" s="1233"/>
      <c r="AF31" s="1233"/>
      <c r="AG31" s="740"/>
      <c r="AH31" s="740"/>
      <c r="AI31" s="740"/>
      <c r="AJ31" s="740"/>
      <c r="AK31" s="740"/>
      <c r="AL31" s="740"/>
      <c r="AM31" s="740"/>
      <c r="AN31" s="740"/>
      <c r="AO31" s="740"/>
      <c r="AP31" s="740"/>
      <c r="AQ31" s="740"/>
      <c r="AR31" s="740"/>
      <c r="AS31" s="740"/>
      <c r="AT31" s="740"/>
      <c r="AU31" s="740"/>
      <c r="AV31" s="740"/>
      <c r="AW31" s="740"/>
      <c r="AX31" s="740"/>
      <c r="AY31" s="740"/>
      <c r="AZ31" s="740"/>
      <c r="BA31" s="740"/>
      <c r="BB31" s="740"/>
      <c r="BC31" s="740"/>
      <c r="BD31" s="740"/>
      <c r="BE31" s="740"/>
      <c r="BF31" s="740"/>
      <c r="BG31" s="740"/>
      <c r="BH31" s="740"/>
      <c r="BI31" s="740"/>
      <c r="BJ31" s="740"/>
      <c r="BK31" s="740"/>
      <c r="BL31" s="740"/>
      <c r="BM31" s="740"/>
      <c r="BN31" s="740"/>
      <c r="BO31" s="740"/>
      <c r="BP31" s="740"/>
      <c r="BQ31" s="740"/>
      <c r="BR31" s="740"/>
      <c r="BS31" s="740"/>
      <c r="BT31" s="740"/>
      <c r="BU31" s="740"/>
      <c r="BV31" s="740"/>
      <c r="BW31" s="740"/>
      <c r="BX31" s="740"/>
      <c r="BY31" s="740"/>
      <c r="BZ31" s="740"/>
      <c r="CA31" s="740"/>
      <c r="CB31" s="740"/>
      <c r="CC31" s="740"/>
      <c r="CD31" s="1107"/>
    </row>
    <row r="32" spans="1:82" s="1237" customFormat="1" ht="28.2" customHeight="1">
      <c r="A32" s="1273" t="s">
        <v>38</v>
      </c>
      <c r="B32" s="1248" t="s">
        <v>1326</v>
      </c>
      <c r="C32" s="763" t="s">
        <v>18</v>
      </c>
      <c r="D32" s="1248"/>
      <c r="E32" s="1248"/>
      <c r="F32" s="746">
        <v>0</v>
      </c>
      <c r="G32" s="1315" t="s">
        <v>24</v>
      </c>
      <c r="H32" s="1233"/>
      <c r="I32" s="1245"/>
      <c r="J32" s="1233"/>
      <c r="K32" s="1233"/>
      <c r="L32" s="1233"/>
      <c r="M32" s="1233"/>
      <c r="N32" s="1245"/>
      <c r="O32" s="1245"/>
      <c r="P32" s="744" t="s">
        <v>23</v>
      </c>
      <c r="Q32" s="1233"/>
      <c r="R32" s="1233"/>
      <c r="S32" s="1233"/>
      <c r="T32" s="1233"/>
      <c r="U32" s="1233"/>
      <c r="V32" s="1256"/>
      <c r="W32" s="859" t="s">
        <v>1235</v>
      </c>
      <c r="X32" s="1233"/>
      <c r="Y32" s="1233"/>
      <c r="Z32" s="1110"/>
      <c r="AA32" s="1245"/>
      <c r="AB32" s="1245"/>
      <c r="AC32" s="1233"/>
      <c r="AD32" s="1233"/>
      <c r="AE32" s="1233"/>
      <c r="AF32" s="1233"/>
      <c r="AG32" s="740"/>
      <c r="AH32" s="740"/>
      <c r="AI32" s="740"/>
      <c r="AJ32" s="740"/>
      <c r="AK32" s="740"/>
      <c r="AL32" s="740"/>
      <c r="AM32" s="740"/>
      <c r="AN32" s="740"/>
      <c r="AO32" s="740"/>
      <c r="AP32" s="740"/>
      <c r="AQ32" s="740"/>
      <c r="AR32" s="740"/>
      <c r="AS32" s="740"/>
      <c r="AT32" s="740"/>
      <c r="AU32" s="740"/>
      <c r="AV32" s="740"/>
      <c r="AW32" s="740"/>
      <c r="AX32" s="740"/>
      <c r="AY32" s="740"/>
      <c r="AZ32" s="740"/>
      <c r="BA32" s="740"/>
      <c r="BB32" s="740"/>
      <c r="BC32" s="740"/>
      <c r="BD32" s="740"/>
      <c r="BE32" s="740"/>
      <c r="BF32" s="740"/>
      <c r="BG32" s="740"/>
      <c r="BH32" s="740"/>
      <c r="BI32" s="740"/>
      <c r="BJ32" s="740"/>
      <c r="BK32" s="740"/>
      <c r="BL32" s="740"/>
      <c r="BM32" s="740"/>
      <c r="BN32" s="740"/>
      <c r="BO32" s="740"/>
      <c r="BP32" s="740"/>
      <c r="BQ32" s="740"/>
      <c r="BR32" s="740"/>
      <c r="BS32" s="740"/>
      <c r="BT32" s="740"/>
      <c r="BU32" s="740"/>
      <c r="BV32" s="740"/>
      <c r="BW32" s="740"/>
      <c r="BX32" s="740"/>
      <c r="BY32" s="740"/>
      <c r="BZ32" s="740"/>
      <c r="CA32" s="740"/>
      <c r="CB32" s="740"/>
      <c r="CC32" s="740"/>
      <c r="CD32" s="1107"/>
    </row>
    <row r="33" spans="1:82" s="754" customFormat="1" ht="48" customHeight="1">
      <c r="A33" s="747" t="s">
        <v>17</v>
      </c>
      <c r="B33" s="763" t="s">
        <v>615</v>
      </c>
      <c r="C33" s="748" t="s">
        <v>18</v>
      </c>
      <c r="D33" s="748"/>
      <c r="E33" s="748"/>
      <c r="F33" s="746">
        <f>VLOOKUP(B33,[3]Лист_1!$A:$E,5,0)</f>
        <v>0</v>
      </c>
      <c r="G33" s="749" t="s">
        <v>22</v>
      </c>
      <c r="H33" s="756"/>
      <c r="I33" s="880" t="s">
        <v>636</v>
      </c>
      <c r="J33" s="756"/>
      <c r="K33" s="756"/>
      <c r="L33" s="792"/>
      <c r="M33" s="792"/>
      <c r="N33" s="756"/>
      <c r="O33" s="751" t="s">
        <v>636</v>
      </c>
      <c r="P33" s="744" t="s">
        <v>854</v>
      </c>
      <c r="Q33" s="792"/>
      <c r="R33" s="744" t="s">
        <v>23</v>
      </c>
      <c r="S33" s="929"/>
      <c r="T33" s="756"/>
      <c r="U33" s="756"/>
      <c r="V33" s="863"/>
      <c r="W33" s="859" t="s">
        <v>1235</v>
      </c>
      <c r="X33" s="1233"/>
      <c r="Y33" s="1070"/>
      <c r="Z33" s="874"/>
      <c r="AA33" s="793"/>
      <c r="AB33" s="1071"/>
      <c r="AC33" s="756"/>
      <c r="AD33" s="1069" t="s">
        <v>23</v>
      </c>
      <c r="AE33" s="744" t="s">
        <v>23</v>
      </c>
      <c r="AF33" s="1069" t="s">
        <v>23</v>
      </c>
      <c r="AG33" s="475"/>
      <c r="AH33" s="475"/>
      <c r="AI33" s="475"/>
      <c r="AJ33" s="475"/>
      <c r="AK33" s="475"/>
      <c r="AL33" s="475"/>
      <c r="AM33" s="475"/>
      <c r="AN33" s="475"/>
      <c r="AO33" s="475"/>
      <c r="AP33" s="475"/>
      <c r="AQ33" s="475"/>
      <c r="AR33" s="475"/>
      <c r="AS33" s="475"/>
      <c r="AT33" s="475"/>
      <c r="AU33" s="475"/>
      <c r="AV33" s="475"/>
      <c r="AW33" s="475"/>
      <c r="AX33" s="475"/>
      <c r="AY33" s="475"/>
      <c r="AZ33" s="475"/>
      <c r="BA33" s="475"/>
      <c r="BB33" s="475"/>
      <c r="BC33" s="475"/>
      <c r="BD33" s="475"/>
      <c r="BE33" s="475"/>
      <c r="BF33" s="475"/>
      <c r="BG33" s="475"/>
      <c r="BH33" s="475"/>
      <c r="BI33" s="475"/>
      <c r="BJ33" s="475"/>
      <c r="BK33" s="475"/>
      <c r="BL33" s="475"/>
      <c r="BM33" s="475"/>
      <c r="BN33" s="475"/>
      <c r="BO33" s="475"/>
      <c r="BP33" s="475"/>
      <c r="BQ33" s="475"/>
      <c r="BR33" s="475"/>
      <c r="BS33" s="475"/>
      <c r="BT33" s="475"/>
      <c r="BU33" s="475"/>
      <c r="BV33" s="475"/>
      <c r="BW33" s="475"/>
      <c r="BX33" s="475"/>
      <c r="BY33" s="475"/>
      <c r="BZ33" s="475"/>
      <c r="CA33" s="475"/>
      <c r="CB33" s="475"/>
      <c r="CC33" s="475"/>
      <c r="CD33" s="781"/>
    </row>
    <row r="34" spans="1:82" s="754" customFormat="1" ht="49.2" customHeight="1">
      <c r="A34" s="747" t="s">
        <v>17</v>
      </c>
      <c r="B34" s="763" t="s">
        <v>614</v>
      </c>
      <c r="C34" s="748" t="s">
        <v>18</v>
      </c>
      <c r="D34" s="748"/>
      <c r="E34" s="748"/>
      <c r="F34" s="746">
        <f>VLOOKUP(B34,[3]Лист_1!$A:$E,5,0)</f>
        <v>0</v>
      </c>
      <c r="G34" s="749" t="s">
        <v>24</v>
      </c>
      <c r="H34" s="756"/>
      <c r="I34" s="756"/>
      <c r="J34" s="756"/>
      <c r="K34" s="763"/>
      <c r="L34" s="744" t="s">
        <v>23</v>
      </c>
      <c r="M34" s="744" t="s">
        <v>23</v>
      </c>
      <c r="N34" s="756"/>
      <c r="O34" s="756"/>
      <c r="P34" s="744" t="s">
        <v>23</v>
      </c>
      <c r="Q34" s="744" t="s">
        <v>23</v>
      </c>
      <c r="R34" s="756"/>
      <c r="S34" s="859" t="s">
        <v>23</v>
      </c>
      <c r="T34" s="756"/>
      <c r="U34" s="756"/>
      <c r="V34" s="863"/>
      <c r="W34" s="859" t="s">
        <v>1235</v>
      </c>
      <c r="X34" s="1233"/>
      <c r="Y34" s="880" t="s">
        <v>738</v>
      </c>
      <c r="Z34" s="871" t="s">
        <v>738</v>
      </c>
      <c r="AA34" s="751" t="s">
        <v>738</v>
      </c>
      <c r="AB34" s="1071"/>
      <c r="AC34" s="756"/>
      <c r="AD34" s="1069" t="s">
        <v>23</v>
      </c>
      <c r="AE34" s="744" t="s">
        <v>23</v>
      </c>
      <c r="AF34" s="756"/>
      <c r="AG34" s="475"/>
      <c r="AH34" s="475"/>
      <c r="AI34" s="475"/>
      <c r="AJ34" s="475"/>
      <c r="AK34" s="475"/>
      <c r="AL34" s="475"/>
      <c r="AM34" s="475"/>
      <c r="AN34" s="475"/>
      <c r="AO34" s="475"/>
      <c r="AP34" s="475"/>
      <c r="AQ34" s="475"/>
      <c r="AR34" s="475"/>
      <c r="AS34" s="475"/>
      <c r="AT34" s="475"/>
      <c r="AU34" s="475"/>
      <c r="AV34" s="475"/>
      <c r="AW34" s="475"/>
      <c r="AX34" s="475"/>
      <c r="AY34" s="475"/>
      <c r="AZ34" s="475"/>
      <c r="BA34" s="475"/>
      <c r="BB34" s="475"/>
      <c r="BC34" s="475"/>
      <c r="BD34" s="475"/>
      <c r="BE34" s="475"/>
      <c r="BF34" s="475"/>
      <c r="BG34" s="475"/>
      <c r="BH34" s="475"/>
      <c r="BI34" s="475"/>
      <c r="BJ34" s="475"/>
      <c r="BK34" s="475"/>
      <c r="BL34" s="475"/>
      <c r="BM34" s="475"/>
      <c r="BN34" s="475"/>
      <c r="BO34" s="475"/>
      <c r="BP34" s="475"/>
      <c r="BQ34" s="475"/>
      <c r="BR34" s="475"/>
      <c r="BS34" s="475"/>
      <c r="BT34" s="475"/>
      <c r="BU34" s="475"/>
      <c r="BV34" s="475"/>
      <c r="BW34" s="475"/>
      <c r="BX34" s="475"/>
      <c r="BY34" s="475"/>
      <c r="BZ34" s="475"/>
      <c r="CA34" s="475"/>
      <c r="CB34" s="475"/>
      <c r="CC34" s="475"/>
      <c r="CD34" s="781"/>
    </row>
    <row r="35" spans="1:82" s="754" customFormat="1" ht="16.95" customHeight="1">
      <c r="A35" s="747" t="s">
        <v>17</v>
      </c>
      <c r="B35" s="763" t="s">
        <v>1192</v>
      </c>
      <c r="C35" s="748" t="s">
        <v>18</v>
      </c>
      <c r="D35" s="748"/>
      <c r="E35" s="748"/>
      <c r="F35" s="746">
        <f>VLOOKUP(B35,[3]Лист_1!$A:$E,5,0)</f>
        <v>3</v>
      </c>
      <c r="G35" s="761" t="s">
        <v>24</v>
      </c>
      <c r="H35" s="756"/>
      <c r="I35" s="852"/>
      <c r="J35" s="745"/>
      <c r="K35" s="745"/>
      <c r="L35" s="744" t="s">
        <v>23</v>
      </c>
      <c r="M35" s="744" t="s">
        <v>23</v>
      </c>
      <c r="N35" s="745"/>
      <c r="O35" s="745"/>
      <c r="P35" s="744" t="s">
        <v>23</v>
      </c>
      <c r="Q35" s="744" t="s">
        <v>23</v>
      </c>
      <c r="R35" s="792"/>
      <c r="S35" s="852"/>
      <c r="T35" s="745"/>
      <c r="U35" s="745"/>
      <c r="V35" s="862"/>
      <c r="W35" s="859" t="s">
        <v>1235</v>
      </c>
      <c r="X35" s="1233"/>
      <c r="Y35" s="744" t="s">
        <v>23</v>
      </c>
      <c r="Z35" s="855"/>
      <c r="AA35" s="745"/>
      <c r="AB35" s="1048"/>
      <c r="AC35" s="745"/>
      <c r="AD35" s="1069" t="s">
        <v>23</v>
      </c>
      <c r="AE35" s="744" t="s">
        <v>23</v>
      </c>
      <c r="AF35" s="1077"/>
      <c r="AG35" s="475"/>
      <c r="AH35" s="475"/>
      <c r="AI35" s="475"/>
      <c r="AJ35" s="475"/>
      <c r="AK35" s="475"/>
      <c r="AL35" s="475"/>
      <c r="AM35" s="475"/>
      <c r="AN35" s="475"/>
      <c r="AO35" s="475"/>
      <c r="AP35" s="475"/>
      <c r="AQ35" s="475"/>
      <c r="AR35" s="475"/>
      <c r="AS35" s="475"/>
      <c r="AT35" s="475"/>
      <c r="AU35" s="475"/>
      <c r="AV35" s="475"/>
      <c r="AW35" s="475"/>
      <c r="AX35" s="475"/>
      <c r="AY35" s="475"/>
      <c r="AZ35" s="475"/>
      <c r="BA35" s="475"/>
      <c r="BB35" s="475"/>
      <c r="BC35" s="475"/>
      <c r="BD35" s="475"/>
      <c r="BE35" s="475"/>
      <c r="BF35" s="475"/>
      <c r="BG35" s="475"/>
      <c r="BH35" s="475"/>
      <c r="BI35" s="475"/>
      <c r="BJ35" s="475"/>
      <c r="BK35" s="475"/>
      <c r="BL35" s="475"/>
      <c r="BM35" s="475"/>
      <c r="BN35" s="475"/>
      <c r="BO35" s="475"/>
      <c r="BP35" s="475"/>
      <c r="BQ35" s="475"/>
      <c r="BR35" s="475"/>
      <c r="BS35" s="475"/>
      <c r="BT35" s="475"/>
      <c r="BU35" s="475"/>
      <c r="BV35" s="475"/>
      <c r="BW35" s="475"/>
      <c r="BX35" s="475"/>
      <c r="BY35" s="475"/>
      <c r="BZ35" s="475"/>
      <c r="CA35" s="475"/>
      <c r="CB35" s="475"/>
      <c r="CC35" s="475"/>
      <c r="CD35" s="781"/>
    </row>
    <row r="36" spans="1:82" s="842" customFormat="1" ht="36.6" customHeight="1">
      <c r="A36" s="747" t="s">
        <v>17</v>
      </c>
      <c r="B36" s="763" t="s">
        <v>760</v>
      </c>
      <c r="C36" s="748" t="s">
        <v>18</v>
      </c>
      <c r="D36" s="748"/>
      <c r="E36" s="748"/>
      <c r="F36" s="746">
        <f>VLOOKUP(B36,[3]Лист_1!$A:$E,5,0)</f>
        <v>13</v>
      </c>
      <c r="G36" s="761" t="s">
        <v>24</v>
      </c>
      <c r="H36" s="1063"/>
      <c r="I36" s="1048"/>
      <c r="J36" s="1062"/>
      <c r="K36" s="1048"/>
      <c r="L36" s="744" t="s">
        <v>23</v>
      </c>
      <c r="M36" s="744" t="s">
        <v>23</v>
      </c>
      <c r="N36" s="1048"/>
      <c r="O36" s="1048"/>
      <c r="P36" s="744" t="s">
        <v>23</v>
      </c>
      <c r="Q36" s="744" t="s">
        <v>23</v>
      </c>
      <c r="R36" s="1048"/>
      <c r="S36" s="744" t="s">
        <v>23</v>
      </c>
      <c r="T36" s="1048"/>
      <c r="U36" s="1048"/>
      <c r="V36" s="1048"/>
      <c r="W36" s="859" t="s">
        <v>1235</v>
      </c>
      <c r="X36" s="1233"/>
      <c r="Y36" s="880" t="s">
        <v>848</v>
      </c>
      <c r="Z36" s="880" t="s">
        <v>848</v>
      </c>
      <c r="AA36" s="880" t="s">
        <v>848</v>
      </c>
      <c r="AB36" s="1069" t="s">
        <v>23</v>
      </c>
      <c r="AC36" s="1062"/>
      <c r="AD36" s="1069" t="s">
        <v>23</v>
      </c>
      <c r="AE36" s="1062"/>
      <c r="AF36" s="1048"/>
      <c r="AG36" s="475"/>
      <c r="AH36" s="475"/>
      <c r="AI36" s="475"/>
      <c r="AJ36" s="475"/>
      <c r="AK36" s="475"/>
      <c r="AL36" s="475"/>
      <c r="AM36" s="475"/>
      <c r="AN36" s="475"/>
      <c r="AO36" s="475"/>
      <c r="AP36" s="475"/>
      <c r="AQ36" s="475"/>
      <c r="AR36" s="475"/>
      <c r="AS36" s="475"/>
      <c r="AT36" s="475"/>
      <c r="AU36" s="475"/>
      <c r="AV36" s="475"/>
      <c r="AW36" s="475"/>
      <c r="AX36" s="475"/>
      <c r="AY36" s="475"/>
      <c r="AZ36" s="475"/>
      <c r="BA36" s="475"/>
      <c r="BB36" s="475"/>
      <c r="BC36" s="475"/>
      <c r="BD36" s="475"/>
      <c r="BE36" s="475"/>
      <c r="BF36" s="475"/>
      <c r="BG36" s="475"/>
      <c r="BH36" s="475"/>
      <c r="BI36" s="475"/>
      <c r="BJ36" s="475"/>
      <c r="BK36" s="475"/>
      <c r="BL36" s="475"/>
      <c r="BM36" s="475"/>
      <c r="BN36" s="475"/>
      <c r="BO36" s="475"/>
      <c r="BP36" s="475"/>
      <c r="BQ36" s="475"/>
      <c r="BR36" s="475"/>
      <c r="BS36" s="475"/>
      <c r="BT36" s="475"/>
      <c r="BU36" s="475"/>
      <c r="BV36" s="475"/>
      <c r="BW36" s="475"/>
      <c r="BX36" s="475"/>
      <c r="BY36" s="475"/>
      <c r="BZ36" s="475"/>
      <c r="CA36" s="475"/>
      <c r="CB36" s="475"/>
      <c r="CC36" s="475"/>
      <c r="CD36" s="841"/>
    </row>
    <row r="37" spans="1:82" s="1087" customFormat="1" ht="12.6" customHeight="1">
      <c r="A37" s="762" t="s">
        <v>17</v>
      </c>
      <c r="B37" s="763" t="s">
        <v>1031</v>
      </c>
      <c r="C37" s="763" t="s">
        <v>18</v>
      </c>
      <c r="D37" s="1106"/>
      <c r="E37" s="1106"/>
      <c r="F37" s="746">
        <f>VLOOKUP(B37,[3]Лист_1!$A:$E,5,0)</f>
        <v>14</v>
      </c>
      <c r="G37" s="764" t="s">
        <v>24</v>
      </c>
      <c r="H37" s="1104"/>
      <c r="J37" s="1125"/>
      <c r="L37" s="744" t="s">
        <v>23</v>
      </c>
      <c r="M37" s="744" t="s">
        <v>23</v>
      </c>
      <c r="P37" s="744" t="s">
        <v>23</v>
      </c>
      <c r="Q37" s="744" t="s">
        <v>23</v>
      </c>
      <c r="S37" s="744" t="s">
        <v>23</v>
      </c>
      <c r="W37" s="859" t="s">
        <v>1235</v>
      </c>
      <c r="X37" s="1233"/>
      <c r="Y37" s="880" t="s">
        <v>848</v>
      </c>
      <c r="AA37" s="880" t="s">
        <v>848</v>
      </c>
      <c r="AB37" s="1091"/>
      <c r="AC37" s="1125"/>
      <c r="AD37" s="1069" t="s">
        <v>23</v>
      </c>
      <c r="AE37" s="1125"/>
      <c r="AG37" s="740"/>
      <c r="AH37" s="740"/>
      <c r="AI37" s="740"/>
      <c r="AJ37" s="740"/>
      <c r="AK37" s="740"/>
      <c r="AL37" s="740"/>
      <c r="AM37" s="740"/>
      <c r="AN37" s="740"/>
      <c r="AO37" s="740"/>
      <c r="AP37" s="740"/>
      <c r="AQ37" s="740"/>
      <c r="AR37" s="740"/>
      <c r="AS37" s="740"/>
      <c r="AT37" s="740"/>
      <c r="AU37" s="740"/>
      <c r="AV37" s="740"/>
      <c r="AW37" s="740"/>
      <c r="AX37" s="740"/>
      <c r="AY37" s="740"/>
      <c r="AZ37" s="740"/>
      <c r="BA37" s="740"/>
      <c r="BB37" s="740"/>
      <c r="BC37" s="740"/>
      <c r="BD37" s="740"/>
      <c r="BE37" s="740"/>
      <c r="BF37" s="740"/>
      <c r="BG37" s="740"/>
      <c r="BH37" s="740"/>
      <c r="BI37" s="740"/>
      <c r="BJ37" s="740"/>
      <c r="BK37" s="740"/>
      <c r="BL37" s="740"/>
      <c r="BM37" s="740"/>
      <c r="BN37" s="740"/>
      <c r="BO37" s="740"/>
      <c r="BP37" s="740"/>
      <c r="BQ37" s="740"/>
      <c r="BR37" s="740"/>
      <c r="BS37" s="740"/>
      <c r="BT37" s="740"/>
      <c r="BU37" s="740"/>
      <c r="BV37" s="740"/>
      <c r="BW37" s="740"/>
      <c r="BX37" s="740"/>
      <c r="BY37" s="740"/>
      <c r="BZ37" s="740"/>
      <c r="CA37" s="740"/>
      <c r="CB37" s="740"/>
      <c r="CC37" s="740"/>
      <c r="CD37" s="1107"/>
    </row>
    <row r="38" spans="1:82" s="991" customFormat="1" ht="12.6" customHeight="1">
      <c r="A38" s="747" t="s">
        <v>17</v>
      </c>
      <c r="B38" s="763" t="s">
        <v>1236</v>
      </c>
      <c r="C38" s="989" t="s">
        <v>18</v>
      </c>
      <c r="D38" s="989"/>
      <c r="E38" s="989"/>
      <c r="F38" s="746">
        <f>VLOOKUP(B38,[3]Лист_1!$A:$E,5,0)</f>
        <v>86</v>
      </c>
      <c r="G38" s="761" t="s">
        <v>24</v>
      </c>
      <c r="H38" s="1063"/>
      <c r="I38" s="1067"/>
      <c r="J38" s="1060"/>
      <c r="K38" s="1067"/>
      <c r="L38" s="744" t="s">
        <v>23</v>
      </c>
      <c r="M38" s="744" t="s">
        <v>23</v>
      </c>
      <c r="N38" s="1067"/>
      <c r="O38" s="1067"/>
      <c r="P38" s="744" t="s">
        <v>23</v>
      </c>
      <c r="Q38" s="744" t="s">
        <v>23</v>
      </c>
      <c r="R38" s="1067"/>
      <c r="S38" s="744" t="s">
        <v>23</v>
      </c>
      <c r="T38" s="1067"/>
      <c r="U38" s="1067"/>
      <c r="V38" s="1067"/>
      <c r="W38" s="859" t="s">
        <v>1235</v>
      </c>
      <c r="X38" s="1317"/>
      <c r="Y38" s="744" t="s">
        <v>23</v>
      </c>
      <c r="Z38" s="1067"/>
      <c r="AA38" s="1067"/>
      <c r="AB38" s="1069" t="s">
        <v>23</v>
      </c>
      <c r="AC38" s="1232"/>
      <c r="AD38" s="744" t="s">
        <v>23</v>
      </c>
      <c r="AE38" s="1232"/>
      <c r="AF38" s="1233"/>
      <c r="AG38" s="475"/>
      <c r="AH38" s="475"/>
      <c r="AI38" s="475"/>
      <c r="AJ38" s="475"/>
      <c r="AK38" s="475"/>
      <c r="AL38" s="475"/>
      <c r="AM38" s="475"/>
      <c r="AN38" s="475"/>
      <c r="AO38" s="475"/>
      <c r="AP38" s="475"/>
      <c r="AQ38" s="475"/>
      <c r="AR38" s="475"/>
      <c r="AS38" s="475"/>
      <c r="AT38" s="475"/>
      <c r="AU38" s="475"/>
      <c r="AV38" s="475"/>
      <c r="AW38" s="475"/>
      <c r="AX38" s="475"/>
      <c r="AY38" s="475"/>
      <c r="AZ38" s="475"/>
      <c r="BA38" s="475"/>
      <c r="BB38" s="475"/>
      <c r="BC38" s="475"/>
      <c r="BD38" s="475"/>
      <c r="BE38" s="475"/>
      <c r="BF38" s="475"/>
      <c r="BG38" s="475"/>
      <c r="BH38" s="475"/>
      <c r="BI38" s="475"/>
      <c r="BJ38" s="475"/>
      <c r="BK38" s="475"/>
      <c r="BL38" s="475"/>
      <c r="BM38" s="475"/>
      <c r="BN38" s="475"/>
      <c r="BO38" s="475"/>
      <c r="BP38" s="475"/>
      <c r="BQ38" s="475"/>
      <c r="BR38" s="475"/>
      <c r="BS38" s="475"/>
      <c r="BT38" s="475"/>
      <c r="BU38" s="475"/>
      <c r="BV38" s="475"/>
      <c r="BW38" s="475"/>
      <c r="BX38" s="475"/>
      <c r="BY38" s="475"/>
      <c r="BZ38" s="475"/>
      <c r="CA38" s="475"/>
      <c r="CB38" s="475"/>
      <c r="CC38" s="475"/>
      <c r="CD38" s="990"/>
    </row>
    <row r="39" spans="1:82" s="991" customFormat="1" ht="12.6" customHeight="1">
      <c r="A39" s="747" t="s">
        <v>17</v>
      </c>
      <c r="B39" s="763" t="s">
        <v>1132</v>
      </c>
      <c r="C39" s="989" t="s">
        <v>18</v>
      </c>
      <c r="D39" s="989"/>
      <c r="E39" s="989"/>
      <c r="F39" s="746">
        <f>VLOOKUP(B39,[3]Лист_1!$A:$E,5,0)</f>
        <v>35</v>
      </c>
      <c r="G39" s="761" t="s">
        <v>19</v>
      </c>
      <c r="H39" s="1063"/>
      <c r="I39" s="1061"/>
      <c r="J39" s="1051"/>
      <c r="K39" s="1061"/>
      <c r="L39" s="1061"/>
      <c r="M39" s="1061"/>
      <c r="N39" s="1061"/>
      <c r="O39" s="1061"/>
      <c r="P39" s="1061"/>
      <c r="Q39" s="1061"/>
      <c r="R39" s="1061"/>
      <c r="S39" s="1061"/>
      <c r="T39" s="1061"/>
      <c r="U39" s="1061"/>
      <c r="V39" s="1061"/>
      <c r="W39" s="1061"/>
      <c r="X39" s="1232"/>
      <c r="Y39" s="1061"/>
      <c r="Z39" s="1061"/>
      <c r="AA39" s="1061"/>
      <c r="AB39" s="1069" t="s">
        <v>23</v>
      </c>
      <c r="AC39" s="1232"/>
      <c r="AD39" s="1232"/>
      <c r="AE39" s="1313"/>
      <c r="AF39" s="1233"/>
      <c r="AG39" s="475"/>
      <c r="AH39" s="475"/>
      <c r="AI39" s="475"/>
      <c r="AJ39" s="475"/>
      <c r="AK39" s="475"/>
      <c r="AL39" s="475"/>
      <c r="AM39" s="475"/>
      <c r="AN39" s="475"/>
      <c r="AO39" s="475"/>
      <c r="AP39" s="475"/>
      <c r="AQ39" s="475"/>
      <c r="AR39" s="475"/>
      <c r="AS39" s="475"/>
      <c r="AT39" s="475"/>
      <c r="AU39" s="475"/>
      <c r="AV39" s="475"/>
      <c r="AW39" s="475"/>
      <c r="AX39" s="475"/>
      <c r="AY39" s="475"/>
      <c r="AZ39" s="475"/>
      <c r="BA39" s="475"/>
      <c r="BB39" s="475"/>
      <c r="BC39" s="475"/>
      <c r="BD39" s="475"/>
      <c r="BE39" s="475"/>
      <c r="BF39" s="475"/>
      <c r="BG39" s="475"/>
      <c r="BH39" s="475"/>
      <c r="BI39" s="475"/>
      <c r="BJ39" s="475"/>
      <c r="BK39" s="475"/>
      <c r="BL39" s="475"/>
      <c r="BM39" s="475"/>
      <c r="BN39" s="475"/>
      <c r="BO39" s="475"/>
      <c r="BP39" s="475"/>
      <c r="BQ39" s="475"/>
      <c r="BR39" s="475"/>
      <c r="BS39" s="475"/>
      <c r="BT39" s="475"/>
      <c r="BU39" s="475"/>
      <c r="BV39" s="475"/>
      <c r="BW39" s="475"/>
      <c r="BX39" s="475"/>
      <c r="BY39" s="475"/>
      <c r="BZ39" s="475"/>
      <c r="CA39" s="475"/>
      <c r="CB39" s="475"/>
      <c r="CC39" s="475"/>
      <c r="CD39" s="990"/>
    </row>
    <row r="40" spans="1:82" s="991" customFormat="1" ht="25.2" customHeight="1">
      <c r="A40" s="747" t="s">
        <v>17</v>
      </c>
      <c r="B40" s="763" t="s">
        <v>856</v>
      </c>
      <c r="C40" s="989" t="s">
        <v>18</v>
      </c>
      <c r="D40" s="989"/>
      <c r="E40" s="989"/>
      <c r="F40" s="746">
        <f>VLOOKUP(B40,[3]Лист_1!$A:$E,5,0)</f>
        <v>82</v>
      </c>
      <c r="G40" s="761" t="s">
        <v>24</v>
      </c>
      <c r="H40" s="1063"/>
      <c r="I40" s="1061"/>
      <c r="J40" s="1051"/>
      <c r="K40" s="1061"/>
      <c r="L40" s="1226" t="s">
        <v>23</v>
      </c>
      <c r="M40" s="1226" t="s">
        <v>23</v>
      </c>
      <c r="N40" s="1061"/>
      <c r="O40" s="1061"/>
      <c r="P40" s="1226" t="s">
        <v>23</v>
      </c>
      <c r="Q40" s="859" t="s">
        <v>703</v>
      </c>
      <c r="R40" s="1061"/>
      <c r="S40" s="1061"/>
      <c r="T40" s="1061"/>
      <c r="U40" s="1061"/>
      <c r="V40" s="1061"/>
      <c r="W40" s="859" t="s">
        <v>1235</v>
      </c>
      <c r="X40" s="1233"/>
      <c r="Y40" s="880" t="s">
        <v>1228</v>
      </c>
      <c r="Z40" s="1061"/>
      <c r="AA40" s="880" t="s">
        <v>1228</v>
      </c>
      <c r="AB40" s="1069" t="s">
        <v>23</v>
      </c>
      <c r="AC40" s="1177"/>
      <c r="AD40" s="1227" t="s">
        <v>23</v>
      </c>
      <c r="AE40" s="1047"/>
      <c r="AF40" s="1050"/>
      <c r="AG40" s="475"/>
      <c r="AH40" s="475"/>
      <c r="AI40" s="475"/>
      <c r="AJ40" s="475"/>
      <c r="AK40" s="475"/>
      <c r="AL40" s="475"/>
      <c r="AM40" s="475"/>
      <c r="AN40" s="475"/>
      <c r="AO40" s="475"/>
      <c r="AP40" s="475"/>
      <c r="AQ40" s="475"/>
      <c r="AR40" s="475"/>
      <c r="AS40" s="475"/>
      <c r="AT40" s="475"/>
      <c r="AU40" s="475"/>
      <c r="AV40" s="475"/>
      <c r="AW40" s="475"/>
      <c r="AX40" s="475"/>
      <c r="AY40" s="475"/>
      <c r="AZ40" s="475"/>
      <c r="BA40" s="475"/>
      <c r="BB40" s="475"/>
      <c r="BC40" s="475"/>
      <c r="BD40" s="475"/>
      <c r="BE40" s="475"/>
      <c r="BF40" s="475"/>
      <c r="BG40" s="475"/>
      <c r="BH40" s="475"/>
      <c r="BI40" s="475"/>
      <c r="BJ40" s="475"/>
      <c r="BK40" s="475"/>
      <c r="BL40" s="475"/>
      <c r="BM40" s="475"/>
      <c r="BN40" s="475"/>
      <c r="BO40" s="475"/>
      <c r="BP40" s="475"/>
      <c r="BQ40" s="475"/>
      <c r="BR40" s="475"/>
      <c r="BS40" s="475"/>
      <c r="BT40" s="475"/>
      <c r="BU40" s="475"/>
      <c r="BV40" s="475"/>
      <c r="BW40" s="475"/>
      <c r="BX40" s="475"/>
      <c r="BY40" s="475"/>
      <c r="BZ40" s="475"/>
      <c r="CA40" s="475"/>
      <c r="CB40" s="475"/>
      <c r="CC40" s="475"/>
      <c r="CD40" s="990"/>
    </row>
    <row r="41" spans="1:82" s="842" customFormat="1" ht="12" customHeight="1">
      <c r="A41" s="747" t="s">
        <v>17</v>
      </c>
      <c r="B41" s="763" t="s">
        <v>840</v>
      </c>
      <c r="C41" s="748" t="s">
        <v>18</v>
      </c>
      <c r="D41" s="748"/>
      <c r="E41" s="748"/>
      <c r="F41" s="746">
        <f>VLOOKUP(B41,[3]Лист_1!$A:$E,5,0)</f>
        <v>7</v>
      </c>
      <c r="G41" s="761" t="s">
        <v>24</v>
      </c>
      <c r="H41" s="1063"/>
      <c r="I41" s="1048"/>
      <c r="J41" s="1062"/>
      <c r="K41" s="1048"/>
      <c r="L41" s="1226" t="s">
        <v>23</v>
      </c>
      <c r="M41" s="1226" t="s">
        <v>23</v>
      </c>
      <c r="N41" s="1048"/>
      <c r="O41" s="1048"/>
      <c r="P41" s="1226" t="s">
        <v>23</v>
      </c>
      <c r="Q41" s="1226" t="s">
        <v>23</v>
      </c>
      <c r="R41" s="1048"/>
      <c r="S41" s="1048"/>
      <c r="T41" s="1048"/>
      <c r="U41" s="1048"/>
      <c r="V41" s="1048"/>
      <c r="W41" s="859" t="s">
        <v>1235</v>
      </c>
      <c r="X41" s="1233"/>
      <c r="Y41" s="1226" t="s">
        <v>23</v>
      </c>
      <c r="Z41" s="1048"/>
      <c r="AA41" s="1048"/>
      <c r="AB41" s="1069" t="s">
        <v>23</v>
      </c>
      <c r="AC41" s="1062"/>
      <c r="AD41" s="1227" t="s">
        <v>23</v>
      </c>
      <c r="AE41" s="1062"/>
      <c r="AF41" s="1048"/>
      <c r="AG41" s="475"/>
      <c r="AH41" s="475"/>
      <c r="AI41" s="475"/>
      <c r="AJ41" s="475"/>
      <c r="AK41" s="475"/>
      <c r="AL41" s="475"/>
      <c r="AM41" s="475"/>
      <c r="AN41" s="475"/>
      <c r="AO41" s="475"/>
      <c r="AP41" s="475"/>
      <c r="AQ41" s="475"/>
      <c r="AR41" s="475"/>
      <c r="AS41" s="475"/>
      <c r="AT41" s="475"/>
      <c r="AU41" s="475"/>
      <c r="AV41" s="475"/>
      <c r="AW41" s="475"/>
      <c r="AX41" s="475"/>
      <c r="AY41" s="475"/>
      <c r="AZ41" s="475"/>
      <c r="BA41" s="475"/>
      <c r="BB41" s="475"/>
      <c r="BC41" s="475"/>
      <c r="BD41" s="475"/>
      <c r="BE41" s="475"/>
      <c r="BF41" s="475"/>
      <c r="BG41" s="475"/>
      <c r="BH41" s="475"/>
      <c r="BI41" s="475"/>
      <c r="BJ41" s="475"/>
      <c r="BK41" s="475"/>
      <c r="BL41" s="475"/>
      <c r="BM41" s="475"/>
      <c r="BN41" s="475"/>
      <c r="BO41" s="475"/>
      <c r="BP41" s="475"/>
      <c r="BQ41" s="475"/>
      <c r="BR41" s="475"/>
      <c r="BS41" s="475"/>
      <c r="BT41" s="475"/>
      <c r="BU41" s="475"/>
      <c r="BV41" s="475"/>
      <c r="BW41" s="475"/>
      <c r="BX41" s="475"/>
      <c r="BY41" s="475"/>
      <c r="BZ41" s="475"/>
      <c r="CA41" s="475"/>
      <c r="CB41" s="475"/>
      <c r="CC41" s="475"/>
      <c r="CD41" s="841"/>
    </row>
    <row r="42" spans="1:82" s="754" customFormat="1" ht="11.4" customHeight="1">
      <c r="A42" s="747" t="s">
        <v>17</v>
      </c>
      <c r="B42" s="763" t="s">
        <v>680</v>
      </c>
      <c r="C42" s="748" t="s">
        <v>18</v>
      </c>
      <c r="D42" s="748"/>
      <c r="E42" s="748"/>
      <c r="F42" s="746">
        <f>VLOOKUP(B42,[3]Лист_1!$A:$E,5,0)</f>
        <v>0</v>
      </c>
      <c r="G42" s="761" t="s">
        <v>22</v>
      </c>
      <c r="H42" s="756"/>
      <c r="I42" s="930"/>
      <c r="J42" s="930"/>
      <c r="K42" s="930"/>
      <c r="L42" s="792"/>
      <c r="M42" s="792"/>
      <c r="N42" s="930"/>
      <c r="O42" s="930"/>
      <c r="P42" s="859" t="s">
        <v>854</v>
      </c>
      <c r="Q42" s="852"/>
      <c r="R42" s="859" t="s">
        <v>703</v>
      </c>
      <c r="S42" s="792"/>
      <c r="T42" s="930"/>
      <c r="U42" s="930"/>
      <c r="V42" s="930"/>
      <c r="W42" s="852"/>
      <c r="X42" s="1233"/>
      <c r="Y42" s="852"/>
      <c r="Z42" s="930"/>
      <c r="AA42" s="930"/>
      <c r="AB42" s="1048"/>
      <c r="AC42" s="930"/>
      <c r="AD42" s="1069" t="s">
        <v>23</v>
      </c>
      <c r="AE42" s="930"/>
      <c r="AF42" s="1069" t="s">
        <v>23</v>
      </c>
      <c r="AG42" s="475"/>
      <c r="AH42" s="475"/>
      <c r="AI42" s="475"/>
      <c r="AJ42" s="475"/>
      <c r="AK42" s="475"/>
      <c r="AL42" s="475"/>
      <c r="AM42" s="475"/>
      <c r="AN42" s="475"/>
      <c r="AO42" s="475"/>
      <c r="AP42" s="475"/>
      <c r="AQ42" s="475"/>
      <c r="AR42" s="475"/>
      <c r="AS42" s="475"/>
      <c r="AT42" s="475"/>
      <c r="AU42" s="475"/>
      <c r="AV42" s="475"/>
      <c r="AW42" s="475"/>
      <c r="AX42" s="475"/>
      <c r="AY42" s="475"/>
      <c r="AZ42" s="475"/>
      <c r="BA42" s="475"/>
      <c r="BB42" s="475"/>
      <c r="BC42" s="475"/>
      <c r="BD42" s="475"/>
      <c r="BE42" s="475"/>
      <c r="BF42" s="475"/>
      <c r="BG42" s="475"/>
      <c r="BH42" s="475"/>
      <c r="BI42" s="475"/>
      <c r="BJ42" s="475"/>
      <c r="BK42" s="475"/>
      <c r="BL42" s="475"/>
      <c r="BM42" s="475"/>
      <c r="BN42" s="475"/>
      <c r="BO42" s="475"/>
      <c r="BP42" s="475"/>
      <c r="BQ42" s="475"/>
      <c r="BR42" s="475"/>
      <c r="BS42" s="475"/>
      <c r="BT42" s="475"/>
      <c r="BU42" s="475"/>
      <c r="BV42" s="475"/>
      <c r="BW42" s="475"/>
      <c r="BX42" s="475"/>
      <c r="BY42" s="475"/>
      <c r="BZ42" s="475"/>
      <c r="CA42" s="475"/>
      <c r="CB42" s="475"/>
      <c r="CC42" s="475"/>
      <c r="CD42" s="781"/>
    </row>
    <row r="43" spans="1:82" s="754" customFormat="1" ht="15" customHeight="1">
      <c r="A43" s="747" t="s">
        <v>17</v>
      </c>
      <c r="B43" s="763" t="s">
        <v>1260</v>
      </c>
      <c r="C43" s="748" t="s">
        <v>18</v>
      </c>
      <c r="D43" s="748"/>
      <c r="E43" s="748"/>
      <c r="F43" s="746">
        <f>VLOOKUP(B43,[3]Лист_1!$A:$E,5,0)</f>
        <v>0</v>
      </c>
      <c r="G43" s="761" t="s">
        <v>22</v>
      </c>
      <c r="H43" s="756"/>
      <c r="I43" s="930"/>
      <c r="J43" s="930"/>
      <c r="K43" s="930"/>
      <c r="L43" s="792"/>
      <c r="M43" s="792"/>
      <c r="N43" s="930"/>
      <c r="O43" s="930"/>
      <c r="P43" s="859" t="s">
        <v>854</v>
      </c>
      <c r="Q43" s="852"/>
      <c r="R43" s="859" t="s">
        <v>703</v>
      </c>
      <c r="S43" s="792"/>
      <c r="T43" s="930"/>
      <c r="U43" s="930"/>
      <c r="V43" s="930"/>
      <c r="W43" s="852"/>
      <c r="X43" s="1233"/>
      <c r="Y43" s="852"/>
      <c r="Z43" s="930"/>
      <c r="AA43" s="930"/>
      <c r="AB43" s="1048"/>
      <c r="AC43" s="930"/>
      <c r="AD43" s="1069" t="s">
        <v>23</v>
      </c>
      <c r="AE43" s="930"/>
      <c r="AF43" s="1069" t="s">
        <v>23</v>
      </c>
      <c r="AG43" s="475"/>
      <c r="AH43" s="475"/>
      <c r="AI43" s="475"/>
      <c r="AJ43" s="475"/>
      <c r="AK43" s="475"/>
      <c r="AL43" s="475"/>
      <c r="AM43" s="475"/>
      <c r="AN43" s="475"/>
      <c r="AO43" s="475"/>
      <c r="AP43" s="475"/>
      <c r="AQ43" s="475"/>
      <c r="AR43" s="475"/>
      <c r="AS43" s="475"/>
      <c r="AT43" s="475"/>
      <c r="AU43" s="475"/>
      <c r="AV43" s="475"/>
      <c r="AW43" s="475"/>
      <c r="AX43" s="475"/>
      <c r="AY43" s="475"/>
      <c r="AZ43" s="475"/>
      <c r="BA43" s="475"/>
      <c r="BB43" s="475"/>
      <c r="BC43" s="475"/>
      <c r="BD43" s="475"/>
      <c r="BE43" s="475"/>
      <c r="BF43" s="475"/>
      <c r="BG43" s="475"/>
      <c r="BH43" s="475"/>
      <c r="BI43" s="475"/>
      <c r="BJ43" s="475"/>
      <c r="BK43" s="475"/>
      <c r="BL43" s="475"/>
      <c r="BM43" s="475"/>
      <c r="BN43" s="475"/>
      <c r="BO43" s="475"/>
      <c r="BP43" s="475"/>
      <c r="BQ43" s="475"/>
      <c r="BR43" s="475"/>
      <c r="BS43" s="475"/>
      <c r="BT43" s="475"/>
      <c r="BU43" s="475"/>
      <c r="BV43" s="475"/>
      <c r="BW43" s="475"/>
      <c r="BX43" s="475"/>
      <c r="BY43" s="475"/>
      <c r="BZ43" s="475"/>
      <c r="CA43" s="475"/>
      <c r="CB43" s="475"/>
      <c r="CC43" s="475"/>
      <c r="CD43" s="781"/>
    </row>
    <row r="44" spans="1:82" s="754" customFormat="1" ht="14.4" customHeight="1">
      <c r="A44" s="747" t="s">
        <v>17</v>
      </c>
      <c r="B44" s="763" t="s">
        <v>831</v>
      </c>
      <c r="C44" s="748" t="s">
        <v>18</v>
      </c>
      <c r="D44" s="749">
        <v>312</v>
      </c>
      <c r="E44" s="761" t="s">
        <v>24</v>
      </c>
      <c r="F44" s="746">
        <f>VLOOKUP(B44,[3]Лист_1!$A:$E,5,0)</f>
        <v>3</v>
      </c>
      <c r="G44" s="761" t="s">
        <v>24</v>
      </c>
      <c r="H44" s="756"/>
      <c r="I44" s="745"/>
      <c r="J44" s="745"/>
      <c r="K44" s="745"/>
      <c r="L44" s="744" t="s">
        <v>23</v>
      </c>
      <c r="M44" s="744" t="s">
        <v>23</v>
      </c>
      <c r="N44" s="745"/>
      <c r="O44" s="745"/>
      <c r="P44" s="1226" t="s">
        <v>23</v>
      </c>
      <c r="Q44" s="1226" t="s">
        <v>23</v>
      </c>
      <c r="R44" s="745"/>
      <c r="S44" s="859" t="s">
        <v>23</v>
      </c>
      <c r="T44" s="745"/>
      <c r="U44" s="745"/>
      <c r="V44" s="862"/>
      <c r="W44" s="859" t="s">
        <v>1235</v>
      </c>
      <c r="X44" s="1233"/>
      <c r="Y44" s="859" t="s">
        <v>23</v>
      </c>
      <c r="Z44" s="855"/>
      <c r="AA44" s="745"/>
      <c r="AB44" s="1048"/>
      <c r="AC44" s="745"/>
      <c r="AD44" s="1069" t="s">
        <v>23</v>
      </c>
      <c r="AE44" s="744" t="s">
        <v>23</v>
      </c>
      <c r="AF44" s="745"/>
      <c r="AG44" s="475"/>
      <c r="AH44" s="475"/>
      <c r="AI44" s="475"/>
      <c r="AJ44" s="475"/>
      <c r="AK44" s="475"/>
      <c r="AL44" s="475"/>
      <c r="AM44" s="475"/>
      <c r="AN44" s="475"/>
      <c r="AO44" s="475"/>
      <c r="AP44" s="475"/>
      <c r="AQ44" s="475"/>
      <c r="AR44" s="475"/>
      <c r="AS44" s="475"/>
      <c r="AT44" s="475"/>
      <c r="AU44" s="475"/>
      <c r="AV44" s="475"/>
      <c r="AW44" s="475"/>
      <c r="AX44" s="475"/>
      <c r="AY44" s="475"/>
      <c r="AZ44" s="475"/>
      <c r="BA44" s="475"/>
      <c r="BB44" s="475"/>
      <c r="BC44" s="475"/>
      <c r="BD44" s="475"/>
      <c r="BE44" s="475"/>
      <c r="BF44" s="475"/>
      <c r="BG44" s="475"/>
      <c r="BH44" s="475"/>
      <c r="BI44" s="475"/>
      <c r="BJ44" s="475"/>
      <c r="BK44" s="475"/>
      <c r="BL44" s="475"/>
      <c r="BM44" s="475"/>
      <c r="BN44" s="475"/>
      <c r="BO44" s="475"/>
      <c r="BP44" s="475"/>
      <c r="BQ44" s="475"/>
      <c r="BR44" s="475"/>
      <c r="BS44" s="475"/>
      <c r="BT44" s="475"/>
      <c r="BU44" s="475"/>
      <c r="BV44" s="475"/>
      <c r="BW44" s="475"/>
      <c r="BX44" s="475"/>
      <c r="BY44" s="475"/>
      <c r="BZ44" s="475"/>
      <c r="CA44" s="475"/>
      <c r="CB44" s="475"/>
      <c r="CC44" s="475"/>
      <c r="CD44" s="781"/>
    </row>
    <row r="45" spans="1:82" s="945" customFormat="1" ht="34.799999999999997" customHeight="1">
      <c r="A45" s="747" t="s">
        <v>17</v>
      </c>
      <c r="B45" s="763" t="s">
        <v>832</v>
      </c>
      <c r="C45" s="748" t="s">
        <v>18</v>
      </c>
      <c r="D45" s="749">
        <v>312</v>
      </c>
      <c r="E45" s="761" t="s">
        <v>24</v>
      </c>
      <c r="F45" s="746">
        <f>VLOOKUP(B45,[3]Лист_1!$A:$E,5,0)</f>
        <v>16</v>
      </c>
      <c r="G45" s="761" t="s">
        <v>24</v>
      </c>
      <c r="H45" s="949"/>
      <c r="I45" s="930"/>
      <c r="J45" s="930"/>
      <c r="K45" s="930"/>
      <c r="L45" s="744" t="s">
        <v>23</v>
      </c>
      <c r="M45" s="744" t="s">
        <v>23</v>
      </c>
      <c r="N45" s="930"/>
      <c r="O45" s="930"/>
      <c r="P45" s="1226" t="s">
        <v>23</v>
      </c>
      <c r="Q45" s="744" t="s">
        <v>23</v>
      </c>
      <c r="R45" s="930"/>
      <c r="S45" s="744" t="s">
        <v>23</v>
      </c>
      <c r="T45" s="792"/>
      <c r="U45" s="930"/>
      <c r="V45" s="930"/>
      <c r="W45" s="859" t="s">
        <v>1235</v>
      </c>
      <c r="X45" s="1105"/>
      <c r="Y45" s="871" t="s">
        <v>1093</v>
      </c>
      <c r="Z45" s="930"/>
      <c r="AA45" s="871" t="s">
        <v>1093</v>
      </c>
      <c r="AB45" s="1048"/>
      <c r="AC45" s="930"/>
      <c r="AD45" s="1069" t="s">
        <v>23</v>
      </c>
      <c r="AE45" s="930"/>
      <c r="AF45" s="930"/>
      <c r="AG45" s="475"/>
      <c r="AH45" s="475"/>
      <c r="AI45" s="475"/>
      <c r="AJ45" s="475"/>
      <c r="AK45" s="475"/>
      <c r="AL45" s="475"/>
      <c r="AM45" s="475"/>
      <c r="AN45" s="475"/>
      <c r="AO45" s="475"/>
      <c r="AP45" s="475"/>
      <c r="AQ45" s="475"/>
      <c r="AR45" s="475"/>
      <c r="AS45" s="475"/>
      <c r="AT45" s="475"/>
      <c r="AU45" s="475"/>
      <c r="AV45" s="475"/>
      <c r="AW45" s="475"/>
      <c r="AX45" s="475"/>
      <c r="AY45" s="475"/>
      <c r="AZ45" s="475"/>
      <c r="BA45" s="475"/>
      <c r="BB45" s="475"/>
      <c r="BC45" s="475"/>
      <c r="BD45" s="475"/>
      <c r="BE45" s="475"/>
      <c r="BF45" s="475"/>
      <c r="BG45" s="475"/>
      <c r="BH45" s="475"/>
      <c r="BI45" s="475"/>
      <c r="BJ45" s="475"/>
      <c r="BK45" s="475"/>
      <c r="BL45" s="475"/>
      <c r="BM45" s="475"/>
      <c r="BN45" s="475"/>
      <c r="BO45" s="475"/>
      <c r="BP45" s="475"/>
      <c r="BQ45" s="475"/>
      <c r="BR45" s="475"/>
      <c r="BS45" s="475"/>
      <c r="BT45" s="475"/>
      <c r="BU45" s="475"/>
      <c r="BV45" s="475"/>
      <c r="BW45" s="475"/>
      <c r="BX45" s="475"/>
      <c r="BY45" s="475"/>
      <c r="BZ45" s="475"/>
      <c r="CA45" s="475"/>
      <c r="CB45" s="475"/>
      <c r="CC45" s="475"/>
      <c r="CD45" s="944"/>
    </row>
    <row r="46" spans="1:82" s="945" customFormat="1" ht="12" customHeight="1">
      <c r="A46" s="747" t="s">
        <v>17</v>
      </c>
      <c r="B46" s="763" t="s">
        <v>833</v>
      </c>
      <c r="C46" s="748" t="s">
        <v>18</v>
      </c>
      <c r="D46" s="749">
        <v>312</v>
      </c>
      <c r="E46" s="761" t="s">
        <v>24</v>
      </c>
      <c r="F46" s="746">
        <v>0</v>
      </c>
      <c r="G46" s="761" t="s">
        <v>19</v>
      </c>
      <c r="H46" s="1063"/>
      <c r="I46" s="1048"/>
      <c r="J46" s="1062"/>
      <c r="K46" s="1048"/>
      <c r="L46" s="1048"/>
      <c r="M46" s="1048"/>
      <c r="N46" s="1048"/>
      <c r="O46" s="1048"/>
      <c r="P46" s="1048"/>
      <c r="Q46" s="1048"/>
      <c r="R46" s="1048"/>
      <c r="S46" s="1048"/>
      <c r="T46" s="1048"/>
      <c r="U46" s="1048"/>
      <c r="V46" s="1048"/>
      <c r="W46" s="1048"/>
      <c r="X46" s="1237"/>
      <c r="Y46" s="1048"/>
      <c r="Z46" s="1048"/>
      <c r="AA46" s="1048"/>
      <c r="AB46" s="1069" t="s">
        <v>23</v>
      </c>
      <c r="AC46" s="1233"/>
      <c r="AD46" s="1233"/>
      <c r="AE46" s="1233"/>
      <c r="AF46" s="1237"/>
      <c r="AG46" s="475"/>
      <c r="AH46" s="475"/>
      <c r="AI46" s="475"/>
      <c r="AJ46" s="475"/>
      <c r="AK46" s="475"/>
      <c r="AL46" s="475"/>
      <c r="AM46" s="475"/>
      <c r="AN46" s="475"/>
      <c r="AO46" s="475"/>
      <c r="AP46" s="475"/>
      <c r="AQ46" s="475"/>
      <c r="AR46" s="475"/>
      <c r="AS46" s="475"/>
      <c r="AT46" s="475"/>
      <c r="AU46" s="475"/>
      <c r="AV46" s="475"/>
      <c r="AW46" s="475"/>
      <c r="AX46" s="475"/>
      <c r="AY46" s="475"/>
      <c r="AZ46" s="475"/>
      <c r="BA46" s="475"/>
      <c r="BB46" s="475"/>
      <c r="BC46" s="475"/>
      <c r="BD46" s="475"/>
      <c r="BE46" s="475"/>
      <c r="BF46" s="475"/>
      <c r="BG46" s="475"/>
      <c r="BH46" s="475"/>
      <c r="BI46" s="475"/>
      <c r="BJ46" s="475"/>
      <c r="BK46" s="475"/>
      <c r="BL46" s="475"/>
      <c r="BM46" s="475"/>
      <c r="BN46" s="475"/>
      <c r="BO46" s="475"/>
      <c r="BP46" s="475"/>
      <c r="BQ46" s="475"/>
      <c r="BR46" s="475"/>
      <c r="BS46" s="475"/>
      <c r="BT46" s="475"/>
      <c r="BU46" s="475"/>
      <c r="BV46" s="475"/>
      <c r="BW46" s="475"/>
      <c r="BX46" s="475"/>
      <c r="BY46" s="475"/>
      <c r="BZ46" s="475"/>
      <c r="CA46" s="475"/>
      <c r="CB46" s="475"/>
      <c r="CC46" s="475"/>
      <c r="CD46" s="944"/>
    </row>
    <row r="47" spans="1:82" s="945" customFormat="1" ht="12" customHeight="1">
      <c r="A47" s="747" t="s">
        <v>17</v>
      </c>
      <c r="B47" s="763" t="s">
        <v>1148</v>
      </c>
      <c r="C47" s="748" t="s">
        <v>18</v>
      </c>
      <c r="D47" s="749">
        <v>312</v>
      </c>
      <c r="E47" s="761" t="s">
        <v>24</v>
      </c>
      <c r="F47" s="746">
        <v>0</v>
      </c>
      <c r="G47" s="761" t="s">
        <v>19</v>
      </c>
      <c r="H47" s="1063"/>
      <c r="I47" s="1050"/>
      <c r="J47" s="1066"/>
      <c r="K47" s="1050"/>
      <c r="L47" s="1050"/>
      <c r="M47" s="1050"/>
      <c r="N47" s="1050"/>
      <c r="O47" s="1050"/>
      <c r="P47" s="1050"/>
      <c r="Q47" s="1050"/>
      <c r="R47" s="1050"/>
      <c r="S47" s="1050"/>
      <c r="T47" s="1050"/>
      <c r="U47" s="1050"/>
      <c r="V47" s="1050"/>
      <c r="W47" s="1050"/>
      <c r="X47" s="1233"/>
      <c r="Y47" s="1050"/>
      <c r="Z47" s="1050"/>
      <c r="AA47" s="1050"/>
      <c r="AB47" s="1069" t="s">
        <v>23</v>
      </c>
      <c r="AC47" s="1233"/>
      <c r="AD47" s="1233"/>
      <c r="AE47" s="1314"/>
      <c r="AF47" s="1233"/>
      <c r="AG47" s="475"/>
      <c r="AH47" s="475"/>
      <c r="AI47" s="475"/>
      <c r="AJ47" s="475"/>
      <c r="AK47" s="475"/>
      <c r="AL47" s="475"/>
      <c r="AM47" s="475"/>
      <c r="AN47" s="475"/>
      <c r="AO47" s="475"/>
      <c r="AP47" s="475"/>
      <c r="AQ47" s="475"/>
      <c r="AR47" s="475"/>
      <c r="AS47" s="475"/>
      <c r="AT47" s="475"/>
      <c r="AU47" s="475"/>
      <c r="AV47" s="475"/>
      <c r="AW47" s="475"/>
      <c r="AX47" s="475"/>
      <c r="AY47" s="475"/>
      <c r="AZ47" s="475"/>
      <c r="BA47" s="475"/>
      <c r="BB47" s="475"/>
      <c r="BC47" s="475"/>
      <c r="BD47" s="475"/>
      <c r="BE47" s="475"/>
      <c r="BF47" s="475"/>
      <c r="BG47" s="475"/>
      <c r="BH47" s="475"/>
      <c r="BI47" s="475"/>
      <c r="BJ47" s="475"/>
      <c r="BK47" s="475"/>
      <c r="BL47" s="475"/>
      <c r="BM47" s="475"/>
      <c r="BN47" s="475"/>
      <c r="BO47" s="475"/>
      <c r="BP47" s="475"/>
      <c r="BQ47" s="475"/>
      <c r="BR47" s="475"/>
      <c r="BS47" s="475"/>
      <c r="BT47" s="475"/>
      <c r="BU47" s="475"/>
      <c r="BV47" s="475"/>
      <c r="BW47" s="475"/>
      <c r="BX47" s="475"/>
      <c r="BY47" s="475"/>
      <c r="BZ47" s="475"/>
      <c r="CA47" s="475"/>
      <c r="CB47" s="475"/>
      <c r="CC47" s="475"/>
      <c r="CD47" s="944"/>
    </row>
    <row r="48" spans="1:82" s="1238" customFormat="1" ht="12" customHeight="1">
      <c r="A48" s="747" t="s">
        <v>17</v>
      </c>
      <c r="B48" s="763" t="s">
        <v>1287</v>
      </c>
      <c r="C48" s="748" t="s">
        <v>18</v>
      </c>
      <c r="D48" s="749">
        <v>312</v>
      </c>
      <c r="E48" s="761" t="s">
        <v>24</v>
      </c>
      <c r="F48" s="746">
        <f>VLOOKUP(B48,[3]Лист_1!$A:$E,5,0)</f>
        <v>71</v>
      </c>
      <c r="G48" s="761" t="s">
        <v>24</v>
      </c>
      <c r="H48" s="1339"/>
      <c r="I48" s="1233"/>
      <c r="J48" s="1304"/>
      <c r="K48" s="1233"/>
      <c r="L48" s="1069" t="s">
        <v>23</v>
      </c>
      <c r="M48" s="1069" t="s">
        <v>23</v>
      </c>
      <c r="N48" s="1233"/>
      <c r="O48" s="1233"/>
      <c r="P48" s="1233"/>
      <c r="Q48" s="1069" t="s">
        <v>23</v>
      </c>
      <c r="R48" s="1233"/>
      <c r="S48" s="744" t="s">
        <v>23</v>
      </c>
      <c r="T48" s="1233"/>
      <c r="U48" s="1233"/>
      <c r="V48" s="1233"/>
      <c r="W48" s="859" t="s">
        <v>1235</v>
      </c>
      <c r="X48" s="1233"/>
      <c r="Y48" s="1069" t="s">
        <v>23</v>
      </c>
      <c r="Z48" s="1233"/>
      <c r="AA48" s="1233"/>
      <c r="AB48" s="1069" t="s">
        <v>23</v>
      </c>
      <c r="AC48" s="1233"/>
      <c r="AD48" s="1069" t="s">
        <v>23</v>
      </c>
      <c r="AE48" s="1314"/>
      <c r="AF48" s="1233"/>
      <c r="AG48" s="475"/>
      <c r="AH48" s="475"/>
      <c r="AI48" s="475"/>
      <c r="AJ48" s="475"/>
      <c r="AK48" s="475"/>
      <c r="AL48" s="475"/>
      <c r="AM48" s="475"/>
      <c r="AN48" s="475"/>
      <c r="AO48" s="475"/>
      <c r="AP48" s="475"/>
      <c r="AQ48" s="475"/>
      <c r="AR48" s="475"/>
      <c r="AS48" s="475"/>
      <c r="AT48" s="475"/>
      <c r="AU48" s="475"/>
      <c r="AV48" s="475"/>
      <c r="AW48" s="475"/>
      <c r="AX48" s="475"/>
      <c r="AY48" s="475"/>
      <c r="AZ48" s="475"/>
      <c r="BA48" s="475"/>
      <c r="BB48" s="475"/>
      <c r="BC48" s="475"/>
      <c r="BD48" s="475"/>
      <c r="BE48" s="475"/>
      <c r="BF48" s="475"/>
      <c r="BG48" s="475"/>
      <c r="BH48" s="475"/>
      <c r="BI48" s="475"/>
      <c r="BJ48" s="475"/>
      <c r="BK48" s="475"/>
      <c r="BL48" s="475"/>
      <c r="BM48" s="475"/>
      <c r="BN48" s="475"/>
      <c r="BO48" s="475"/>
      <c r="BP48" s="475"/>
      <c r="BQ48" s="475"/>
      <c r="BR48" s="475"/>
      <c r="BS48" s="475"/>
      <c r="BT48" s="475"/>
      <c r="BU48" s="475"/>
      <c r="BV48" s="475"/>
      <c r="BW48" s="475"/>
      <c r="BX48" s="475"/>
      <c r="BY48" s="475"/>
      <c r="BZ48" s="475"/>
      <c r="CA48" s="475"/>
      <c r="CB48" s="475"/>
      <c r="CC48" s="475"/>
      <c r="CD48" s="1095"/>
    </row>
    <row r="49" spans="1:82" s="1237" customFormat="1" ht="12" customHeight="1">
      <c r="A49" s="762" t="s">
        <v>17</v>
      </c>
      <c r="B49" s="763" t="s">
        <v>1319</v>
      </c>
      <c r="C49" s="763" t="s">
        <v>18</v>
      </c>
      <c r="D49" s="1315"/>
      <c r="E49" s="1315"/>
      <c r="F49" s="746">
        <f>VLOOKUP(B49,[3]Лист_1!$A:$E,5,0)</f>
        <v>8</v>
      </c>
      <c r="G49" s="764" t="s">
        <v>24</v>
      </c>
      <c r="H49" s="1256"/>
      <c r="I49" s="1233"/>
      <c r="J49" s="1125"/>
      <c r="K49" s="1233"/>
      <c r="L49" s="1069" t="s">
        <v>23</v>
      </c>
      <c r="M49" s="1069" t="s">
        <v>23</v>
      </c>
      <c r="N49" s="1233"/>
      <c r="O49" s="1233"/>
      <c r="P49" s="1069" t="s">
        <v>23</v>
      </c>
      <c r="Q49" s="1069" t="s">
        <v>23</v>
      </c>
      <c r="R49" s="1233"/>
      <c r="S49" s="744" t="s">
        <v>23</v>
      </c>
      <c r="T49" s="1233"/>
      <c r="U49" s="1233"/>
      <c r="V49" s="1233"/>
      <c r="W49" s="859" t="s">
        <v>1235</v>
      </c>
      <c r="X49" s="1233"/>
      <c r="Y49" s="1069" t="s">
        <v>23</v>
      </c>
      <c r="Z49" s="1233"/>
      <c r="AA49" s="1233"/>
      <c r="AB49" s="1233"/>
      <c r="AC49" s="1233"/>
      <c r="AD49" s="1069" t="s">
        <v>23</v>
      </c>
      <c r="AE49" s="1233"/>
      <c r="AF49" s="1233"/>
      <c r="AG49" s="740"/>
      <c r="AH49" s="740"/>
      <c r="AI49" s="740"/>
      <c r="AJ49" s="740"/>
      <c r="AK49" s="740"/>
      <c r="AL49" s="740"/>
      <c r="AM49" s="740"/>
      <c r="AN49" s="740"/>
      <c r="AO49" s="740"/>
      <c r="AP49" s="740"/>
      <c r="AQ49" s="740"/>
      <c r="AR49" s="740"/>
      <c r="AS49" s="740"/>
      <c r="AT49" s="740"/>
      <c r="AU49" s="740"/>
      <c r="AV49" s="740"/>
      <c r="AW49" s="740"/>
      <c r="AX49" s="740"/>
      <c r="AY49" s="740"/>
      <c r="AZ49" s="740"/>
      <c r="BA49" s="740"/>
      <c r="BB49" s="740"/>
      <c r="BC49" s="740"/>
      <c r="BD49" s="740"/>
      <c r="BE49" s="740"/>
      <c r="BF49" s="740"/>
      <c r="BG49" s="740"/>
      <c r="BH49" s="740"/>
      <c r="BI49" s="740"/>
      <c r="BJ49" s="740"/>
      <c r="BK49" s="740"/>
      <c r="BL49" s="740"/>
      <c r="BM49" s="740"/>
      <c r="BN49" s="740"/>
      <c r="BO49" s="740"/>
      <c r="BP49" s="740"/>
      <c r="BQ49" s="740"/>
      <c r="BR49" s="740"/>
      <c r="BS49" s="740"/>
      <c r="BT49" s="740"/>
      <c r="BU49" s="740"/>
      <c r="BV49" s="740"/>
      <c r="BW49" s="740"/>
      <c r="BX49" s="740"/>
      <c r="BY49" s="740"/>
      <c r="BZ49" s="740"/>
      <c r="CA49" s="740"/>
      <c r="CB49" s="740"/>
      <c r="CC49" s="740"/>
      <c r="CD49" s="1107"/>
    </row>
    <row r="50" spans="1:82" s="1237" customFormat="1" ht="12" customHeight="1">
      <c r="A50" s="762" t="s">
        <v>17</v>
      </c>
      <c r="B50" s="763" t="s">
        <v>1320</v>
      </c>
      <c r="C50" s="763" t="s">
        <v>18</v>
      </c>
      <c r="D50" s="1315"/>
      <c r="E50" s="1315"/>
      <c r="F50" s="746">
        <f>VLOOKUP(B50,[3]Лист_1!$A:$E,5,0)</f>
        <v>3</v>
      </c>
      <c r="G50" s="764" t="s">
        <v>24</v>
      </c>
      <c r="H50" s="1256"/>
      <c r="I50" s="1233"/>
      <c r="J50" s="1125"/>
      <c r="K50" s="1233"/>
      <c r="L50" s="1069" t="s">
        <v>23</v>
      </c>
      <c r="M50" s="1069" t="s">
        <v>23</v>
      </c>
      <c r="N50" s="1233"/>
      <c r="O50" s="1233"/>
      <c r="P50" s="1069" t="s">
        <v>23</v>
      </c>
      <c r="Q50" s="1069" t="s">
        <v>23</v>
      </c>
      <c r="R50" s="1233"/>
      <c r="S50" s="744" t="s">
        <v>23</v>
      </c>
      <c r="T50" s="1233"/>
      <c r="U50" s="1233"/>
      <c r="V50" s="1233"/>
      <c r="W50" s="859" t="s">
        <v>1235</v>
      </c>
      <c r="X50" s="1233"/>
      <c r="Y50" s="1069" t="s">
        <v>23</v>
      </c>
      <c r="Z50" s="1233"/>
      <c r="AA50" s="1233"/>
      <c r="AB50" s="1233"/>
      <c r="AC50" s="1233"/>
      <c r="AD50" s="1069" t="s">
        <v>23</v>
      </c>
      <c r="AE50" s="1233"/>
      <c r="AF50" s="1233"/>
      <c r="AG50" s="740"/>
      <c r="AH50" s="740"/>
      <c r="AI50" s="740"/>
      <c r="AJ50" s="740"/>
      <c r="AK50" s="740"/>
      <c r="AL50" s="740"/>
      <c r="AM50" s="740"/>
      <c r="AN50" s="740"/>
      <c r="AO50" s="740"/>
      <c r="AP50" s="740"/>
      <c r="AQ50" s="740"/>
      <c r="AR50" s="740"/>
      <c r="AS50" s="740"/>
      <c r="AT50" s="740"/>
      <c r="AU50" s="740"/>
      <c r="AV50" s="740"/>
      <c r="AW50" s="740"/>
      <c r="AX50" s="740"/>
      <c r="AY50" s="740"/>
      <c r="AZ50" s="740"/>
      <c r="BA50" s="740"/>
      <c r="BB50" s="740"/>
      <c r="BC50" s="740"/>
      <c r="BD50" s="740"/>
      <c r="BE50" s="740"/>
      <c r="BF50" s="740"/>
      <c r="BG50" s="740"/>
      <c r="BH50" s="740"/>
      <c r="BI50" s="740"/>
      <c r="BJ50" s="740"/>
      <c r="BK50" s="740"/>
      <c r="BL50" s="740"/>
      <c r="BM50" s="740"/>
      <c r="BN50" s="740"/>
      <c r="BO50" s="740"/>
      <c r="BP50" s="740"/>
      <c r="BQ50" s="740"/>
      <c r="BR50" s="740"/>
      <c r="BS50" s="740"/>
      <c r="BT50" s="740"/>
      <c r="BU50" s="740"/>
      <c r="BV50" s="740"/>
      <c r="BW50" s="740"/>
      <c r="BX50" s="740"/>
      <c r="BY50" s="740"/>
      <c r="BZ50" s="740"/>
      <c r="CA50" s="740"/>
      <c r="CB50" s="740"/>
      <c r="CC50" s="740"/>
      <c r="CD50" s="1107"/>
    </row>
    <row r="51" spans="1:82" s="991" customFormat="1" ht="12" customHeight="1">
      <c r="A51" s="747" t="s">
        <v>17</v>
      </c>
      <c r="B51" s="763" t="s">
        <v>859</v>
      </c>
      <c r="C51" s="748" t="s">
        <v>18</v>
      </c>
      <c r="D51" s="989"/>
      <c r="E51" s="989"/>
      <c r="F51" s="746">
        <f>VLOOKUP(B51,[3]Лист_1!$A:$E,5,0)</f>
        <v>5</v>
      </c>
      <c r="G51" s="764" t="s">
        <v>24</v>
      </c>
      <c r="H51" s="1063"/>
      <c r="I51" s="1048"/>
      <c r="J51" s="1062"/>
      <c r="K51" s="1048"/>
      <c r="L51" s="1069" t="s">
        <v>23</v>
      </c>
      <c r="M51" s="1069" t="s">
        <v>23</v>
      </c>
      <c r="N51" s="1048"/>
      <c r="O51" s="1048"/>
      <c r="P51" s="1069" t="s">
        <v>23</v>
      </c>
      <c r="Q51" s="1069" t="s">
        <v>23</v>
      </c>
      <c r="R51" s="1048"/>
      <c r="S51" s="744" t="s">
        <v>23</v>
      </c>
      <c r="T51" s="1048"/>
      <c r="U51" s="1048"/>
      <c r="V51" s="1048"/>
      <c r="W51" s="859" t="s">
        <v>1235</v>
      </c>
      <c r="X51" s="1237"/>
      <c r="Y51" s="1069" t="s">
        <v>23</v>
      </c>
      <c r="Z51" s="1048"/>
      <c r="AA51" s="1048"/>
      <c r="AB51" s="1069" t="s">
        <v>23</v>
      </c>
      <c r="AC51" s="1233"/>
      <c r="AD51" s="1069" t="s">
        <v>23</v>
      </c>
      <c r="AE51" s="1233"/>
      <c r="AF51" s="1237"/>
      <c r="AG51" s="475"/>
      <c r="AH51" s="475"/>
      <c r="AI51" s="475"/>
      <c r="AJ51" s="475"/>
      <c r="AK51" s="475"/>
      <c r="AL51" s="475"/>
      <c r="AM51" s="475"/>
      <c r="AN51" s="475"/>
      <c r="AO51" s="475"/>
      <c r="AP51" s="475"/>
      <c r="AQ51" s="475"/>
      <c r="AR51" s="475"/>
      <c r="AS51" s="475"/>
      <c r="AT51" s="475"/>
      <c r="AU51" s="475"/>
      <c r="AV51" s="475"/>
      <c r="AW51" s="475"/>
      <c r="AX51" s="475"/>
      <c r="AY51" s="475"/>
      <c r="AZ51" s="475"/>
      <c r="BA51" s="475"/>
      <c r="BB51" s="475"/>
      <c r="BC51" s="475"/>
      <c r="BD51" s="475"/>
      <c r="BE51" s="475"/>
      <c r="BF51" s="475"/>
      <c r="BG51" s="475"/>
      <c r="BH51" s="475"/>
      <c r="BI51" s="475"/>
      <c r="BJ51" s="475"/>
      <c r="BK51" s="475"/>
      <c r="BL51" s="475"/>
      <c r="BM51" s="475"/>
      <c r="BN51" s="475"/>
      <c r="BO51" s="475"/>
      <c r="BP51" s="475"/>
      <c r="BQ51" s="475"/>
      <c r="BR51" s="475"/>
      <c r="BS51" s="475"/>
      <c r="BT51" s="475"/>
      <c r="BU51" s="475"/>
      <c r="BV51" s="475"/>
      <c r="BW51" s="475"/>
      <c r="BX51" s="475"/>
      <c r="BY51" s="475"/>
      <c r="BZ51" s="475"/>
      <c r="CA51" s="475"/>
      <c r="CB51" s="475"/>
      <c r="CC51" s="475"/>
      <c r="CD51" s="990"/>
    </row>
    <row r="52" spans="1:82" s="991" customFormat="1" ht="12" customHeight="1">
      <c r="A52" s="747" t="s">
        <v>17</v>
      </c>
      <c r="B52" s="763" t="s">
        <v>1149</v>
      </c>
      <c r="C52" s="748" t="s">
        <v>18</v>
      </c>
      <c r="D52" s="989"/>
      <c r="E52" s="989"/>
      <c r="F52" s="746">
        <f>VLOOKUP(B52,[3]Лист_1!$A:$E,5,0)</f>
        <v>9</v>
      </c>
      <c r="G52" s="764" t="s">
        <v>24</v>
      </c>
      <c r="H52" s="1063"/>
      <c r="I52" s="1048"/>
      <c r="J52" s="1062"/>
      <c r="K52" s="1048"/>
      <c r="L52" s="1069" t="s">
        <v>23</v>
      </c>
      <c r="M52" s="1069" t="s">
        <v>23</v>
      </c>
      <c r="N52" s="1048"/>
      <c r="O52" s="1048"/>
      <c r="P52" s="1069" t="s">
        <v>23</v>
      </c>
      <c r="Q52" s="1069" t="s">
        <v>23</v>
      </c>
      <c r="R52" s="1048"/>
      <c r="S52" s="744" t="s">
        <v>23</v>
      </c>
      <c r="T52" s="1048"/>
      <c r="U52" s="1048"/>
      <c r="V52" s="1048"/>
      <c r="W52" s="859" t="s">
        <v>1235</v>
      </c>
      <c r="X52" s="1237"/>
      <c r="Y52" s="1069" t="s">
        <v>23</v>
      </c>
      <c r="Z52" s="1048"/>
      <c r="AA52" s="1048"/>
      <c r="AB52" s="1069" t="s">
        <v>23</v>
      </c>
      <c r="AC52" s="1233"/>
      <c r="AD52" s="1069" t="s">
        <v>23</v>
      </c>
      <c r="AE52" s="1233"/>
      <c r="AF52" s="1237"/>
      <c r="AG52" s="475"/>
      <c r="AH52" s="475"/>
      <c r="AI52" s="475"/>
      <c r="AJ52" s="475"/>
      <c r="AK52" s="475"/>
      <c r="AL52" s="475"/>
      <c r="AM52" s="475"/>
      <c r="AN52" s="475"/>
      <c r="AO52" s="475"/>
      <c r="AP52" s="475"/>
      <c r="AQ52" s="475"/>
      <c r="AR52" s="475"/>
      <c r="AS52" s="475"/>
      <c r="AT52" s="475"/>
      <c r="AU52" s="475"/>
      <c r="AV52" s="475"/>
      <c r="AW52" s="475"/>
      <c r="AX52" s="475"/>
      <c r="AY52" s="475"/>
      <c r="AZ52" s="475"/>
      <c r="BA52" s="475"/>
      <c r="BB52" s="475"/>
      <c r="BC52" s="475"/>
      <c r="BD52" s="475"/>
      <c r="BE52" s="475"/>
      <c r="BF52" s="475"/>
      <c r="BG52" s="475"/>
      <c r="BH52" s="475"/>
      <c r="BI52" s="475"/>
      <c r="BJ52" s="475"/>
      <c r="BK52" s="475"/>
      <c r="BL52" s="475"/>
      <c r="BM52" s="475"/>
      <c r="BN52" s="475"/>
      <c r="BO52" s="475"/>
      <c r="BP52" s="475"/>
      <c r="BQ52" s="475"/>
      <c r="BR52" s="475"/>
      <c r="BS52" s="475"/>
      <c r="BT52" s="475"/>
      <c r="BU52" s="475"/>
      <c r="BV52" s="475"/>
      <c r="BW52" s="475"/>
      <c r="BX52" s="475"/>
      <c r="BY52" s="475"/>
      <c r="BZ52" s="475"/>
      <c r="CA52" s="475"/>
      <c r="CB52" s="475"/>
      <c r="CC52" s="475"/>
      <c r="CD52" s="990"/>
    </row>
    <row r="53" spans="1:82" s="1238" customFormat="1" ht="12" customHeight="1">
      <c r="A53" s="747" t="s">
        <v>17</v>
      </c>
      <c r="B53" s="763" t="s">
        <v>1251</v>
      </c>
      <c r="C53" s="748" t="s">
        <v>18</v>
      </c>
      <c r="D53" s="989"/>
      <c r="E53" s="989"/>
      <c r="F53" s="746">
        <f>VLOOKUP(B53,[3]Лист_1!$A:$E,5,0)</f>
        <v>10</v>
      </c>
      <c r="G53" s="761" t="s">
        <v>24</v>
      </c>
      <c r="H53" s="1339"/>
      <c r="I53" s="1237"/>
      <c r="J53" s="1125"/>
      <c r="K53" s="1237"/>
      <c r="L53" s="1069" t="s">
        <v>23</v>
      </c>
      <c r="M53" s="1069" t="s">
        <v>23</v>
      </c>
      <c r="N53" s="1237"/>
      <c r="O53" s="1237"/>
      <c r="P53" s="1069" t="s">
        <v>23</v>
      </c>
      <c r="Q53" s="1069" t="s">
        <v>23</v>
      </c>
      <c r="R53" s="1237"/>
      <c r="S53" s="1069" t="s">
        <v>23</v>
      </c>
      <c r="T53" s="1237"/>
      <c r="U53" s="1237"/>
      <c r="V53" s="1237"/>
      <c r="W53" s="859" t="s">
        <v>1235</v>
      </c>
      <c r="X53" s="1237"/>
      <c r="Y53" s="1069" t="s">
        <v>23</v>
      </c>
      <c r="Z53" s="1237"/>
      <c r="AA53" s="1237"/>
      <c r="AB53" s="1069" t="s">
        <v>23</v>
      </c>
      <c r="AC53" s="1233"/>
      <c r="AD53" s="1243" t="s">
        <v>23</v>
      </c>
      <c r="AE53" s="1233"/>
      <c r="AF53" s="1237"/>
      <c r="AG53" s="475"/>
      <c r="AH53" s="475"/>
      <c r="AI53" s="475"/>
      <c r="AJ53" s="475"/>
      <c r="AK53" s="475"/>
      <c r="AL53" s="475"/>
      <c r="AM53" s="475"/>
      <c r="AN53" s="475"/>
      <c r="AO53" s="475"/>
      <c r="AP53" s="475"/>
      <c r="AQ53" s="475"/>
      <c r="AR53" s="475"/>
      <c r="AS53" s="475"/>
      <c r="AT53" s="475"/>
      <c r="AU53" s="475"/>
      <c r="AV53" s="475"/>
      <c r="AW53" s="475"/>
      <c r="AX53" s="475"/>
      <c r="AY53" s="475"/>
      <c r="AZ53" s="475"/>
      <c r="BA53" s="475"/>
      <c r="BB53" s="475"/>
      <c r="BC53" s="475"/>
      <c r="BD53" s="475"/>
      <c r="BE53" s="475"/>
      <c r="BF53" s="475"/>
      <c r="BG53" s="475"/>
      <c r="BH53" s="475"/>
      <c r="BI53" s="475"/>
      <c r="BJ53" s="475"/>
      <c r="BK53" s="475"/>
      <c r="BL53" s="475"/>
      <c r="BM53" s="475"/>
      <c r="BN53" s="475"/>
      <c r="BO53" s="475"/>
      <c r="BP53" s="475"/>
      <c r="BQ53" s="475"/>
      <c r="BR53" s="475"/>
      <c r="BS53" s="475"/>
      <c r="BT53" s="475"/>
      <c r="BU53" s="475"/>
      <c r="BV53" s="475"/>
      <c r="BW53" s="475"/>
      <c r="BX53" s="475"/>
      <c r="BY53" s="475"/>
      <c r="BZ53" s="475"/>
      <c r="CA53" s="475"/>
      <c r="CB53" s="475"/>
      <c r="CC53" s="475"/>
      <c r="CD53" s="1095"/>
    </row>
    <row r="54" spans="1:82" s="1238" customFormat="1" ht="12" customHeight="1">
      <c r="A54" s="747" t="s">
        <v>17</v>
      </c>
      <c r="B54" s="763" t="s">
        <v>1252</v>
      </c>
      <c r="C54" s="748" t="s">
        <v>18</v>
      </c>
      <c r="D54" s="989"/>
      <c r="E54" s="989"/>
      <c r="F54" s="746">
        <f>VLOOKUP(B54,[3]Лист_1!$A:$E,5,0)</f>
        <v>9</v>
      </c>
      <c r="G54" s="761" t="s">
        <v>24</v>
      </c>
      <c r="H54" s="1339"/>
      <c r="I54" s="1237"/>
      <c r="J54" s="1125"/>
      <c r="K54" s="1237"/>
      <c r="L54" s="1069" t="s">
        <v>23</v>
      </c>
      <c r="M54" s="1069" t="s">
        <v>23</v>
      </c>
      <c r="N54" s="1237"/>
      <c r="O54" s="1237"/>
      <c r="P54" s="1069" t="s">
        <v>23</v>
      </c>
      <c r="Q54" s="1069" t="s">
        <v>23</v>
      </c>
      <c r="R54" s="1237"/>
      <c r="S54" s="1069" t="s">
        <v>23</v>
      </c>
      <c r="T54" s="1237"/>
      <c r="U54" s="1237"/>
      <c r="V54" s="1237"/>
      <c r="W54" s="859" t="s">
        <v>1235</v>
      </c>
      <c r="X54" s="1237"/>
      <c r="Y54" s="1069" t="s">
        <v>23</v>
      </c>
      <c r="Z54" s="1237"/>
      <c r="AA54" s="1237"/>
      <c r="AB54" s="1069" t="s">
        <v>23</v>
      </c>
      <c r="AC54" s="1233"/>
      <c r="AD54" s="1243" t="s">
        <v>23</v>
      </c>
      <c r="AE54" s="1233"/>
      <c r="AF54" s="1237"/>
      <c r="AG54" s="475"/>
      <c r="AH54" s="475"/>
      <c r="AI54" s="475"/>
      <c r="AJ54" s="475"/>
      <c r="AK54" s="475"/>
      <c r="AL54" s="475"/>
      <c r="AM54" s="475"/>
      <c r="AN54" s="475"/>
      <c r="AO54" s="475"/>
      <c r="AP54" s="475"/>
      <c r="AQ54" s="475"/>
      <c r="AR54" s="475"/>
      <c r="AS54" s="475"/>
      <c r="AT54" s="475"/>
      <c r="AU54" s="475"/>
      <c r="AV54" s="475"/>
      <c r="AW54" s="475"/>
      <c r="AX54" s="475"/>
      <c r="AY54" s="475"/>
      <c r="AZ54" s="475"/>
      <c r="BA54" s="475"/>
      <c r="BB54" s="475"/>
      <c r="BC54" s="475"/>
      <c r="BD54" s="475"/>
      <c r="BE54" s="475"/>
      <c r="BF54" s="475"/>
      <c r="BG54" s="475"/>
      <c r="BH54" s="475"/>
      <c r="BI54" s="475"/>
      <c r="BJ54" s="475"/>
      <c r="BK54" s="475"/>
      <c r="BL54" s="475"/>
      <c r="BM54" s="475"/>
      <c r="BN54" s="475"/>
      <c r="BO54" s="475"/>
      <c r="BP54" s="475"/>
      <c r="BQ54" s="475"/>
      <c r="BR54" s="475"/>
      <c r="BS54" s="475"/>
      <c r="BT54" s="475"/>
      <c r="BU54" s="475"/>
      <c r="BV54" s="475"/>
      <c r="BW54" s="475"/>
      <c r="BX54" s="475"/>
      <c r="BY54" s="475"/>
      <c r="BZ54" s="475"/>
      <c r="CA54" s="475"/>
      <c r="CB54" s="475"/>
      <c r="CC54" s="475"/>
      <c r="CD54" s="1095"/>
    </row>
    <row r="55" spans="1:82" s="991" customFormat="1" ht="12" customHeight="1">
      <c r="A55" s="747" t="s">
        <v>17</v>
      </c>
      <c r="B55" s="763" t="s">
        <v>860</v>
      </c>
      <c r="C55" s="748" t="s">
        <v>18</v>
      </c>
      <c r="D55" s="989"/>
      <c r="E55" s="989"/>
      <c r="F55" s="746">
        <f>VLOOKUP(B55,[3]Лист_1!$A:$E,5,0)</f>
        <v>4</v>
      </c>
      <c r="G55" s="761" t="s">
        <v>24</v>
      </c>
      <c r="H55" s="1063"/>
      <c r="I55" s="1048"/>
      <c r="J55" s="1062"/>
      <c r="K55" s="1048"/>
      <c r="L55" s="1069" t="s">
        <v>23</v>
      </c>
      <c r="M55" s="1069" t="s">
        <v>23</v>
      </c>
      <c r="N55" s="1048"/>
      <c r="O55" s="1048"/>
      <c r="P55" s="1069" t="s">
        <v>23</v>
      </c>
      <c r="Q55" s="1069" t="s">
        <v>23</v>
      </c>
      <c r="R55" s="1048"/>
      <c r="S55" s="1048"/>
      <c r="T55" s="1048"/>
      <c r="U55" s="1048"/>
      <c r="V55" s="1048"/>
      <c r="W55" s="859" t="s">
        <v>1235</v>
      </c>
      <c r="X55" s="1233"/>
      <c r="Y55" s="1069" t="s">
        <v>23</v>
      </c>
      <c r="Z55" s="1048"/>
      <c r="AA55" s="1048"/>
      <c r="AB55" s="1069" t="s">
        <v>23</v>
      </c>
      <c r="AC55" s="1233"/>
      <c r="AD55" s="1243" t="s">
        <v>23</v>
      </c>
      <c r="AE55" s="1233"/>
      <c r="AF55" s="1237"/>
      <c r="AG55" s="475"/>
      <c r="AH55" s="475"/>
      <c r="AI55" s="475"/>
      <c r="AJ55" s="475"/>
      <c r="AK55" s="475"/>
      <c r="AL55" s="475"/>
      <c r="AM55" s="475"/>
      <c r="AN55" s="475"/>
      <c r="AO55" s="475"/>
      <c r="AP55" s="475"/>
      <c r="AQ55" s="475"/>
      <c r="AR55" s="475"/>
      <c r="AS55" s="475"/>
      <c r="AT55" s="475"/>
      <c r="AU55" s="475"/>
      <c r="AV55" s="475"/>
      <c r="AW55" s="475"/>
      <c r="AX55" s="475"/>
      <c r="AY55" s="475"/>
      <c r="AZ55" s="475"/>
      <c r="BA55" s="475"/>
      <c r="BB55" s="475"/>
      <c r="BC55" s="475"/>
      <c r="BD55" s="475"/>
      <c r="BE55" s="475"/>
      <c r="BF55" s="475"/>
      <c r="BG55" s="475"/>
      <c r="BH55" s="475"/>
      <c r="BI55" s="475"/>
      <c r="BJ55" s="475"/>
      <c r="BK55" s="475"/>
      <c r="BL55" s="475"/>
      <c r="BM55" s="475"/>
      <c r="BN55" s="475"/>
      <c r="BO55" s="475"/>
      <c r="BP55" s="475"/>
      <c r="BQ55" s="475"/>
      <c r="BR55" s="475"/>
      <c r="BS55" s="475"/>
      <c r="BT55" s="475"/>
      <c r="BU55" s="475"/>
      <c r="BV55" s="475"/>
      <c r="BW55" s="475"/>
      <c r="BX55" s="475"/>
      <c r="BY55" s="475"/>
      <c r="BZ55" s="475"/>
      <c r="CA55" s="475"/>
      <c r="CB55" s="475"/>
      <c r="CC55" s="475"/>
      <c r="CD55" s="990"/>
    </row>
    <row r="56" spans="1:82" s="991" customFormat="1" ht="12" customHeight="1">
      <c r="A56" s="747" t="s">
        <v>17</v>
      </c>
      <c r="B56" s="763" t="s">
        <v>1163</v>
      </c>
      <c r="C56" s="748" t="s">
        <v>18</v>
      </c>
      <c r="D56" s="989"/>
      <c r="E56" s="989"/>
      <c r="F56" s="746">
        <f>VLOOKUP(B56,[3]Лист_1!$A:$E,5,0)</f>
        <v>2</v>
      </c>
      <c r="G56" s="761" t="s">
        <v>24</v>
      </c>
      <c r="H56" s="1063"/>
      <c r="I56" s="1048"/>
      <c r="J56" s="1062"/>
      <c r="K56" s="1048"/>
      <c r="L56" s="1069" t="s">
        <v>23</v>
      </c>
      <c r="M56" s="1069" t="s">
        <v>23</v>
      </c>
      <c r="N56" s="1048"/>
      <c r="O56" s="1048"/>
      <c r="P56" s="1069" t="s">
        <v>23</v>
      </c>
      <c r="Q56" s="1069" t="s">
        <v>23</v>
      </c>
      <c r="R56" s="1048"/>
      <c r="S56" s="1048"/>
      <c r="T56" s="1048"/>
      <c r="U56" s="1048"/>
      <c r="V56" s="1048"/>
      <c r="W56" s="859" t="s">
        <v>1235</v>
      </c>
      <c r="X56" s="1233"/>
      <c r="Y56" s="1069" t="s">
        <v>23</v>
      </c>
      <c r="Z56" s="1048"/>
      <c r="AA56" s="1048"/>
      <c r="AB56" s="1069" t="s">
        <v>23</v>
      </c>
      <c r="AC56" s="1233"/>
      <c r="AD56" s="1243" t="s">
        <v>23</v>
      </c>
      <c r="AE56" s="1233"/>
      <c r="AF56" s="1237"/>
      <c r="AG56" s="475"/>
      <c r="AH56" s="475"/>
      <c r="AI56" s="475"/>
      <c r="AJ56" s="475"/>
      <c r="AK56" s="475"/>
      <c r="AL56" s="475"/>
      <c r="AM56" s="475"/>
      <c r="AN56" s="475"/>
      <c r="AO56" s="475"/>
      <c r="AP56" s="475"/>
      <c r="AQ56" s="475"/>
      <c r="AR56" s="475"/>
      <c r="AS56" s="475"/>
      <c r="AT56" s="475"/>
      <c r="AU56" s="475"/>
      <c r="AV56" s="475"/>
      <c r="AW56" s="475"/>
      <c r="AX56" s="475"/>
      <c r="AY56" s="475"/>
      <c r="AZ56" s="475"/>
      <c r="BA56" s="475"/>
      <c r="BB56" s="475"/>
      <c r="BC56" s="475"/>
      <c r="BD56" s="475"/>
      <c r="BE56" s="475"/>
      <c r="BF56" s="475"/>
      <c r="BG56" s="475"/>
      <c r="BH56" s="475"/>
      <c r="BI56" s="475"/>
      <c r="BJ56" s="475"/>
      <c r="BK56" s="475"/>
      <c r="BL56" s="475"/>
      <c r="BM56" s="475"/>
      <c r="BN56" s="475"/>
      <c r="BO56" s="475"/>
      <c r="BP56" s="475"/>
      <c r="BQ56" s="475"/>
      <c r="BR56" s="475"/>
      <c r="BS56" s="475"/>
      <c r="BT56" s="475"/>
      <c r="BU56" s="475"/>
      <c r="BV56" s="475"/>
      <c r="BW56" s="475"/>
      <c r="BX56" s="475"/>
      <c r="BY56" s="475"/>
      <c r="BZ56" s="475"/>
      <c r="CA56" s="475"/>
      <c r="CB56" s="475"/>
      <c r="CC56" s="475"/>
      <c r="CD56" s="990"/>
    </row>
    <row r="57" spans="1:82" s="1238" customFormat="1" ht="12.6" customHeight="1">
      <c r="A57" s="747" t="s">
        <v>17</v>
      </c>
      <c r="B57" s="763" t="s">
        <v>1119</v>
      </c>
      <c r="C57" s="748" t="s">
        <v>18</v>
      </c>
      <c r="D57" s="1236"/>
      <c r="E57" s="1236"/>
      <c r="F57" s="746">
        <f>VLOOKUP(B57,[3]Лист_1!$A:$E,5,0)</f>
        <v>1</v>
      </c>
      <c r="G57" s="761" t="s">
        <v>24</v>
      </c>
      <c r="H57" s="1124"/>
      <c r="I57" s="1237"/>
      <c r="J57" s="1125"/>
      <c r="K57" s="1237"/>
      <c r="L57" s="1069" t="s">
        <v>23</v>
      </c>
      <c r="M57" s="1069" t="s">
        <v>23</v>
      </c>
      <c r="N57" s="1237"/>
      <c r="O57" s="1237"/>
      <c r="P57" s="1069" t="s">
        <v>23</v>
      </c>
      <c r="Q57" s="1069" t="s">
        <v>23</v>
      </c>
      <c r="R57" s="1237"/>
      <c r="S57" s="1237"/>
      <c r="T57" s="1237"/>
      <c r="U57" s="1237"/>
      <c r="V57" s="1237"/>
      <c r="W57" s="859" t="s">
        <v>1235</v>
      </c>
      <c r="X57" s="1233"/>
      <c r="Y57" s="1069" t="s">
        <v>23</v>
      </c>
      <c r="Z57" s="1237"/>
      <c r="AA57" s="1237"/>
      <c r="AB57" s="1233"/>
      <c r="AC57" s="1233"/>
      <c r="AD57" s="1243" t="s">
        <v>23</v>
      </c>
      <c r="AE57" s="1233"/>
      <c r="AF57" s="1237"/>
      <c r="AG57" s="475"/>
      <c r="AH57" s="475"/>
      <c r="AI57" s="475"/>
      <c r="AJ57" s="475"/>
      <c r="AK57" s="475"/>
      <c r="AL57" s="475"/>
      <c r="AM57" s="475"/>
      <c r="AN57" s="475"/>
      <c r="AO57" s="475"/>
      <c r="AP57" s="475"/>
      <c r="AQ57" s="475"/>
      <c r="AR57" s="475"/>
      <c r="AS57" s="475"/>
      <c r="AT57" s="475"/>
      <c r="AU57" s="475"/>
      <c r="AV57" s="475"/>
      <c r="AW57" s="475"/>
      <c r="AX57" s="475"/>
      <c r="AY57" s="475"/>
      <c r="AZ57" s="475"/>
      <c r="BA57" s="475"/>
      <c r="BB57" s="475"/>
      <c r="BC57" s="475"/>
      <c r="BD57" s="475"/>
      <c r="BE57" s="475"/>
      <c r="BF57" s="475"/>
      <c r="BG57" s="475"/>
      <c r="BH57" s="475"/>
      <c r="BI57" s="475"/>
      <c r="BJ57" s="475"/>
      <c r="BK57" s="475"/>
      <c r="BL57" s="475"/>
      <c r="BM57" s="475"/>
      <c r="BN57" s="475"/>
      <c r="BO57" s="475"/>
      <c r="BP57" s="475"/>
      <c r="BQ57" s="475"/>
      <c r="BR57" s="475"/>
      <c r="BS57" s="475"/>
      <c r="BT57" s="475"/>
      <c r="BU57" s="475"/>
      <c r="BV57" s="475"/>
      <c r="BW57" s="475"/>
      <c r="BX57" s="475"/>
      <c r="BY57" s="475"/>
      <c r="BZ57" s="475"/>
      <c r="CA57" s="475"/>
      <c r="CB57" s="475"/>
      <c r="CC57" s="475"/>
      <c r="CD57" s="1095"/>
    </row>
    <row r="58" spans="1:82" s="1238" customFormat="1" ht="12" customHeight="1">
      <c r="A58" s="747" t="s">
        <v>17</v>
      </c>
      <c r="B58" s="763" t="s">
        <v>1261</v>
      </c>
      <c r="C58" s="748" t="s">
        <v>18</v>
      </c>
      <c r="D58" s="1236"/>
      <c r="E58" s="1236"/>
      <c r="F58" s="746">
        <f>VLOOKUP(B58,[3]Лист_1!$A:$E,5,0)</f>
        <v>3</v>
      </c>
      <c r="G58" s="761" t="s">
        <v>24</v>
      </c>
      <c r="H58" s="1124"/>
      <c r="I58" s="1237"/>
      <c r="J58" s="1125"/>
      <c r="K58" s="1237"/>
      <c r="L58" s="1069" t="s">
        <v>23</v>
      </c>
      <c r="M58" s="1069" t="s">
        <v>23</v>
      </c>
      <c r="N58" s="1237"/>
      <c r="O58" s="1237"/>
      <c r="P58" s="1069" t="s">
        <v>23</v>
      </c>
      <c r="Q58" s="1069" t="s">
        <v>23</v>
      </c>
      <c r="R58" s="1237"/>
      <c r="S58" s="1237"/>
      <c r="T58" s="1237"/>
      <c r="U58" s="1237"/>
      <c r="V58" s="1237"/>
      <c r="W58" s="859" t="s">
        <v>1235</v>
      </c>
      <c r="X58" s="1233"/>
      <c r="Y58" s="1069" t="s">
        <v>23</v>
      </c>
      <c r="Z58" s="1237"/>
      <c r="AA58" s="1237"/>
      <c r="AB58" s="1233"/>
      <c r="AC58" s="1233"/>
      <c r="AD58" s="1243" t="s">
        <v>23</v>
      </c>
      <c r="AE58" s="1233"/>
      <c r="AF58" s="1237"/>
      <c r="AG58" s="475"/>
      <c r="AH58" s="475"/>
      <c r="AI58" s="475"/>
      <c r="AJ58" s="475"/>
      <c r="AK58" s="475"/>
      <c r="AL58" s="475"/>
      <c r="AM58" s="475"/>
      <c r="AN58" s="475"/>
      <c r="AO58" s="475"/>
      <c r="AP58" s="475"/>
      <c r="AQ58" s="475"/>
      <c r="AR58" s="475"/>
      <c r="AS58" s="475"/>
      <c r="AT58" s="475"/>
      <c r="AU58" s="475"/>
      <c r="AV58" s="475"/>
      <c r="AW58" s="475"/>
      <c r="AX58" s="475"/>
      <c r="AY58" s="475"/>
      <c r="AZ58" s="475"/>
      <c r="BA58" s="475"/>
      <c r="BB58" s="475"/>
      <c r="BC58" s="475"/>
      <c r="BD58" s="475"/>
      <c r="BE58" s="475"/>
      <c r="BF58" s="475"/>
      <c r="BG58" s="475"/>
      <c r="BH58" s="475"/>
      <c r="BI58" s="475"/>
      <c r="BJ58" s="475"/>
      <c r="BK58" s="475"/>
      <c r="BL58" s="475"/>
      <c r="BM58" s="475"/>
      <c r="BN58" s="475"/>
      <c r="BO58" s="475"/>
      <c r="BP58" s="475"/>
      <c r="BQ58" s="475"/>
      <c r="BR58" s="475"/>
      <c r="BS58" s="475"/>
      <c r="BT58" s="475"/>
      <c r="BU58" s="475"/>
      <c r="BV58" s="475"/>
      <c r="BW58" s="475"/>
      <c r="BX58" s="475"/>
      <c r="BY58" s="475"/>
      <c r="BZ58" s="475"/>
      <c r="CA58" s="475"/>
      <c r="CB58" s="475"/>
      <c r="CC58" s="475"/>
      <c r="CD58" s="1095"/>
    </row>
    <row r="59" spans="1:82" s="1237" customFormat="1" ht="12" customHeight="1">
      <c r="A59" s="762" t="s">
        <v>17</v>
      </c>
      <c r="B59" s="763" t="s">
        <v>1216</v>
      </c>
      <c r="C59" s="763" t="s">
        <v>18</v>
      </c>
      <c r="D59" s="1248"/>
      <c r="E59" s="1248"/>
      <c r="F59" s="746">
        <f>VLOOKUP(B59,[3]Лист_1!$A:$E,5,0)</f>
        <v>16</v>
      </c>
      <c r="G59" s="764" t="s">
        <v>24</v>
      </c>
      <c r="H59" s="1256"/>
      <c r="J59" s="1125"/>
      <c r="L59" s="1069" t="s">
        <v>23</v>
      </c>
      <c r="M59" s="1069" t="s">
        <v>23</v>
      </c>
      <c r="P59" s="1069" t="s">
        <v>23</v>
      </c>
      <c r="Q59" s="1069" t="s">
        <v>23</v>
      </c>
      <c r="S59" s="1069" t="s">
        <v>23</v>
      </c>
      <c r="T59" s="1069" t="s">
        <v>23</v>
      </c>
      <c r="W59" s="859" t="s">
        <v>1235</v>
      </c>
      <c r="X59" s="1233"/>
      <c r="Y59" s="1069" t="s">
        <v>23</v>
      </c>
      <c r="AB59" s="1233"/>
      <c r="AC59" s="1233"/>
      <c r="AD59" s="1243" t="s">
        <v>23</v>
      </c>
      <c r="AE59" s="1233"/>
      <c r="AG59" s="740"/>
      <c r="AH59" s="740"/>
      <c r="AI59" s="740"/>
      <c r="AJ59" s="740"/>
      <c r="AK59" s="740"/>
      <c r="AL59" s="740"/>
      <c r="AM59" s="740"/>
      <c r="AN59" s="740"/>
      <c r="AO59" s="740"/>
      <c r="AP59" s="740"/>
      <c r="AQ59" s="740"/>
      <c r="AR59" s="740"/>
      <c r="AS59" s="740"/>
      <c r="AT59" s="740"/>
      <c r="AU59" s="740"/>
      <c r="AV59" s="740"/>
      <c r="AW59" s="740"/>
      <c r="AX59" s="740"/>
      <c r="AY59" s="740"/>
      <c r="AZ59" s="740"/>
      <c r="BA59" s="740"/>
      <c r="BB59" s="740"/>
      <c r="BC59" s="740"/>
      <c r="BD59" s="740"/>
      <c r="BE59" s="740"/>
      <c r="BF59" s="740"/>
      <c r="BG59" s="740"/>
      <c r="BH59" s="740"/>
      <c r="BI59" s="740"/>
      <c r="BJ59" s="740"/>
      <c r="BK59" s="740"/>
      <c r="BL59" s="740"/>
      <c r="BM59" s="740"/>
      <c r="BN59" s="740"/>
      <c r="BO59" s="740"/>
      <c r="BP59" s="740"/>
      <c r="BQ59" s="740"/>
      <c r="BR59" s="740"/>
      <c r="BS59" s="740"/>
      <c r="BT59" s="740"/>
      <c r="BU59" s="740"/>
      <c r="BV59" s="740"/>
      <c r="BW59" s="740"/>
      <c r="BX59" s="740"/>
      <c r="BY59" s="740"/>
      <c r="BZ59" s="740"/>
      <c r="CA59" s="740"/>
      <c r="CB59" s="740"/>
      <c r="CC59" s="740"/>
      <c r="CD59" s="1107"/>
    </row>
    <row r="60" spans="1:82" s="1237" customFormat="1" ht="12" customHeight="1">
      <c r="A60" s="762" t="s">
        <v>17</v>
      </c>
      <c r="B60" s="763" t="s">
        <v>1217</v>
      </c>
      <c r="C60" s="763" t="s">
        <v>18</v>
      </c>
      <c r="D60" s="1248"/>
      <c r="E60" s="1248"/>
      <c r="F60" s="746">
        <f>VLOOKUP(B60,[3]Лист_1!$A:$E,5,0)</f>
        <v>2</v>
      </c>
      <c r="G60" s="764" t="s">
        <v>24</v>
      </c>
      <c r="H60" s="1256"/>
      <c r="J60" s="1125"/>
      <c r="L60" s="1069" t="s">
        <v>23</v>
      </c>
      <c r="M60" s="1069" t="s">
        <v>23</v>
      </c>
      <c r="P60" s="1069" t="s">
        <v>23</v>
      </c>
      <c r="Q60" s="1069" t="s">
        <v>23</v>
      </c>
      <c r="S60" s="1069" t="s">
        <v>23</v>
      </c>
      <c r="T60" s="1069" t="s">
        <v>23</v>
      </c>
      <c r="W60" s="859" t="s">
        <v>1235</v>
      </c>
      <c r="X60" s="1233"/>
      <c r="Y60" s="1069" t="s">
        <v>23</v>
      </c>
      <c r="AB60" s="1233"/>
      <c r="AC60" s="1233"/>
      <c r="AD60" s="1243" t="s">
        <v>23</v>
      </c>
      <c r="AE60" s="1233"/>
      <c r="AG60" s="740"/>
      <c r="AH60" s="740"/>
      <c r="AI60" s="740"/>
      <c r="AJ60" s="740"/>
      <c r="AK60" s="740"/>
      <c r="AL60" s="740"/>
      <c r="AM60" s="740"/>
      <c r="AN60" s="740"/>
      <c r="AO60" s="740"/>
      <c r="AP60" s="740"/>
      <c r="AQ60" s="740"/>
      <c r="AR60" s="740"/>
      <c r="AS60" s="740"/>
      <c r="AT60" s="740"/>
      <c r="AU60" s="740"/>
      <c r="AV60" s="740"/>
      <c r="AW60" s="740"/>
      <c r="AX60" s="740"/>
      <c r="AY60" s="740"/>
      <c r="AZ60" s="740"/>
      <c r="BA60" s="740"/>
      <c r="BB60" s="740"/>
      <c r="BC60" s="740"/>
      <c r="BD60" s="740"/>
      <c r="BE60" s="740"/>
      <c r="BF60" s="740"/>
      <c r="BG60" s="740"/>
      <c r="BH60" s="740"/>
      <c r="BI60" s="740"/>
      <c r="BJ60" s="740"/>
      <c r="BK60" s="740"/>
      <c r="BL60" s="740"/>
      <c r="BM60" s="740"/>
      <c r="BN60" s="740"/>
      <c r="BO60" s="740"/>
      <c r="BP60" s="740"/>
      <c r="BQ60" s="740"/>
      <c r="BR60" s="740"/>
      <c r="BS60" s="740"/>
      <c r="BT60" s="740"/>
      <c r="BU60" s="740"/>
      <c r="BV60" s="740"/>
      <c r="BW60" s="740"/>
      <c r="BX60" s="740"/>
      <c r="BY60" s="740"/>
      <c r="BZ60" s="740"/>
      <c r="CA60" s="740"/>
      <c r="CB60" s="740"/>
      <c r="CC60" s="740"/>
      <c r="CD60" s="1107"/>
    </row>
    <row r="61" spans="1:82" s="945" customFormat="1" ht="11.4" customHeight="1">
      <c r="A61" s="747" t="s">
        <v>17</v>
      </c>
      <c r="B61" s="763" t="s">
        <v>1321</v>
      </c>
      <c r="C61" s="748" t="s">
        <v>18</v>
      </c>
      <c r="D61" s="748" t="s">
        <v>25</v>
      </c>
      <c r="E61" s="748"/>
      <c r="F61" s="746">
        <f>VLOOKUP(B61,[3]Лист_1!$A:$E,5,0)</f>
        <v>53</v>
      </c>
      <c r="G61" s="764" t="s">
        <v>24</v>
      </c>
      <c r="H61" s="1064"/>
      <c r="I61" s="1048"/>
      <c r="J61" s="1062"/>
      <c r="K61" s="1048"/>
      <c r="L61" s="1069" t="s">
        <v>23</v>
      </c>
      <c r="M61" s="1069" t="s">
        <v>23</v>
      </c>
      <c r="N61" s="1048"/>
      <c r="O61" s="1048"/>
      <c r="P61" s="1069" t="s">
        <v>23</v>
      </c>
      <c r="Q61" s="1069" t="s">
        <v>23</v>
      </c>
      <c r="R61" s="1048"/>
      <c r="S61" s="1048"/>
      <c r="T61" s="1048"/>
      <c r="U61" s="1048"/>
      <c r="V61" s="1048"/>
      <c r="W61" s="859" t="s">
        <v>1235</v>
      </c>
      <c r="X61" s="1233"/>
      <c r="Y61" s="1069" t="s">
        <v>23</v>
      </c>
      <c r="Z61" s="1048"/>
      <c r="AA61" s="1077"/>
      <c r="AB61" s="1069" t="s">
        <v>23</v>
      </c>
      <c r="AC61" s="1233"/>
      <c r="AD61" s="1243" t="s">
        <v>23</v>
      </c>
      <c r="AE61" s="1233"/>
      <c r="AF61" s="1237"/>
      <c r="AG61" s="475"/>
      <c r="AH61" s="475"/>
      <c r="AI61" s="475"/>
      <c r="AJ61" s="475"/>
      <c r="AK61" s="475"/>
      <c r="AL61" s="475"/>
      <c r="AM61" s="475"/>
      <c r="AN61" s="475"/>
      <c r="AO61" s="475"/>
      <c r="AP61" s="475"/>
      <c r="AQ61" s="475"/>
      <c r="AR61" s="475"/>
      <c r="AS61" s="475"/>
      <c r="AT61" s="475"/>
      <c r="AU61" s="475"/>
      <c r="AV61" s="475"/>
      <c r="AW61" s="475"/>
      <c r="AX61" s="475"/>
      <c r="AY61" s="475"/>
      <c r="AZ61" s="475"/>
      <c r="BA61" s="475"/>
      <c r="BB61" s="475"/>
      <c r="BC61" s="475"/>
      <c r="BD61" s="475"/>
      <c r="BE61" s="475"/>
      <c r="BF61" s="475"/>
      <c r="BG61" s="475"/>
      <c r="BH61" s="475"/>
      <c r="BI61" s="475"/>
      <c r="BJ61" s="475"/>
      <c r="BK61" s="475"/>
      <c r="BL61" s="475"/>
      <c r="BM61" s="475"/>
      <c r="BN61" s="475"/>
      <c r="BO61" s="475"/>
      <c r="BP61" s="475"/>
      <c r="BQ61" s="475"/>
      <c r="BR61" s="475"/>
      <c r="BS61" s="475"/>
      <c r="BT61" s="475"/>
      <c r="BU61" s="475"/>
      <c r="BV61" s="475"/>
      <c r="BW61" s="475"/>
      <c r="BX61" s="475"/>
      <c r="BY61" s="475"/>
      <c r="BZ61" s="475"/>
      <c r="CA61" s="475"/>
      <c r="CB61" s="475"/>
      <c r="CC61" s="475"/>
      <c r="CD61" s="944"/>
    </row>
    <row r="62" spans="1:82" s="754" customFormat="1" ht="60" customHeight="1">
      <c r="A62" s="747" t="s">
        <v>17</v>
      </c>
      <c r="B62" s="763" t="s">
        <v>26</v>
      </c>
      <c r="C62" s="748" t="s">
        <v>18</v>
      </c>
      <c r="D62" s="748"/>
      <c r="E62" s="748"/>
      <c r="F62" s="746">
        <f>VLOOKUP(B62,[3]Лист_1!$A:$E,5,0)</f>
        <v>0</v>
      </c>
      <c r="G62" s="749" t="s">
        <v>22</v>
      </c>
      <c r="H62" s="750"/>
      <c r="I62" s="751" t="s">
        <v>637</v>
      </c>
      <c r="J62" s="744" t="s">
        <v>23</v>
      </c>
      <c r="K62" s="948" t="s">
        <v>1166</v>
      </c>
      <c r="L62" s="745"/>
      <c r="M62" s="745"/>
      <c r="N62" s="751" t="s">
        <v>637</v>
      </c>
      <c r="O62" s="751" t="s">
        <v>637</v>
      </c>
      <c r="P62" s="744" t="s">
        <v>854</v>
      </c>
      <c r="Q62" s="792"/>
      <c r="R62" s="744" t="s">
        <v>703</v>
      </c>
      <c r="S62" s="930"/>
      <c r="T62" s="745"/>
      <c r="U62" s="745"/>
      <c r="V62" s="862"/>
      <c r="W62" s="853"/>
      <c r="X62" s="1237"/>
      <c r="Y62" s="853"/>
      <c r="Z62" s="855"/>
      <c r="AA62" s="745"/>
      <c r="AB62" s="1048"/>
      <c r="AC62" s="745"/>
      <c r="AD62" s="744" t="s">
        <v>23</v>
      </c>
      <c r="AE62" s="744" t="s">
        <v>23</v>
      </c>
      <c r="AF62" s="744" t="s">
        <v>23</v>
      </c>
      <c r="AG62" s="475"/>
      <c r="AH62" s="475"/>
      <c r="AI62" s="475"/>
      <c r="AJ62" s="475"/>
      <c r="AK62" s="475"/>
      <c r="AL62" s="475"/>
      <c r="AM62" s="475"/>
      <c r="AN62" s="475"/>
      <c r="AO62" s="475"/>
      <c r="AP62" s="475"/>
      <c r="AQ62" s="475"/>
      <c r="AR62" s="475"/>
      <c r="AS62" s="475"/>
      <c r="AT62" s="475"/>
      <c r="AU62" s="475"/>
      <c r="AV62" s="475"/>
      <c r="AW62" s="475"/>
      <c r="AX62" s="475"/>
      <c r="AY62" s="475"/>
      <c r="AZ62" s="475"/>
      <c r="BA62" s="475"/>
      <c r="BB62" s="475"/>
      <c r="BC62" s="475"/>
      <c r="BD62" s="475"/>
      <c r="BE62" s="475"/>
      <c r="BF62" s="475"/>
      <c r="BG62" s="475"/>
      <c r="BH62" s="475"/>
      <c r="BI62" s="475"/>
      <c r="BJ62" s="475"/>
      <c r="BK62" s="475"/>
      <c r="BL62" s="475"/>
      <c r="BM62" s="475"/>
      <c r="BN62" s="475"/>
      <c r="BO62" s="475"/>
      <c r="BP62" s="475"/>
      <c r="BQ62" s="475"/>
      <c r="BR62" s="475"/>
      <c r="BS62" s="475"/>
      <c r="BT62" s="475"/>
      <c r="BU62" s="475"/>
      <c r="BV62" s="475"/>
      <c r="BW62" s="475"/>
      <c r="BX62" s="475"/>
      <c r="BY62" s="475"/>
      <c r="BZ62" s="475"/>
      <c r="CA62" s="475"/>
      <c r="CB62" s="475"/>
      <c r="CC62" s="475"/>
      <c r="CD62" s="781"/>
    </row>
    <row r="63" spans="1:82" s="754" customFormat="1" ht="57" customHeight="1">
      <c r="A63" s="747" t="s">
        <v>17</v>
      </c>
      <c r="B63" s="763" t="s">
        <v>602</v>
      </c>
      <c r="C63" s="748" t="s">
        <v>18</v>
      </c>
      <c r="D63" s="748"/>
      <c r="E63" s="748"/>
      <c r="F63" s="746">
        <f>VLOOKUP(B63,[3]Лист_1!$A:$E,5,0)</f>
        <v>0</v>
      </c>
      <c r="G63" s="749" t="s">
        <v>22</v>
      </c>
      <c r="H63" s="750"/>
      <c r="I63" s="880" t="s">
        <v>626</v>
      </c>
      <c r="J63" s="745"/>
      <c r="K63" s="745"/>
      <c r="L63" s="792"/>
      <c r="M63" s="792"/>
      <c r="N63" s="745"/>
      <c r="O63" s="751" t="s">
        <v>626</v>
      </c>
      <c r="P63" s="744" t="s">
        <v>854</v>
      </c>
      <c r="Q63" s="852"/>
      <c r="R63" s="744" t="s">
        <v>703</v>
      </c>
      <c r="S63" s="852"/>
      <c r="T63" s="745"/>
      <c r="U63" s="745"/>
      <c r="V63" s="862"/>
      <c r="W63" s="853"/>
      <c r="X63" s="1237"/>
      <c r="Y63" s="1070"/>
      <c r="Z63" s="874"/>
      <c r="AA63" s="793"/>
      <c r="AB63" s="1071"/>
      <c r="AC63" s="745"/>
      <c r="AD63" s="1069" t="s">
        <v>23</v>
      </c>
      <c r="AE63" s="744" t="s">
        <v>23</v>
      </c>
      <c r="AF63" s="1069" t="s">
        <v>23</v>
      </c>
      <c r="AG63" s="475"/>
      <c r="AH63" s="475"/>
      <c r="AI63" s="475"/>
      <c r="AJ63" s="475"/>
      <c r="AK63" s="475"/>
      <c r="AL63" s="475"/>
      <c r="AM63" s="475"/>
      <c r="AN63" s="475"/>
      <c r="AO63" s="475"/>
      <c r="AP63" s="475"/>
      <c r="AQ63" s="475"/>
      <c r="AR63" s="475"/>
      <c r="AS63" s="475"/>
      <c r="AT63" s="475"/>
      <c r="AU63" s="475"/>
      <c r="AV63" s="475"/>
      <c r="AW63" s="475"/>
      <c r="AX63" s="475"/>
      <c r="AY63" s="475"/>
      <c r="AZ63" s="475"/>
      <c r="BA63" s="475"/>
      <c r="BB63" s="475"/>
      <c r="BC63" s="475"/>
      <c r="BD63" s="475"/>
      <c r="BE63" s="475"/>
      <c r="BF63" s="475"/>
      <c r="BG63" s="475"/>
      <c r="BH63" s="475"/>
      <c r="BI63" s="475"/>
      <c r="BJ63" s="475"/>
      <c r="BK63" s="475"/>
      <c r="BL63" s="475"/>
      <c r="BM63" s="475"/>
      <c r="BN63" s="475"/>
      <c r="BO63" s="475"/>
      <c r="BP63" s="475"/>
      <c r="BQ63" s="475"/>
      <c r="BR63" s="475"/>
      <c r="BS63" s="475"/>
      <c r="BT63" s="475"/>
      <c r="BU63" s="475"/>
      <c r="BV63" s="475"/>
      <c r="BW63" s="475"/>
      <c r="BX63" s="475"/>
      <c r="BY63" s="475"/>
      <c r="BZ63" s="475"/>
      <c r="CA63" s="475"/>
      <c r="CB63" s="475"/>
      <c r="CC63" s="475"/>
      <c r="CD63" s="781"/>
    </row>
    <row r="64" spans="1:82" s="754" customFormat="1" ht="12" customHeight="1">
      <c r="A64" s="747" t="s">
        <v>17</v>
      </c>
      <c r="B64" s="763" t="s">
        <v>669</v>
      </c>
      <c r="C64" s="748" t="s">
        <v>18</v>
      </c>
      <c r="D64" s="748"/>
      <c r="E64" s="748"/>
      <c r="F64" s="746">
        <f>VLOOKUP(B64,[3]Лист_1!$A:$E,5,0)</f>
        <v>6</v>
      </c>
      <c r="G64" s="749" t="s">
        <v>24</v>
      </c>
      <c r="H64" s="750"/>
      <c r="I64" s="745"/>
      <c r="J64" s="745"/>
      <c r="K64" s="745"/>
      <c r="L64" s="744" t="s">
        <v>23</v>
      </c>
      <c r="M64" s="744" t="s">
        <v>23</v>
      </c>
      <c r="N64" s="745"/>
      <c r="O64" s="745"/>
      <c r="P64" s="745"/>
      <c r="Q64" s="744" t="s">
        <v>23</v>
      </c>
      <c r="R64" s="745"/>
      <c r="S64" s="859" t="s">
        <v>23</v>
      </c>
      <c r="T64" s="745"/>
      <c r="U64" s="745"/>
      <c r="V64" s="862"/>
      <c r="W64" s="859" t="s">
        <v>1235</v>
      </c>
      <c r="X64" s="1233"/>
      <c r="Y64" s="859" t="s">
        <v>23</v>
      </c>
      <c r="Z64" s="855"/>
      <c r="AA64" s="745"/>
      <c r="AB64" s="1048"/>
      <c r="AC64" s="745"/>
      <c r="AD64" s="1069" t="s">
        <v>23</v>
      </c>
      <c r="AE64" s="744" t="s">
        <v>23</v>
      </c>
      <c r="AF64" s="745"/>
      <c r="AG64" s="475"/>
      <c r="AH64" s="475"/>
      <c r="AI64" s="475"/>
      <c r="AJ64" s="475"/>
      <c r="AK64" s="475"/>
      <c r="AL64" s="475"/>
      <c r="AM64" s="475"/>
      <c r="AN64" s="475"/>
      <c r="AO64" s="475"/>
      <c r="AP64" s="475"/>
      <c r="AQ64" s="475"/>
      <c r="AR64" s="475"/>
      <c r="AS64" s="475"/>
      <c r="AT64" s="475"/>
      <c r="AU64" s="475"/>
      <c r="AV64" s="475"/>
      <c r="AW64" s="475"/>
      <c r="AX64" s="475"/>
      <c r="AY64" s="475"/>
      <c r="AZ64" s="475"/>
      <c r="BA64" s="475"/>
      <c r="BB64" s="475"/>
      <c r="BC64" s="475"/>
      <c r="BD64" s="475"/>
      <c r="BE64" s="475"/>
      <c r="BF64" s="475"/>
      <c r="BG64" s="475"/>
      <c r="BH64" s="475"/>
      <c r="BI64" s="475"/>
      <c r="BJ64" s="475"/>
      <c r="BK64" s="475"/>
      <c r="BL64" s="475"/>
      <c r="BM64" s="475"/>
      <c r="BN64" s="475"/>
      <c r="BO64" s="475"/>
      <c r="BP64" s="475"/>
      <c r="BQ64" s="475"/>
      <c r="BR64" s="475"/>
      <c r="BS64" s="475"/>
      <c r="BT64" s="475"/>
      <c r="BU64" s="475"/>
      <c r="BV64" s="475"/>
      <c r="BW64" s="475"/>
      <c r="BX64" s="475"/>
      <c r="BY64" s="475"/>
      <c r="BZ64" s="475"/>
      <c r="CA64" s="475"/>
      <c r="CB64" s="475"/>
      <c r="CC64" s="475"/>
      <c r="CD64" s="781"/>
    </row>
    <row r="65" spans="1:82" s="945" customFormat="1" ht="24" customHeight="1">
      <c r="A65" s="747" t="s">
        <v>17</v>
      </c>
      <c r="B65" s="763" t="s">
        <v>830</v>
      </c>
      <c r="C65" s="748" t="s">
        <v>18</v>
      </c>
      <c r="D65" s="748"/>
      <c r="E65" s="748"/>
      <c r="F65" s="746">
        <f>VLOOKUP(B65,[3]Лист_1!$A:$E,5,0)</f>
        <v>21</v>
      </c>
      <c r="G65" s="749" t="s">
        <v>24</v>
      </c>
      <c r="H65" s="942"/>
      <c r="I65" s="930"/>
      <c r="J65" s="930"/>
      <c r="K65" s="930"/>
      <c r="L65" s="744" t="s">
        <v>23</v>
      </c>
      <c r="M65" s="744" t="s">
        <v>23</v>
      </c>
      <c r="N65" s="930"/>
      <c r="O65" s="930"/>
      <c r="P65" s="930"/>
      <c r="Q65" s="744" t="s">
        <v>23</v>
      </c>
      <c r="R65" s="930"/>
      <c r="S65" s="744" t="s">
        <v>23</v>
      </c>
      <c r="T65" s="930"/>
      <c r="U65" s="930"/>
      <c r="V65" s="935"/>
      <c r="W65" s="859" t="s">
        <v>1235</v>
      </c>
      <c r="X65" s="1233"/>
      <c r="Y65" s="948" t="s">
        <v>848</v>
      </c>
      <c r="Z65" s="948" t="s">
        <v>848</v>
      </c>
      <c r="AA65" s="948" t="s">
        <v>848</v>
      </c>
      <c r="AB65" s="1071"/>
      <c r="AC65" s="930"/>
      <c r="AD65" s="1069" t="s">
        <v>23</v>
      </c>
      <c r="AE65" s="943"/>
      <c r="AF65" s="930"/>
      <c r="AG65" s="475"/>
      <c r="AH65" s="475"/>
      <c r="AI65" s="475"/>
      <c r="AJ65" s="475"/>
      <c r="AK65" s="475"/>
      <c r="AL65" s="475"/>
      <c r="AM65" s="475"/>
      <c r="AN65" s="475"/>
      <c r="AO65" s="475"/>
      <c r="AP65" s="475"/>
      <c r="AQ65" s="475"/>
      <c r="AR65" s="475"/>
      <c r="AS65" s="475"/>
      <c r="AT65" s="475"/>
      <c r="AU65" s="475"/>
      <c r="AV65" s="475"/>
      <c r="AW65" s="475"/>
      <c r="AX65" s="475"/>
      <c r="AY65" s="475"/>
      <c r="AZ65" s="475"/>
      <c r="BA65" s="475"/>
      <c r="BB65" s="475"/>
      <c r="BC65" s="475"/>
      <c r="BD65" s="475"/>
      <c r="BE65" s="475"/>
      <c r="BF65" s="475"/>
      <c r="BG65" s="475"/>
      <c r="BH65" s="475"/>
      <c r="BI65" s="475"/>
      <c r="BJ65" s="475"/>
      <c r="BK65" s="475"/>
      <c r="BL65" s="475"/>
      <c r="BM65" s="475"/>
      <c r="BN65" s="475"/>
      <c r="BO65" s="475"/>
      <c r="BP65" s="475"/>
      <c r="BQ65" s="475"/>
      <c r="BR65" s="475"/>
      <c r="BS65" s="475"/>
      <c r="BT65" s="475"/>
      <c r="BU65" s="475"/>
      <c r="BV65" s="475"/>
      <c r="BW65" s="475"/>
      <c r="BX65" s="475"/>
      <c r="BY65" s="475"/>
      <c r="BZ65" s="475"/>
      <c r="CA65" s="475"/>
      <c r="CB65" s="475"/>
      <c r="CC65" s="475"/>
      <c r="CD65" s="944"/>
    </row>
    <row r="66" spans="1:82" s="1087" customFormat="1" ht="24" customHeight="1">
      <c r="A66" s="747" t="s">
        <v>17</v>
      </c>
      <c r="B66" s="763" t="s">
        <v>1150</v>
      </c>
      <c r="C66" s="748" t="s">
        <v>18</v>
      </c>
      <c r="D66" s="1106"/>
      <c r="E66" s="1106"/>
      <c r="F66" s="746">
        <v>0</v>
      </c>
      <c r="G66" s="749" t="s">
        <v>24</v>
      </c>
      <c r="H66" s="1109"/>
      <c r="I66" s="1248"/>
      <c r="L66" s="744" t="s">
        <v>23</v>
      </c>
      <c r="M66" s="744" t="s">
        <v>23</v>
      </c>
      <c r="Q66" s="744" t="s">
        <v>23</v>
      </c>
      <c r="S66" s="744" t="s">
        <v>23</v>
      </c>
      <c r="V66" s="1149"/>
      <c r="W66" s="859" t="s">
        <v>1235</v>
      </c>
      <c r="X66" s="1233"/>
      <c r="Y66" s="948" t="s">
        <v>848</v>
      </c>
      <c r="Z66" s="948" t="s">
        <v>848</v>
      </c>
      <c r="AA66" s="948" t="s">
        <v>848</v>
      </c>
      <c r="AB66" s="1108"/>
      <c r="AD66" s="1069" t="s">
        <v>23</v>
      </c>
      <c r="AE66" s="1091"/>
      <c r="AG66" s="740"/>
      <c r="AH66" s="740"/>
      <c r="AI66" s="740"/>
      <c r="AJ66" s="740"/>
      <c r="AK66" s="740"/>
      <c r="AL66" s="740"/>
      <c r="AM66" s="740"/>
      <c r="AN66" s="740"/>
      <c r="AO66" s="740"/>
      <c r="AP66" s="740"/>
      <c r="AQ66" s="740"/>
      <c r="AR66" s="740"/>
      <c r="AS66" s="740"/>
      <c r="AT66" s="740"/>
      <c r="AU66" s="740"/>
      <c r="AV66" s="740"/>
      <c r="AW66" s="740"/>
      <c r="AX66" s="740"/>
      <c r="AY66" s="740"/>
      <c r="AZ66" s="740"/>
      <c r="BA66" s="740"/>
      <c r="BB66" s="740"/>
      <c r="BC66" s="740"/>
      <c r="BD66" s="740"/>
      <c r="BE66" s="740"/>
      <c r="BF66" s="740"/>
      <c r="BG66" s="740"/>
      <c r="BH66" s="740"/>
      <c r="BI66" s="740"/>
      <c r="BJ66" s="740"/>
      <c r="BK66" s="740"/>
      <c r="BL66" s="740"/>
      <c r="BM66" s="740"/>
      <c r="BN66" s="740"/>
      <c r="BO66" s="740"/>
      <c r="BP66" s="740"/>
      <c r="BQ66" s="740"/>
      <c r="BR66" s="740"/>
      <c r="BS66" s="740"/>
      <c r="BT66" s="740"/>
      <c r="BU66" s="740"/>
      <c r="BV66" s="740"/>
      <c r="BW66" s="740"/>
      <c r="BX66" s="740"/>
      <c r="BY66" s="740"/>
      <c r="BZ66" s="740"/>
      <c r="CA66" s="740"/>
      <c r="CB66" s="740"/>
      <c r="CC66" s="740"/>
      <c r="CD66" s="1107"/>
    </row>
    <row r="67" spans="1:82" s="1237" customFormat="1" ht="16.8" customHeight="1">
      <c r="A67" s="747" t="s">
        <v>17</v>
      </c>
      <c r="B67" s="763" t="s">
        <v>1322</v>
      </c>
      <c r="C67" s="748" t="s">
        <v>18</v>
      </c>
      <c r="D67" s="1248"/>
      <c r="E67" s="1248"/>
      <c r="F67" s="746">
        <f>VLOOKUP(B67,[3]Лист_1!$A:$E,5,0)</f>
        <v>66</v>
      </c>
      <c r="G67" s="749" t="s">
        <v>24</v>
      </c>
      <c r="H67" s="1241"/>
      <c r="I67" s="1248"/>
      <c r="K67" s="792"/>
      <c r="L67" s="744" t="s">
        <v>23</v>
      </c>
      <c r="M67" s="744" t="s">
        <v>23</v>
      </c>
      <c r="P67" s="744" t="s">
        <v>23</v>
      </c>
      <c r="Q67" s="744" t="s">
        <v>23</v>
      </c>
      <c r="S67" s="744" t="s">
        <v>23</v>
      </c>
      <c r="V67" s="1257"/>
      <c r="W67" s="859" t="s">
        <v>1235</v>
      </c>
      <c r="X67" s="1233"/>
      <c r="Y67" s="859" t="s">
        <v>23</v>
      </c>
      <c r="Z67" s="1110"/>
      <c r="AA67" s="1245"/>
      <c r="AB67" s="1245"/>
      <c r="AD67" s="1069" t="s">
        <v>23</v>
      </c>
      <c r="AE67" s="1233"/>
      <c r="AG67" s="740"/>
      <c r="AH67" s="740"/>
      <c r="AI67" s="740"/>
      <c r="AJ67" s="740"/>
      <c r="AK67" s="740"/>
      <c r="AL67" s="740"/>
      <c r="AM67" s="740"/>
      <c r="AN67" s="740"/>
      <c r="AO67" s="740"/>
      <c r="AP67" s="740"/>
      <c r="AQ67" s="740"/>
      <c r="AR67" s="740"/>
      <c r="AS67" s="740"/>
      <c r="AT67" s="740"/>
      <c r="AU67" s="740"/>
      <c r="AV67" s="740"/>
      <c r="AW67" s="740"/>
      <c r="AX67" s="740"/>
      <c r="AY67" s="740"/>
      <c r="AZ67" s="740"/>
      <c r="BA67" s="740"/>
      <c r="BB67" s="740"/>
      <c r="BC67" s="740"/>
      <c r="BD67" s="740"/>
      <c r="BE67" s="740"/>
      <c r="BF67" s="740"/>
      <c r="BG67" s="740"/>
      <c r="BH67" s="740"/>
      <c r="BI67" s="740"/>
      <c r="BJ67" s="740"/>
      <c r="BK67" s="740"/>
      <c r="BL67" s="740"/>
      <c r="BM67" s="740"/>
      <c r="BN67" s="740"/>
      <c r="BO67" s="740"/>
      <c r="BP67" s="740"/>
      <c r="BQ67" s="740"/>
      <c r="BR67" s="740"/>
      <c r="BS67" s="740"/>
      <c r="BT67" s="740"/>
      <c r="BU67" s="740"/>
      <c r="BV67" s="740"/>
      <c r="BW67" s="740"/>
      <c r="BX67" s="740"/>
      <c r="BY67" s="740"/>
      <c r="BZ67" s="740"/>
      <c r="CA67" s="740"/>
      <c r="CB67" s="740"/>
      <c r="CC67" s="740"/>
      <c r="CD67" s="1107"/>
    </row>
    <row r="68" spans="1:82" s="1237" customFormat="1" ht="14.4" customHeight="1">
      <c r="A68" s="747" t="s">
        <v>17</v>
      </c>
      <c r="B68" s="1248" t="s">
        <v>1316</v>
      </c>
      <c r="C68" s="748" t="s">
        <v>18</v>
      </c>
      <c r="D68" s="1248"/>
      <c r="E68" s="1248"/>
      <c r="F68" s="746">
        <v>0</v>
      </c>
      <c r="G68" s="749" t="s">
        <v>24</v>
      </c>
      <c r="H68" s="1241"/>
      <c r="I68" s="1248"/>
      <c r="K68" s="792"/>
      <c r="L68" s="744" t="s">
        <v>23</v>
      </c>
      <c r="M68" s="744" t="s">
        <v>23</v>
      </c>
      <c r="P68" s="744" t="s">
        <v>23</v>
      </c>
      <c r="Q68" s="744" t="s">
        <v>23</v>
      </c>
      <c r="S68" s="744" t="s">
        <v>23</v>
      </c>
      <c r="V68" s="1257"/>
      <c r="W68" s="859" t="s">
        <v>1235</v>
      </c>
      <c r="X68" s="1233"/>
      <c r="Y68" s="859" t="s">
        <v>23</v>
      </c>
      <c r="Z68" s="1110"/>
      <c r="AA68" s="1245"/>
      <c r="AB68" s="1245"/>
      <c r="AD68" s="1069" t="s">
        <v>23</v>
      </c>
      <c r="AE68" s="1233"/>
      <c r="AG68" s="740"/>
      <c r="AH68" s="740"/>
      <c r="AI68" s="740"/>
      <c r="AJ68" s="740"/>
      <c r="AK68" s="740"/>
      <c r="AL68" s="740"/>
      <c r="AM68" s="740"/>
      <c r="AN68" s="740"/>
      <c r="AO68" s="740"/>
      <c r="AP68" s="740"/>
      <c r="AQ68" s="740"/>
      <c r="AR68" s="740"/>
      <c r="AS68" s="740"/>
      <c r="AT68" s="740"/>
      <c r="AU68" s="740"/>
      <c r="AV68" s="740"/>
      <c r="AW68" s="740"/>
      <c r="AX68" s="740"/>
      <c r="AY68" s="740"/>
      <c r="AZ68" s="740"/>
      <c r="BA68" s="740"/>
      <c r="BB68" s="740"/>
      <c r="BC68" s="740"/>
      <c r="BD68" s="740"/>
      <c r="BE68" s="740"/>
      <c r="BF68" s="740"/>
      <c r="BG68" s="740"/>
      <c r="BH68" s="740"/>
      <c r="BI68" s="740"/>
      <c r="BJ68" s="740"/>
      <c r="BK68" s="740"/>
      <c r="BL68" s="740"/>
      <c r="BM68" s="740"/>
      <c r="BN68" s="740"/>
      <c r="BO68" s="740"/>
      <c r="BP68" s="740"/>
      <c r="BQ68" s="740"/>
      <c r="BR68" s="740"/>
      <c r="BS68" s="740"/>
      <c r="BT68" s="740"/>
      <c r="BU68" s="740"/>
      <c r="BV68" s="740"/>
      <c r="BW68" s="740"/>
      <c r="BX68" s="740"/>
      <c r="BY68" s="740"/>
      <c r="BZ68" s="740"/>
      <c r="CA68" s="740"/>
      <c r="CB68" s="740"/>
      <c r="CC68" s="740"/>
      <c r="CD68" s="1107"/>
    </row>
    <row r="69" spans="1:82" s="754" customFormat="1" ht="12" customHeight="1">
      <c r="A69" s="747" t="s">
        <v>17</v>
      </c>
      <c r="B69" s="763" t="s">
        <v>670</v>
      </c>
      <c r="C69" s="748" t="s">
        <v>18</v>
      </c>
      <c r="D69" s="748"/>
      <c r="E69" s="748"/>
      <c r="F69" s="746">
        <f>VLOOKUP(B69,[3]Лист_1!$A:$E,5,0)</f>
        <v>2</v>
      </c>
      <c r="G69" s="749" t="s">
        <v>24</v>
      </c>
      <c r="H69" s="750"/>
      <c r="I69" s="745"/>
      <c r="J69" s="745"/>
      <c r="K69" s="745"/>
      <c r="L69" s="744" t="s">
        <v>23</v>
      </c>
      <c r="M69" s="744" t="s">
        <v>23</v>
      </c>
      <c r="N69" s="745"/>
      <c r="O69" s="745"/>
      <c r="P69" s="745"/>
      <c r="Q69" s="744" t="s">
        <v>23</v>
      </c>
      <c r="R69" s="745"/>
      <c r="S69" s="859" t="s">
        <v>23</v>
      </c>
      <c r="T69" s="745"/>
      <c r="U69" s="745"/>
      <c r="V69" s="862"/>
      <c r="W69" s="859" t="s">
        <v>1235</v>
      </c>
      <c r="X69" s="1233"/>
      <c r="Y69" s="859" t="s">
        <v>23</v>
      </c>
      <c r="Z69" s="855"/>
      <c r="AA69" s="745"/>
      <c r="AB69" s="1048"/>
      <c r="AC69" s="745"/>
      <c r="AD69" s="1069" t="s">
        <v>23</v>
      </c>
      <c r="AE69" s="744" t="s">
        <v>23</v>
      </c>
      <c r="AF69" s="745"/>
      <c r="AG69" s="475"/>
      <c r="AH69" s="475"/>
      <c r="AI69" s="475"/>
      <c r="AJ69" s="475"/>
      <c r="AK69" s="475"/>
      <c r="AL69" s="475"/>
      <c r="AM69" s="475"/>
      <c r="AN69" s="475"/>
      <c r="AO69" s="475"/>
      <c r="AP69" s="475"/>
      <c r="AQ69" s="475"/>
      <c r="AR69" s="475"/>
      <c r="AS69" s="475"/>
      <c r="AT69" s="475"/>
      <c r="AU69" s="475"/>
      <c r="AV69" s="475"/>
      <c r="AW69" s="475"/>
      <c r="AX69" s="475"/>
      <c r="AY69" s="475"/>
      <c r="AZ69" s="475"/>
      <c r="BA69" s="475"/>
      <c r="BB69" s="475"/>
      <c r="BC69" s="475"/>
      <c r="BD69" s="475"/>
      <c r="BE69" s="475"/>
      <c r="BF69" s="475"/>
      <c r="BG69" s="475"/>
      <c r="BH69" s="475"/>
      <c r="BI69" s="475"/>
      <c r="BJ69" s="475"/>
      <c r="BK69" s="475"/>
      <c r="BL69" s="475"/>
      <c r="BM69" s="475"/>
      <c r="BN69" s="475"/>
      <c r="BO69" s="475"/>
      <c r="BP69" s="475"/>
      <c r="BQ69" s="475"/>
      <c r="BR69" s="475"/>
      <c r="BS69" s="475"/>
      <c r="BT69" s="475"/>
      <c r="BU69" s="475"/>
      <c r="BV69" s="475"/>
      <c r="BW69" s="475"/>
      <c r="BX69" s="475"/>
      <c r="BY69" s="475"/>
      <c r="BZ69" s="475"/>
      <c r="CA69" s="475"/>
      <c r="CB69" s="475"/>
      <c r="CC69" s="475"/>
      <c r="CD69" s="781"/>
    </row>
    <row r="70" spans="1:82" s="1237" customFormat="1" ht="12" customHeight="1">
      <c r="A70" s="762" t="s">
        <v>17</v>
      </c>
      <c r="B70" s="763" t="s">
        <v>1262</v>
      </c>
      <c r="C70" s="763" t="s">
        <v>18</v>
      </c>
      <c r="D70" s="1248"/>
      <c r="E70" s="1248"/>
      <c r="F70" s="746">
        <f>VLOOKUP(B70,[3]Лист_1!$A:$E,5,0)</f>
        <v>122</v>
      </c>
      <c r="G70" s="764" t="s">
        <v>24</v>
      </c>
      <c r="H70" s="1241"/>
      <c r="L70" s="744" t="s">
        <v>23</v>
      </c>
      <c r="M70" s="744" t="s">
        <v>23</v>
      </c>
      <c r="P70" s="744" t="s">
        <v>23</v>
      </c>
      <c r="Q70" s="744" t="s">
        <v>23</v>
      </c>
      <c r="S70" s="744" t="s">
        <v>23</v>
      </c>
      <c r="V70" s="1257"/>
      <c r="W70" s="859" t="s">
        <v>1235</v>
      </c>
      <c r="X70" s="1233"/>
      <c r="Y70" s="859" t="s">
        <v>23</v>
      </c>
      <c r="Z70" s="1107"/>
      <c r="AD70" s="859" t="s">
        <v>23</v>
      </c>
      <c r="AE70" s="1233"/>
      <c r="AG70" s="740"/>
      <c r="AH70" s="740"/>
      <c r="AI70" s="740"/>
      <c r="AJ70" s="740"/>
      <c r="AK70" s="740"/>
      <c r="AL70" s="740"/>
      <c r="AM70" s="740"/>
      <c r="AN70" s="740"/>
      <c r="AO70" s="740"/>
      <c r="AP70" s="740"/>
      <c r="AQ70" s="740"/>
      <c r="AR70" s="740"/>
      <c r="AS70" s="740"/>
      <c r="AT70" s="740"/>
      <c r="AU70" s="740"/>
      <c r="AV70" s="740"/>
      <c r="AW70" s="740"/>
      <c r="AX70" s="740"/>
      <c r="AY70" s="740"/>
      <c r="AZ70" s="740"/>
      <c r="BA70" s="740"/>
      <c r="BB70" s="740"/>
      <c r="BC70" s="740"/>
      <c r="BD70" s="740"/>
      <c r="BE70" s="740"/>
      <c r="BF70" s="740"/>
      <c r="BG70" s="740"/>
      <c r="BH70" s="740"/>
      <c r="BI70" s="740"/>
      <c r="BJ70" s="740"/>
      <c r="BK70" s="740"/>
      <c r="BL70" s="740"/>
      <c r="BM70" s="740"/>
      <c r="BN70" s="740"/>
      <c r="BO70" s="740"/>
      <c r="BP70" s="740"/>
      <c r="BQ70" s="740"/>
      <c r="BR70" s="740"/>
      <c r="BS70" s="740"/>
      <c r="BT70" s="740"/>
      <c r="BU70" s="740"/>
      <c r="BV70" s="740"/>
      <c r="BW70" s="740"/>
      <c r="BX70" s="740"/>
      <c r="BY70" s="740"/>
      <c r="BZ70" s="740"/>
      <c r="CA70" s="740"/>
      <c r="CB70" s="740"/>
      <c r="CC70" s="740"/>
      <c r="CD70" s="1107"/>
    </row>
    <row r="71" spans="1:82" s="1237" customFormat="1" ht="12" customHeight="1">
      <c r="A71" s="762" t="s">
        <v>17</v>
      </c>
      <c r="B71" s="763" t="s">
        <v>1246</v>
      </c>
      <c r="C71" s="763" t="s">
        <v>18</v>
      </c>
      <c r="D71" s="1248"/>
      <c r="E71" s="1248"/>
      <c r="F71" s="746">
        <f>VLOOKUP(B71,[3]Лист_1!$A:$E,5,0)</f>
        <v>162</v>
      </c>
      <c r="G71" s="764" t="s">
        <v>24</v>
      </c>
      <c r="H71" s="1241"/>
      <c r="L71" s="744" t="s">
        <v>23</v>
      </c>
      <c r="M71" s="744" t="s">
        <v>23</v>
      </c>
      <c r="P71" s="744" t="s">
        <v>23</v>
      </c>
      <c r="Q71" s="744" t="s">
        <v>23</v>
      </c>
      <c r="S71" s="744" t="s">
        <v>23</v>
      </c>
      <c r="V71" s="1257"/>
      <c r="W71" s="859" t="s">
        <v>1235</v>
      </c>
      <c r="X71" s="1233"/>
      <c r="Y71" s="859" t="s">
        <v>23</v>
      </c>
      <c r="Z71" s="1107"/>
      <c r="AD71" s="859" t="s">
        <v>23</v>
      </c>
      <c r="AE71" s="1233"/>
      <c r="AG71" s="740"/>
      <c r="AH71" s="740"/>
      <c r="AI71" s="740"/>
      <c r="AJ71" s="740"/>
      <c r="AK71" s="740"/>
      <c r="AL71" s="740"/>
      <c r="AM71" s="740"/>
      <c r="AN71" s="740"/>
      <c r="AO71" s="740"/>
      <c r="AP71" s="740"/>
      <c r="AQ71" s="740"/>
      <c r="AR71" s="740"/>
      <c r="AS71" s="740"/>
      <c r="AT71" s="740"/>
      <c r="AU71" s="740"/>
      <c r="AV71" s="740"/>
      <c r="AW71" s="740"/>
      <c r="AX71" s="740"/>
      <c r="AY71" s="740"/>
      <c r="AZ71" s="740"/>
      <c r="BA71" s="740"/>
      <c r="BB71" s="740"/>
      <c r="BC71" s="740"/>
      <c r="BD71" s="740"/>
      <c r="BE71" s="740"/>
      <c r="BF71" s="740"/>
      <c r="BG71" s="740"/>
      <c r="BH71" s="740"/>
      <c r="BI71" s="740"/>
      <c r="BJ71" s="740"/>
      <c r="BK71" s="740"/>
      <c r="BL71" s="740"/>
      <c r="BM71" s="740"/>
      <c r="BN71" s="740"/>
      <c r="BO71" s="740"/>
      <c r="BP71" s="740"/>
      <c r="BQ71" s="740"/>
      <c r="BR71" s="740"/>
      <c r="BS71" s="740"/>
      <c r="BT71" s="740"/>
      <c r="BU71" s="740"/>
      <c r="BV71" s="740"/>
      <c r="BW71" s="740"/>
      <c r="BX71" s="740"/>
      <c r="BY71" s="740"/>
      <c r="BZ71" s="740"/>
      <c r="CA71" s="740"/>
      <c r="CB71" s="740"/>
      <c r="CC71" s="740"/>
      <c r="CD71" s="1107"/>
    </row>
    <row r="72" spans="1:82" s="1237" customFormat="1" ht="12" customHeight="1">
      <c r="A72" s="762" t="s">
        <v>17</v>
      </c>
      <c r="B72" s="763" t="s">
        <v>1242</v>
      </c>
      <c r="C72" s="763" t="s">
        <v>18</v>
      </c>
      <c r="D72" s="1248"/>
      <c r="E72" s="1248"/>
      <c r="F72" s="746">
        <v>0</v>
      </c>
      <c r="G72" s="764" t="s">
        <v>24</v>
      </c>
      <c r="H72" s="1241"/>
      <c r="L72" s="744" t="s">
        <v>23</v>
      </c>
      <c r="M72" s="744" t="s">
        <v>23</v>
      </c>
      <c r="Q72" s="744" t="s">
        <v>23</v>
      </c>
      <c r="S72" s="744" t="s">
        <v>23</v>
      </c>
      <c r="V72" s="1257"/>
      <c r="W72" s="859" t="s">
        <v>1235</v>
      </c>
      <c r="X72" s="1233"/>
      <c r="Y72" s="859" t="s">
        <v>23</v>
      </c>
      <c r="Z72" s="1107"/>
      <c r="AD72" s="859" t="s">
        <v>23</v>
      </c>
      <c r="AE72" s="1233"/>
      <c r="AG72" s="740"/>
      <c r="AH72" s="740"/>
      <c r="AI72" s="740"/>
      <c r="AJ72" s="740"/>
      <c r="AK72" s="740"/>
      <c r="AL72" s="740"/>
      <c r="AM72" s="740"/>
      <c r="AN72" s="740"/>
      <c r="AO72" s="740"/>
      <c r="AP72" s="740"/>
      <c r="AQ72" s="740"/>
      <c r="AR72" s="740"/>
      <c r="AS72" s="740"/>
      <c r="AT72" s="740"/>
      <c r="AU72" s="740"/>
      <c r="AV72" s="740"/>
      <c r="AW72" s="740"/>
      <c r="AX72" s="740"/>
      <c r="AY72" s="740"/>
      <c r="AZ72" s="740"/>
      <c r="BA72" s="740"/>
      <c r="BB72" s="740"/>
      <c r="BC72" s="740"/>
      <c r="BD72" s="740"/>
      <c r="BE72" s="740"/>
      <c r="BF72" s="740"/>
      <c r="BG72" s="740"/>
      <c r="BH72" s="740"/>
      <c r="BI72" s="740"/>
      <c r="BJ72" s="740"/>
      <c r="BK72" s="740"/>
      <c r="BL72" s="740"/>
      <c r="BM72" s="740"/>
      <c r="BN72" s="740"/>
      <c r="BO72" s="740"/>
      <c r="BP72" s="740"/>
      <c r="BQ72" s="740"/>
      <c r="BR72" s="740"/>
      <c r="BS72" s="740"/>
      <c r="BT72" s="740"/>
      <c r="BU72" s="740"/>
      <c r="BV72" s="740"/>
      <c r="BW72" s="740"/>
      <c r="BX72" s="740"/>
      <c r="BY72" s="740"/>
      <c r="BZ72" s="740"/>
      <c r="CA72" s="740"/>
      <c r="CB72" s="740"/>
      <c r="CC72" s="740"/>
      <c r="CD72" s="1107"/>
    </row>
    <row r="73" spans="1:82" s="834" customFormat="1" ht="27" customHeight="1">
      <c r="A73" s="747" t="s">
        <v>17</v>
      </c>
      <c r="B73" s="763" t="s">
        <v>754</v>
      </c>
      <c r="C73" s="748" t="s">
        <v>18</v>
      </c>
      <c r="D73" s="748"/>
      <c r="E73" s="748"/>
      <c r="F73" s="746">
        <f>VLOOKUP(B73,[3]Лист_1!$A:$E,5,0)</f>
        <v>44</v>
      </c>
      <c r="G73" s="749" t="s">
        <v>24</v>
      </c>
      <c r="H73" s="831"/>
      <c r="I73" s="835"/>
      <c r="J73" s="832"/>
      <c r="K73" s="832"/>
      <c r="L73" s="744" t="s">
        <v>23</v>
      </c>
      <c r="M73" s="744" t="s">
        <v>23</v>
      </c>
      <c r="N73" s="835"/>
      <c r="O73" s="835"/>
      <c r="P73" s="744" t="s">
        <v>23</v>
      </c>
      <c r="Q73" s="744" t="s">
        <v>23</v>
      </c>
      <c r="R73" s="745"/>
      <c r="S73" s="859" t="s">
        <v>23</v>
      </c>
      <c r="T73" s="832"/>
      <c r="U73" s="832"/>
      <c r="V73" s="861"/>
      <c r="W73" s="859" t="s">
        <v>1235</v>
      </c>
      <c r="X73" s="1233"/>
      <c r="Y73" s="948" t="s">
        <v>1212</v>
      </c>
      <c r="Z73" s="948" t="s">
        <v>848</v>
      </c>
      <c r="AA73" s="948" t="s">
        <v>1212</v>
      </c>
      <c r="AB73" s="1050"/>
      <c r="AC73" s="832"/>
      <c r="AD73" s="1069" t="s">
        <v>23</v>
      </c>
      <c r="AE73" s="832"/>
      <c r="AF73" s="832"/>
      <c r="AG73" s="475"/>
      <c r="AH73" s="475"/>
      <c r="AI73" s="475"/>
      <c r="AJ73" s="475"/>
      <c r="AK73" s="475"/>
      <c r="AL73" s="475"/>
      <c r="AM73" s="475"/>
      <c r="AN73" s="475"/>
      <c r="AO73" s="475"/>
      <c r="AP73" s="475"/>
      <c r="AQ73" s="475"/>
      <c r="AR73" s="475"/>
      <c r="AS73" s="475"/>
      <c r="AT73" s="475"/>
      <c r="AU73" s="475"/>
      <c r="AV73" s="475"/>
      <c r="AW73" s="475"/>
      <c r="AX73" s="475"/>
      <c r="AY73" s="475"/>
      <c r="AZ73" s="475"/>
      <c r="BA73" s="475"/>
      <c r="BB73" s="475"/>
      <c r="BC73" s="475"/>
      <c r="BD73" s="475"/>
      <c r="BE73" s="475"/>
      <c r="BF73" s="475"/>
      <c r="BG73" s="475"/>
      <c r="BH73" s="475"/>
      <c r="BI73" s="475"/>
      <c r="BJ73" s="475"/>
      <c r="BK73" s="475"/>
      <c r="BL73" s="475"/>
      <c r="BM73" s="475"/>
      <c r="BN73" s="475"/>
      <c r="BO73" s="475"/>
      <c r="BP73" s="475"/>
      <c r="BQ73" s="475"/>
      <c r="BR73" s="475"/>
      <c r="BS73" s="475"/>
      <c r="BT73" s="475"/>
      <c r="BU73" s="475"/>
      <c r="BV73" s="475"/>
      <c r="BW73" s="475"/>
      <c r="BX73" s="475"/>
      <c r="BY73" s="475"/>
      <c r="BZ73" s="475"/>
      <c r="CA73" s="475"/>
      <c r="CB73" s="475"/>
      <c r="CC73" s="475"/>
      <c r="CD73" s="833"/>
    </row>
    <row r="74" spans="1:82" s="1087" customFormat="1" ht="48" customHeight="1">
      <c r="A74" s="762" t="s">
        <v>17</v>
      </c>
      <c r="B74" s="763" t="s">
        <v>1151</v>
      </c>
      <c r="C74" s="763" t="s">
        <v>18</v>
      </c>
      <c r="D74" s="1106"/>
      <c r="E74" s="1106"/>
      <c r="F74" s="746">
        <f>VLOOKUP(B74,[3]Лист_1!$A:$E,5,0)</f>
        <v>98</v>
      </c>
      <c r="G74" s="764" t="s">
        <v>24</v>
      </c>
      <c r="H74" s="1109"/>
      <c r="I74" s="880" t="s">
        <v>1283</v>
      </c>
      <c r="J74" s="1091"/>
      <c r="K74" s="1091"/>
      <c r="L74" s="744" t="s">
        <v>23</v>
      </c>
      <c r="M74" s="744" t="s">
        <v>23</v>
      </c>
      <c r="N74" s="1108"/>
      <c r="O74" s="1108"/>
      <c r="P74" s="744" t="s">
        <v>23</v>
      </c>
      <c r="Q74" s="744" t="s">
        <v>23</v>
      </c>
      <c r="R74" s="792"/>
      <c r="S74" s="1091"/>
      <c r="T74" s="1091"/>
      <c r="U74" s="1091"/>
      <c r="V74" s="1104"/>
      <c r="W74" s="859" t="s">
        <v>1235</v>
      </c>
      <c r="X74" s="1233"/>
      <c r="Y74" s="948" t="s">
        <v>1213</v>
      </c>
      <c r="Z74" s="948" t="s">
        <v>848</v>
      </c>
      <c r="AA74" s="948" t="s">
        <v>1213</v>
      </c>
      <c r="AB74" s="1091"/>
      <c r="AC74" s="1091"/>
      <c r="AD74" s="859" t="s">
        <v>23</v>
      </c>
      <c r="AE74" s="1091"/>
      <c r="AF74" s="1091"/>
      <c r="AG74" s="740"/>
      <c r="AH74" s="740"/>
      <c r="AI74" s="740"/>
      <c r="AJ74" s="740"/>
      <c r="AK74" s="740"/>
      <c r="AL74" s="740"/>
      <c r="AM74" s="740"/>
      <c r="AN74" s="740"/>
      <c r="AO74" s="740"/>
      <c r="AP74" s="740"/>
      <c r="AQ74" s="740"/>
      <c r="AR74" s="740"/>
      <c r="AS74" s="740"/>
      <c r="AT74" s="740"/>
      <c r="AU74" s="740"/>
      <c r="AV74" s="740"/>
      <c r="AW74" s="740"/>
      <c r="AX74" s="740"/>
      <c r="AY74" s="740"/>
      <c r="AZ74" s="740"/>
      <c r="BA74" s="740"/>
      <c r="BB74" s="740"/>
      <c r="BC74" s="740"/>
      <c r="BD74" s="740"/>
      <c r="BE74" s="740"/>
      <c r="BF74" s="740"/>
      <c r="BG74" s="740"/>
      <c r="BH74" s="740"/>
      <c r="BI74" s="740"/>
      <c r="BJ74" s="740"/>
      <c r="BK74" s="740"/>
      <c r="BL74" s="740"/>
      <c r="BM74" s="740"/>
      <c r="BN74" s="740"/>
      <c r="BO74" s="740"/>
      <c r="BP74" s="740"/>
      <c r="BQ74" s="740"/>
      <c r="BR74" s="740"/>
      <c r="BS74" s="740"/>
      <c r="BT74" s="740"/>
      <c r="BU74" s="740"/>
      <c r="BV74" s="740"/>
      <c r="BW74" s="740"/>
      <c r="BX74" s="740"/>
      <c r="BY74" s="740"/>
      <c r="BZ74" s="740"/>
      <c r="CA74" s="740"/>
      <c r="CB74" s="740"/>
      <c r="CC74" s="740"/>
      <c r="CD74" s="1107"/>
    </row>
    <row r="75" spans="1:82" s="745" customFormat="1" ht="12" customHeight="1">
      <c r="A75" s="762" t="s">
        <v>17</v>
      </c>
      <c r="B75" s="763" t="s">
        <v>1133</v>
      </c>
      <c r="C75" s="763" t="s">
        <v>18</v>
      </c>
      <c r="D75" s="763"/>
      <c r="E75" s="763"/>
      <c r="F75" s="746">
        <f>VLOOKUP(B75,[3]Лист_1!$A:$E,5,0)</f>
        <v>0</v>
      </c>
      <c r="G75" s="749" t="s">
        <v>22</v>
      </c>
      <c r="H75" s="765"/>
      <c r="L75" s="792"/>
      <c r="M75" s="792"/>
      <c r="P75" s="744" t="s">
        <v>854</v>
      </c>
      <c r="Q75" s="792"/>
      <c r="R75" s="744" t="s">
        <v>23</v>
      </c>
      <c r="S75" s="852"/>
      <c r="V75" s="862"/>
      <c r="W75" s="853"/>
      <c r="X75" s="1237"/>
      <c r="Y75" s="852"/>
      <c r="Z75" s="855"/>
      <c r="AB75" s="1048"/>
      <c r="AD75" s="1069" t="s">
        <v>23</v>
      </c>
      <c r="AE75" s="744" t="s">
        <v>23</v>
      </c>
      <c r="AF75" s="744" t="s">
        <v>23</v>
      </c>
      <c r="AG75" s="740"/>
      <c r="AH75" s="740"/>
      <c r="AI75" s="740"/>
      <c r="AJ75" s="740"/>
      <c r="AK75" s="740"/>
      <c r="AL75" s="740"/>
      <c r="AM75" s="740"/>
      <c r="AN75" s="740"/>
      <c r="AO75" s="740"/>
      <c r="AP75" s="740"/>
      <c r="AQ75" s="740"/>
      <c r="AR75" s="740"/>
      <c r="AS75" s="740"/>
      <c r="AT75" s="740"/>
      <c r="AU75" s="740"/>
      <c r="AV75" s="740"/>
      <c r="AW75" s="740"/>
      <c r="AX75" s="740"/>
      <c r="AY75" s="740"/>
      <c r="AZ75" s="740"/>
      <c r="BA75" s="740"/>
      <c r="BB75" s="740"/>
      <c r="BC75" s="740"/>
      <c r="BD75" s="740"/>
      <c r="BE75" s="740"/>
      <c r="BF75" s="740"/>
      <c r="BG75" s="740"/>
      <c r="BH75" s="740"/>
      <c r="BI75" s="740"/>
      <c r="BJ75" s="740"/>
      <c r="BK75" s="740"/>
      <c r="BL75" s="740"/>
      <c r="BM75" s="740"/>
      <c r="BN75" s="740"/>
      <c r="BO75" s="740"/>
      <c r="BP75" s="740"/>
      <c r="BQ75" s="740"/>
      <c r="BR75" s="740"/>
      <c r="BS75" s="740"/>
      <c r="BT75" s="740"/>
      <c r="BU75" s="740"/>
      <c r="BV75" s="740"/>
      <c r="BW75" s="740"/>
      <c r="BX75" s="740"/>
      <c r="BY75" s="740"/>
      <c r="BZ75" s="740"/>
      <c r="CA75" s="740"/>
      <c r="CB75" s="740"/>
      <c r="CC75" s="740"/>
      <c r="CD75" s="783"/>
    </row>
    <row r="76" spans="1:82" s="1237" customFormat="1" ht="63.6" customHeight="1">
      <c r="A76" s="762" t="s">
        <v>17</v>
      </c>
      <c r="B76" s="763" t="s">
        <v>1152</v>
      </c>
      <c r="C76" s="763" t="s">
        <v>18</v>
      </c>
      <c r="D76" s="1248"/>
      <c r="E76" s="1248"/>
      <c r="F76" s="746">
        <f>VLOOKUP(B76,[3]Лист_1!$A:$E,5,0)</f>
        <v>48</v>
      </c>
      <c r="G76" s="764" t="s">
        <v>24</v>
      </c>
      <c r="H76" s="1241"/>
      <c r="I76" s="880" t="s">
        <v>1282</v>
      </c>
      <c r="L76" s="744" t="s">
        <v>23</v>
      </c>
      <c r="M76" s="744" t="s">
        <v>23</v>
      </c>
      <c r="P76" s="744" t="s">
        <v>23</v>
      </c>
      <c r="Q76" s="744" t="s">
        <v>23</v>
      </c>
      <c r="S76" s="744" t="s">
        <v>23</v>
      </c>
      <c r="V76" s="1257"/>
      <c r="W76" s="859" t="s">
        <v>1235</v>
      </c>
      <c r="X76" s="1233"/>
      <c r="Y76" s="859" t="s">
        <v>23</v>
      </c>
      <c r="Z76" s="1107"/>
      <c r="AA76" s="948" t="s">
        <v>1223</v>
      </c>
      <c r="AD76" s="1069" t="s">
        <v>23</v>
      </c>
      <c r="AE76" s="1243"/>
      <c r="AG76" s="740"/>
      <c r="AH76" s="740"/>
      <c r="AI76" s="740"/>
      <c r="AJ76" s="740"/>
      <c r="AK76" s="740"/>
      <c r="AL76" s="740"/>
      <c r="AM76" s="740"/>
      <c r="AN76" s="740"/>
      <c r="AO76" s="740"/>
      <c r="AP76" s="740"/>
      <c r="AQ76" s="740"/>
      <c r="AR76" s="740"/>
      <c r="AS76" s="740"/>
      <c r="AT76" s="740"/>
      <c r="AU76" s="740"/>
      <c r="AV76" s="740"/>
      <c r="AW76" s="740"/>
      <c r="AX76" s="740"/>
      <c r="AY76" s="740"/>
      <c r="AZ76" s="740"/>
      <c r="BA76" s="740"/>
      <c r="BB76" s="740"/>
      <c r="BC76" s="740"/>
      <c r="BD76" s="740"/>
      <c r="BE76" s="740"/>
      <c r="BF76" s="740"/>
      <c r="BG76" s="740"/>
      <c r="BH76" s="740"/>
      <c r="BI76" s="740"/>
      <c r="BJ76" s="740"/>
      <c r="BK76" s="740"/>
      <c r="BL76" s="740"/>
      <c r="BM76" s="740"/>
      <c r="BN76" s="740"/>
      <c r="BO76" s="740"/>
      <c r="BP76" s="740"/>
      <c r="BQ76" s="740"/>
      <c r="BR76" s="740"/>
      <c r="BS76" s="740"/>
      <c r="BT76" s="740"/>
      <c r="BU76" s="740"/>
      <c r="BV76" s="740"/>
      <c r="BW76" s="740"/>
      <c r="BX76" s="740"/>
      <c r="BY76" s="740"/>
      <c r="BZ76" s="740"/>
      <c r="CA76" s="740"/>
      <c r="CB76" s="740"/>
      <c r="CC76" s="740"/>
      <c r="CD76" s="1107"/>
    </row>
    <row r="77" spans="1:82" s="1237" customFormat="1" ht="31.2" customHeight="1">
      <c r="A77" s="762" t="s">
        <v>17</v>
      </c>
      <c r="B77" s="763" t="s">
        <v>1254</v>
      </c>
      <c r="C77" s="763" t="s">
        <v>18</v>
      </c>
      <c r="D77" s="1248"/>
      <c r="E77" s="1248"/>
      <c r="F77" s="746">
        <f>VLOOKUP(B77,[3]Лист_1!$A:$E,5,0)</f>
        <v>128</v>
      </c>
      <c r="G77" s="764" t="s">
        <v>24</v>
      </c>
      <c r="H77" s="1241"/>
      <c r="L77" s="744" t="s">
        <v>23</v>
      </c>
      <c r="M77" s="744" t="s">
        <v>23</v>
      </c>
      <c r="P77" s="744" t="s">
        <v>23</v>
      </c>
      <c r="Q77" s="744" t="s">
        <v>23</v>
      </c>
      <c r="S77" s="744" t="s">
        <v>23</v>
      </c>
      <c r="V77" s="1257"/>
      <c r="W77" s="859" t="s">
        <v>1235</v>
      </c>
      <c r="X77" s="1233"/>
      <c r="Y77" s="859" t="s">
        <v>23</v>
      </c>
      <c r="Z77" s="1107"/>
      <c r="AA77" s="859" t="s">
        <v>23</v>
      </c>
      <c r="AD77" s="859" t="s">
        <v>23</v>
      </c>
      <c r="AE77" s="1243"/>
      <c r="AG77" s="740"/>
      <c r="AH77" s="740"/>
      <c r="AI77" s="740"/>
      <c r="AJ77" s="740"/>
      <c r="AK77" s="740"/>
      <c r="AL77" s="740"/>
      <c r="AM77" s="740"/>
      <c r="AN77" s="740"/>
      <c r="AO77" s="740"/>
      <c r="AP77" s="740"/>
      <c r="AQ77" s="740"/>
      <c r="AR77" s="740"/>
      <c r="AS77" s="740"/>
      <c r="AT77" s="740"/>
      <c r="AU77" s="740"/>
      <c r="AV77" s="740"/>
      <c r="AW77" s="740"/>
      <c r="AX77" s="740"/>
      <c r="AY77" s="740"/>
      <c r="AZ77" s="740"/>
      <c r="BA77" s="740"/>
      <c r="BB77" s="740"/>
      <c r="BC77" s="740"/>
      <c r="BD77" s="740"/>
      <c r="BE77" s="740"/>
      <c r="BF77" s="740"/>
      <c r="BG77" s="740"/>
      <c r="BH77" s="740"/>
      <c r="BI77" s="740"/>
      <c r="BJ77" s="740"/>
      <c r="BK77" s="740"/>
      <c r="BL77" s="740"/>
      <c r="BM77" s="740"/>
      <c r="BN77" s="740"/>
      <c r="BO77" s="740"/>
      <c r="BP77" s="740"/>
      <c r="BQ77" s="740"/>
      <c r="BR77" s="740"/>
      <c r="BS77" s="740"/>
      <c r="BT77" s="740"/>
      <c r="BU77" s="740"/>
      <c r="BV77" s="740"/>
      <c r="BW77" s="740"/>
      <c r="BX77" s="740"/>
      <c r="BY77" s="740"/>
      <c r="BZ77" s="740"/>
      <c r="CA77" s="740"/>
      <c r="CB77" s="740"/>
      <c r="CC77" s="740"/>
      <c r="CD77" s="1107"/>
    </row>
    <row r="78" spans="1:82" s="800" customFormat="1" ht="12" customHeight="1">
      <c r="A78" s="762" t="s">
        <v>17</v>
      </c>
      <c r="B78" s="763" t="s">
        <v>714</v>
      </c>
      <c r="C78" s="763" t="s">
        <v>18</v>
      </c>
      <c r="D78" s="763"/>
      <c r="E78" s="763"/>
      <c r="F78" s="746">
        <f>VLOOKUP(B78,[3]Лист_1!$A:$E,5,0)</f>
        <v>24</v>
      </c>
      <c r="G78" s="764" t="s">
        <v>24</v>
      </c>
      <c r="H78" s="799"/>
      <c r="I78" s="900"/>
      <c r="J78" s="900"/>
      <c r="K78" s="900"/>
      <c r="L78" s="744" t="s">
        <v>23</v>
      </c>
      <c r="M78" s="744" t="s">
        <v>23</v>
      </c>
      <c r="N78" s="900"/>
      <c r="O78" s="900"/>
      <c r="P78" s="744" t="s">
        <v>23</v>
      </c>
      <c r="Q78" s="744" t="s">
        <v>23</v>
      </c>
      <c r="R78" s="900"/>
      <c r="S78" s="744" t="s">
        <v>23</v>
      </c>
      <c r="T78" s="900"/>
      <c r="U78" s="900"/>
      <c r="V78" s="900"/>
      <c r="W78" s="859" t="s">
        <v>1235</v>
      </c>
      <c r="X78" s="1233"/>
      <c r="Y78" s="859" t="s">
        <v>23</v>
      </c>
      <c r="Z78" s="900"/>
      <c r="AA78" s="900"/>
      <c r="AB78" s="1048"/>
      <c r="AC78" s="900"/>
      <c r="AD78" s="1069" t="s">
        <v>23</v>
      </c>
      <c r="AE78" s="900"/>
      <c r="AF78" s="900"/>
      <c r="AG78" s="740"/>
      <c r="AH78" s="740"/>
      <c r="AI78" s="740"/>
      <c r="AJ78" s="740"/>
      <c r="AK78" s="740"/>
      <c r="AL78" s="740"/>
      <c r="AM78" s="740"/>
      <c r="AN78" s="740"/>
      <c r="AO78" s="740"/>
      <c r="AP78" s="740"/>
      <c r="AQ78" s="740"/>
      <c r="AR78" s="740"/>
      <c r="AS78" s="740"/>
      <c r="AT78" s="740"/>
      <c r="AU78" s="740"/>
      <c r="AV78" s="740"/>
      <c r="AW78" s="740"/>
      <c r="AX78" s="740"/>
      <c r="AY78" s="740"/>
      <c r="AZ78" s="740"/>
      <c r="BA78" s="740"/>
      <c r="BB78" s="740"/>
      <c r="BC78" s="740"/>
      <c r="BD78" s="740"/>
      <c r="BE78" s="740"/>
      <c r="BF78" s="740"/>
      <c r="BG78" s="740"/>
      <c r="BH78" s="740"/>
      <c r="BI78" s="740"/>
      <c r="BJ78" s="740"/>
      <c r="BK78" s="740"/>
      <c r="BL78" s="740"/>
      <c r="BM78" s="740"/>
      <c r="BN78" s="740"/>
      <c r="BO78" s="740"/>
      <c r="BP78" s="740"/>
      <c r="BQ78" s="740"/>
      <c r="BR78" s="740"/>
      <c r="BS78" s="740"/>
      <c r="BT78" s="740"/>
      <c r="BU78" s="740"/>
      <c r="BV78" s="740"/>
      <c r="BW78" s="740"/>
      <c r="BX78" s="740"/>
      <c r="BY78" s="740"/>
      <c r="BZ78" s="740"/>
      <c r="CA78" s="740"/>
      <c r="CB78" s="740"/>
      <c r="CC78" s="740"/>
      <c r="CD78" s="802"/>
    </row>
    <row r="79" spans="1:82" s="754" customFormat="1" ht="60" customHeight="1">
      <c r="A79" s="747" t="s">
        <v>17</v>
      </c>
      <c r="B79" s="763" t="s">
        <v>544</v>
      </c>
      <c r="C79" s="748" t="s">
        <v>18</v>
      </c>
      <c r="D79" s="748"/>
      <c r="E79" s="748"/>
      <c r="F79" s="746">
        <f>VLOOKUP(B79,[3]Лист_1!$A:$E,5,0)</f>
        <v>1</v>
      </c>
      <c r="G79" s="749" t="s">
        <v>22</v>
      </c>
      <c r="H79" s="765"/>
      <c r="I79" s="880" t="s">
        <v>695</v>
      </c>
      <c r="J79" s="745"/>
      <c r="K79" s="745"/>
      <c r="L79" s="745"/>
      <c r="M79" s="745"/>
      <c r="N79" s="880" t="s">
        <v>695</v>
      </c>
      <c r="O79" s="880" t="s">
        <v>695</v>
      </c>
      <c r="P79" s="744" t="s">
        <v>854</v>
      </c>
      <c r="Q79" s="745"/>
      <c r="R79" s="744" t="s">
        <v>23</v>
      </c>
      <c r="S79" s="930"/>
      <c r="T79" s="745"/>
      <c r="U79" s="745"/>
      <c r="V79" s="862"/>
      <c r="W79" s="853"/>
      <c r="X79" s="1237"/>
      <c r="Y79" s="853"/>
      <c r="Z79" s="853"/>
      <c r="AA79" s="853"/>
      <c r="AB79" s="1048"/>
      <c r="AC79" s="745"/>
      <c r="AD79" s="744" t="s">
        <v>23</v>
      </c>
      <c r="AE79" s="744" t="s">
        <v>23</v>
      </c>
      <c r="AF79" s="744" t="s">
        <v>23</v>
      </c>
      <c r="AG79" s="475"/>
      <c r="AH79" s="475"/>
      <c r="AI79" s="475"/>
      <c r="AJ79" s="475"/>
      <c r="AK79" s="475"/>
      <c r="AL79" s="475"/>
      <c r="AM79" s="475"/>
      <c r="AN79" s="475"/>
      <c r="AO79" s="475"/>
      <c r="AP79" s="475"/>
      <c r="AQ79" s="475"/>
      <c r="AR79" s="475"/>
      <c r="AS79" s="475"/>
      <c r="AT79" s="475"/>
      <c r="AU79" s="475"/>
      <c r="AV79" s="475"/>
      <c r="AW79" s="475"/>
      <c r="AX79" s="475"/>
      <c r="AY79" s="475"/>
      <c r="AZ79" s="475"/>
      <c r="BA79" s="475"/>
      <c r="BB79" s="475"/>
      <c r="BC79" s="475"/>
      <c r="BD79" s="475"/>
      <c r="BE79" s="475"/>
      <c r="BF79" s="475"/>
      <c r="BG79" s="475"/>
      <c r="BH79" s="475"/>
      <c r="BI79" s="475"/>
      <c r="BJ79" s="475"/>
      <c r="BK79" s="475"/>
      <c r="BL79" s="475"/>
      <c r="BM79" s="475"/>
      <c r="BN79" s="475"/>
      <c r="BO79" s="475"/>
      <c r="BP79" s="475"/>
      <c r="BQ79" s="475"/>
      <c r="BR79" s="475"/>
      <c r="BS79" s="475"/>
      <c r="BT79" s="475"/>
      <c r="BU79" s="475"/>
      <c r="BV79" s="475"/>
      <c r="BW79" s="475"/>
      <c r="BX79" s="475"/>
      <c r="BY79" s="475"/>
      <c r="BZ79" s="475"/>
      <c r="CA79" s="475"/>
      <c r="CB79" s="475"/>
      <c r="CC79" s="475"/>
      <c r="CD79" s="781"/>
    </row>
    <row r="80" spans="1:82" s="758" customFormat="1" ht="23.4" customHeight="1">
      <c r="A80" s="757" t="s">
        <v>17</v>
      </c>
      <c r="B80" s="763" t="s">
        <v>606</v>
      </c>
      <c r="C80" s="755" t="s">
        <v>18</v>
      </c>
      <c r="D80" s="755"/>
      <c r="E80" s="755"/>
      <c r="F80" s="746">
        <f>VLOOKUP(B80,[3]Лист_1!$A:$E,5,0)</f>
        <v>0</v>
      </c>
      <c r="G80" s="749" t="s">
        <v>22</v>
      </c>
      <c r="H80" s="767"/>
      <c r="I80" s="744" t="s">
        <v>23</v>
      </c>
      <c r="J80" s="745"/>
      <c r="K80" s="745"/>
      <c r="L80" s="792"/>
      <c r="M80" s="792"/>
      <c r="N80" s="745"/>
      <c r="O80" s="745"/>
      <c r="P80" s="745"/>
      <c r="Q80" s="792"/>
      <c r="R80" s="744" t="s">
        <v>23</v>
      </c>
      <c r="S80" s="852"/>
      <c r="T80" s="745"/>
      <c r="U80" s="745"/>
      <c r="V80" s="862"/>
      <c r="W80" s="853"/>
      <c r="X80" s="1237"/>
      <c r="Y80" s="852"/>
      <c r="Z80" s="855"/>
      <c r="AA80" s="745"/>
      <c r="AB80" s="1048"/>
      <c r="AC80" s="745"/>
      <c r="AD80" s="1069" t="s">
        <v>23</v>
      </c>
      <c r="AE80" s="744" t="s">
        <v>23</v>
      </c>
      <c r="AF80" s="1069" t="s">
        <v>23</v>
      </c>
      <c r="AG80" s="787"/>
      <c r="AH80" s="787"/>
      <c r="AI80" s="787"/>
      <c r="AJ80" s="787"/>
      <c r="AK80" s="787"/>
      <c r="AL80" s="787"/>
      <c r="AM80" s="787"/>
      <c r="AN80" s="787"/>
      <c r="AO80" s="787"/>
      <c r="AP80" s="787"/>
      <c r="AQ80" s="787"/>
      <c r="AR80" s="787"/>
      <c r="AS80" s="787"/>
      <c r="AT80" s="787"/>
      <c r="AU80" s="787"/>
      <c r="AV80" s="787"/>
      <c r="AW80" s="787"/>
      <c r="AX80" s="787"/>
      <c r="AY80" s="787"/>
      <c r="AZ80" s="787"/>
      <c r="BA80" s="787"/>
      <c r="BB80" s="787"/>
      <c r="BC80" s="787"/>
      <c r="BD80" s="787"/>
      <c r="BE80" s="787"/>
      <c r="BF80" s="787"/>
      <c r="BG80" s="787"/>
      <c r="BH80" s="787"/>
      <c r="BI80" s="787"/>
      <c r="BJ80" s="787"/>
      <c r="BK80" s="787"/>
      <c r="BL80" s="787"/>
      <c r="BM80" s="787"/>
      <c r="BN80" s="787"/>
      <c r="BO80" s="787"/>
      <c r="BP80" s="787"/>
      <c r="BQ80" s="787"/>
      <c r="BR80" s="787"/>
      <c r="BS80" s="787"/>
      <c r="BT80" s="787"/>
      <c r="BU80" s="787"/>
      <c r="BV80" s="787"/>
      <c r="BW80" s="787"/>
      <c r="BX80" s="787"/>
      <c r="BY80" s="787"/>
      <c r="BZ80" s="787"/>
      <c r="CA80" s="787"/>
      <c r="CB80" s="787"/>
      <c r="CC80" s="787"/>
      <c r="CD80" s="782"/>
    </row>
    <row r="81" spans="1:82" s="758" customFormat="1" ht="15" customHeight="1">
      <c r="A81" s="757" t="s">
        <v>17</v>
      </c>
      <c r="B81" s="763" t="s">
        <v>632</v>
      </c>
      <c r="C81" s="755" t="s">
        <v>18</v>
      </c>
      <c r="D81" s="755"/>
      <c r="E81" s="755"/>
      <c r="F81" s="746">
        <f>VLOOKUP(B81,[3]Лист_1!$A:$E,5,0)</f>
        <v>0</v>
      </c>
      <c r="G81" s="761" t="s">
        <v>24</v>
      </c>
      <c r="H81" s="767"/>
      <c r="I81" s="745"/>
      <c r="J81" s="745"/>
      <c r="K81" s="745"/>
      <c r="L81" s="744" t="s">
        <v>23</v>
      </c>
      <c r="M81" s="744" t="s">
        <v>23</v>
      </c>
      <c r="N81" s="745"/>
      <c r="O81" s="745"/>
      <c r="P81" s="744" t="s">
        <v>23</v>
      </c>
      <c r="Q81" s="744" t="s">
        <v>23</v>
      </c>
      <c r="R81" s="745"/>
      <c r="S81" s="859" t="s">
        <v>23</v>
      </c>
      <c r="T81" s="745"/>
      <c r="U81" s="745"/>
      <c r="V81" s="862"/>
      <c r="W81" s="853"/>
      <c r="X81" s="1237"/>
      <c r="Y81" s="859" t="s">
        <v>23</v>
      </c>
      <c r="Z81" s="855"/>
      <c r="AA81" s="745"/>
      <c r="AB81" s="1048"/>
      <c r="AC81" s="745"/>
      <c r="AD81" s="1069" t="s">
        <v>23</v>
      </c>
      <c r="AE81" s="744" t="s">
        <v>23</v>
      </c>
      <c r="AF81" s="745"/>
      <c r="AG81" s="787"/>
      <c r="AH81" s="787"/>
      <c r="AI81" s="787"/>
      <c r="AJ81" s="787"/>
      <c r="AK81" s="787"/>
      <c r="AL81" s="787"/>
      <c r="AM81" s="787"/>
      <c r="AN81" s="787"/>
      <c r="AO81" s="787"/>
      <c r="AP81" s="787"/>
      <c r="AQ81" s="787"/>
      <c r="AR81" s="787"/>
      <c r="AS81" s="787"/>
      <c r="AT81" s="787"/>
      <c r="AU81" s="787"/>
      <c r="AV81" s="787"/>
      <c r="AW81" s="787"/>
      <c r="AX81" s="787"/>
      <c r="AY81" s="787"/>
      <c r="AZ81" s="787"/>
      <c r="BA81" s="787"/>
      <c r="BB81" s="787"/>
      <c r="BC81" s="787"/>
      <c r="BD81" s="787"/>
      <c r="BE81" s="787"/>
      <c r="BF81" s="787"/>
      <c r="BG81" s="787"/>
      <c r="BH81" s="787"/>
      <c r="BI81" s="787"/>
      <c r="BJ81" s="787"/>
      <c r="BK81" s="787"/>
      <c r="BL81" s="787"/>
      <c r="BM81" s="787"/>
      <c r="BN81" s="787"/>
      <c r="BO81" s="787"/>
      <c r="BP81" s="787"/>
      <c r="BQ81" s="787"/>
      <c r="BR81" s="787"/>
      <c r="BS81" s="787"/>
      <c r="BT81" s="787"/>
      <c r="BU81" s="787"/>
      <c r="BV81" s="787"/>
      <c r="BW81" s="787"/>
      <c r="BX81" s="787"/>
      <c r="BY81" s="787"/>
      <c r="BZ81" s="787"/>
      <c r="CA81" s="787"/>
      <c r="CB81" s="787"/>
      <c r="CC81" s="787"/>
      <c r="CD81" s="782"/>
    </row>
    <row r="82" spans="1:82" s="758" customFormat="1" ht="13.5" customHeight="1">
      <c r="A82" s="757" t="s">
        <v>17</v>
      </c>
      <c r="B82" s="763" t="s">
        <v>663</v>
      </c>
      <c r="C82" s="755" t="s">
        <v>18</v>
      </c>
      <c r="D82" s="755"/>
      <c r="E82" s="755"/>
      <c r="F82" s="746">
        <f>VLOOKUP(B82,[3]Лист_1!$A:$E,5,0)</f>
        <v>0</v>
      </c>
      <c r="G82" s="761" t="s">
        <v>24</v>
      </c>
      <c r="H82" s="767"/>
      <c r="I82" s="745"/>
      <c r="J82" s="745"/>
      <c r="K82" s="745"/>
      <c r="L82" s="744" t="s">
        <v>23</v>
      </c>
      <c r="M82" s="744" t="s">
        <v>23</v>
      </c>
      <c r="N82" s="745"/>
      <c r="O82" s="745"/>
      <c r="P82" s="744" t="s">
        <v>23</v>
      </c>
      <c r="Q82" s="744" t="s">
        <v>23</v>
      </c>
      <c r="R82" s="745"/>
      <c r="S82" s="859" t="s">
        <v>23</v>
      </c>
      <c r="T82" s="745"/>
      <c r="U82" s="745"/>
      <c r="V82" s="862"/>
      <c r="W82" s="853"/>
      <c r="X82" s="1237"/>
      <c r="Y82" s="859" t="s">
        <v>23</v>
      </c>
      <c r="Z82" s="855"/>
      <c r="AA82" s="745"/>
      <c r="AB82" s="1048"/>
      <c r="AC82" s="745"/>
      <c r="AD82" s="1069" t="s">
        <v>23</v>
      </c>
      <c r="AE82" s="744" t="s">
        <v>23</v>
      </c>
      <c r="AF82" s="745"/>
      <c r="AG82" s="787"/>
      <c r="AH82" s="787"/>
      <c r="AI82" s="787"/>
      <c r="AJ82" s="787"/>
      <c r="AK82" s="787"/>
      <c r="AL82" s="787"/>
      <c r="AM82" s="787"/>
      <c r="AN82" s="787"/>
      <c r="AO82" s="787"/>
      <c r="AP82" s="787"/>
      <c r="AQ82" s="787"/>
      <c r="AR82" s="787"/>
      <c r="AS82" s="787"/>
      <c r="AT82" s="787"/>
      <c r="AU82" s="787"/>
      <c r="AV82" s="787"/>
      <c r="AW82" s="787"/>
      <c r="AX82" s="787"/>
      <c r="AY82" s="787"/>
      <c r="AZ82" s="787"/>
      <c r="BA82" s="787"/>
      <c r="BB82" s="787"/>
      <c r="BC82" s="787"/>
      <c r="BD82" s="787"/>
      <c r="BE82" s="787"/>
      <c r="BF82" s="787"/>
      <c r="BG82" s="787"/>
      <c r="BH82" s="787"/>
      <c r="BI82" s="787"/>
      <c r="BJ82" s="787"/>
      <c r="BK82" s="787"/>
      <c r="BL82" s="787"/>
      <c r="BM82" s="787"/>
      <c r="BN82" s="787"/>
      <c r="BO82" s="787"/>
      <c r="BP82" s="787"/>
      <c r="BQ82" s="787"/>
      <c r="BR82" s="787"/>
      <c r="BS82" s="787"/>
      <c r="BT82" s="787"/>
      <c r="BU82" s="787"/>
      <c r="BV82" s="787"/>
      <c r="BW82" s="787"/>
      <c r="BX82" s="787"/>
      <c r="BY82" s="787"/>
      <c r="BZ82" s="787"/>
      <c r="CA82" s="787"/>
      <c r="CB82" s="787"/>
      <c r="CC82" s="787"/>
      <c r="CD82" s="782"/>
    </row>
    <row r="83" spans="1:82" s="758" customFormat="1" ht="20.399999999999999" customHeight="1">
      <c r="A83" s="757" t="s">
        <v>17</v>
      </c>
      <c r="B83" s="763" t="s">
        <v>1193</v>
      </c>
      <c r="C83" s="755" t="s">
        <v>18</v>
      </c>
      <c r="D83" s="755"/>
      <c r="E83" s="755"/>
      <c r="F83" s="746">
        <f>VLOOKUP(B83,[3]Лист_1!$A:$E,5,0)</f>
        <v>0</v>
      </c>
      <c r="G83" s="749" t="s">
        <v>22</v>
      </c>
      <c r="H83" s="767"/>
      <c r="I83" s="745"/>
      <c r="J83" s="745"/>
      <c r="K83" s="745"/>
      <c r="L83" s="792"/>
      <c r="M83" s="792"/>
      <c r="N83" s="745"/>
      <c r="O83" s="745"/>
      <c r="P83" s="744" t="s">
        <v>854</v>
      </c>
      <c r="Q83" s="1077"/>
      <c r="R83" s="1069" t="s">
        <v>703</v>
      </c>
      <c r="S83" s="852"/>
      <c r="T83" s="745"/>
      <c r="U83" s="745"/>
      <c r="V83" s="862"/>
      <c r="W83" s="852"/>
      <c r="X83" s="1233"/>
      <c r="Y83" s="852"/>
      <c r="Z83" s="855"/>
      <c r="AA83" s="745"/>
      <c r="AB83" s="1048"/>
      <c r="AC83" s="745"/>
      <c r="AD83" s="1069" t="s">
        <v>23</v>
      </c>
      <c r="AE83" s="744" t="s">
        <v>23</v>
      </c>
      <c r="AF83" s="1069" t="s">
        <v>23</v>
      </c>
      <c r="AG83" s="787"/>
      <c r="AH83" s="787"/>
      <c r="AI83" s="787"/>
      <c r="AJ83" s="787"/>
      <c r="AK83" s="787"/>
      <c r="AL83" s="787"/>
      <c r="AM83" s="787"/>
      <c r="AN83" s="787"/>
      <c r="AO83" s="787"/>
      <c r="AP83" s="787"/>
      <c r="AQ83" s="787"/>
      <c r="AR83" s="787"/>
      <c r="AS83" s="787"/>
      <c r="AT83" s="787"/>
      <c r="AU83" s="787"/>
      <c r="AV83" s="787"/>
      <c r="AW83" s="787"/>
      <c r="AX83" s="787"/>
      <c r="AY83" s="787"/>
      <c r="AZ83" s="787"/>
      <c r="BA83" s="787"/>
      <c r="BB83" s="787"/>
      <c r="BC83" s="787"/>
      <c r="BD83" s="787"/>
      <c r="BE83" s="787"/>
      <c r="BF83" s="787"/>
      <c r="BG83" s="787"/>
      <c r="BH83" s="787"/>
      <c r="BI83" s="787"/>
      <c r="BJ83" s="787"/>
      <c r="BK83" s="787"/>
      <c r="BL83" s="787"/>
      <c r="BM83" s="787"/>
      <c r="BN83" s="787"/>
      <c r="BO83" s="787"/>
      <c r="BP83" s="787"/>
      <c r="BQ83" s="787"/>
      <c r="BR83" s="787"/>
      <c r="BS83" s="787"/>
      <c r="BT83" s="787"/>
      <c r="BU83" s="787"/>
      <c r="BV83" s="787"/>
      <c r="BW83" s="787"/>
      <c r="BX83" s="787"/>
      <c r="BY83" s="787"/>
      <c r="BZ83" s="787"/>
      <c r="CA83" s="787"/>
      <c r="CB83" s="787"/>
      <c r="CC83" s="787"/>
      <c r="CD83" s="782"/>
    </row>
    <row r="84" spans="1:82" s="923" customFormat="1" ht="13.5" customHeight="1">
      <c r="A84" s="757" t="s">
        <v>17</v>
      </c>
      <c r="B84" s="763" t="s">
        <v>1194</v>
      </c>
      <c r="C84" s="755" t="s">
        <v>18</v>
      </c>
      <c r="D84" s="755"/>
      <c r="E84" s="755"/>
      <c r="F84" s="746">
        <f>VLOOKUP(B84,[3]Лист_1!$A:$E,5,0)</f>
        <v>9</v>
      </c>
      <c r="G84" s="749" t="s">
        <v>24</v>
      </c>
      <c r="H84" s="920"/>
      <c r="I84" s="930"/>
      <c r="J84" s="930"/>
      <c r="K84" s="930"/>
      <c r="L84" s="744" t="s">
        <v>23</v>
      </c>
      <c r="M84" s="744" t="s">
        <v>23</v>
      </c>
      <c r="N84" s="930"/>
      <c r="O84" s="930"/>
      <c r="P84" s="744" t="s">
        <v>23</v>
      </c>
      <c r="Q84" s="744" t="s">
        <v>23</v>
      </c>
      <c r="R84" s="930"/>
      <c r="S84" s="930"/>
      <c r="T84" s="930"/>
      <c r="U84" s="930"/>
      <c r="V84" s="930"/>
      <c r="W84" s="859" t="s">
        <v>1235</v>
      </c>
      <c r="X84" s="1237"/>
      <c r="Y84" s="859" t="s">
        <v>23</v>
      </c>
      <c r="Z84" s="930"/>
      <c r="AA84" s="930"/>
      <c r="AB84" s="1048"/>
      <c r="AC84" s="930"/>
      <c r="AD84" s="1069" t="s">
        <v>23</v>
      </c>
      <c r="AE84" s="930"/>
      <c r="AF84" s="930"/>
      <c r="AG84" s="787"/>
      <c r="AH84" s="787"/>
      <c r="AI84" s="787"/>
      <c r="AJ84" s="787"/>
      <c r="AK84" s="787"/>
      <c r="AL84" s="787"/>
      <c r="AM84" s="787"/>
      <c r="AN84" s="787"/>
      <c r="AO84" s="787"/>
      <c r="AP84" s="787"/>
      <c r="AQ84" s="787"/>
      <c r="AR84" s="787"/>
      <c r="AS84" s="787"/>
      <c r="AT84" s="787"/>
      <c r="AU84" s="787"/>
      <c r="AV84" s="787"/>
      <c r="AW84" s="787"/>
      <c r="AX84" s="787"/>
      <c r="AY84" s="787"/>
      <c r="AZ84" s="787"/>
      <c r="BA84" s="787"/>
      <c r="BB84" s="787"/>
      <c r="BC84" s="787"/>
      <c r="BD84" s="787"/>
      <c r="BE84" s="787"/>
      <c r="BF84" s="787"/>
      <c r="BG84" s="787"/>
      <c r="BH84" s="787"/>
      <c r="BI84" s="787"/>
      <c r="BJ84" s="787"/>
      <c r="BK84" s="787"/>
      <c r="BL84" s="787"/>
      <c r="BM84" s="787"/>
      <c r="BN84" s="787"/>
      <c r="BO84" s="787"/>
      <c r="BP84" s="787"/>
      <c r="BQ84" s="787"/>
      <c r="BR84" s="787"/>
      <c r="BS84" s="787"/>
      <c r="BT84" s="787"/>
      <c r="BU84" s="787"/>
      <c r="BV84" s="787"/>
      <c r="BW84" s="787"/>
      <c r="BX84" s="787"/>
      <c r="BY84" s="787"/>
      <c r="BZ84" s="787"/>
      <c r="CA84" s="787"/>
      <c r="CB84" s="787"/>
      <c r="CC84" s="787"/>
      <c r="CD84" s="922"/>
    </row>
    <row r="85" spans="1:82" s="845" customFormat="1" ht="27" customHeight="1">
      <c r="A85" s="757" t="s">
        <v>17</v>
      </c>
      <c r="B85" s="763" t="s">
        <v>761</v>
      </c>
      <c r="C85" s="755" t="s">
        <v>18</v>
      </c>
      <c r="D85" s="755"/>
      <c r="E85" s="755"/>
      <c r="F85" s="746">
        <f>VLOOKUP(B85,[3]Лист_1!$A:$E,5,0)</f>
        <v>5</v>
      </c>
      <c r="G85" s="749" t="s">
        <v>24</v>
      </c>
      <c r="H85" s="843"/>
      <c r="I85" s="921"/>
      <c r="J85" s="921"/>
      <c r="K85" s="921"/>
      <c r="L85" s="744" t="s">
        <v>23</v>
      </c>
      <c r="M85" s="744" t="s">
        <v>23</v>
      </c>
      <c r="N85" s="921"/>
      <c r="O85" s="921"/>
      <c r="P85" s="744" t="s">
        <v>23</v>
      </c>
      <c r="Q85" s="744" t="s">
        <v>23</v>
      </c>
      <c r="R85" s="930"/>
      <c r="S85" s="859" t="s">
        <v>23</v>
      </c>
      <c r="T85" s="921"/>
      <c r="U85" s="921"/>
      <c r="V85" s="921"/>
      <c r="W85" s="859" t="s">
        <v>1235</v>
      </c>
      <c r="X85" s="1233"/>
      <c r="Y85" s="948" t="s">
        <v>1214</v>
      </c>
      <c r="Z85" s="948" t="s">
        <v>1213</v>
      </c>
      <c r="AA85" s="948" t="s">
        <v>1214</v>
      </c>
      <c r="AB85" s="1048"/>
      <c r="AC85" s="921"/>
      <c r="AD85" s="1069" t="s">
        <v>23</v>
      </c>
      <c r="AE85" s="921"/>
      <c r="AF85" s="921"/>
      <c r="AG85" s="787"/>
      <c r="AH85" s="787"/>
      <c r="AI85" s="787"/>
      <c r="AJ85" s="787"/>
      <c r="AK85" s="787"/>
      <c r="AL85" s="787"/>
      <c r="AM85" s="787"/>
      <c r="AN85" s="787"/>
      <c r="AO85" s="787"/>
      <c r="AP85" s="787"/>
      <c r="AQ85" s="787"/>
      <c r="AR85" s="787"/>
      <c r="AS85" s="787"/>
      <c r="AT85" s="787"/>
      <c r="AU85" s="787"/>
      <c r="AV85" s="787"/>
      <c r="AW85" s="787"/>
      <c r="AX85" s="787"/>
      <c r="AY85" s="787"/>
      <c r="AZ85" s="787"/>
      <c r="BA85" s="787"/>
      <c r="BB85" s="787"/>
      <c r="BC85" s="787"/>
      <c r="BD85" s="787"/>
      <c r="BE85" s="787"/>
      <c r="BF85" s="787"/>
      <c r="BG85" s="787"/>
      <c r="BH85" s="787"/>
      <c r="BI85" s="787"/>
      <c r="BJ85" s="787"/>
      <c r="BK85" s="787"/>
      <c r="BL85" s="787"/>
      <c r="BM85" s="787"/>
      <c r="BN85" s="787"/>
      <c r="BO85" s="787"/>
      <c r="BP85" s="787"/>
      <c r="BQ85" s="787"/>
      <c r="BR85" s="787"/>
      <c r="BS85" s="787"/>
      <c r="BT85" s="787"/>
      <c r="BU85" s="787"/>
      <c r="BV85" s="787"/>
      <c r="BW85" s="787"/>
      <c r="BX85" s="787"/>
      <c r="BY85" s="787"/>
      <c r="BZ85" s="787"/>
      <c r="CA85" s="787"/>
      <c r="CB85" s="787"/>
      <c r="CC85" s="787"/>
      <c r="CD85" s="844"/>
    </row>
    <row r="86" spans="1:82" s="1253" customFormat="1" ht="12.6" customHeight="1">
      <c r="A86" s="757" t="s">
        <v>17</v>
      </c>
      <c r="B86" s="763" t="s">
        <v>1122</v>
      </c>
      <c r="C86" s="755" t="s">
        <v>18</v>
      </c>
      <c r="D86" s="1250"/>
      <c r="E86" s="1250"/>
      <c r="F86" s="746">
        <f>VLOOKUP(B86,[3]Лист_1!$A:$E,5,0)</f>
        <v>57</v>
      </c>
      <c r="G86" s="749" t="s">
        <v>24</v>
      </c>
      <c r="H86" s="1255"/>
      <c r="I86" s="1237"/>
      <c r="J86" s="1094"/>
      <c r="K86" s="1237"/>
      <c r="L86" s="744" t="s">
        <v>23</v>
      </c>
      <c r="M86" s="744" t="s">
        <v>23</v>
      </c>
      <c r="N86" s="1237"/>
      <c r="O86" s="1237"/>
      <c r="P86" s="744" t="s">
        <v>23</v>
      </c>
      <c r="Q86" s="859" t="s">
        <v>23</v>
      </c>
      <c r="R86" s="852"/>
      <c r="S86" s="859" t="s">
        <v>23</v>
      </c>
      <c r="T86" s="1237"/>
      <c r="U86" s="1237"/>
      <c r="V86" s="1237"/>
      <c r="W86" s="859" t="s">
        <v>1235</v>
      </c>
      <c r="X86" s="1233"/>
      <c r="Y86" s="859" t="s">
        <v>23</v>
      </c>
      <c r="Z86" s="1237"/>
      <c r="AA86" s="1237"/>
      <c r="AB86" s="1237"/>
      <c r="AC86" s="1094"/>
      <c r="AD86" s="1069" t="s">
        <v>23</v>
      </c>
      <c r="AE86" s="1094"/>
      <c r="AF86" s="1237"/>
      <c r="AG86" s="787"/>
      <c r="AH86" s="787"/>
      <c r="AI86" s="787"/>
      <c r="AJ86" s="787"/>
      <c r="AK86" s="787"/>
      <c r="AL86" s="787"/>
      <c r="AM86" s="787"/>
      <c r="AN86" s="787"/>
      <c r="AO86" s="787"/>
      <c r="AP86" s="787"/>
      <c r="AQ86" s="787"/>
      <c r="AR86" s="787"/>
      <c r="AS86" s="787"/>
      <c r="AT86" s="787"/>
      <c r="AU86" s="787"/>
      <c r="AV86" s="787"/>
      <c r="AW86" s="787"/>
      <c r="AX86" s="787"/>
      <c r="AY86" s="787"/>
      <c r="AZ86" s="787"/>
      <c r="BA86" s="787"/>
      <c r="BB86" s="787"/>
      <c r="BC86" s="787"/>
      <c r="BD86" s="787"/>
      <c r="BE86" s="787"/>
      <c r="BF86" s="787"/>
      <c r="BG86" s="787"/>
      <c r="BH86" s="787"/>
      <c r="BI86" s="787"/>
      <c r="BJ86" s="787"/>
      <c r="BK86" s="787"/>
      <c r="BL86" s="787"/>
      <c r="BM86" s="787"/>
      <c r="BN86" s="787"/>
      <c r="BO86" s="787"/>
      <c r="BP86" s="787"/>
      <c r="BQ86" s="787"/>
      <c r="BR86" s="787"/>
      <c r="BS86" s="787"/>
      <c r="BT86" s="787"/>
      <c r="BU86" s="787"/>
      <c r="BV86" s="787"/>
      <c r="BW86" s="787"/>
      <c r="BX86" s="787"/>
      <c r="BY86" s="787"/>
      <c r="BZ86" s="787"/>
      <c r="CA86" s="787"/>
      <c r="CB86" s="787"/>
      <c r="CC86" s="787"/>
      <c r="CD86" s="1252"/>
    </row>
    <row r="87" spans="1:82" s="1253" customFormat="1" ht="32.4" customHeight="1">
      <c r="A87" s="1263" t="s">
        <v>39</v>
      </c>
      <c r="B87" s="763" t="s">
        <v>1311</v>
      </c>
      <c r="C87" s="755" t="s">
        <v>18</v>
      </c>
      <c r="D87" s="1250"/>
      <c r="E87" s="1250"/>
      <c r="F87" s="746">
        <f>VLOOKUP(B87,[3]Лист_1!$A:$E,5,0)</f>
        <v>55</v>
      </c>
      <c r="G87" s="749" t="s">
        <v>24</v>
      </c>
      <c r="H87" s="1299"/>
      <c r="I87" s="1237"/>
      <c r="J87" s="1094"/>
      <c r="K87" s="1237"/>
      <c r="L87" s="744" t="s">
        <v>23</v>
      </c>
      <c r="M87" s="744" t="s">
        <v>23</v>
      </c>
      <c r="N87" s="1237"/>
      <c r="O87" s="1237"/>
      <c r="P87" s="859" t="s">
        <v>23</v>
      </c>
      <c r="Q87" s="859" t="s">
        <v>23</v>
      </c>
      <c r="R87" s="1233"/>
      <c r="S87" s="859" t="s">
        <v>23</v>
      </c>
      <c r="T87" s="1237"/>
      <c r="U87" s="1237"/>
      <c r="V87" s="1237"/>
      <c r="W87" s="859" t="s">
        <v>1235</v>
      </c>
      <c r="X87" s="1233"/>
      <c r="Y87" s="859" t="s">
        <v>23</v>
      </c>
      <c r="Z87" s="1237"/>
      <c r="AA87" s="948" t="s">
        <v>1221</v>
      </c>
      <c r="AB87" s="1237"/>
      <c r="AC87" s="1094"/>
      <c r="AD87" s="1069" t="s">
        <v>23</v>
      </c>
      <c r="AE87" s="1094"/>
      <c r="AF87" s="1237"/>
      <c r="AG87" s="787"/>
      <c r="AH87" s="787"/>
      <c r="AI87" s="787"/>
      <c r="AJ87" s="787"/>
      <c r="AK87" s="787"/>
      <c r="AL87" s="787"/>
      <c r="AM87" s="787"/>
      <c r="AN87" s="787"/>
      <c r="AO87" s="787"/>
      <c r="AP87" s="787"/>
      <c r="AQ87" s="787"/>
      <c r="AR87" s="787"/>
      <c r="AS87" s="787"/>
      <c r="AT87" s="787"/>
      <c r="AU87" s="787"/>
      <c r="AV87" s="787"/>
      <c r="AW87" s="787"/>
      <c r="AX87" s="787"/>
      <c r="AY87" s="787"/>
      <c r="AZ87" s="787"/>
      <c r="BA87" s="787"/>
      <c r="BB87" s="787"/>
      <c r="BC87" s="787"/>
      <c r="BD87" s="787"/>
      <c r="BE87" s="787"/>
      <c r="BF87" s="787"/>
      <c r="BG87" s="787"/>
      <c r="BH87" s="787"/>
      <c r="BI87" s="787"/>
      <c r="BJ87" s="787"/>
      <c r="BK87" s="787"/>
      <c r="BL87" s="787"/>
      <c r="BM87" s="787"/>
      <c r="BN87" s="787"/>
      <c r="BO87" s="787"/>
      <c r="BP87" s="787"/>
      <c r="BQ87" s="787"/>
      <c r="BR87" s="787"/>
      <c r="BS87" s="787"/>
      <c r="BT87" s="787"/>
      <c r="BU87" s="787"/>
      <c r="BV87" s="787"/>
      <c r="BW87" s="787"/>
      <c r="BX87" s="787"/>
      <c r="BY87" s="787"/>
      <c r="BZ87" s="787"/>
      <c r="CA87" s="787"/>
      <c r="CB87" s="787"/>
      <c r="CC87" s="787"/>
      <c r="CD87" s="1252"/>
    </row>
    <row r="88" spans="1:82" s="1253" customFormat="1" ht="34.799999999999997" customHeight="1">
      <c r="A88" s="1263" t="s">
        <v>39</v>
      </c>
      <c r="B88" s="763" t="s">
        <v>1305</v>
      </c>
      <c r="C88" s="755" t="s">
        <v>18</v>
      </c>
      <c r="D88" s="1250"/>
      <c r="E88" s="1250"/>
      <c r="F88" s="746">
        <f>VLOOKUP(B88,[3]Лист_1!$A:$E,5,0)</f>
        <v>6</v>
      </c>
      <c r="G88" s="749" t="s">
        <v>24</v>
      </c>
      <c r="H88" s="1299"/>
      <c r="I88" s="1237"/>
      <c r="J88" s="1094"/>
      <c r="K88" s="1237"/>
      <c r="L88" s="744" t="s">
        <v>23</v>
      </c>
      <c r="M88" s="744" t="s">
        <v>23</v>
      </c>
      <c r="N88" s="1237"/>
      <c r="O88" s="1237"/>
      <c r="P88" s="859" t="s">
        <v>23</v>
      </c>
      <c r="Q88" s="744" t="s">
        <v>23</v>
      </c>
      <c r="R88" s="1233"/>
      <c r="S88" s="859" t="s">
        <v>23</v>
      </c>
      <c r="T88" s="1237"/>
      <c r="U88" s="1237"/>
      <c r="V88" s="1237"/>
      <c r="W88" s="859" t="s">
        <v>1235</v>
      </c>
      <c r="X88" s="1233"/>
      <c r="Y88" s="859" t="s">
        <v>23</v>
      </c>
      <c r="Z88" s="1237"/>
      <c r="AA88" s="948" t="s">
        <v>1222</v>
      </c>
      <c r="AB88" s="1237"/>
      <c r="AC88" s="1094"/>
      <c r="AD88" s="1069" t="s">
        <v>23</v>
      </c>
      <c r="AE88" s="1094"/>
      <c r="AF88" s="1237"/>
      <c r="AG88" s="787"/>
      <c r="AH88" s="787"/>
      <c r="AI88" s="787"/>
      <c r="AJ88" s="787"/>
      <c r="AK88" s="787"/>
      <c r="AL88" s="787"/>
      <c r="AM88" s="787"/>
      <c r="AN88" s="787"/>
      <c r="AO88" s="787"/>
      <c r="AP88" s="787"/>
      <c r="AQ88" s="787"/>
      <c r="AR88" s="787"/>
      <c r="AS88" s="787"/>
      <c r="AT88" s="787"/>
      <c r="AU88" s="787"/>
      <c r="AV88" s="787"/>
      <c r="AW88" s="787"/>
      <c r="AX88" s="787"/>
      <c r="AY88" s="787"/>
      <c r="AZ88" s="787"/>
      <c r="BA88" s="787"/>
      <c r="BB88" s="787"/>
      <c r="BC88" s="787"/>
      <c r="BD88" s="787"/>
      <c r="BE88" s="787"/>
      <c r="BF88" s="787"/>
      <c r="BG88" s="787"/>
      <c r="BH88" s="787"/>
      <c r="BI88" s="787"/>
      <c r="BJ88" s="787"/>
      <c r="BK88" s="787"/>
      <c r="BL88" s="787"/>
      <c r="BM88" s="787"/>
      <c r="BN88" s="787"/>
      <c r="BO88" s="787"/>
      <c r="BP88" s="787"/>
      <c r="BQ88" s="787"/>
      <c r="BR88" s="787"/>
      <c r="BS88" s="787"/>
      <c r="BT88" s="787"/>
      <c r="BU88" s="787"/>
      <c r="BV88" s="787"/>
      <c r="BW88" s="787"/>
      <c r="BX88" s="787"/>
      <c r="BY88" s="787"/>
      <c r="BZ88" s="787"/>
      <c r="CA88" s="787"/>
      <c r="CB88" s="787"/>
      <c r="CC88" s="787"/>
      <c r="CD88" s="1252"/>
    </row>
    <row r="89" spans="1:82" s="1237" customFormat="1" ht="34.799999999999997" customHeight="1">
      <c r="A89" s="762" t="s">
        <v>17</v>
      </c>
      <c r="B89" s="763" t="s">
        <v>1303</v>
      </c>
      <c r="C89" s="763" t="s">
        <v>18</v>
      </c>
      <c r="D89" s="1248"/>
      <c r="E89" s="1248"/>
      <c r="F89" s="746">
        <f>VLOOKUP(B89,[3]Лист_1!$A:$E,5,0)</f>
        <v>147</v>
      </c>
      <c r="G89" s="764" t="s">
        <v>24</v>
      </c>
      <c r="H89" s="1299"/>
      <c r="J89" s="1094"/>
      <c r="L89" s="744" t="s">
        <v>23</v>
      </c>
      <c r="M89" s="744" t="s">
        <v>23</v>
      </c>
      <c r="P89" s="744" t="s">
        <v>23</v>
      </c>
      <c r="Q89" s="744" t="s">
        <v>23</v>
      </c>
      <c r="R89" s="1233"/>
      <c r="S89" s="859" t="s">
        <v>23</v>
      </c>
      <c r="W89" s="859" t="s">
        <v>1235</v>
      </c>
      <c r="X89" s="1233"/>
      <c r="Y89" s="859" t="s">
        <v>23</v>
      </c>
      <c r="AA89" s="1245"/>
      <c r="AC89" s="1094"/>
      <c r="AD89" s="859" t="s">
        <v>23</v>
      </c>
      <c r="AE89" s="1094"/>
      <c r="AG89" s="740"/>
      <c r="AH89" s="740"/>
      <c r="AI89" s="740"/>
      <c r="AJ89" s="740"/>
      <c r="AK89" s="740"/>
      <c r="AL89" s="740"/>
      <c r="AM89" s="740"/>
      <c r="AN89" s="740"/>
      <c r="AO89" s="740"/>
      <c r="AP89" s="740"/>
      <c r="AQ89" s="740"/>
      <c r="AR89" s="740"/>
      <c r="AS89" s="740"/>
      <c r="AT89" s="740"/>
      <c r="AU89" s="740"/>
      <c r="AV89" s="740"/>
      <c r="AW89" s="740"/>
      <c r="AX89" s="740"/>
      <c r="AY89" s="740"/>
      <c r="AZ89" s="740"/>
      <c r="BA89" s="740"/>
      <c r="BB89" s="740"/>
      <c r="BC89" s="740"/>
      <c r="BD89" s="740"/>
      <c r="BE89" s="740"/>
      <c r="BF89" s="740"/>
      <c r="BG89" s="740"/>
      <c r="BH89" s="740"/>
      <c r="BI89" s="740"/>
      <c r="BJ89" s="740"/>
      <c r="BK89" s="740"/>
      <c r="BL89" s="740"/>
      <c r="BM89" s="740"/>
      <c r="BN89" s="740"/>
      <c r="BO89" s="740"/>
      <c r="BP89" s="740"/>
      <c r="BQ89" s="740"/>
      <c r="BR89" s="740"/>
      <c r="BS89" s="740"/>
      <c r="BT89" s="740"/>
      <c r="BU89" s="740"/>
      <c r="BV89" s="740"/>
      <c r="BW89" s="740"/>
      <c r="BX89" s="740"/>
      <c r="BY89" s="740"/>
      <c r="BZ89" s="740"/>
      <c r="CA89" s="740"/>
      <c r="CB89" s="740"/>
      <c r="CC89" s="740"/>
      <c r="CD89" s="1107"/>
    </row>
    <row r="90" spans="1:82" s="1087" customFormat="1" ht="13.5" customHeight="1">
      <c r="A90" s="762" t="s">
        <v>17</v>
      </c>
      <c r="B90" s="763" t="s">
        <v>1032</v>
      </c>
      <c r="C90" s="763" t="s">
        <v>18</v>
      </c>
      <c r="D90" s="1106"/>
      <c r="E90" s="1106"/>
      <c r="F90" s="746">
        <f>VLOOKUP(B90,[3]Лист_1!$A:$E,5,0)</f>
        <v>47</v>
      </c>
      <c r="G90" s="764" t="s">
        <v>24</v>
      </c>
      <c r="H90" s="1211"/>
      <c r="J90" s="1094"/>
      <c r="L90" s="744" t="s">
        <v>23</v>
      </c>
      <c r="M90" s="744" t="s">
        <v>23</v>
      </c>
      <c r="P90" s="744" t="s">
        <v>23</v>
      </c>
      <c r="Q90" s="744" t="s">
        <v>23</v>
      </c>
      <c r="S90" s="744" t="s">
        <v>23</v>
      </c>
      <c r="W90" s="859" t="s">
        <v>1235</v>
      </c>
      <c r="X90" s="1233"/>
      <c r="Y90" s="859" t="s">
        <v>23</v>
      </c>
      <c r="AC90" s="1094"/>
      <c r="AD90" s="1069" t="s">
        <v>23</v>
      </c>
      <c r="AE90" s="1094"/>
      <c r="AG90" s="740"/>
      <c r="AH90" s="740"/>
      <c r="AI90" s="740"/>
      <c r="AJ90" s="740"/>
      <c r="AK90" s="740"/>
      <c r="AL90" s="740"/>
      <c r="AM90" s="740"/>
      <c r="AN90" s="740"/>
      <c r="AO90" s="740"/>
      <c r="AP90" s="740"/>
      <c r="AQ90" s="740"/>
      <c r="AR90" s="740"/>
      <c r="AS90" s="740"/>
      <c r="AT90" s="740"/>
      <c r="AU90" s="740"/>
      <c r="AV90" s="740"/>
      <c r="AW90" s="740"/>
      <c r="AX90" s="740"/>
      <c r="AY90" s="740"/>
      <c r="AZ90" s="740"/>
      <c r="BA90" s="740"/>
      <c r="BB90" s="740"/>
      <c r="BC90" s="740"/>
      <c r="BD90" s="740"/>
      <c r="BE90" s="740"/>
      <c r="BF90" s="740"/>
      <c r="BG90" s="740"/>
      <c r="BH90" s="740"/>
      <c r="BI90" s="740"/>
      <c r="BJ90" s="740"/>
      <c r="BK90" s="740"/>
      <c r="BL90" s="740"/>
      <c r="BM90" s="740"/>
      <c r="BN90" s="740"/>
      <c r="BO90" s="740"/>
      <c r="BP90" s="740"/>
      <c r="BQ90" s="740"/>
      <c r="BR90" s="740"/>
      <c r="BS90" s="740"/>
      <c r="BT90" s="740"/>
      <c r="BU90" s="740"/>
      <c r="BV90" s="740"/>
      <c r="BW90" s="740"/>
      <c r="BX90" s="740"/>
      <c r="BY90" s="740"/>
      <c r="BZ90" s="740"/>
      <c r="CA90" s="740"/>
      <c r="CB90" s="740"/>
      <c r="CC90" s="740"/>
      <c r="CD90" s="1107"/>
    </row>
    <row r="91" spans="1:82" s="845" customFormat="1" ht="13.5" customHeight="1">
      <c r="A91" s="757" t="s">
        <v>17</v>
      </c>
      <c r="B91" s="763" t="s">
        <v>762</v>
      </c>
      <c r="C91" s="755" t="s">
        <v>18</v>
      </c>
      <c r="D91" s="755"/>
      <c r="E91" s="755"/>
      <c r="F91" s="746">
        <v>0</v>
      </c>
      <c r="G91" s="749" t="s">
        <v>24</v>
      </c>
      <c r="H91" s="1065"/>
      <c r="I91" s="1048"/>
      <c r="J91" s="1062"/>
      <c r="K91" s="1048"/>
      <c r="L91" s="744" t="s">
        <v>23</v>
      </c>
      <c r="M91" s="744" t="s">
        <v>23</v>
      </c>
      <c r="N91" s="1048"/>
      <c r="O91" s="1048"/>
      <c r="P91" s="1048"/>
      <c r="Q91" s="744" t="s">
        <v>23</v>
      </c>
      <c r="R91" s="1048"/>
      <c r="S91" s="744" t="s">
        <v>23</v>
      </c>
      <c r="T91" s="792"/>
      <c r="U91" s="1048"/>
      <c r="V91" s="1048"/>
      <c r="W91" s="859" t="s">
        <v>1235</v>
      </c>
      <c r="X91" s="1233"/>
      <c r="Y91" s="744" t="s">
        <v>23</v>
      </c>
      <c r="Z91" s="1048"/>
      <c r="AA91" s="1048"/>
      <c r="AB91" s="1069" t="s">
        <v>23</v>
      </c>
      <c r="AC91" s="1062"/>
      <c r="AD91" s="1069" t="s">
        <v>23</v>
      </c>
      <c r="AE91" s="1062"/>
      <c r="AF91" s="1048"/>
      <c r="AG91" s="787"/>
      <c r="AH91" s="787"/>
      <c r="AI91" s="787"/>
      <c r="AJ91" s="787"/>
      <c r="AK91" s="787"/>
      <c r="AL91" s="787"/>
      <c r="AM91" s="787"/>
      <c r="AN91" s="787"/>
      <c r="AO91" s="787"/>
      <c r="AP91" s="787"/>
      <c r="AQ91" s="787"/>
      <c r="AR91" s="787"/>
      <c r="AS91" s="787"/>
      <c r="AT91" s="787"/>
      <c r="AU91" s="787"/>
      <c r="AV91" s="787"/>
      <c r="AW91" s="787"/>
      <c r="AX91" s="787"/>
      <c r="AY91" s="787"/>
      <c r="AZ91" s="787"/>
      <c r="BA91" s="787"/>
      <c r="BB91" s="787"/>
      <c r="BC91" s="787"/>
      <c r="BD91" s="787"/>
      <c r="BE91" s="787"/>
      <c r="BF91" s="787"/>
      <c r="BG91" s="787"/>
      <c r="BH91" s="787"/>
      <c r="BI91" s="787"/>
      <c r="BJ91" s="787"/>
      <c r="BK91" s="787"/>
      <c r="BL91" s="787"/>
      <c r="BM91" s="787"/>
      <c r="BN91" s="787"/>
      <c r="BO91" s="787"/>
      <c r="BP91" s="787"/>
      <c r="BQ91" s="787"/>
      <c r="BR91" s="787"/>
      <c r="BS91" s="787"/>
      <c r="BT91" s="787"/>
      <c r="BU91" s="787"/>
      <c r="BV91" s="787"/>
      <c r="BW91" s="787"/>
      <c r="BX91" s="787"/>
      <c r="BY91" s="787"/>
      <c r="BZ91" s="787"/>
      <c r="CA91" s="787"/>
      <c r="CB91" s="787"/>
      <c r="CC91" s="787"/>
      <c r="CD91" s="844"/>
    </row>
    <row r="92" spans="1:82" s="1237" customFormat="1" ht="13.5" customHeight="1">
      <c r="A92" s="757" t="s">
        <v>17</v>
      </c>
      <c r="B92" s="763" t="s">
        <v>1267</v>
      </c>
      <c r="C92" s="755" t="s">
        <v>18</v>
      </c>
      <c r="D92" s="1248"/>
      <c r="E92" s="1248"/>
      <c r="F92" s="746">
        <f>VLOOKUP(B92,[3]Лист_1!$A:$E,5,0)</f>
        <v>4</v>
      </c>
      <c r="G92" s="749" t="s">
        <v>24</v>
      </c>
      <c r="H92" s="1299"/>
      <c r="J92" s="1125"/>
      <c r="L92" s="744" t="s">
        <v>23</v>
      </c>
      <c r="M92" s="744" t="s">
        <v>23</v>
      </c>
      <c r="P92" s="744" t="s">
        <v>23</v>
      </c>
      <c r="Q92" s="744" t="s">
        <v>23</v>
      </c>
      <c r="S92" s="744" t="s">
        <v>23</v>
      </c>
      <c r="T92" s="1233"/>
      <c r="V92" s="1257"/>
      <c r="W92" s="859" t="s">
        <v>1235</v>
      </c>
      <c r="X92" s="1233"/>
      <c r="Y92" s="744" t="s">
        <v>23</v>
      </c>
      <c r="Z92" s="1107"/>
      <c r="AB92" s="1233"/>
      <c r="AC92" s="1125"/>
      <c r="AD92" s="1069" t="s">
        <v>23</v>
      </c>
      <c r="AE92" s="1125"/>
      <c r="AG92" s="740"/>
      <c r="AH92" s="740"/>
      <c r="AI92" s="740"/>
      <c r="AJ92" s="740"/>
      <c r="AK92" s="740"/>
      <c r="AL92" s="740"/>
      <c r="AM92" s="740"/>
      <c r="AN92" s="740"/>
      <c r="AO92" s="740"/>
      <c r="AP92" s="740"/>
      <c r="AQ92" s="740"/>
      <c r="AR92" s="740"/>
      <c r="AS92" s="740"/>
      <c r="AT92" s="740"/>
      <c r="AU92" s="740"/>
      <c r="AV92" s="740"/>
      <c r="AW92" s="740"/>
      <c r="AX92" s="740"/>
      <c r="AY92" s="740"/>
      <c r="AZ92" s="740"/>
      <c r="BA92" s="740"/>
      <c r="BB92" s="740"/>
      <c r="BC92" s="740"/>
      <c r="BD92" s="740"/>
      <c r="BE92" s="740"/>
      <c r="BF92" s="740"/>
      <c r="BG92" s="740"/>
      <c r="BH92" s="740"/>
      <c r="BI92" s="740"/>
      <c r="BJ92" s="740"/>
      <c r="BK92" s="740"/>
      <c r="BL92" s="740"/>
      <c r="BM92" s="740"/>
      <c r="BN92" s="740"/>
      <c r="BO92" s="740"/>
      <c r="BP92" s="740"/>
      <c r="BQ92" s="740"/>
      <c r="BR92" s="740"/>
      <c r="BS92" s="740"/>
      <c r="BT92" s="740"/>
      <c r="BU92" s="740"/>
      <c r="BV92" s="740"/>
      <c r="BW92" s="740"/>
      <c r="BX92" s="740"/>
      <c r="BY92" s="740"/>
      <c r="BZ92" s="740"/>
      <c r="CA92" s="740"/>
      <c r="CB92" s="740"/>
      <c r="CC92" s="740"/>
      <c r="CD92" s="1107"/>
    </row>
    <row r="93" spans="1:82" s="1237" customFormat="1" ht="13.5" customHeight="1">
      <c r="A93" s="757" t="s">
        <v>17</v>
      </c>
      <c r="B93" s="763" t="s">
        <v>1268</v>
      </c>
      <c r="C93" s="755" t="s">
        <v>18</v>
      </c>
      <c r="D93" s="1248"/>
      <c r="E93" s="1248"/>
      <c r="F93" s="746">
        <f>VLOOKUP(B93,[3]Лист_1!$A:$E,5,0)</f>
        <v>0</v>
      </c>
      <c r="G93" s="749" t="s">
        <v>24</v>
      </c>
      <c r="H93" s="1299"/>
      <c r="J93" s="1125"/>
      <c r="L93" s="744" t="s">
        <v>23</v>
      </c>
      <c r="M93" s="744" t="s">
        <v>23</v>
      </c>
      <c r="P93" s="744" t="s">
        <v>23</v>
      </c>
      <c r="Q93" s="744" t="s">
        <v>23</v>
      </c>
      <c r="S93" s="744" t="s">
        <v>23</v>
      </c>
      <c r="T93" s="1233"/>
      <c r="V93" s="1257"/>
      <c r="W93" s="859" t="s">
        <v>1235</v>
      </c>
      <c r="X93" s="1233"/>
      <c r="Y93" s="744" t="s">
        <v>23</v>
      </c>
      <c r="Z93" s="1107"/>
      <c r="AB93" s="1233"/>
      <c r="AC93" s="1125"/>
      <c r="AD93" s="1069" t="s">
        <v>23</v>
      </c>
      <c r="AE93" s="1125"/>
      <c r="AG93" s="740"/>
      <c r="AH93" s="740"/>
      <c r="AI93" s="740"/>
      <c r="AJ93" s="740"/>
      <c r="AK93" s="740"/>
      <c r="AL93" s="740"/>
      <c r="AM93" s="740"/>
      <c r="AN93" s="740"/>
      <c r="AO93" s="740"/>
      <c r="AP93" s="740"/>
      <c r="AQ93" s="740"/>
      <c r="AR93" s="740"/>
      <c r="AS93" s="740"/>
      <c r="AT93" s="740"/>
      <c r="AU93" s="740"/>
      <c r="AV93" s="740"/>
      <c r="AW93" s="740"/>
      <c r="AX93" s="740"/>
      <c r="AY93" s="740"/>
      <c r="AZ93" s="740"/>
      <c r="BA93" s="740"/>
      <c r="BB93" s="740"/>
      <c r="BC93" s="740"/>
      <c r="BD93" s="740"/>
      <c r="BE93" s="740"/>
      <c r="BF93" s="740"/>
      <c r="BG93" s="740"/>
      <c r="BH93" s="740"/>
      <c r="BI93" s="740"/>
      <c r="BJ93" s="740"/>
      <c r="BK93" s="740"/>
      <c r="BL93" s="740"/>
      <c r="BM93" s="740"/>
      <c r="BN93" s="740"/>
      <c r="BO93" s="740"/>
      <c r="BP93" s="740"/>
      <c r="BQ93" s="740"/>
      <c r="BR93" s="740"/>
      <c r="BS93" s="740"/>
      <c r="BT93" s="740"/>
      <c r="BU93" s="740"/>
      <c r="BV93" s="740"/>
      <c r="BW93" s="740"/>
      <c r="BX93" s="740"/>
      <c r="BY93" s="740"/>
      <c r="BZ93" s="740"/>
      <c r="CA93" s="740"/>
      <c r="CB93" s="740"/>
      <c r="CC93" s="740"/>
      <c r="CD93" s="1107"/>
    </row>
    <row r="94" spans="1:82" s="1237" customFormat="1" ht="13.5" customHeight="1">
      <c r="A94" s="757" t="s">
        <v>17</v>
      </c>
      <c r="B94" s="763" t="s">
        <v>1307</v>
      </c>
      <c r="C94" s="755" t="s">
        <v>18</v>
      </c>
      <c r="D94" s="1248"/>
      <c r="E94" s="1248"/>
      <c r="F94" s="746">
        <f>VLOOKUP(B94,[3]Лист_1!$A:$E,5,0)</f>
        <v>65</v>
      </c>
      <c r="G94" s="749" t="s">
        <v>24</v>
      </c>
      <c r="H94" s="1299"/>
      <c r="J94" s="1125"/>
      <c r="L94" s="744" t="s">
        <v>23</v>
      </c>
      <c r="M94" s="744" t="s">
        <v>23</v>
      </c>
      <c r="P94" s="744" t="s">
        <v>23</v>
      </c>
      <c r="Q94" s="744" t="s">
        <v>23</v>
      </c>
      <c r="S94" s="744" t="s">
        <v>23</v>
      </c>
      <c r="T94" s="1233"/>
      <c r="V94" s="1257"/>
      <c r="W94" s="859" t="s">
        <v>1235</v>
      </c>
      <c r="X94" s="1233"/>
      <c r="Y94" s="744" t="s">
        <v>23</v>
      </c>
      <c r="Z94" s="1107"/>
      <c r="AB94" s="1233"/>
      <c r="AC94" s="1125"/>
      <c r="AD94" s="1069" t="s">
        <v>23</v>
      </c>
      <c r="AE94" s="1125"/>
      <c r="AG94" s="740"/>
      <c r="AH94" s="740"/>
      <c r="AI94" s="740"/>
      <c r="AJ94" s="740"/>
      <c r="AK94" s="740"/>
      <c r="AL94" s="740"/>
      <c r="AM94" s="740"/>
      <c r="AN94" s="740"/>
      <c r="AO94" s="740"/>
      <c r="AP94" s="740"/>
      <c r="AQ94" s="740"/>
      <c r="AR94" s="740"/>
      <c r="AS94" s="740"/>
      <c r="AT94" s="740"/>
      <c r="AU94" s="740"/>
      <c r="AV94" s="740"/>
      <c r="AW94" s="740"/>
      <c r="AX94" s="740"/>
      <c r="AY94" s="740"/>
      <c r="AZ94" s="740"/>
      <c r="BA94" s="740"/>
      <c r="BB94" s="740"/>
      <c r="BC94" s="740"/>
      <c r="BD94" s="740"/>
      <c r="BE94" s="740"/>
      <c r="BF94" s="740"/>
      <c r="BG94" s="740"/>
      <c r="BH94" s="740"/>
      <c r="BI94" s="740"/>
      <c r="BJ94" s="740"/>
      <c r="BK94" s="740"/>
      <c r="BL94" s="740"/>
      <c r="BM94" s="740"/>
      <c r="BN94" s="740"/>
      <c r="BO94" s="740"/>
      <c r="BP94" s="740"/>
      <c r="BQ94" s="740"/>
      <c r="BR94" s="740"/>
      <c r="BS94" s="740"/>
      <c r="BT94" s="740"/>
      <c r="BU94" s="740"/>
      <c r="BV94" s="740"/>
      <c r="BW94" s="740"/>
      <c r="BX94" s="740"/>
      <c r="BY94" s="740"/>
      <c r="BZ94" s="740"/>
      <c r="CA94" s="740"/>
      <c r="CB94" s="740"/>
      <c r="CC94" s="740"/>
      <c r="CD94" s="1107"/>
    </row>
    <row r="95" spans="1:82" s="1237" customFormat="1" ht="13.5" customHeight="1">
      <c r="A95" s="757" t="s">
        <v>17</v>
      </c>
      <c r="B95" s="763" t="s">
        <v>1308</v>
      </c>
      <c r="C95" s="755" t="s">
        <v>18</v>
      </c>
      <c r="D95" s="1248"/>
      <c r="E95" s="1248"/>
      <c r="F95" s="746">
        <v>0</v>
      </c>
      <c r="G95" s="749" t="s">
        <v>24</v>
      </c>
      <c r="H95" s="1299"/>
      <c r="J95" s="1125"/>
      <c r="L95" s="744" t="s">
        <v>23</v>
      </c>
      <c r="M95" s="744" t="s">
        <v>23</v>
      </c>
      <c r="P95" s="744" t="s">
        <v>23</v>
      </c>
      <c r="Q95" s="744" t="s">
        <v>23</v>
      </c>
      <c r="S95" s="744" t="s">
        <v>23</v>
      </c>
      <c r="T95" s="1233"/>
      <c r="V95" s="1257"/>
      <c r="W95" s="859" t="s">
        <v>1235</v>
      </c>
      <c r="X95" s="1233"/>
      <c r="Y95" s="744" t="s">
        <v>23</v>
      </c>
      <c r="Z95" s="1107"/>
      <c r="AB95" s="1233"/>
      <c r="AC95" s="1125"/>
      <c r="AD95" s="1069" t="s">
        <v>23</v>
      </c>
      <c r="AE95" s="1125"/>
      <c r="AG95" s="740"/>
      <c r="AH95" s="740"/>
      <c r="AI95" s="740"/>
      <c r="AJ95" s="740"/>
      <c r="AK95" s="740"/>
      <c r="AL95" s="740"/>
      <c r="AM95" s="740"/>
      <c r="AN95" s="740"/>
      <c r="AO95" s="740"/>
      <c r="AP95" s="740"/>
      <c r="AQ95" s="740"/>
      <c r="AR95" s="740"/>
      <c r="AS95" s="740"/>
      <c r="AT95" s="740"/>
      <c r="AU95" s="740"/>
      <c r="AV95" s="740"/>
      <c r="AW95" s="740"/>
      <c r="AX95" s="740"/>
      <c r="AY95" s="740"/>
      <c r="AZ95" s="740"/>
      <c r="BA95" s="740"/>
      <c r="BB95" s="740"/>
      <c r="BC95" s="740"/>
      <c r="BD95" s="740"/>
      <c r="BE95" s="740"/>
      <c r="BF95" s="740"/>
      <c r="BG95" s="740"/>
      <c r="BH95" s="740"/>
      <c r="BI95" s="740"/>
      <c r="BJ95" s="740"/>
      <c r="BK95" s="740"/>
      <c r="BL95" s="740"/>
      <c r="BM95" s="740"/>
      <c r="BN95" s="740"/>
      <c r="BO95" s="740"/>
      <c r="BP95" s="740"/>
      <c r="BQ95" s="740"/>
      <c r="BR95" s="740"/>
      <c r="BS95" s="740"/>
      <c r="BT95" s="740"/>
      <c r="BU95" s="740"/>
      <c r="BV95" s="740"/>
      <c r="BW95" s="740"/>
      <c r="BX95" s="740"/>
      <c r="BY95" s="740"/>
      <c r="BZ95" s="740"/>
      <c r="CA95" s="740"/>
      <c r="CB95" s="740"/>
      <c r="CC95" s="740"/>
      <c r="CD95" s="1107"/>
    </row>
    <row r="96" spans="1:82" s="1237" customFormat="1" ht="13.5" customHeight="1">
      <c r="A96" s="757" t="s">
        <v>17</v>
      </c>
      <c r="B96" s="763" t="s">
        <v>1323</v>
      </c>
      <c r="C96" s="763" t="s">
        <v>18</v>
      </c>
      <c r="D96" s="1248"/>
      <c r="E96" s="1248"/>
      <c r="F96" s="746">
        <f>VLOOKUP(B96,[3]Лист_1!$A:$E,5,0)</f>
        <v>66</v>
      </c>
      <c r="G96" s="764" t="s">
        <v>24</v>
      </c>
      <c r="H96" s="1299"/>
      <c r="J96" s="1125"/>
      <c r="L96" s="744" t="s">
        <v>23</v>
      </c>
      <c r="M96" s="744" t="s">
        <v>23</v>
      </c>
      <c r="P96" s="744" t="s">
        <v>23</v>
      </c>
      <c r="Q96" s="744" t="s">
        <v>23</v>
      </c>
      <c r="S96" s="744" t="s">
        <v>23</v>
      </c>
      <c r="T96" s="1233"/>
      <c r="V96" s="1257"/>
      <c r="W96" s="859" t="s">
        <v>1235</v>
      </c>
      <c r="X96" s="1233"/>
      <c r="Y96" s="744" t="s">
        <v>23</v>
      </c>
      <c r="Z96" s="1107"/>
      <c r="AB96" s="1233"/>
      <c r="AC96" s="1125"/>
      <c r="AD96" s="744" t="s">
        <v>23</v>
      </c>
      <c r="AE96" s="1125"/>
      <c r="AG96" s="740"/>
      <c r="AH96" s="740"/>
      <c r="AI96" s="740"/>
      <c r="AJ96" s="740"/>
      <c r="AK96" s="740"/>
      <c r="AL96" s="740"/>
      <c r="AM96" s="740"/>
      <c r="AN96" s="740"/>
      <c r="AO96" s="740"/>
      <c r="AP96" s="740"/>
      <c r="AQ96" s="740"/>
      <c r="AR96" s="740"/>
      <c r="AS96" s="740"/>
      <c r="AT96" s="740"/>
      <c r="AU96" s="740"/>
      <c r="AV96" s="740"/>
      <c r="AW96" s="740"/>
      <c r="AX96" s="740"/>
      <c r="AY96" s="740"/>
      <c r="AZ96" s="740"/>
      <c r="BA96" s="740"/>
      <c r="BB96" s="740"/>
      <c r="BC96" s="740"/>
      <c r="BD96" s="740"/>
      <c r="BE96" s="740"/>
      <c r="BF96" s="740"/>
      <c r="BG96" s="740"/>
      <c r="BH96" s="740"/>
      <c r="BI96" s="740"/>
      <c r="BJ96" s="740"/>
      <c r="BK96" s="740"/>
      <c r="BL96" s="740"/>
      <c r="BM96" s="740"/>
      <c r="BN96" s="740"/>
      <c r="BO96" s="740"/>
      <c r="BP96" s="740"/>
      <c r="BQ96" s="740"/>
      <c r="BR96" s="740"/>
      <c r="BS96" s="740"/>
      <c r="BT96" s="740"/>
      <c r="BU96" s="740"/>
      <c r="BV96" s="740"/>
      <c r="BW96" s="740"/>
      <c r="BX96" s="740"/>
      <c r="BY96" s="740"/>
      <c r="BZ96" s="740"/>
      <c r="CA96" s="740"/>
      <c r="CB96" s="740"/>
      <c r="CC96" s="740"/>
      <c r="CD96" s="1107"/>
    </row>
    <row r="97" spans="1:82" s="1237" customFormat="1" ht="19.2" customHeight="1">
      <c r="A97" s="757" t="s">
        <v>17</v>
      </c>
      <c r="B97" s="763" t="s">
        <v>1291</v>
      </c>
      <c r="C97" s="763" t="s">
        <v>18</v>
      </c>
      <c r="D97" s="1248"/>
      <c r="E97" s="1248"/>
      <c r="F97" s="746">
        <f>VLOOKUP(B97,[3]Лист_1!$A:$E,5,0)</f>
        <v>20</v>
      </c>
      <c r="G97" s="764" t="s">
        <v>24</v>
      </c>
      <c r="H97" s="1299"/>
      <c r="J97" s="1125"/>
      <c r="L97" s="744" t="s">
        <v>23</v>
      </c>
      <c r="M97" s="744" t="s">
        <v>23</v>
      </c>
      <c r="P97" s="744" t="s">
        <v>23</v>
      </c>
      <c r="Q97" s="744" t="s">
        <v>23</v>
      </c>
      <c r="S97" s="744" t="s">
        <v>23</v>
      </c>
      <c r="T97" s="1233"/>
      <c r="V97" s="1257"/>
      <c r="W97" s="859" t="s">
        <v>1235</v>
      </c>
      <c r="X97" s="1233"/>
      <c r="Y97" s="744" t="s">
        <v>23</v>
      </c>
      <c r="Z97" s="1107"/>
      <c r="AB97" s="1233"/>
      <c r="AC97" s="1125"/>
      <c r="AD97" s="744" t="s">
        <v>23</v>
      </c>
      <c r="AE97" s="1125"/>
      <c r="AG97" s="740"/>
      <c r="AH97" s="740"/>
      <c r="AI97" s="740"/>
      <c r="AJ97" s="740"/>
      <c r="AK97" s="740"/>
      <c r="AL97" s="740"/>
      <c r="AM97" s="740"/>
      <c r="AN97" s="740"/>
      <c r="AO97" s="740"/>
      <c r="AP97" s="740"/>
      <c r="AQ97" s="740"/>
      <c r="AR97" s="740"/>
      <c r="AS97" s="740"/>
      <c r="AT97" s="740"/>
      <c r="AU97" s="740"/>
      <c r="AV97" s="740"/>
      <c r="AW97" s="740"/>
      <c r="AX97" s="740"/>
      <c r="AY97" s="740"/>
      <c r="AZ97" s="740"/>
      <c r="BA97" s="740"/>
      <c r="BB97" s="740"/>
      <c r="BC97" s="740"/>
      <c r="BD97" s="740"/>
      <c r="BE97" s="740"/>
      <c r="BF97" s="740"/>
      <c r="BG97" s="740"/>
      <c r="BH97" s="740"/>
      <c r="BI97" s="740"/>
      <c r="BJ97" s="740"/>
      <c r="BK97" s="740"/>
      <c r="BL97" s="740"/>
      <c r="BM97" s="740"/>
      <c r="BN97" s="740"/>
      <c r="BO97" s="740"/>
      <c r="BP97" s="740"/>
      <c r="BQ97" s="740"/>
      <c r="BR97" s="740"/>
      <c r="BS97" s="740"/>
      <c r="BT97" s="740"/>
      <c r="BU97" s="740"/>
      <c r="BV97" s="740"/>
      <c r="BW97" s="740"/>
      <c r="BX97" s="740"/>
      <c r="BY97" s="740"/>
      <c r="BZ97" s="740"/>
      <c r="CA97" s="740"/>
      <c r="CB97" s="740"/>
      <c r="CC97" s="740"/>
      <c r="CD97" s="1107"/>
    </row>
    <row r="98" spans="1:82" s="754" customFormat="1" ht="48" customHeight="1">
      <c r="A98" s="747" t="s">
        <v>17</v>
      </c>
      <c r="B98" s="763" t="s">
        <v>1134</v>
      </c>
      <c r="C98" s="748" t="s">
        <v>18</v>
      </c>
      <c r="D98" s="748"/>
      <c r="E98" s="748"/>
      <c r="F98" s="746">
        <f>VLOOKUP(B98,[3]Лист_1!$A:$E,5,0)</f>
        <v>0</v>
      </c>
      <c r="G98" s="749" t="s">
        <v>22</v>
      </c>
      <c r="H98" s="765"/>
      <c r="I98" s="880" t="s">
        <v>638</v>
      </c>
      <c r="J98" s="792"/>
      <c r="K98" s="792"/>
      <c r="L98" s="929"/>
      <c r="M98" s="929"/>
      <c r="N98" s="792"/>
      <c r="O98" s="880" t="s">
        <v>638</v>
      </c>
      <c r="P98" s="744" t="s">
        <v>854</v>
      </c>
      <c r="Q98" s="852"/>
      <c r="R98" s="859" t="s">
        <v>703</v>
      </c>
      <c r="S98" s="852"/>
      <c r="T98" s="756"/>
      <c r="U98" s="792"/>
      <c r="V98" s="861"/>
      <c r="W98" s="852"/>
      <c r="X98" s="1233"/>
      <c r="Y98" s="1070"/>
      <c r="Z98" s="874"/>
      <c r="AA98" s="793"/>
      <c r="AB98" s="1071"/>
      <c r="AC98" s="792"/>
      <c r="AD98" s="1069" t="s">
        <v>23</v>
      </c>
      <c r="AE98" s="792"/>
      <c r="AF98" s="792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  <c r="AW98" s="475"/>
      <c r="AX98" s="475"/>
      <c r="AY98" s="475"/>
      <c r="AZ98" s="475"/>
      <c r="BA98" s="475"/>
      <c r="BB98" s="475"/>
      <c r="BC98" s="475"/>
      <c r="BD98" s="475"/>
      <c r="BE98" s="475"/>
      <c r="BF98" s="475"/>
      <c r="BG98" s="475"/>
      <c r="BH98" s="475"/>
      <c r="BI98" s="475"/>
      <c r="BJ98" s="475"/>
      <c r="BK98" s="475"/>
      <c r="BL98" s="475"/>
      <c r="BM98" s="475"/>
      <c r="BN98" s="475"/>
      <c r="BO98" s="475"/>
      <c r="BP98" s="475"/>
      <c r="BQ98" s="475"/>
      <c r="BR98" s="475"/>
      <c r="BS98" s="475"/>
      <c r="BT98" s="475"/>
      <c r="BU98" s="475"/>
      <c r="BV98" s="475"/>
      <c r="BW98" s="475"/>
      <c r="BX98" s="475"/>
      <c r="BY98" s="475"/>
      <c r="BZ98" s="475"/>
      <c r="CA98" s="475"/>
      <c r="CB98" s="475"/>
      <c r="CC98" s="475"/>
      <c r="CD98" s="781"/>
    </row>
    <row r="99" spans="1:82" s="754" customFormat="1" ht="26.4" customHeight="1">
      <c r="A99" s="747" t="s">
        <v>17</v>
      </c>
      <c r="B99" s="763" t="s">
        <v>696</v>
      </c>
      <c r="C99" s="748" t="s">
        <v>18</v>
      </c>
      <c r="D99" s="748"/>
      <c r="E99" s="748"/>
      <c r="F99" s="746">
        <f>VLOOKUP(B99,[3]Лист_1!$A:$E,5,0)</f>
        <v>8</v>
      </c>
      <c r="G99" s="749" t="s">
        <v>24</v>
      </c>
      <c r="H99" s="765"/>
      <c r="I99" s="792"/>
      <c r="J99" s="792"/>
      <c r="K99" s="792"/>
      <c r="L99" s="943" t="s">
        <v>23</v>
      </c>
      <c r="M99" s="943" t="s">
        <v>23</v>
      </c>
      <c r="N99" s="792"/>
      <c r="O99" s="792"/>
      <c r="P99" s="859" t="s">
        <v>703</v>
      </c>
      <c r="Q99" s="859" t="s">
        <v>703</v>
      </c>
      <c r="R99" s="792"/>
      <c r="S99" s="859" t="s">
        <v>23</v>
      </c>
      <c r="T99" s="792"/>
      <c r="U99" s="792"/>
      <c r="V99" s="861"/>
      <c r="W99" s="852"/>
      <c r="X99" s="1233"/>
      <c r="Y99" s="880" t="s">
        <v>775</v>
      </c>
      <c r="Z99" s="880" t="s">
        <v>775</v>
      </c>
      <c r="AA99" s="880" t="s">
        <v>775</v>
      </c>
      <c r="AB99" s="1071"/>
      <c r="AC99" s="792"/>
      <c r="AD99" s="1069" t="s">
        <v>23</v>
      </c>
      <c r="AE99" s="744" t="s">
        <v>23</v>
      </c>
      <c r="AF99" s="792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5"/>
      <c r="AZ99" s="475"/>
      <c r="BA99" s="475"/>
      <c r="BB99" s="475"/>
      <c r="BC99" s="475"/>
      <c r="BD99" s="475"/>
      <c r="BE99" s="475"/>
      <c r="BF99" s="475"/>
      <c r="BG99" s="475"/>
      <c r="BH99" s="475"/>
      <c r="BI99" s="475"/>
      <c r="BJ99" s="475"/>
      <c r="BK99" s="475"/>
      <c r="BL99" s="475"/>
      <c r="BM99" s="475"/>
      <c r="BN99" s="475"/>
      <c r="BO99" s="475"/>
      <c r="BP99" s="475"/>
      <c r="BQ99" s="475"/>
      <c r="BR99" s="475"/>
      <c r="BS99" s="475"/>
      <c r="BT99" s="475"/>
      <c r="BU99" s="475"/>
      <c r="BV99" s="475"/>
      <c r="BW99" s="475"/>
      <c r="BX99" s="475"/>
      <c r="BY99" s="475"/>
      <c r="BZ99" s="475"/>
      <c r="CA99" s="475"/>
      <c r="CB99" s="475"/>
      <c r="CC99" s="475"/>
      <c r="CD99" s="781"/>
    </row>
    <row r="100" spans="1:82" s="754" customFormat="1" ht="60" customHeight="1">
      <c r="A100" s="747" t="s">
        <v>17</v>
      </c>
      <c r="B100" s="763" t="s">
        <v>28</v>
      </c>
      <c r="C100" s="748" t="s">
        <v>18</v>
      </c>
      <c r="D100" s="748" t="s">
        <v>18</v>
      </c>
      <c r="E100" s="748" t="s">
        <v>18</v>
      </c>
      <c r="F100" s="746">
        <f>VLOOKUP(B100,[3]Лист_1!$A:$E,5,0)</f>
        <v>0</v>
      </c>
      <c r="G100" s="749" t="s">
        <v>22</v>
      </c>
      <c r="H100" s="750"/>
      <c r="I100" s="893" t="s">
        <v>774</v>
      </c>
      <c r="J100" s="894"/>
      <c r="K100" s="894"/>
      <c r="L100" s="894"/>
      <c r="M100" s="894"/>
      <c r="N100" s="893" t="s">
        <v>774</v>
      </c>
      <c r="O100" s="893" t="s">
        <v>774</v>
      </c>
      <c r="P100" s="752"/>
      <c r="Q100" s="752"/>
      <c r="R100" s="744" t="s">
        <v>23</v>
      </c>
      <c r="S100" s="930"/>
      <c r="T100" s="894"/>
      <c r="U100" s="894"/>
      <c r="V100" s="894"/>
      <c r="W100" s="894"/>
      <c r="X100" s="1237"/>
      <c r="Y100" s="894"/>
      <c r="Z100" s="894"/>
      <c r="AA100" s="894"/>
      <c r="AB100" s="1048"/>
      <c r="AC100" s="894"/>
      <c r="AD100" s="744" t="s">
        <v>23</v>
      </c>
      <c r="AE100" s="894"/>
      <c r="AF100" s="744" t="s">
        <v>23</v>
      </c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  <c r="AW100" s="475"/>
      <c r="AX100" s="475"/>
      <c r="AY100" s="475"/>
      <c r="AZ100" s="475"/>
      <c r="BA100" s="475"/>
      <c r="BB100" s="475"/>
      <c r="BC100" s="475"/>
      <c r="BD100" s="475"/>
      <c r="BE100" s="475"/>
      <c r="BF100" s="475"/>
      <c r="BG100" s="475"/>
      <c r="BH100" s="475"/>
      <c r="BI100" s="475"/>
      <c r="BJ100" s="475"/>
      <c r="BK100" s="475"/>
      <c r="BL100" s="475"/>
      <c r="BM100" s="475"/>
      <c r="BN100" s="475"/>
      <c r="BO100" s="475"/>
      <c r="BP100" s="475"/>
      <c r="BQ100" s="475"/>
      <c r="BR100" s="475"/>
      <c r="BS100" s="475"/>
      <c r="BT100" s="475"/>
      <c r="BU100" s="475"/>
      <c r="BV100" s="475"/>
      <c r="BW100" s="475"/>
      <c r="BX100" s="475"/>
      <c r="BY100" s="475"/>
      <c r="BZ100" s="475"/>
      <c r="CA100" s="475"/>
      <c r="CB100" s="475"/>
      <c r="CC100" s="475"/>
      <c r="CD100" s="781"/>
    </row>
    <row r="101" spans="1:82" s="754" customFormat="1" ht="24" customHeight="1">
      <c r="A101" s="747" t="s">
        <v>17</v>
      </c>
      <c r="B101" s="763" t="s">
        <v>1153</v>
      </c>
      <c r="C101" s="748" t="s">
        <v>18</v>
      </c>
      <c r="D101" s="748"/>
      <c r="E101" s="748"/>
      <c r="F101" s="746">
        <f>VLOOKUP(B101,[3]Лист_1!$A:$E,5,0)</f>
        <v>0</v>
      </c>
      <c r="G101" s="749" t="s">
        <v>22</v>
      </c>
      <c r="H101" s="750"/>
      <c r="I101" s="745"/>
      <c r="J101" s="745"/>
      <c r="K101" s="745"/>
      <c r="L101" s="792"/>
      <c r="M101" s="792"/>
      <c r="N101" s="745"/>
      <c r="O101" s="745"/>
      <c r="P101" s="744" t="s">
        <v>854</v>
      </c>
      <c r="Q101" s="792"/>
      <c r="R101" s="744" t="s">
        <v>23</v>
      </c>
      <c r="S101" s="852"/>
      <c r="T101" s="745"/>
      <c r="U101" s="745"/>
      <c r="V101" s="862"/>
      <c r="W101" s="852"/>
      <c r="X101" s="1233"/>
      <c r="Y101" s="1070"/>
      <c r="Z101" s="1070"/>
      <c r="AA101" s="1070"/>
      <c r="AB101" s="1071"/>
      <c r="AC101" s="745"/>
      <c r="AD101" s="1069" t="s">
        <v>23</v>
      </c>
      <c r="AE101" s="744" t="s">
        <v>23</v>
      </c>
      <c r="AF101" s="744" t="s">
        <v>23</v>
      </c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  <c r="AW101" s="475"/>
      <c r="AX101" s="475"/>
      <c r="AY101" s="475"/>
      <c r="AZ101" s="475"/>
      <c r="BA101" s="475"/>
      <c r="BB101" s="475"/>
      <c r="BC101" s="475"/>
      <c r="BD101" s="475"/>
      <c r="BE101" s="475"/>
      <c r="BF101" s="475"/>
      <c r="BG101" s="475"/>
      <c r="BH101" s="475"/>
      <c r="BI101" s="475"/>
      <c r="BJ101" s="475"/>
      <c r="BK101" s="475"/>
      <c r="BL101" s="475"/>
      <c r="BM101" s="475"/>
      <c r="BN101" s="475"/>
      <c r="BO101" s="475"/>
      <c r="BP101" s="475"/>
      <c r="BQ101" s="475"/>
      <c r="BR101" s="475"/>
      <c r="BS101" s="475"/>
      <c r="BT101" s="475"/>
      <c r="BU101" s="475"/>
      <c r="BV101" s="475"/>
      <c r="BW101" s="475"/>
      <c r="BX101" s="475"/>
      <c r="BY101" s="475"/>
      <c r="BZ101" s="475"/>
      <c r="CA101" s="475"/>
      <c r="CB101" s="475"/>
      <c r="CC101" s="475"/>
      <c r="CD101" s="781"/>
    </row>
    <row r="102" spans="1:82" s="850" customFormat="1" ht="12" customHeight="1">
      <c r="A102" s="747" t="s">
        <v>17</v>
      </c>
      <c r="B102" s="763" t="s">
        <v>768</v>
      </c>
      <c r="C102" s="748" t="s">
        <v>18</v>
      </c>
      <c r="D102" s="748"/>
      <c r="E102" s="748"/>
      <c r="F102" s="746">
        <f>VLOOKUP(B102,[3]Лист_1!$A:$E,5,0)</f>
        <v>7</v>
      </c>
      <c r="G102" s="749" t="s">
        <v>24</v>
      </c>
      <c r="H102" s="846"/>
      <c r="I102" s="847"/>
      <c r="J102" s="847"/>
      <c r="K102" s="847"/>
      <c r="L102" s="943" t="s">
        <v>23</v>
      </c>
      <c r="M102" s="943" t="s">
        <v>23</v>
      </c>
      <c r="N102" s="847"/>
      <c r="O102" s="847"/>
      <c r="P102" s="847"/>
      <c r="Q102" s="744" t="s">
        <v>23</v>
      </c>
      <c r="R102" s="847"/>
      <c r="S102" s="859" t="s">
        <v>23</v>
      </c>
      <c r="T102" s="847"/>
      <c r="U102" s="847"/>
      <c r="V102" s="862"/>
      <c r="W102" s="853"/>
      <c r="X102" s="1237"/>
      <c r="Y102" s="859" t="s">
        <v>23</v>
      </c>
      <c r="Z102" s="853"/>
      <c r="AA102" s="853"/>
      <c r="AB102" s="1048"/>
      <c r="AC102" s="847"/>
      <c r="AD102" s="1069" t="s">
        <v>23</v>
      </c>
      <c r="AE102" s="848"/>
      <c r="AF102" s="847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  <c r="AW102" s="475"/>
      <c r="AX102" s="475"/>
      <c r="AY102" s="475"/>
      <c r="AZ102" s="475"/>
      <c r="BA102" s="475"/>
      <c r="BB102" s="475"/>
      <c r="BC102" s="475"/>
      <c r="BD102" s="475"/>
      <c r="BE102" s="475"/>
      <c r="BF102" s="475"/>
      <c r="BG102" s="475"/>
      <c r="BH102" s="475"/>
      <c r="BI102" s="475"/>
      <c r="BJ102" s="475"/>
      <c r="BK102" s="475"/>
      <c r="BL102" s="475"/>
      <c r="BM102" s="475"/>
      <c r="BN102" s="475"/>
      <c r="BO102" s="475"/>
      <c r="BP102" s="475"/>
      <c r="BQ102" s="475"/>
      <c r="BR102" s="475"/>
      <c r="BS102" s="475"/>
      <c r="BT102" s="475"/>
      <c r="BU102" s="475"/>
      <c r="BV102" s="475"/>
      <c r="BW102" s="475"/>
      <c r="BX102" s="475"/>
      <c r="BY102" s="475"/>
      <c r="BZ102" s="475"/>
      <c r="CA102" s="475"/>
      <c r="CB102" s="475"/>
      <c r="CC102" s="475"/>
      <c r="CD102" s="849"/>
    </row>
    <row r="103" spans="1:82" s="754" customFormat="1" ht="24" customHeight="1">
      <c r="A103" s="747" t="s">
        <v>17</v>
      </c>
      <c r="B103" s="763" t="s">
        <v>1135</v>
      </c>
      <c r="C103" s="748" t="s">
        <v>18</v>
      </c>
      <c r="D103" s="748"/>
      <c r="E103" s="748"/>
      <c r="F103" s="746">
        <f>VLOOKUP(B103,[3]Лист_1!$A:$E,5,0)</f>
        <v>8</v>
      </c>
      <c r="G103" s="749" t="s">
        <v>24</v>
      </c>
      <c r="H103" s="750"/>
      <c r="I103" s="758"/>
      <c r="J103" s="758"/>
      <c r="K103" s="758"/>
      <c r="L103" s="943" t="s">
        <v>23</v>
      </c>
      <c r="M103" s="943" t="s">
        <v>23</v>
      </c>
      <c r="N103" s="758"/>
      <c r="O103" s="758"/>
      <c r="P103" s="744" t="s">
        <v>23</v>
      </c>
      <c r="Q103" s="859" t="s">
        <v>703</v>
      </c>
      <c r="R103" s="758"/>
      <c r="S103" s="859" t="s">
        <v>23</v>
      </c>
      <c r="T103" s="758"/>
      <c r="U103" s="758"/>
      <c r="V103" s="864"/>
      <c r="W103" s="856"/>
      <c r="X103" s="1237"/>
      <c r="Y103" s="880" t="s">
        <v>776</v>
      </c>
      <c r="Z103" s="880" t="s">
        <v>776</v>
      </c>
      <c r="AA103" s="880" t="s">
        <v>776</v>
      </c>
      <c r="AB103" s="1071"/>
      <c r="AC103" s="758"/>
      <c r="AD103" s="1069" t="s">
        <v>23</v>
      </c>
      <c r="AE103" s="744" t="s">
        <v>23</v>
      </c>
      <c r="AF103" s="758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  <c r="AW103" s="475"/>
      <c r="AX103" s="475"/>
      <c r="AY103" s="475"/>
      <c r="AZ103" s="475"/>
      <c r="BA103" s="475"/>
      <c r="BB103" s="475"/>
      <c r="BC103" s="475"/>
      <c r="BD103" s="475"/>
      <c r="BE103" s="475"/>
      <c r="BF103" s="475"/>
      <c r="BG103" s="475"/>
      <c r="BH103" s="475"/>
      <c r="BI103" s="475"/>
      <c r="BJ103" s="475"/>
      <c r="BK103" s="475"/>
      <c r="BL103" s="475"/>
      <c r="BM103" s="475"/>
      <c r="BN103" s="475"/>
      <c r="BO103" s="475"/>
      <c r="BP103" s="475"/>
      <c r="BQ103" s="475"/>
      <c r="BR103" s="475"/>
      <c r="BS103" s="475"/>
      <c r="BT103" s="475"/>
      <c r="BU103" s="475"/>
      <c r="BV103" s="475"/>
      <c r="BW103" s="475"/>
      <c r="BX103" s="475"/>
      <c r="BY103" s="475"/>
      <c r="BZ103" s="475"/>
      <c r="CA103" s="475"/>
      <c r="CB103" s="475"/>
      <c r="CC103" s="475"/>
      <c r="CD103" s="781"/>
    </row>
    <row r="104" spans="1:82" s="1088" customFormat="1" ht="29.4" customHeight="1">
      <c r="A104" s="747" t="s">
        <v>17</v>
      </c>
      <c r="B104" s="763" t="s">
        <v>958</v>
      </c>
      <c r="C104" s="748" t="s">
        <v>18</v>
      </c>
      <c r="D104" s="748"/>
      <c r="E104" s="748"/>
      <c r="F104" s="746">
        <f>VLOOKUP(B104,[3]Лист_1!$A:$E,5,0)</f>
        <v>172</v>
      </c>
      <c r="G104" s="749" t="s">
        <v>24</v>
      </c>
      <c r="H104" s="1111"/>
      <c r="I104" s="880" t="s">
        <v>1302</v>
      </c>
      <c r="J104" s="1112"/>
      <c r="K104" s="1112"/>
      <c r="L104" s="744" t="s">
        <v>23</v>
      </c>
      <c r="M104" s="744" t="s">
        <v>23</v>
      </c>
      <c r="N104" s="1112"/>
      <c r="O104" s="1112"/>
      <c r="P104" s="1112"/>
      <c r="Q104" s="859" t="s">
        <v>703</v>
      </c>
      <c r="R104" s="1112"/>
      <c r="S104" s="744" t="s">
        <v>23</v>
      </c>
      <c r="T104" s="1112"/>
      <c r="U104" s="1112"/>
      <c r="V104" s="1113"/>
      <c r="W104" s="859" t="s">
        <v>1235</v>
      </c>
      <c r="X104" s="1233"/>
      <c r="Y104" s="859" t="s">
        <v>23</v>
      </c>
      <c r="Z104" s="1108"/>
      <c r="AA104" s="1108"/>
      <c r="AB104" s="1108"/>
      <c r="AC104" s="1112"/>
      <c r="AD104" s="1069" t="s">
        <v>23</v>
      </c>
      <c r="AE104" s="1092"/>
      <c r="AF104" s="1112"/>
      <c r="AG104" s="475"/>
      <c r="AH104" s="475"/>
      <c r="AI104" s="475"/>
      <c r="AJ104" s="475"/>
      <c r="AK104" s="475"/>
      <c r="AL104" s="475"/>
      <c r="AM104" s="475"/>
      <c r="AN104" s="475"/>
      <c r="AO104" s="475"/>
      <c r="AP104" s="475"/>
      <c r="AQ104" s="475"/>
      <c r="AR104" s="475"/>
      <c r="AS104" s="475"/>
      <c r="AT104" s="475"/>
      <c r="AU104" s="475"/>
      <c r="AV104" s="475"/>
      <c r="AW104" s="475"/>
      <c r="AX104" s="475"/>
      <c r="AY104" s="475"/>
      <c r="AZ104" s="475"/>
      <c r="BA104" s="475"/>
      <c r="BB104" s="475"/>
      <c r="BC104" s="475"/>
      <c r="BD104" s="475"/>
      <c r="BE104" s="475"/>
      <c r="BF104" s="475"/>
      <c r="BG104" s="475"/>
      <c r="BH104" s="475"/>
      <c r="BI104" s="475"/>
      <c r="BJ104" s="475"/>
      <c r="BK104" s="475"/>
      <c r="BL104" s="475"/>
      <c r="BM104" s="475"/>
      <c r="BN104" s="475"/>
      <c r="BO104" s="475"/>
      <c r="BP104" s="475"/>
      <c r="BQ104" s="475"/>
      <c r="BR104" s="475"/>
      <c r="BS104" s="475"/>
      <c r="BT104" s="475"/>
      <c r="BU104" s="475"/>
      <c r="BV104" s="475"/>
      <c r="BW104" s="475"/>
      <c r="BX104" s="475"/>
      <c r="BY104" s="475"/>
      <c r="BZ104" s="475"/>
      <c r="CA104" s="475"/>
      <c r="CB104" s="475"/>
      <c r="CC104" s="475"/>
      <c r="CD104" s="1095"/>
    </row>
    <row r="105" spans="1:82" s="754" customFormat="1" ht="12" customHeight="1">
      <c r="A105" s="747" t="s">
        <v>17</v>
      </c>
      <c r="B105" s="763" t="s">
        <v>835</v>
      </c>
      <c r="C105" s="748" t="s">
        <v>18</v>
      </c>
      <c r="D105" s="749">
        <v>176</v>
      </c>
      <c r="E105" s="749" t="s">
        <v>24</v>
      </c>
      <c r="F105" s="746">
        <v>0</v>
      </c>
      <c r="G105" s="749" t="s">
        <v>24</v>
      </c>
      <c r="H105" s="750"/>
      <c r="I105" s="758"/>
      <c r="J105" s="758"/>
      <c r="K105" s="758"/>
      <c r="L105" s="744" t="s">
        <v>23</v>
      </c>
      <c r="M105" s="744" t="s">
        <v>23</v>
      </c>
      <c r="N105" s="758"/>
      <c r="O105" s="758"/>
      <c r="P105" s="758"/>
      <c r="Q105" s="859" t="s">
        <v>703</v>
      </c>
      <c r="R105" s="758"/>
      <c r="S105" s="859" t="s">
        <v>23</v>
      </c>
      <c r="T105" s="758"/>
      <c r="U105" s="758"/>
      <c r="V105" s="864"/>
      <c r="W105" s="852"/>
      <c r="X105" s="1233"/>
      <c r="Y105" s="859" t="s">
        <v>23</v>
      </c>
      <c r="Z105" s="875"/>
      <c r="AA105" s="758"/>
      <c r="AB105" s="1053"/>
      <c r="AC105" s="758"/>
      <c r="AD105" s="1069" t="s">
        <v>23</v>
      </c>
      <c r="AE105" s="744" t="s">
        <v>23</v>
      </c>
      <c r="AF105" s="758"/>
      <c r="AG105" s="475"/>
      <c r="AH105" s="475"/>
      <c r="AI105" s="475"/>
      <c r="AJ105" s="475"/>
      <c r="AK105" s="475"/>
      <c r="AL105" s="475"/>
      <c r="AM105" s="475"/>
      <c r="AN105" s="475"/>
      <c r="AO105" s="475"/>
      <c r="AP105" s="475"/>
      <c r="AQ105" s="475"/>
      <c r="AR105" s="475"/>
      <c r="AS105" s="475"/>
      <c r="AT105" s="475"/>
      <c r="AU105" s="475"/>
      <c r="AV105" s="475"/>
      <c r="AW105" s="475"/>
      <c r="AX105" s="475"/>
      <c r="AY105" s="475"/>
      <c r="AZ105" s="475"/>
      <c r="BA105" s="475"/>
      <c r="BB105" s="475"/>
      <c r="BC105" s="475"/>
      <c r="BD105" s="475"/>
      <c r="BE105" s="475"/>
      <c r="BF105" s="475"/>
      <c r="BG105" s="475"/>
      <c r="BH105" s="475"/>
      <c r="BI105" s="475"/>
      <c r="BJ105" s="475"/>
      <c r="BK105" s="475"/>
      <c r="BL105" s="475"/>
      <c r="BM105" s="475"/>
      <c r="BN105" s="475"/>
      <c r="BO105" s="475"/>
      <c r="BP105" s="475"/>
      <c r="BQ105" s="475"/>
      <c r="BR105" s="475"/>
      <c r="BS105" s="475"/>
      <c r="BT105" s="475"/>
      <c r="BU105" s="475"/>
      <c r="BV105" s="475"/>
      <c r="BW105" s="475"/>
      <c r="BX105" s="475"/>
      <c r="BY105" s="475"/>
      <c r="BZ105" s="475"/>
      <c r="CA105" s="475"/>
      <c r="CB105" s="475"/>
      <c r="CC105" s="475"/>
      <c r="CD105" s="781"/>
    </row>
    <row r="106" spans="1:82" s="745" customFormat="1" ht="60" customHeight="1">
      <c r="A106" s="762" t="s">
        <v>17</v>
      </c>
      <c r="B106" s="763" t="s">
        <v>29</v>
      </c>
      <c r="C106" s="763" t="s">
        <v>18</v>
      </c>
      <c r="D106" s="763" t="s">
        <v>30</v>
      </c>
      <c r="E106" s="763" t="str">
        <f>VLOOKUP(B106,[1]TDSheet!$A:$B,2,0)</f>
        <v>0d9efdfd-c8cf-11e3-882b-0025906b4dd5</v>
      </c>
      <c r="F106" s="746">
        <f>VLOOKUP(B106,[3]Лист_1!$A:$E,5,0)</f>
        <v>0</v>
      </c>
      <c r="G106" s="764" t="s">
        <v>22</v>
      </c>
      <c r="H106" s="765"/>
      <c r="I106" s="744" t="s">
        <v>23</v>
      </c>
      <c r="K106" s="751" t="s">
        <v>964</v>
      </c>
      <c r="P106" s="744" t="s">
        <v>854</v>
      </c>
      <c r="Q106" s="930"/>
      <c r="R106" s="859" t="s">
        <v>23</v>
      </c>
      <c r="S106" s="930"/>
      <c r="V106" s="862"/>
      <c r="W106" s="853"/>
      <c r="X106" s="1237"/>
      <c r="Y106" s="853"/>
      <c r="Z106" s="855"/>
      <c r="AB106" s="1048"/>
      <c r="AD106" s="744" t="s">
        <v>23</v>
      </c>
      <c r="AF106" s="744" t="s">
        <v>23</v>
      </c>
      <c r="AG106" s="740"/>
      <c r="AH106" s="740"/>
      <c r="AI106" s="740"/>
      <c r="AJ106" s="740"/>
      <c r="AK106" s="740"/>
      <c r="AL106" s="740"/>
      <c r="AM106" s="740"/>
      <c r="AN106" s="740"/>
      <c r="AO106" s="740"/>
      <c r="AP106" s="740"/>
      <c r="AQ106" s="740"/>
      <c r="AR106" s="740"/>
      <c r="AS106" s="740"/>
      <c r="AT106" s="740"/>
      <c r="AU106" s="740"/>
      <c r="AV106" s="740"/>
      <c r="AW106" s="740"/>
      <c r="AX106" s="740"/>
      <c r="AY106" s="740"/>
      <c r="AZ106" s="740"/>
      <c r="BA106" s="740"/>
      <c r="BB106" s="740"/>
      <c r="BC106" s="740"/>
      <c r="BD106" s="740"/>
      <c r="BE106" s="740"/>
      <c r="BF106" s="740"/>
      <c r="BG106" s="740"/>
      <c r="BH106" s="740"/>
      <c r="BI106" s="740"/>
      <c r="BJ106" s="740"/>
      <c r="BK106" s="740"/>
      <c r="BL106" s="740"/>
      <c r="BM106" s="740"/>
      <c r="BN106" s="740"/>
      <c r="BO106" s="740"/>
      <c r="BP106" s="740"/>
      <c r="BQ106" s="740"/>
      <c r="BR106" s="740"/>
      <c r="BS106" s="740"/>
      <c r="BT106" s="740"/>
      <c r="BU106" s="740"/>
      <c r="BV106" s="740"/>
      <c r="BW106" s="740"/>
      <c r="BX106" s="740"/>
      <c r="BY106" s="740"/>
      <c r="BZ106" s="740"/>
      <c r="CA106" s="740"/>
      <c r="CB106" s="740"/>
      <c r="CC106" s="740"/>
      <c r="CD106" s="783"/>
    </row>
    <row r="107" spans="1:82" s="754" customFormat="1" ht="60" customHeight="1">
      <c r="A107" s="747" t="s">
        <v>17</v>
      </c>
      <c r="B107" s="763" t="s">
        <v>31</v>
      </c>
      <c r="C107" s="748" t="s">
        <v>18</v>
      </c>
      <c r="D107" s="748" t="s">
        <v>32</v>
      </c>
      <c r="E107" s="748" t="e">
        <f>VLOOKUP(B107,[1]TDSheet!$A:$B,2,0)</f>
        <v>#N/A</v>
      </c>
      <c r="F107" s="746">
        <f>VLOOKUP(B107,[3]Лист_1!$A:$E,5,0)</f>
        <v>2</v>
      </c>
      <c r="G107" s="749" t="s">
        <v>22</v>
      </c>
      <c r="H107" s="750"/>
      <c r="I107" s="744" t="s">
        <v>23</v>
      </c>
      <c r="J107" s="930"/>
      <c r="K107" s="751" t="s">
        <v>1167</v>
      </c>
      <c r="L107" s="930"/>
      <c r="M107" s="930"/>
      <c r="N107" s="930"/>
      <c r="O107" s="930"/>
      <c r="P107" s="930"/>
      <c r="Q107" s="930"/>
      <c r="R107" s="859" t="s">
        <v>703</v>
      </c>
      <c r="S107" s="930"/>
      <c r="T107" s="930"/>
      <c r="U107" s="930"/>
      <c r="V107" s="930"/>
      <c r="W107" s="930"/>
      <c r="X107" s="1237"/>
      <c r="Y107" s="930"/>
      <c r="Z107" s="930"/>
      <c r="AA107" s="930"/>
      <c r="AB107" s="1048"/>
      <c r="AC107" s="930"/>
      <c r="AD107" s="744" t="s">
        <v>23</v>
      </c>
      <c r="AE107" s="930"/>
      <c r="AF107" s="744" t="s">
        <v>23</v>
      </c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  <c r="AS107" s="475"/>
      <c r="AT107" s="475"/>
      <c r="AU107" s="475"/>
      <c r="AV107" s="475"/>
      <c r="AW107" s="475"/>
      <c r="AX107" s="475"/>
      <c r="AY107" s="475"/>
      <c r="AZ107" s="475"/>
      <c r="BA107" s="475"/>
      <c r="BB107" s="475"/>
      <c r="BC107" s="475"/>
      <c r="BD107" s="475"/>
      <c r="BE107" s="475"/>
      <c r="BF107" s="475"/>
      <c r="BG107" s="475"/>
      <c r="BH107" s="475"/>
      <c r="BI107" s="475"/>
      <c r="BJ107" s="475"/>
      <c r="BK107" s="475"/>
      <c r="BL107" s="475"/>
      <c r="BM107" s="475"/>
      <c r="BN107" s="475"/>
      <c r="BO107" s="475"/>
      <c r="BP107" s="475"/>
      <c r="BQ107" s="475"/>
      <c r="BR107" s="475"/>
      <c r="BS107" s="475"/>
      <c r="BT107" s="475"/>
      <c r="BU107" s="475"/>
      <c r="BV107" s="475"/>
      <c r="BW107" s="475"/>
      <c r="BX107" s="475"/>
      <c r="BY107" s="475"/>
      <c r="BZ107" s="475"/>
      <c r="CA107" s="475"/>
      <c r="CB107" s="475"/>
      <c r="CC107" s="475"/>
      <c r="CD107" s="781"/>
    </row>
    <row r="108" spans="1:82" s="745" customFormat="1" ht="12" hidden="1" customHeight="1">
      <c r="A108" s="762" t="s">
        <v>17</v>
      </c>
      <c r="B108" s="763" t="s">
        <v>667</v>
      </c>
      <c r="C108" s="763" t="s">
        <v>18</v>
      </c>
      <c r="D108" s="763"/>
      <c r="E108" s="763"/>
      <c r="F108" s="746">
        <f>VLOOKUP(B108,[3]Лист_1!$A:$E,5,0)</f>
        <v>1</v>
      </c>
      <c r="G108" s="764" t="s">
        <v>22</v>
      </c>
      <c r="H108" s="765"/>
      <c r="I108" s="1302" t="s">
        <v>20</v>
      </c>
      <c r="J108" s="1303"/>
      <c r="K108" s="1303"/>
      <c r="L108" s="1303"/>
      <c r="M108" s="1303"/>
      <c r="N108" s="1303"/>
      <c r="O108" s="1303"/>
      <c r="P108" s="1303"/>
      <c r="Q108" s="1303"/>
      <c r="R108" s="1303"/>
      <c r="S108" s="1303"/>
      <c r="T108" s="1303"/>
      <c r="U108" s="1303"/>
      <c r="V108" s="1303"/>
      <c r="W108" s="1303"/>
      <c r="X108" s="1125"/>
      <c r="Y108" s="1303"/>
      <c r="Z108" s="1303"/>
      <c r="AA108" s="1303"/>
      <c r="AB108" s="1303"/>
      <c r="AC108" s="1303"/>
      <c r="AD108" s="1304"/>
      <c r="AE108" s="1303"/>
      <c r="AF108" s="1305"/>
      <c r="AG108" s="740"/>
      <c r="AH108" s="740"/>
      <c r="AI108" s="740"/>
      <c r="AJ108" s="740"/>
      <c r="AK108" s="740"/>
      <c r="AL108" s="740"/>
      <c r="AM108" s="740"/>
      <c r="AN108" s="740"/>
      <c r="AO108" s="740"/>
      <c r="AP108" s="740"/>
      <c r="AQ108" s="740"/>
      <c r="AR108" s="740"/>
      <c r="AS108" s="740"/>
      <c r="AT108" s="740"/>
      <c r="AU108" s="740"/>
      <c r="AV108" s="740"/>
      <c r="AW108" s="740"/>
      <c r="AX108" s="740"/>
      <c r="AY108" s="740"/>
      <c r="AZ108" s="740"/>
      <c r="BA108" s="740"/>
      <c r="BB108" s="740"/>
      <c r="BC108" s="740"/>
      <c r="BD108" s="740"/>
      <c r="BE108" s="740"/>
      <c r="BF108" s="740"/>
      <c r="BG108" s="740"/>
      <c r="BH108" s="740"/>
      <c r="BI108" s="740"/>
      <c r="BJ108" s="740"/>
      <c r="BK108" s="740"/>
      <c r="BL108" s="740"/>
      <c r="BM108" s="740"/>
      <c r="BN108" s="740"/>
      <c r="BO108" s="740"/>
      <c r="BP108" s="740"/>
      <c r="BQ108" s="740"/>
      <c r="BR108" s="740"/>
      <c r="BS108" s="740"/>
      <c r="BT108" s="740"/>
      <c r="BU108" s="740"/>
      <c r="BV108" s="740"/>
      <c r="BW108" s="740"/>
      <c r="BX108" s="740"/>
      <c r="BY108" s="740"/>
      <c r="BZ108" s="740"/>
      <c r="CA108" s="740"/>
      <c r="CB108" s="740"/>
      <c r="CC108" s="740"/>
      <c r="CD108" s="783"/>
    </row>
    <row r="109" spans="1:82" s="754" customFormat="1" ht="48" hidden="1" customHeight="1">
      <c r="A109" s="747" t="s">
        <v>17</v>
      </c>
      <c r="B109" s="763" t="s">
        <v>599</v>
      </c>
      <c r="C109" s="748" t="s">
        <v>18</v>
      </c>
      <c r="D109" s="748"/>
      <c r="E109" s="748"/>
      <c r="F109" s="746">
        <f>VLOOKUP(B109,[3]Лист_1!$A:$E,5,0)</f>
        <v>0</v>
      </c>
      <c r="G109" s="749" t="s">
        <v>22</v>
      </c>
      <c r="H109" s="765"/>
      <c r="I109" s="1306" t="s">
        <v>1012</v>
      </c>
      <c r="J109" s="1301"/>
      <c r="K109" s="1307"/>
      <c r="L109" s="930"/>
      <c r="M109" s="930"/>
      <c r="N109" s="745"/>
      <c r="O109" s="880" t="s">
        <v>736</v>
      </c>
      <c r="P109" s="745"/>
      <c r="R109" s="801"/>
      <c r="S109" s="930"/>
      <c r="T109" s="745"/>
      <c r="U109" s="745"/>
      <c r="V109" s="862"/>
      <c r="W109" s="853"/>
      <c r="X109" s="1237"/>
      <c r="Y109" s="853"/>
      <c r="Z109" s="871" t="s">
        <v>736</v>
      </c>
      <c r="AA109" s="853"/>
      <c r="AB109" s="1071"/>
      <c r="AC109" s="745"/>
      <c r="AD109" s="745"/>
      <c r="AE109" s="745"/>
      <c r="AF109" s="74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  <c r="AS109" s="475"/>
      <c r="AT109" s="475"/>
      <c r="AU109" s="475"/>
      <c r="AV109" s="475"/>
      <c r="AW109" s="475"/>
      <c r="AX109" s="475"/>
      <c r="AY109" s="475"/>
      <c r="AZ109" s="475"/>
      <c r="BA109" s="475"/>
      <c r="BB109" s="475"/>
      <c r="BC109" s="475"/>
      <c r="BD109" s="475"/>
      <c r="BE109" s="475"/>
      <c r="BF109" s="475"/>
      <c r="BG109" s="475"/>
      <c r="BH109" s="475"/>
      <c r="BI109" s="475"/>
      <c r="BJ109" s="475"/>
      <c r="BK109" s="475"/>
      <c r="BL109" s="475"/>
      <c r="BM109" s="475"/>
      <c r="BN109" s="475"/>
      <c r="BO109" s="475"/>
      <c r="BP109" s="475"/>
      <c r="BQ109" s="475"/>
      <c r="BR109" s="475"/>
      <c r="BS109" s="475"/>
      <c r="BT109" s="475"/>
      <c r="BU109" s="475"/>
      <c r="BV109" s="475"/>
      <c r="BW109" s="475"/>
      <c r="BX109" s="475"/>
      <c r="BY109" s="475"/>
      <c r="BZ109" s="475"/>
      <c r="CA109" s="475"/>
      <c r="CB109" s="475"/>
      <c r="CC109" s="475"/>
      <c r="CD109" s="781"/>
    </row>
    <row r="110" spans="1:82" s="754" customFormat="1" ht="48" customHeight="1">
      <c r="A110" s="747" t="s">
        <v>17</v>
      </c>
      <c r="B110" s="763" t="s">
        <v>630</v>
      </c>
      <c r="C110" s="748" t="s">
        <v>18</v>
      </c>
      <c r="D110" s="748"/>
      <c r="E110" s="748"/>
      <c r="F110" s="746">
        <f>VLOOKUP(B110,[3]Лист_1!$A:$E,5,0)</f>
        <v>6</v>
      </c>
      <c r="G110" s="749" t="s">
        <v>24</v>
      </c>
      <c r="H110" s="768"/>
      <c r="I110" s="880" t="s">
        <v>1245</v>
      </c>
      <c r="J110" s="768"/>
      <c r="K110" s="768"/>
      <c r="L110" s="744" t="s">
        <v>23</v>
      </c>
      <c r="M110" s="744" t="s">
        <v>23</v>
      </c>
      <c r="N110" s="768"/>
      <c r="O110" s="768"/>
      <c r="P110" s="744" t="s">
        <v>23</v>
      </c>
      <c r="Q110" s="744" t="s">
        <v>23</v>
      </c>
      <c r="R110" s="768"/>
      <c r="S110" s="859" t="s">
        <v>23</v>
      </c>
      <c r="T110" s="859" t="s">
        <v>23</v>
      </c>
      <c r="U110" s="768"/>
      <c r="V110" s="865"/>
      <c r="W110" s="859" t="s">
        <v>1235</v>
      </c>
      <c r="X110" s="1233"/>
      <c r="Y110" s="880" t="s">
        <v>753</v>
      </c>
      <c r="Z110" s="871" t="s">
        <v>753</v>
      </c>
      <c r="AA110" s="751" t="s">
        <v>753</v>
      </c>
      <c r="AB110" s="1071"/>
      <c r="AC110" s="768"/>
      <c r="AD110" s="1069" t="s">
        <v>23</v>
      </c>
      <c r="AE110" s="768"/>
      <c r="AF110" s="752"/>
      <c r="AG110" s="475"/>
      <c r="AH110" s="475"/>
      <c r="AI110" s="475"/>
      <c r="AJ110" s="475"/>
      <c r="AK110" s="475"/>
      <c r="AL110" s="475"/>
      <c r="AM110" s="475"/>
      <c r="AN110" s="475"/>
      <c r="AO110" s="475"/>
      <c r="AP110" s="475"/>
      <c r="AQ110" s="475"/>
      <c r="AR110" s="475"/>
      <c r="AS110" s="475"/>
      <c r="AT110" s="475"/>
      <c r="AU110" s="475"/>
      <c r="AV110" s="475"/>
      <c r="AW110" s="475"/>
      <c r="AX110" s="475"/>
      <c r="AY110" s="475"/>
      <c r="AZ110" s="475"/>
      <c r="BA110" s="475"/>
      <c r="BB110" s="475"/>
      <c r="BC110" s="475"/>
      <c r="BD110" s="475"/>
      <c r="BE110" s="475"/>
      <c r="BF110" s="475"/>
      <c r="BG110" s="475"/>
      <c r="BH110" s="475"/>
      <c r="BI110" s="475"/>
      <c r="BJ110" s="475"/>
      <c r="BK110" s="475"/>
      <c r="BL110" s="475"/>
      <c r="BM110" s="475"/>
      <c r="BN110" s="475"/>
      <c r="BO110" s="475"/>
      <c r="BP110" s="475"/>
      <c r="BQ110" s="475"/>
      <c r="BR110" s="475"/>
      <c r="BS110" s="475"/>
      <c r="BT110" s="475"/>
      <c r="BU110" s="475"/>
      <c r="BV110" s="475"/>
      <c r="BW110" s="475"/>
      <c r="BX110" s="475"/>
      <c r="BY110" s="475"/>
      <c r="BZ110" s="475"/>
      <c r="CA110" s="475"/>
      <c r="CB110" s="475"/>
      <c r="CC110" s="475"/>
      <c r="CD110" s="781"/>
    </row>
    <row r="111" spans="1:82" s="1237" customFormat="1" ht="48" customHeight="1">
      <c r="A111" s="762" t="s">
        <v>17</v>
      </c>
      <c r="B111" s="763" t="s">
        <v>1324</v>
      </c>
      <c r="C111" s="763" t="s">
        <v>18</v>
      </c>
      <c r="D111" s="1248"/>
      <c r="E111" s="1248"/>
      <c r="F111" s="746">
        <f>VLOOKUP(B111,[3]Лист_1!$A:$E,5,0)</f>
        <v>106</v>
      </c>
      <c r="G111" s="764" t="s">
        <v>24</v>
      </c>
      <c r="H111" s="1318"/>
      <c r="I111" s="1110"/>
      <c r="J111" s="1318"/>
      <c r="K111" s="1371"/>
      <c r="L111" s="744" t="s">
        <v>23</v>
      </c>
      <c r="M111" s="744" t="s">
        <v>23</v>
      </c>
      <c r="N111" s="1371"/>
      <c r="O111" s="1371"/>
      <c r="P111" s="744" t="s">
        <v>23</v>
      </c>
      <c r="Q111" s="744" t="s">
        <v>23</v>
      </c>
      <c r="R111" s="1318"/>
      <c r="S111" s="859" t="s">
        <v>23</v>
      </c>
      <c r="T111" s="1233"/>
      <c r="U111" s="1318"/>
      <c r="V111" s="1372"/>
      <c r="W111" s="859" t="s">
        <v>1235</v>
      </c>
      <c r="X111" s="1233"/>
      <c r="Y111" s="744" t="s">
        <v>23</v>
      </c>
      <c r="Z111" s="1110"/>
      <c r="AA111" s="1245"/>
      <c r="AB111" s="1245"/>
      <c r="AC111" s="1318"/>
      <c r="AD111" s="744" t="s">
        <v>23</v>
      </c>
      <c r="AE111" s="1318"/>
      <c r="AF111" s="1233"/>
      <c r="AG111" s="740"/>
      <c r="AH111" s="740"/>
      <c r="AI111" s="740"/>
      <c r="AJ111" s="740"/>
      <c r="AK111" s="740"/>
      <c r="AL111" s="740"/>
      <c r="AM111" s="740"/>
      <c r="AN111" s="740"/>
      <c r="AO111" s="740"/>
      <c r="AP111" s="740"/>
      <c r="AQ111" s="740"/>
      <c r="AR111" s="740"/>
      <c r="AS111" s="740"/>
      <c r="AT111" s="740"/>
      <c r="AU111" s="740"/>
      <c r="AV111" s="740"/>
      <c r="AW111" s="740"/>
      <c r="AX111" s="740"/>
      <c r="AY111" s="740"/>
      <c r="AZ111" s="740"/>
      <c r="BA111" s="740"/>
      <c r="BB111" s="740"/>
      <c r="BC111" s="740"/>
      <c r="BD111" s="740"/>
      <c r="BE111" s="740"/>
      <c r="BF111" s="740"/>
      <c r="BG111" s="740"/>
      <c r="BH111" s="740"/>
      <c r="BI111" s="740"/>
      <c r="BJ111" s="740"/>
      <c r="BK111" s="740"/>
      <c r="BL111" s="740"/>
      <c r="BM111" s="740"/>
      <c r="BN111" s="740"/>
      <c r="BO111" s="740"/>
      <c r="BP111" s="740"/>
      <c r="BQ111" s="740"/>
      <c r="BR111" s="740"/>
      <c r="BS111" s="740"/>
      <c r="BT111" s="740"/>
      <c r="BU111" s="740"/>
      <c r="BV111" s="740"/>
      <c r="BW111" s="740"/>
      <c r="BX111" s="740"/>
      <c r="BY111" s="740"/>
      <c r="BZ111" s="740"/>
      <c r="CA111" s="740"/>
      <c r="CB111" s="740"/>
      <c r="CC111" s="740"/>
      <c r="CD111" s="1107"/>
    </row>
    <row r="112" spans="1:82" s="754" customFormat="1" ht="60" customHeight="1">
      <c r="A112" s="747" t="s">
        <v>17</v>
      </c>
      <c r="B112" s="763" t="s">
        <v>33</v>
      </c>
      <c r="C112" s="748" t="s">
        <v>18</v>
      </c>
      <c r="D112" s="748"/>
      <c r="E112" s="748"/>
      <c r="F112" s="746">
        <f>VLOOKUP(B112,[3]Лист_1!$A:$E,5,0)</f>
        <v>0</v>
      </c>
      <c r="G112" s="749" t="s">
        <v>22</v>
      </c>
      <c r="H112" s="768"/>
      <c r="I112" s="871" t="s">
        <v>639</v>
      </c>
      <c r="J112" s="768"/>
      <c r="K112" s="871" t="s">
        <v>1096</v>
      </c>
      <c r="L112" s="768"/>
      <c r="M112" s="768"/>
      <c r="N112" s="871" t="s">
        <v>639</v>
      </c>
      <c r="O112" s="871" t="s">
        <v>639</v>
      </c>
      <c r="P112" s="744" t="s">
        <v>854</v>
      </c>
      <c r="Q112" s="768"/>
      <c r="R112" s="859" t="s">
        <v>703</v>
      </c>
      <c r="S112" s="931"/>
      <c r="T112" s="768"/>
      <c r="U112" s="768"/>
      <c r="V112" s="865"/>
      <c r="W112" s="857"/>
      <c r="X112" s="1318"/>
      <c r="Y112" s="857"/>
      <c r="Z112" s="857"/>
      <c r="AA112" s="857"/>
      <c r="AB112" s="1054"/>
      <c r="AC112" s="768"/>
      <c r="AD112" s="744" t="s">
        <v>23</v>
      </c>
      <c r="AE112" s="744" t="s">
        <v>23</v>
      </c>
      <c r="AF112" s="744" t="s">
        <v>23</v>
      </c>
      <c r="AG112" s="475"/>
      <c r="AH112" s="475"/>
      <c r="AI112" s="475"/>
      <c r="AJ112" s="475"/>
      <c r="AK112" s="475"/>
      <c r="AL112" s="475"/>
      <c r="AM112" s="475"/>
      <c r="AN112" s="475"/>
      <c r="AO112" s="475"/>
      <c r="AP112" s="475"/>
      <c r="AQ112" s="475"/>
      <c r="AR112" s="475"/>
      <c r="AS112" s="475"/>
      <c r="AT112" s="475"/>
      <c r="AU112" s="475"/>
      <c r="AV112" s="475"/>
      <c r="AW112" s="475"/>
      <c r="AX112" s="475"/>
      <c r="AY112" s="475"/>
      <c r="AZ112" s="475"/>
      <c r="BA112" s="475"/>
      <c r="BB112" s="475"/>
      <c r="BC112" s="475"/>
      <c r="BD112" s="475"/>
      <c r="BE112" s="475"/>
      <c r="BF112" s="475"/>
      <c r="BG112" s="475"/>
      <c r="BH112" s="475"/>
      <c r="BI112" s="475"/>
      <c r="BJ112" s="475"/>
      <c r="BK112" s="475"/>
      <c r="BL112" s="475"/>
      <c r="BM112" s="475"/>
      <c r="BN112" s="475"/>
      <c r="BO112" s="475"/>
      <c r="BP112" s="475"/>
      <c r="BQ112" s="475"/>
      <c r="BR112" s="475"/>
      <c r="BS112" s="475"/>
      <c r="BT112" s="475"/>
      <c r="BU112" s="475"/>
      <c r="BV112" s="475"/>
      <c r="BW112" s="475"/>
      <c r="BX112" s="475"/>
      <c r="BY112" s="475"/>
      <c r="BZ112" s="475"/>
      <c r="CA112" s="475"/>
      <c r="CB112" s="475"/>
      <c r="CC112" s="475"/>
      <c r="CD112" s="781"/>
    </row>
    <row r="113" spans="1:16384" s="754" customFormat="1" ht="60" customHeight="1">
      <c r="A113" s="747" t="s">
        <v>17</v>
      </c>
      <c r="B113" s="763" t="s">
        <v>597</v>
      </c>
      <c r="C113" s="748" t="s">
        <v>18</v>
      </c>
      <c r="D113" s="748"/>
      <c r="E113" s="748"/>
      <c r="F113" s="746">
        <f>VLOOKUP(B113,[3]Лист_1!$A:$E,5,0)</f>
        <v>0</v>
      </c>
      <c r="G113" s="749" t="s">
        <v>24</v>
      </c>
      <c r="H113" s="768"/>
      <c r="I113" s="880" t="s">
        <v>640</v>
      </c>
      <c r="J113" s="768"/>
      <c r="K113" s="768"/>
      <c r="L113" s="792"/>
      <c r="M113" s="792"/>
      <c r="N113" s="768"/>
      <c r="O113" s="880" t="s">
        <v>640</v>
      </c>
      <c r="P113" s="768"/>
      <c r="Q113" s="792"/>
      <c r="R113" s="744" t="s">
        <v>23</v>
      </c>
      <c r="S113" s="852"/>
      <c r="T113" s="768"/>
      <c r="U113" s="768"/>
      <c r="V113" s="865"/>
      <c r="W113" s="857"/>
      <c r="X113" s="1318"/>
      <c r="Y113" s="1070"/>
      <c r="Z113" s="874"/>
      <c r="AA113" s="793"/>
      <c r="AB113" s="1071"/>
      <c r="AC113" s="768"/>
      <c r="AD113" s="1069" t="s">
        <v>23</v>
      </c>
      <c r="AE113" s="744" t="s">
        <v>23</v>
      </c>
      <c r="AF113" s="1069" t="s">
        <v>23</v>
      </c>
      <c r="AG113" s="475"/>
      <c r="AH113" s="475"/>
      <c r="AI113" s="475"/>
      <c r="AJ113" s="475"/>
      <c r="AK113" s="475"/>
      <c r="AL113" s="475"/>
      <c r="AM113" s="475"/>
      <c r="AN113" s="475"/>
      <c r="AO113" s="475"/>
      <c r="AP113" s="475"/>
      <c r="AQ113" s="475"/>
      <c r="AR113" s="475"/>
      <c r="AS113" s="475"/>
      <c r="AT113" s="475"/>
      <c r="AU113" s="475"/>
      <c r="AV113" s="475"/>
      <c r="AW113" s="475"/>
      <c r="AX113" s="475"/>
      <c r="AY113" s="475"/>
      <c r="AZ113" s="475"/>
      <c r="BA113" s="475"/>
      <c r="BB113" s="475"/>
      <c r="BC113" s="475"/>
      <c r="BD113" s="475"/>
      <c r="BE113" s="475"/>
      <c r="BF113" s="475"/>
      <c r="BG113" s="475"/>
      <c r="BH113" s="475"/>
      <c r="BI113" s="475"/>
      <c r="BJ113" s="475"/>
      <c r="BK113" s="475"/>
      <c r="BL113" s="475"/>
      <c r="BM113" s="475"/>
      <c r="BN113" s="475"/>
      <c r="BO113" s="475"/>
      <c r="BP113" s="475"/>
      <c r="BQ113" s="475"/>
      <c r="BR113" s="475"/>
      <c r="BS113" s="475"/>
      <c r="BT113" s="475"/>
      <c r="BU113" s="475"/>
      <c r="BV113" s="475"/>
      <c r="BW113" s="475"/>
      <c r="BX113" s="475"/>
      <c r="BY113" s="475"/>
      <c r="BZ113" s="475"/>
      <c r="CA113" s="475"/>
      <c r="CB113" s="475"/>
      <c r="CC113" s="475"/>
      <c r="CD113" s="781"/>
    </row>
    <row r="114" spans="1:16384" s="754" customFormat="1" ht="24" customHeight="1">
      <c r="A114" s="747" t="s">
        <v>17</v>
      </c>
      <c r="B114" s="763" t="s">
        <v>660</v>
      </c>
      <c r="C114" s="748" t="s">
        <v>18</v>
      </c>
      <c r="D114" s="748"/>
      <c r="E114" s="748"/>
      <c r="F114" s="746">
        <f>VLOOKUP(B114,[3]Лист_1!$A:$E,5,0)</f>
        <v>0</v>
      </c>
      <c r="G114" s="749" t="s">
        <v>22</v>
      </c>
      <c r="H114" s="768"/>
      <c r="I114" s="880" t="s">
        <v>1014</v>
      </c>
      <c r="J114" s="768"/>
      <c r="K114" s="768"/>
      <c r="L114" s="792"/>
      <c r="M114" s="792"/>
      <c r="N114" s="768"/>
      <c r="O114" s="880" t="s">
        <v>1014</v>
      </c>
      <c r="P114" s="768"/>
      <c r="Q114" s="852"/>
      <c r="R114" s="859" t="s">
        <v>703</v>
      </c>
      <c r="S114" s="852"/>
      <c r="T114" s="768"/>
      <c r="U114" s="768"/>
      <c r="V114" s="865"/>
      <c r="W114" s="857"/>
      <c r="X114" s="1318"/>
      <c r="Y114" s="1070"/>
      <c r="Z114" s="1070"/>
      <c r="AA114" s="1070"/>
      <c r="AB114" s="1071"/>
      <c r="AC114" s="768"/>
      <c r="AD114" s="1069" t="s">
        <v>23</v>
      </c>
      <c r="AE114" s="744" t="s">
        <v>23</v>
      </c>
      <c r="AF114" s="1069" t="s">
        <v>23</v>
      </c>
      <c r="AG114" s="475"/>
      <c r="AH114" s="475"/>
      <c r="AI114" s="475"/>
      <c r="AJ114" s="475"/>
      <c r="AK114" s="475"/>
      <c r="AL114" s="475"/>
      <c r="AM114" s="475"/>
      <c r="AN114" s="475"/>
      <c r="AO114" s="475"/>
      <c r="AP114" s="475"/>
      <c r="AQ114" s="475"/>
      <c r="AR114" s="475"/>
      <c r="AS114" s="475"/>
      <c r="AT114" s="475"/>
      <c r="AU114" s="475"/>
      <c r="AV114" s="475"/>
      <c r="AW114" s="475"/>
      <c r="AX114" s="475"/>
      <c r="AY114" s="475"/>
      <c r="AZ114" s="475"/>
      <c r="BA114" s="475"/>
      <c r="BB114" s="475"/>
      <c r="BC114" s="475"/>
      <c r="BD114" s="475"/>
      <c r="BE114" s="475"/>
      <c r="BF114" s="475"/>
      <c r="BG114" s="475"/>
      <c r="BH114" s="475"/>
      <c r="BI114" s="475"/>
      <c r="BJ114" s="475"/>
      <c r="BK114" s="475"/>
      <c r="BL114" s="475"/>
      <c r="BM114" s="475"/>
      <c r="BN114" s="475"/>
      <c r="BO114" s="475"/>
      <c r="BP114" s="475"/>
      <c r="BQ114" s="475"/>
      <c r="BR114" s="475"/>
      <c r="BS114" s="475"/>
      <c r="BT114" s="475"/>
      <c r="BU114" s="475"/>
      <c r="BV114" s="475"/>
      <c r="BW114" s="475"/>
      <c r="BX114" s="475"/>
      <c r="BY114" s="475"/>
      <c r="BZ114" s="475"/>
      <c r="CA114" s="475"/>
      <c r="CB114" s="475"/>
      <c r="CC114" s="475"/>
      <c r="CD114" s="781"/>
    </row>
    <row r="115" spans="1:16384" s="754" customFormat="1" ht="24" customHeight="1">
      <c r="A115" s="747" t="s">
        <v>17</v>
      </c>
      <c r="B115" s="763" t="s">
        <v>635</v>
      </c>
      <c r="C115" s="748" t="s">
        <v>18</v>
      </c>
      <c r="D115" s="748"/>
      <c r="E115" s="748"/>
      <c r="F115" s="746">
        <f>VLOOKUP(B115,[3]Лист_1!$A:$E,5,0)</f>
        <v>0</v>
      </c>
      <c r="G115" s="749" t="s">
        <v>22</v>
      </c>
      <c r="H115" s="765"/>
      <c r="I115" s="880" t="s">
        <v>738</v>
      </c>
      <c r="J115" s="745"/>
      <c r="K115" s="745"/>
      <c r="L115" s="745"/>
      <c r="M115" s="745"/>
      <c r="N115" s="880" t="s">
        <v>738</v>
      </c>
      <c r="O115" s="880" t="s">
        <v>738</v>
      </c>
      <c r="P115" s="744" t="s">
        <v>854</v>
      </c>
      <c r="Q115" s="768"/>
      <c r="R115" s="859" t="s">
        <v>703</v>
      </c>
      <c r="S115" s="745"/>
      <c r="T115" s="745"/>
      <c r="U115" s="745"/>
      <c r="V115" s="862"/>
      <c r="W115" s="853"/>
      <c r="X115" s="1237"/>
      <c r="Y115" s="853"/>
      <c r="Z115" s="853"/>
      <c r="AA115" s="853"/>
      <c r="AB115" s="1048"/>
      <c r="AC115" s="745"/>
      <c r="AD115" s="744" t="s">
        <v>23</v>
      </c>
      <c r="AE115" s="744" t="s">
        <v>23</v>
      </c>
      <c r="AF115" s="859" t="s">
        <v>23</v>
      </c>
      <c r="AG115" s="475"/>
      <c r="AH115" s="475"/>
      <c r="AI115" s="475"/>
      <c r="AJ115" s="475"/>
      <c r="AK115" s="475"/>
      <c r="AL115" s="475"/>
      <c r="AM115" s="475"/>
      <c r="AN115" s="475"/>
      <c r="AO115" s="475"/>
      <c r="AP115" s="475"/>
      <c r="AQ115" s="475"/>
      <c r="AR115" s="475"/>
      <c r="AS115" s="475"/>
      <c r="AT115" s="475"/>
      <c r="AU115" s="475"/>
      <c r="AV115" s="475"/>
      <c r="AW115" s="475"/>
      <c r="AX115" s="475"/>
      <c r="AY115" s="475"/>
      <c r="AZ115" s="475"/>
      <c r="BA115" s="475"/>
      <c r="BB115" s="475"/>
      <c r="BC115" s="475"/>
      <c r="BD115" s="475"/>
      <c r="BE115" s="475"/>
      <c r="BF115" s="475"/>
      <c r="BG115" s="475"/>
      <c r="BH115" s="475"/>
      <c r="BI115" s="475"/>
      <c r="BJ115" s="475"/>
      <c r="BK115" s="475"/>
      <c r="BL115" s="475"/>
      <c r="BM115" s="475"/>
      <c r="BN115" s="475"/>
      <c r="BO115" s="475"/>
      <c r="BP115" s="475"/>
      <c r="BQ115" s="475"/>
      <c r="BR115" s="475"/>
      <c r="BS115" s="475"/>
      <c r="BT115" s="475"/>
      <c r="BU115" s="475"/>
      <c r="BV115" s="475"/>
      <c r="BW115" s="475"/>
      <c r="BX115" s="475"/>
      <c r="BY115" s="475"/>
      <c r="BZ115" s="475"/>
      <c r="CA115" s="475"/>
      <c r="CB115" s="475"/>
      <c r="CC115" s="475"/>
      <c r="CD115" s="781"/>
      <c r="XFC115" s="765"/>
    </row>
    <row r="116" spans="1:16384" s="754" customFormat="1" ht="12" customHeight="1">
      <c r="A116" s="747" t="s">
        <v>17</v>
      </c>
      <c r="B116" s="763" t="s">
        <v>701</v>
      </c>
      <c r="C116" s="748" t="s">
        <v>18</v>
      </c>
      <c r="D116" s="748"/>
      <c r="E116" s="748"/>
      <c r="F116" s="746">
        <f>VLOOKUP(B116,[3]Лист_1!$A:$E,5,0)</f>
        <v>0</v>
      </c>
      <c r="G116" s="749" t="s">
        <v>22</v>
      </c>
      <c r="H116" s="765"/>
      <c r="I116" s="744" t="s">
        <v>23</v>
      </c>
      <c r="J116" s="745"/>
      <c r="K116" s="745"/>
      <c r="L116" s="792"/>
      <c r="M116" s="792"/>
      <c r="N116" s="745"/>
      <c r="O116" s="745"/>
      <c r="P116" s="745"/>
      <c r="Q116" s="792"/>
      <c r="R116" s="744" t="s">
        <v>23</v>
      </c>
      <c r="S116" s="852"/>
      <c r="T116" s="745"/>
      <c r="U116" s="745"/>
      <c r="V116" s="862"/>
      <c r="W116" s="853"/>
      <c r="X116" s="1237"/>
      <c r="Y116" s="852"/>
      <c r="Z116" s="855"/>
      <c r="AA116" s="745"/>
      <c r="AB116" s="1048"/>
      <c r="AC116" s="745"/>
      <c r="AD116" s="1069" t="s">
        <v>23</v>
      </c>
      <c r="AE116" s="744" t="s">
        <v>23</v>
      </c>
      <c r="AF116" s="859" t="s">
        <v>23</v>
      </c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  <c r="AS116" s="475"/>
      <c r="AT116" s="475"/>
      <c r="AU116" s="475"/>
      <c r="AV116" s="475"/>
      <c r="AW116" s="475"/>
      <c r="AX116" s="475"/>
      <c r="AY116" s="475"/>
      <c r="AZ116" s="475"/>
      <c r="BA116" s="475"/>
      <c r="BB116" s="475"/>
      <c r="BC116" s="475"/>
      <c r="BD116" s="475"/>
      <c r="BE116" s="475"/>
      <c r="BF116" s="475"/>
      <c r="BG116" s="475"/>
      <c r="BH116" s="475"/>
      <c r="BI116" s="475"/>
      <c r="BJ116" s="475"/>
      <c r="BK116" s="475"/>
      <c r="BL116" s="475"/>
      <c r="BM116" s="475"/>
      <c r="BN116" s="475"/>
      <c r="BO116" s="475"/>
      <c r="BP116" s="475"/>
      <c r="BQ116" s="475"/>
      <c r="BR116" s="475"/>
      <c r="BS116" s="475"/>
      <c r="BT116" s="475"/>
      <c r="BU116" s="475"/>
      <c r="BV116" s="475"/>
      <c r="BW116" s="475"/>
      <c r="BX116" s="475"/>
      <c r="BY116" s="475"/>
      <c r="BZ116" s="475"/>
      <c r="CA116" s="475"/>
      <c r="CB116" s="475"/>
      <c r="CC116" s="475"/>
      <c r="CD116" s="781"/>
      <c r="XFC116" s="765"/>
    </row>
    <row r="117" spans="1:16384" s="754" customFormat="1" ht="12" customHeight="1">
      <c r="A117" s="747" t="s">
        <v>17</v>
      </c>
      <c r="B117" s="763" t="s">
        <v>1164</v>
      </c>
      <c r="C117" s="748" t="s">
        <v>18</v>
      </c>
      <c r="D117" s="748"/>
      <c r="E117" s="748"/>
      <c r="F117" s="746">
        <f>VLOOKUP(B117,[3]Лист_1!$A:$E,5,0)</f>
        <v>0</v>
      </c>
      <c r="G117" s="749" t="s">
        <v>22</v>
      </c>
      <c r="H117" s="765"/>
      <c r="I117" s="744" t="s">
        <v>23</v>
      </c>
      <c r="J117" s="745"/>
      <c r="K117" s="745"/>
      <c r="L117" s="792"/>
      <c r="M117" s="792"/>
      <c r="N117" s="745"/>
      <c r="O117" s="745"/>
      <c r="P117" s="745"/>
      <c r="Q117" s="852"/>
      <c r="R117" s="859" t="s">
        <v>703</v>
      </c>
      <c r="S117" s="852"/>
      <c r="T117" s="745"/>
      <c r="U117" s="745"/>
      <c r="V117" s="862"/>
      <c r="W117" s="852"/>
      <c r="X117" s="1233"/>
      <c r="Y117" s="852"/>
      <c r="Z117" s="855"/>
      <c r="AA117" s="745"/>
      <c r="AB117" s="1048"/>
      <c r="AC117" s="745"/>
      <c r="AD117" s="1069" t="s">
        <v>23</v>
      </c>
      <c r="AE117" s="744" t="s">
        <v>23</v>
      </c>
      <c r="AF117" s="859" t="s">
        <v>23</v>
      </c>
      <c r="AG117" s="475"/>
      <c r="AH117" s="475"/>
      <c r="AI117" s="475"/>
      <c r="AJ117" s="475"/>
      <c r="AK117" s="475"/>
      <c r="AL117" s="475"/>
      <c r="AM117" s="475"/>
      <c r="AN117" s="475"/>
      <c r="AO117" s="475"/>
      <c r="AP117" s="475"/>
      <c r="AQ117" s="475"/>
      <c r="AR117" s="475"/>
      <c r="AS117" s="475"/>
      <c r="AT117" s="475"/>
      <c r="AU117" s="475"/>
      <c r="AV117" s="475"/>
      <c r="AW117" s="475"/>
      <c r="AX117" s="475"/>
      <c r="AY117" s="475"/>
      <c r="AZ117" s="475"/>
      <c r="BA117" s="475"/>
      <c r="BB117" s="475"/>
      <c r="BC117" s="475"/>
      <c r="BD117" s="475"/>
      <c r="BE117" s="475"/>
      <c r="BF117" s="475"/>
      <c r="BG117" s="475"/>
      <c r="BH117" s="475"/>
      <c r="BI117" s="475"/>
      <c r="BJ117" s="475"/>
      <c r="BK117" s="475"/>
      <c r="BL117" s="475"/>
      <c r="BM117" s="475"/>
      <c r="BN117" s="475"/>
      <c r="BO117" s="475"/>
      <c r="BP117" s="475"/>
      <c r="BQ117" s="475"/>
      <c r="BR117" s="475"/>
      <c r="BS117" s="475"/>
      <c r="BT117" s="475"/>
      <c r="BU117" s="475"/>
      <c r="BV117" s="475"/>
      <c r="BW117" s="475"/>
      <c r="BX117" s="475"/>
      <c r="BY117" s="475"/>
      <c r="BZ117" s="475"/>
      <c r="CA117" s="475"/>
      <c r="CB117" s="475"/>
      <c r="CC117" s="475"/>
      <c r="CD117" s="781"/>
      <c r="XFC117" s="765"/>
    </row>
    <row r="118" spans="1:16384" s="1238" customFormat="1" ht="12" customHeight="1">
      <c r="A118" s="747" t="s">
        <v>17</v>
      </c>
      <c r="B118" s="763" t="s">
        <v>1298</v>
      </c>
      <c r="C118" s="748" t="s">
        <v>18</v>
      </c>
      <c r="D118" s="1236"/>
      <c r="E118" s="1236"/>
      <c r="F118" s="746">
        <f>VLOOKUP(B118,[3]Лист_1!$A:$E,5,0)</f>
        <v>200</v>
      </c>
      <c r="G118" s="749" t="s">
        <v>24</v>
      </c>
      <c r="H118" s="1241"/>
      <c r="I118" s="1237"/>
      <c r="J118" s="1237"/>
      <c r="K118" s="1237"/>
      <c r="L118" s="744" t="s">
        <v>23</v>
      </c>
      <c r="M118" s="744" t="s">
        <v>23</v>
      </c>
      <c r="N118" s="1237"/>
      <c r="O118" s="1237"/>
      <c r="P118" s="744" t="s">
        <v>23</v>
      </c>
      <c r="Q118" s="744" t="s">
        <v>23</v>
      </c>
      <c r="R118" s="1237"/>
      <c r="S118" s="859" t="s">
        <v>23</v>
      </c>
      <c r="T118" s="1237"/>
      <c r="U118" s="1237"/>
      <c r="V118" s="1257"/>
      <c r="W118" s="859" t="s">
        <v>1235</v>
      </c>
      <c r="X118" s="1233"/>
      <c r="Y118" s="859" t="s">
        <v>23</v>
      </c>
      <c r="Z118" s="1107"/>
      <c r="AA118" s="1237"/>
      <c r="AB118" s="1237"/>
      <c r="AC118" s="1237"/>
      <c r="AD118" s="1069" t="s">
        <v>23</v>
      </c>
      <c r="AE118" s="1243"/>
      <c r="AF118" s="1237"/>
      <c r="AG118" s="475"/>
      <c r="AH118" s="475"/>
      <c r="AI118" s="475"/>
      <c r="AJ118" s="475"/>
      <c r="AK118" s="475"/>
      <c r="AL118" s="475"/>
      <c r="AM118" s="475"/>
      <c r="AN118" s="475"/>
      <c r="AO118" s="475"/>
      <c r="AP118" s="475"/>
      <c r="AQ118" s="475"/>
      <c r="AR118" s="475"/>
      <c r="AS118" s="475"/>
      <c r="AT118" s="475"/>
      <c r="AU118" s="475"/>
      <c r="AV118" s="475"/>
      <c r="AW118" s="475"/>
      <c r="AX118" s="475"/>
      <c r="AY118" s="475"/>
      <c r="AZ118" s="475"/>
      <c r="BA118" s="475"/>
      <c r="BB118" s="475"/>
      <c r="BC118" s="475"/>
      <c r="BD118" s="475"/>
      <c r="BE118" s="475"/>
      <c r="BF118" s="475"/>
      <c r="BG118" s="475"/>
      <c r="BH118" s="475"/>
      <c r="BI118" s="475"/>
      <c r="BJ118" s="475"/>
      <c r="BK118" s="475"/>
      <c r="BL118" s="475"/>
      <c r="BM118" s="475"/>
      <c r="BN118" s="475"/>
      <c r="BO118" s="475"/>
      <c r="BP118" s="475"/>
      <c r="BQ118" s="475"/>
      <c r="BR118" s="475"/>
      <c r="BS118" s="475"/>
      <c r="BT118" s="475"/>
      <c r="BU118" s="475"/>
      <c r="BV118" s="475"/>
      <c r="BW118" s="475"/>
      <c r="BX118" s="475"/>
      <c r="BY118" s="475"/>
      <c r="BZ118" s="475"/>
      <c r="CA118" s="475"/>
      <c r="CB118" s="475"/>
      <c r="CC118" s="475"/>
      <c r="CD118" s="1095"/>
      <c r="XFC118" s="1241"/>
    </row>
    <row r="119" spans="1:16384" s="797" customFormat="1" ht="30" customHeight="1">
      <c r="A119" s="747" t="s">
        <v>17</v>
      </c>
      <c r="B119" s="763" t="s">
        <v>716</v>
      </c>
      <c r="C119" s="748" t="s">
        <v>18</v>
      </c>
      <c r="D119" s="748"/>
      <c r="E119" s="748"/>
      <c r="F119" s="746">
        <f>VLOOKUP(B119,[3]Лист_1!$A:$E,5,0)</f>
        <v>9</v>
      </c>
      <c r="G119" s="749" t="s">
        <v>24</v>
      </c>
      <c r="H119" s="799"/>
      <c r="I119" s="745"/>
      <c r="J119" s="745"/>
      <c r="K119" s="745"/>
      <c r="L119" s="744" t="s">
        <v>23</v>
      </c>
      <c r="M119" s="744" t="s">
        <v>23</v>
      </c>
      <c r="N119" s="745"/>
      <c r="O119" s="745"/>
      <c r="P119" s="744" t="s">
        <v>23</v>
      </c>
      <c r="Q119" s="744" t="s">
        <v>23</v>
      </c>
      <c r="R119" s="745"/>
      <c r="S119" s="859" t="s">
        <v>23</v>
      </c>
      <c r="T119" s="745"/>
      <c r="U119" s="745"/>
      <c r="V119" s="862"/>
      <c r="W119" s="859" t="s">
        <v>1235</v>
      </c>
      <c r="X119" s="1233"/>
      <c r="Y119" s="880" t="s">
        <v>1138</v>
      </c>
      <c r="Z119" s="855"/>
      <c r="AA119" s="880" t="s">
        <v>1138</v>
      </c>
      <c r="AB119" s="1048"/>
      <c r="AC119" s="745"/>
      <c r="AD119" s="1069" t="s">
        <v>23</v>
      </c>
      <c r="AE119" s="745"/>
      <c r="AF119" s="74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  <c r="AW119" s="475"/>
      <c r="AX119" s="475"/>
      <c r="AY119" s="475"/>
      <c r="AZ119" s="475"/>
      <c r="BA119" s="475"/>
      <c r="BB119" s="475"/>
      <c r="BC119" s="475"/>
      <c r="BD119" s="475"/>
      <c r="BE119" s="475"/>
      <c r="BF119" s="475"/>
      <c r="BG119" s="475"/>
      <c r="BH119" s="475"/>
      <c r="BI119" s="475"/>
      <c r="BJ119" s="475"/>
      <c r="BK119" s="475"/>
      <c r="BL119" s="475"/>
      <c r="BM119" s="475"/>
      <c r="BN119" s="475"/>
      <c r="BO119" s="475"/>
      <c r="BP119" s="475"/>
      <c r="BQ119" s="475"/>
      <c r="BR119" s="475"/>
      <c r="BS119" s="475"/>
      <c r="BT119" s="475"/>
      <c r="BU119" s="475"/>
      <c r="BV119" s="475"/>
      <c r="BW119" s="475"/>
      <c r="BX119" s="475"/>
      <c r="BY119" s="475"/>
      <c r="BZ119" s="475"/>
      <c r="CA119" s="475"/>
      <c r="CB119" s="475"/>
      <c r="CC119" s="475"/>
      <c r="CD119" s="796"/>
      <c r="XFC119" s="799"/>
    </row>
    <row r="120" spans="1:16384" s="979" customFormat="1" ht="28.2" customHeight="1">
      <c r="A120" s="747" t="s">
        <v>17</v>
      </c>
      <c r="B120" s="763" t="s">
        <v>855</v>
      </c>
      <c r="C120" s="748" t="s">
        <v>18</v>
      </c>
      <c r="D120" s="748"/>
      <c r="E120" s="748"/>
      <c r="F120" s="746">
        <f>VLOOKUP(B120,[3]Лист_1!$A:$E,5,0)</f>
        <v>83</v>
      </c>
      <c r="G120" s="749" t="s">
        <v>24</v>
      </c>
      <c r="H120" s="974"/>
      <c r="I120" s="975"/>
      <c r="J120" s="975"/>
      <c r="K120" s="975"/>
      <c r="L120" s="744" t="s">
        <v>23</v>
      </c>
      <c r="M120" s="744" t="s">
        <v>23</v>
      </c>
      <c r="N120" s="975"/>
      <c r="O120" s="975"/>
      <c r="P120" s="975"/>
      <c r="Q120" s="744" t="s">
        <v>23</v>
      </c>
      <c r="R120" s="975"/>
      <c r="S120" s="744" t="s">
        <v>23</v>
      </c>
      <c r="T120" s="792"/>
      <c r="U120" s="975"/>
      <c r="V120" s="976"/>
      <c r="W120" s="859" t="s">
        <v>1235</v>
      </c>
      <c r="X120" s="1233"/>
      <c r="Y120" s="880" t="s">
        <v>1139</v>
      </c>
      <c r="Z120" s="977"/>
      <c r="AA120" s="880" t="s">
        <v>1139</v>
      </c>
      <c r="AB120" s="1048"/>
      <c r="AC120" s="975"/>
      <c r="AD120" s="1069" t="s">
        <v>23</v>
      </c>
      <c r="AE120" s="975"/>
      <c r="AF120" s="975"/>
      <c r="AG120" s="475"/>
      <c r="AH120" s="475"/>
      <c r="AI120" s="475"/>
      <c r="AJ120" s="475"/>
      <c r="AK120" s="475"/>
      <c r="AL120" s="475"/>
      <c r="AM120" s="475"/>
      <c r="AN120" s="475"/>
      <c r="AO120" s="475"/>
      <c r="AP120" s="475"/>
      <c r="AQ120" s="475"/>
      <c r="AR120" s="475"/>
      <c r="AS120" s="475"/>
      <c r="AT120" s="475"/>
      <c r="AU120" s="475"/>
      <c r="AV120" s="475"/>
      <c r="AW120" s="475"/>
      <c r="AX120" s="475"/>
      <c r="AY120" s="475"/>
      <c r="AZ120" s="475"/>
      <c r="BA120" s="475"/>
      <c r="BB120" s="475"/>
      <c r="BC120" s="475"/>
      <c r="BD120" s="475"/>
      <c r="BE120" s="475"/>
      <c r="BF120" s="475"/>
      <c r="BG120" s="475"/>
      <c r="BH120" s="475"/>
      <c r="BI120" s="475"/>
      <c r="BJ120" s="475"/>
      <c r="BK120" s="475"/>
      <c r="BL120" s="475"/>
      <c r="BM120" s="475"/>
      <c r="BN120" s="475"/>
      <c r="BO120" s="475"/>
      <c r="BP120" s="475"/>
      <c r="BQ120" s="475"/>
      <c r="BR120" s="475"/>
      <c r="BS120" s="475"/>
      <c r="BT120" s="475"/>
      <c r="BU120" s="475"/>
      <c r="BV120" s="475"/>
      <c r="BW120" s="475"/>
      <c r="BX120" s="475"/>
      <c r="BY120" s="475"/>
      <c r="BZ120" s="475"/>
      <c r="CA120" s="475"/>
      <c r="CB120" s="475"/>
      <c r="CC120" s="475"/>
      <c r="CD120" s="978"/>
      <c r="XFC120" s="974"/>
    </row>
    <row r="121" spans="1:16384" s="1238" customFormat="1" ht="28.2" customHeight="1">
      <c r="A121" s="747" t="s">
        <v>17</v>
      </c>
      <c r="B121" s="763" t="s">
        <v>1248</v>
      </c>
      <c r="C121" s="748" t="s">
        <v>18</v>
      </c>
      <c r="D121" s="748"/>
      <c r="E121" s="748"/>
      <c r="F121" s="746">
        <f>VLOOKUP(B121,[3]Лист_1!$A:$E,5,0)</f>
        <v>83</v>
      </c>
      <c r="G121" s="749" t="s">
        <v>24</v>
      </c>
      <c r="H121" s="1241"/>
      <c r="I121" s="1237"/>
      <c r="J121" s="1237"/>
      <c r="K121" s="1237"/>
      <c r="L121" s="744" t="s">
        <v>23</v>
      </c>
      <c r="M121" s="744" t="s">
        <v>23</v>
      </c>
      <c r="N121" s="1237"/>
      <c r="O121" s="1237"/>
      <c r="P121" s="744" t="s">
        <v>23</v>
      </c>
      <c r="Q121" s="744" t="s">
        <v>23</v>
      </c>
      <c r="R121" s="1237"/>
      <c r="S121" s="744" t="s">
        <v>23</v>
      </c>
      <c r="T121" s="1237"/>
      <c r="U121" s="1237"/>
      <c r="V121" s="1257"/>
      <c r="W121" s="859" t="s">
        <v>1235</v>
      </c>
      <c r="X121" s="1233"/>
      <c r="Y121" s="744" t="s">
        <v>23</v>
      </c>
      <c r="Z121" s="1107"/>
      <c r="AA121" s="1233"/>
      <c r="AB121" s="1237"/>
      <c r="AC121" s="1237"/>
      <c r="AD121" s="1069" t="s">
        <v>23</v>
      </c>
      <c r="AE121" s="1237"/>
      <c r="AF121" s="1237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475"/>
      <c r="BA121" s="475"/>
      <c r="BB121" s="475"/>
      <c r="BC121" s="475"/>
      <c r="BD121" s="475"/>
      <c r="BE121" s="475"/>
      <c r="BF121" s="475"/>
      <c r="BG121" s="475"/>
      <c r="BH121" s="475"/>
      <c r="BI121" s="475"/>
      <c r="BJ121" s="475"/>
      <c r="BK121" s="475"/>
      <c r="BL121" s="475"/>
      <c r="BM121" s="475"/>
      <c r="BN121" s="475"/>
      <c r="BO121" s="475"/>
      <c r="BP121" s="475"/>
      <c r="BQ121" s="475"/>
      <c r="BR121" s="475"/>
      <c r="BS121" s="475"/>
      <c r="BT121" s="475"/>
      <c r="BU121" s="475"/>
      <c r="BV121" s="475"/>
      <c r="BW121" s="475"/>
      <c r="BX121" s="475"/>
      <c r="BY121" s="475"/>
      <c r="BZ121" s="475"/>
      <c r="CA121" s="475"/>
      <c r="CB121" s="475"/>
      <c r="CC121" s="475"/>
      <c r="CD121" s="1095"/>
      <c r="XFC121" s="1241"/>
    </row>
    <row r="122" spans="1:16384" s="1238" customFormat="1" ht="28.2" customHeight="1">
      <c r="A122" s="747" t="s">
        <v>17</v>
      </c>
      <c r="B122" s="1248" t="s">
        <v>1359</v>
      </c>
      <c r="C122" s="748" t="s">
        <v>18</v>
      </c>
      <c r="D122" s="1236"/>
      <c r="E122" s="1236"/>
      <c r="F122" s="746">
        <f>VLOOKUP(B122,[3]Лист_1!$A:$E,5,0)</f>
        <v>224</v>
      </c>
      <c r="G122" s="749" t="s">
        <v>24</v>
      </c>
      <c r="H122" s="1241"/>
      <c r="I122" s="1237"/>
      <c r="J122" s="1237"/>
      <c r="K122" s="1237"/>
      <c r="L122" s="744" t="s">
        <v>23</v>
      </c>
      <c r="M122" s="744" t="s">
        <v>23</v>
      </c>
      <c r="N122" s="1237"/>
      <c r="O122" s="1237"/>
      <c r="P122" s="1233"/>
      <c r="Q122" s="744" t="s">
        <v>23</v>
      </c>
      <c r="R122" s="1237"/>
      <c r="S122" s="1237"/>
      <c r="T122" s="1237"/>
      <c r="U122" s="1237"/>
      <c r="V122" s="1257"/>
      <c r="W122" s="859" t="s">
        <v>1235</v>
      </c>
      <c r="X122" s="1233"/>
      <c r="Y122" s="744" t="s">
        <v>23</v>
      </c>
      <c r="Z122" s="1107"/>
      <c r="AA122" s="1233"/>
      <c r="AB122" s="1237"/>
      <c r="AC122" s="1237"/>
      <c r="AD122" s="744" t="s">
        <v>23</v>
      </c>
      <c r="AE122" s="1237"/>
      <c r="AF122" s="1237"/>
      <c r="AG122" s="475"/>
      <c r="AH122" s="475"/>
      <c r="AI122" s="475"/>
      <c r="AJ122" s="475"/>
      <c r="AK122" s="475"/>
      <c r="AL122" s="475"/>
      <c r="AM122" s="475"/>
      <c r="AN122" s="475"/>
      <c r="AO122" s="475"/>
      <c r="AP122" s="475"/>
      <c r="AQ122" s="475"/>
      <c r="AR122" s="475"/>
      <c r="AS122" s="475"/>
      <c r="AT122" s="475"/>
      <c r="AU122" s="475"/>
      <c r="AV122" s="475"/>
      <c r="AW122" s="475"/>
      <c r="AX122" s="475"/>
      <c r="AY122" s="475"/>
      <c r="AZ122" s="475"/>
      <c r="BA122" s="475"/>
      <c r="BB122" s="475"/>
      <c r="BC122" s="475"/>
      <c r="BD122" s="475"/>
      <c r="BE122" s="475"/>
      <c r="BF122" s="475"/>
      <c r="BG122" s="475"/>
      <c r="BH122" s="475"/>
      <c r="BI122" s="475"/>
      <c r="BJ122" s="475"/>
      <c r="BK122" s="475"/>
      <c r="BL122" s="475"/>
      <c r="BM122" s="475"/>
      <c r="BN122" s="475"/>
      <c r="BO122" s="475"/>
      <c r="BP122" s="475"/>
      <c r="BQ122" s="475"/>
      <c r="BR122" s="475"/>
      <c r="BS122" s="475"/>
      <c r="BT122" s="475"/>
      <c r="BU122" s="475"/>
      <c r="BV122" s="475"/>
      <c r="BW122" s="475"/>
      <c r="BX122" s="475"/>
      <c r="BY122" s="475"/>
      <c r="BZ122" s="475"/>
      <c r="CA122" s="475"/>
      <c r="CB122" s="475"/>
      <c r="CC122" s="475"/>
      <c r="CD122" s="1095"/>
      <c r="XFC122" s="1241"/>
    </row>
    <row r="123" spans="1:16384" s="945" customFormat="1" ht="25.8" customHeight="1">
      <c r="A123" s="747" t="s">
        <v>17</v>
      </c>
      <c r="B123" s="763" t="s">
        <v>1094</v>
      </c>
      <c r="C123" s="748" t="s">
        <v>18</v>
      </c>
      <c r="D123" s="748"/>
      <c r="E123" s="748"/>
      <c r="F123" s="746">
        <f>VLOOKUP(B123,[3]Лист_1!$A:$E,5,0)</f>
        <v>25</v>
      </c>
      <c r="G123" s="749" t="s">
        <v>24</v>
      </c>
      <c r="H123" s="932"/>
      <c r="I123" s="930"/>
      <c r="J123" s="930"/>
      <c r="K123" s="930"/>
      <c r="L123" s="744" t="s">
        <v>23</v>
      </c>
      <c r="M123" s="744" t="s">
        <v>23</v>
      </c>
      <c r="N123" s="930"/>
      <c r="O123" s="930"/>
      <c r="P123" s="744" t="s">
        <v>23</v>
      </c>
      <c r="Q123" s="744" t="s">
        <v>23</v>
      </c>
      <c r="R123" s="930"/>
      <c r="S123" s="744" t="s">
        <v>23</v>
      </c>
      <c r="T123" s="930"/>
      <c r="U123" s="930"/>
      <c r="V123" s="935"/>
      <c r="W123" s="859" t="s">
        <v>1235</v>
      </c>
      <c r="X123" s="1233"/>
      <c r="Y123" s="859" t="s">
        <v>23</v>
      </c>
      <c r="Z123" s="936"/>
      <c r="AA123" s="880" t="s">
        <v>1127</v>
      </c>
      <c r="AB123" s="1048"/>
      <c r="AC123" s="930"/>
      <c r="AD123" s="1069" t="s">
        <v>23</v>
      </c>
      <c r="AE123" s="930"/>
      <c r="AF123" s="930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  <c r="AS123" s="475"/>
      <c r="AT123" s="475"/>
      <c r="AU123" s="475"/>
      <c r="AV123" s="475"/>
      <c r="AW123" s="475"/>
      <c r="AX123" s="475"/>
      <c r="AY123" s="475"/>
      <c r="AZ123" s="475"/>
      <c r="BA123" s="475"/>
      <c r="BB123" s="475"/>
      <c r="BC123" s="475"/>
      <c r="BD123" s="475"/>
      <c r="BE123" s="475"/>
      <c r="BF123" s="475"/>
      <c r="BG123" s="475"/>
      <c r="BH123" s="475"/>
      <c r="BI123" s="475"/>
      <c r="BJ123" s="475"/>
      <c r="BK123" s="475"/>
      <c r="BL123" s="475"/>
      <c r="BM123" s="475"/>
      <c r="BN123" s="475"/>
      <c r="BO123" s="475"/>
      <c r="BP123" s="475"/>
      <c r="BQ123" s="475"/>
      <c r="BR123" s="475"/>
      <c r="BS123" s="475"/>
      <c r="BT123" s="475"/>
      <c r="BU123" s="475"/>
      <c r="BV123" s="475"/>
      <c r="BW123" s="475"/>
      <c r="BX123" s="475"/>
      <c r="BY123" s="475"/>
      <c r="BZ123" s="475"/>
      <c r="CA123" s="475"/>
      <c r="CB123" s="475"/>
      <c r="CC123" s="475"/>
      <c r="CD123" s="944"/>
      <c r="XFC123" s="932"/>
    </row>
    <row r="124" spans="1:16384" s="754" customFormat="1" ht="72" customHeight="1">
      <c r="A124" s="747" t="s">
        <v>17</v>
      </c>
      <c r="B124" s="763" t="s">
        <v>34</v>
      </c>
      <c r="C124" s="748" t="s">
        <v>18</v>
      </c>
      <c r="D124" s="748"/>
      <c r="E124" s="748"/>
      <c r="F124" s="746">
        <f>VLOOKUP(B124,[3]Лист_1!$A:$E,5,0)</f>
        <v>0</v>
      </c>
      <c r="G124" s="749" t="s">
        <v>22</v>
      </c>
      <c r="H124" s="750"/>
      <c r="I124" s="880" t="s">
        <v>698</v>
      </c>
      <c r="J124" s="745"/>
      <c r="K124" s="745"/>
      <c r="L124" s="745"/>
      <c r="M124" s="745"/>
      <c r="N124" s="745"/>
      <c r="O124" s="880" t="s">
        <v>698</v>
      </c>
      <c r="P124" s="744" t="s">
        <v>854</v>
      </c>
      <c r="Q124" s="1114"/>
      <c r="R124" s="859" t="s">
        <v>23</v>
      </c>
      <c r="S124" s="745"/>
      <c r="T124" s="745"/>
      <c r="U124" s="745"/>
      <c r="V124" s="862"/>
      <c r="W124" s="853"/>
      <c r="X124" s="1237"/>
      <c r="Y124" s="853"/>
      <c r="Z124" s="871" t="s">
        <v>698</v>
      </c>
      <c r="AA124" s="853"/>
      <c r="AB124" s="1052"/>
      <c r="AC124" s="745"/>
      <c r="AD124" s="1069" t="s">
        <v>23</v>
      </c>
      <c r="AE124" s="744" t="s">
        <v>23</v>
      </c>
      <c r="AF124" s="1069" t="s">
        <v>23</v>
      </c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5"/>
      <c r="AU124" s="475"/>
      <c r="AV124" s="475"/>
      <c r="AW124" s="475"/>
      <c r="AX124" s="475"/>
      <c r="AY124" s="475"/>
      <c r="AZ124" s="475"/>
      <c r="BA124" s="475"/>
      <c r="BB124" s="475"/>
      <c r="BC124" s="475"/>
      <c r="BD124" s="475"/>
      <c r="BE124" s="475"/>
      <c r="BF124" s="475"/>
      <c r="BG124" s="475"/>
      <c r="BH124" s="475"/>
      <c r="BI124" s="475"/>
      <c r="BJ124" s="475"/>
      <c r="BK124" s="475"/>
      <c r="BL124" s="475"/>
      <c r="BM124" s="475"/>
      <c r="BN124" s="475"/>
      <c r="BO124" s="475"/>
      <c r="BP124" s="475"/>
      <c r="BQ124" s="475"/>
      <c r="BR124" s="475"/>
      <c r="BS124" s="475"/>
      <c r="BT124" s="475"/>
      <c r="BU124" s="475"/>
      <c r="BV124" s="475"/>
      <c r="BW124" s="475"/>
      <c r="BX124" s="475"/>
      <c r="BY124" s="475"/>
      <c r="BZ124" s="475"/>
      <c r="CA124" s="475"/>
      <c r="CB124" s="475"/>
      <c r="CC124" s="475"/>
      <c r="CD124" s="781"/>
    </row>
    <row r="125" spans="1:16384" s="754" customFormat="1" ht="16.2" customHeight="1">
      <c r="A125" s="747" t="s">
        <v>17</v>
      </c>
      <c r="B125" s="763" t="s">
        <v>1092</v>
      </c>
      <c r="C125" s="763" t="s">
        <v>18</v>
      </c>
      <c r="D125" s="763"/>
      <c r="E125" s="763"/>
      <c r="F125" s="746">
        <f>VLOOKUP(B125,[3]Лист_1!$A:$E,5,0)</f>
        <v>4</v>
      </c>
      <c r="G125" s="764" t="s">
        <v>24</v>
      </c>
      <c r="H125" s="750"/>
      <c r="I125" s="1354"/>
      <c r="J125" s="1354"/>
      <c r="K125" s="1354"/>
      <c r="L125" s="1345" t="s">
        <v>23</v>
      </c>
      <c r="M125" s="1345" t="s">
        <v>23</v>
      </c>
      <c r="N125" s="1354"/>
      <c r="O125" s="1354"/>
      <c r="P125" s="1354"/>
      <c r="Q125" s="1345" t="s">
        <v>23</v>
      </c>
      <c r="R125" s="1354"/>
      <c r="S125" s="1345" t="s">
        <v>23</v>
      </c>
      <c r="T125" s="1354"/>
      <c r="U125" s="1354"/>
      <c r="V125" s="1355"/>
      <c r="W125" s="1354"/>
      <c r="X125" s="1354"/>
      <c r="Y125" s="1345" t="s">
        <v>23</v>
      </c>
      <c r="Z125" s="1356"/>
      <c r="AA125" s="1354"/>
      <c r="AB125" s="1354"/>
      <c r="AC125" s="1354"/>
      <c r="AD125" s="1345" t="s">
        <v>23</v>
      </c>
      <c r="AE125" s="1345" t="s">
        <v>23</v>
      </c>
      <c r="AF125" s="1354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  <c r="AS125" s="475"/>
      <c r="AT125" s="475"/>
      <c r="AU125" s="475"/>
      <c r="AV125" s="475"/>
      <c r="AW125" s="475"/>
      <c r="AX125" s="475"/>
      <c r="AY125" s="475"/>
      <c r="AZ125" s="475"/>
      <c r="BA125" s="475"/>
      <c r="BB125" s="475"/>
      <c r="BC125" s="475"/>
      <c r="BD125" s="475"/>
      <c r="BE125" s="475"/>
      <c r="BF125" s="475"/>
      <c r="BG125" s="475"/>
      <c r="BH125" s="475"/>
      <c r="BI125" s="475"/>
      <c r="BJ125" s="475"/>
      <c r="BK125" s="475"/>
      <c r="BL125" s="475"/>
      <c r="BM125" s="475"/>
      <c r="BN125" s="475"/>
      <c r="BO125" s="475"/>
      <c r="BP125" s="475"/>
      <c r="BQ125" s="475"/>
      <c r="BR125" s="475"/>
      <c r="BS125" s="475"/>
      <c r="BT125" s="475"/>
      <c r="BU125" s="475"/>
      <c r="BV125" s="475"/>
      <c r="BW125" s="475"/>
      <c r="BX125" s="475"/>
      <c r="BY125" s="475"/>
      <c r="BZ125" s="475"/>
      <c r="CA125" s="475"/>
      <c r="CB125" s="475"/>
      <c r="CC125" s="475"/>
      <c r="CD125" s="1357"/>
      <c r="CE125" s="1358"/>
      <c r="CF125" s="1358"/>
      <c r="CG125" s="1358"/>
      <c r="CH125" s="1358"/>
      <c r="CI125" s="1358"/>
      <c r="CJ125" s="1358"/>
      <c r="CK125" s="1358"/>
      <c r="CL125" s="1358"/>
      <c r="CM125" s="1358"/>
      <c r="CN125" s="1358"/>
      <c r="CO125" s="1358"/>
      <c r="CP125" s="1358"/>
      <c r="CQ125" s="1358"/>
      <c r="CR125" s="1358"/>
      <c r="CS125" s="1358"/>
      <c r="CT125" s="1358"/>
      <c r="CU125" s="1358"/>
      <c r="CV125" s="1358"/>
      <c r="CW125" s="1358"/>
      <c r="CX125" s="1358"/>
      <c r="CY125" s="1358"/>
      <c r="CZ125" s="1358"/>
      <c r="DA125" s="1358"/>
      <c r="DB125" s="1358"/>
      <c r="DC125" s="1358"/>
      <c r="DD125" s="1358"/>
      <c r="DE125" s="1358"/>
      <c r="DF125" s="1358"/>
      <c r="DG125" s="1358"/>
      <c r="DH125" s="1358"/>
      <c r="DI125" s="1358"/>
      <c r="DJ125" s="1358"/>
      <c r="DK125" s="1358"/>
      <c r="DL125" s="1358"/>
      <c r="DM125" s="1358"/>
      <c r="DN125" s="1358"/>
      <c r="DO125" s="1358"/>
      <c r="DP125" s="1358"/>
      <c r="DQ125" s="1358"/>
      <c r="DR125" s="1358"/>
      <c r="DS125" s="1358"/>
      <c r="DT125" s="1358"/>
      <c r="DU125" s="1358"/>
      <c r="DV125" s="1358"/>
      <c r="DW125" s="1358"/>
      <c r="DX125" s="1358"/>
      <c r="DY125" s="1358"/>
      <c r="DZ125" s="1358"/>
      <c r="EA125" s="1358"/>
      <c r="EB125" s="1358"/>
      <c r="EC125" s="1358"/>
      <c r="ED125" s="1358"/>
      <c r="EE125" s="1358"/>
      <c r="EF125" s="1358"/>
      <c r="EG125" s="1358"/>
      <c r="EH125" s="1358"/>
      <c r="EI125" s="1358"/>
      <c r="EJ125" s="1358"/>
      <c r="EK125" s="1358"/>
      <c r="EL125" s="1358"/>
      <c r="EM125" s="1358"/>
      <c r="EN125" s="1358"/>
      <c r="EO125" s="1358"/>
      <c r="EP125" s="1358"/>
      <c r="EQ125" s="1358"/>
      <c r="ER125" s="1358"/>
      <c r="ES125" s="1358"/>
      <c r="ET125" s="1358"/>
      <c r="EU125" s="1358"/>
      <c r="EV125" s="1358"/>
      <c r="EW125" s="1358"/>
      <c r="EX125" s="1358"/>
      <c r="EY125" s="1358"/>
      <c r="EZ125" s="1358"/>
      <c r="FA125" s="1358"/>
      <c r="FB125" s="1358"/>
      <c r="FC125" s="1358"/>
      <c r="FD125" s="1358"/>
      <c r="FE125" s="1358"/>
      <c r="FF125" s="1358"/>
      <c r="FG125" s="1358"/>
      <c r="FH125" s="1358"/>
      <c r="FI125" s="1358"/>
      <c r="FJ125" s="1358"/>
      <c r="FK125" s="1358"/>
      <c r="FL125" s="1358"/>
      <c r="FM125" s="1358"/>
      <c r="FN125" s="1358"/>
      <c r="FO125" s="1358"/>
      <c r="FP125" s="1358"/>
      <c r="FQ125" s="1358"/>
      <c r="FR125" s="1358"/>
      <c r="FS125" s="1358"/>
      <c r="FT125" s="1358"/>
      <c r="FU125" s="1358"/>
      <c r="FV125" s="1358"/>
      <c r="FW125" s="1358"/>
      <c r="FX125" s="1358"/>
      <c r="FY125" s="1358"/>
      <c r="FZ125" s="1358"/>
      <c r="GA125" s="1358"/>
      <c r="GB125" s="1358"/>
      <c r="GC125" s="1358"/>
      <c r="GD125" s="1358"/>
      <c r="GE125" s="1358"/>
      <c r="GF125" s="1358"/>
      <c r="GG125" s="1358"/>
      <c r="GH125" s="1358"/>
      <c r="GI125" s="1358"/>
      <c r="GJ125" s="1358"/>
      <c r="GK125" s="1358"/>
      <c r="GL125" s="1358"/>
      <c r="GM125" s="1358"/>
      <c r="GN125" s="1358"/>
      <c r="GO125" s="1358"/>
      <c r="GP125" s="1358"/>
      <c r="GQ125" s="1358"/>
      <c r="GR125" s="1358"/>
      <c r="GS125" s="1358"/>
      <c r="GT125" s="1358"/>
      <c r="GU125" s="1358"/>
      <c r="GV125" s="1358"/>
      <c r="GW125" s="1358"/>
      <c r="GX125" s="1358"/>
      <c r="GY125" s="1358"/>
      <c r="GZ125" s="1358"/>
      <c r="HA125" s="1358"/>
      <c r="HB125" s="1358"/>
      <c r="HC125" s="1358"/>
      <c r="HD125" s="1358"/>
      <c r="HE125" s="1358"/>
      <c r="HF125" s="1358"/>
      <c r="HG125" s="1358"/>
      <c r="HH125" s="1358"/>
      <c r="HI125" s="1358"/>
      <c r="HJ125" s="1358"/>
      <c r="HK125" s="1358"/>
      <c r="HL125" s="1358"/>
      <c r="HM125" s="1358"/>
      <c r="HN125" s="1358"/>
      <c r="HO125" s="1358"/>
      <c r="HP125" s="1358"/>
      <c r="HQ125" s="1358"/>
      <c r="HR125" s="1358"/>
      <c r="HS125" s="1358"/>
      <c r="HT125" s="1358"/>
      <c r="HU125" s="1358"/>
      <c r="HV125" s="1358"/>
      <c r="HW125" s="1358"/>
      <c r="HX125" s="1358"/>
      <c r="HY125" s="1358"/>
      <c r="HZ125" s="1358"/>
      <c r="IA125" s="1358"/>
      <c r="IB125" s="1358"/>
      <c r="IC125" s="1358"/>
      <c r="ID125" s="1358"/>
      <c r="IE125" s="1358"/>
      <c r="IF125" s="1358"/>
      <c r="IG125" s="1358"/>
      <c r="IH125" s="1358"/>
      <c r="II125" s="1358"/>
      <c r="IJ125" s="1358"/>
      <c r="IK125" s="1358"/>
      <c r="IL125" s="1358"/>
      <c r="IM125" s="1358"/>
      <c r="IN125" s="1358"/>
      <c r="IO125" s="1358"/>
      <c r="IP125" s="1358"/>
      <c r="IQ125" s="1358"/>
      <c r="IR125" s="1358"/>
      <c r="IS125" s="1358"/>
      <c r="IT125" s="1358"/>
      <c r="IU125" s="1358"/>
      <c r="IV125" s="1358"/>
      <c r="IW125" s="1358"/>
      <c r="IX125" s="1358"/>
      <c r="IY125" s="1358"/>
      <c r="IZ125" s="1358"/>
      <c r="JA125" s="1358"/>
      <c r="JB125" s="1358"/>
      <c r="JC125" s="1358"/>
      <c r="JD125" s="1358"/>
      <c r="JE125" s="1358"/>
      <c r="JF125" s="1358"/>
      <c r="JG125" s="1358"/>
      <c r="JH125" s="1358"/>
      <c r="JI125" s="1358"/>
      <c r="JJ125" s="1358"/>
      <c r="JK125" s="1358"/>
      <c r="JL125" s="1358"/>
      <c r="JM125" s="1358"/>
      <c r="JN125" s="1358"/>
      <c r="JO125" s="1358"/>
      <c r="JP125" s="1358"/>
      <c r="JQ125" s="1358"/>
      <c r="JR125" s="1358"/>
      <c r="JS125" s="1358"/>
      <c r="JT125" s="1358"/>
      <c r="JU125" s="1358"/>
      <c r="JV125" s="1358"/>
      <c r="JW125" s="1358"/>
      <c r="JX125" s="1358"/>
      <c r="JY125" s="1358"/>
      <c r="JZ125" s="1358"/>
      <c r="KA125" s="1358"/>
      <c r="KB125" s="1358"/>
      <c r="KC125" s="1358"/>
      <c r="KD125" s="1358"/>
      <c r="KE125" s="1358"/>
      <c r="KF125" s="1358"/>
      <c r="KG125" s="1358"/>
      <c r="KH125" s="1358"/>
      <c r="KI125" s="1358"/>
      <c r="KJ125" s="1358"/>
      <c r="KK125" s="1358"/>
      <c r="KL125" s="1358"/>
      <c r="KM125" s="1358"/>
      <c r="KN125" s="1358"/>
      <c r="KO125" s="1358"/>
      <c r="KP125" s="1358"/>
      <c r="KQ125" s="1358"/>
      <c r="KR125" s="1358"/>
      <c r="KS125" s="1358"/>
      <c r="KT125" s="1358"/>
      <c r="KU125" s="1358"/>
      <c r="KV125" s="1358"/>
      <c r="KW125" s="1358"/>
      <c r="KX125" s="1358"/>
      <c r="KY125" s="1358"/>
      <c r="KZ125" s="1358"/>
      <c r="LA125" s="1358"/>
      <c r="LB125" s="1358"/>
      <c r="LC125" s="1358"/>
      <c r="LD125" s="1358"/>
      <c r="LE125" s="1358"/>
      <c r="LF125" s="1358"/>
      <c r="LG125" s="1358"/>
      <c r="LH125" s="1358"/>
      <c r="LI125" s="1358"/>
      <c r="LJ125" s="1358"/>
      <c r="LK125" s="1358"/>
      <c r="LL125" s="1358"/>
      <c r="LM125" s="1358"/>
      <c r="LN125" s="1358"/>
      <c r="LO125" s="1358"/>
      <c r="LP125" s="1358"/>
      <c r="LQ125" s="1358"/>
      <c r="LR125" s="1358"/>
      <c r="LS125" s="1358"/>
      <c r="LT125" s="1358"/>
      <c r="LU125" s="1358"/>
      <c r="LV125" s="1358"/>
      <c r="LW125" s="1358"/>
      <c r="LX125" s="1358"/>
      <c r="LY125" s="1358"/>
      <c r="LZ125" s="1358"/>
      <c r="MA125" s="1358"/>
      <c r="MB125" s="1358"/>
      <c r="MC125" s="1358"/>
      <c r="MD125" s="1358"/>
      <c r="ME125" s="1358"/>
      <c r="MF125" s="1358"/>
      <c r="MG125" s="1358"/>
      <c r="MH125" s="1358"/>
      <c r="MI125" s="1358"/>
      <c r="MJ125" s="1358"/>
      <c r="MK125" s="1358"/>
      <c r="ML125" s="1358"/>
      <c r="MM125" s="1358"/>
      <c r="MN125" s="1358"/>
      <c r="MO125" s="1358"/>
      <c r="MP125" s="1358"/>
      <c r="MQ125" s="1358"/>
      <c r="MR125" s="1358"/>
      <c r="MS125" s="1358"/>
      <c r="MT125" s="1358"/>
      <c r="MU125" s="1358"/>
      <c r="MV125" s="1358"/>
      <c r="MW125" s="1358"/>
      <c r="MX125" s="1358"/>
      <c r="MY125" s="1358"/>
      <c r="MZ125" s="1358"/>
      <c r="NA125" s="1358"/>
      <c r="NB125" s="1358"/>
      <c r="NC125" s="1358"/>
      <c r="ND125" s="1358"/>
      <c r="NE125" s="1358"/>
      <c r="NF125" s="1358"/>
      <c r="NG125" s="1358"/>
      <c r="NH125" s="1358"/>
      <c r="NI125" s="1358"/>
      <c r="NJ125" s="1358"/>
      <c r="NK125" s="1358"/>
      <c r="NL125" s="1358"/>
      <c r="NM125" s="1358"/>
      <c r="NN125" s="1358"/>
      <c r="NO125" s="1358"/>
      <c r="NP125" s="1358"/>
      <c r="NQ125" s="1358"/>
      <c r="NR125" s="1358"/>
      <c r="NS125" s="1358"/>
      <c r="NT125" s="1358"/>
      <c r="NU125" s="1358"/>
      <c r="NV125" s="1358"/>
      <c r="NW125" s="1358"/>
      <c r="NX125" s="1358"/>
      <c r="NY125" s="1358"/>
      <c r="NZ125" s="1358"/>
      <c r="OA125" s="1358"/>
      <c r="OB125" s="1358"/>
      <c r="OC125" s="1358"/>
      <c r="OD125" s="1358"/>
      <c r="OE125" s="1358"/>
      <c r="OF125" s="1358"/>
      <c r="OG125" s="1358"/>
      <c r="OH125" s="1358"/>
      <c r="OI125" s="1358"/>
      <c r="OJ125" s="1358"/>
      <c r="OK125" s="1358"/>
      <c r="OL125" s="1358"/>
      <c r="OM125" s="1358"/>
      <c r="ON125" s="1358"/>
      <c r="OO125" s="1358"/>
      <c r="OP125" s="1358"/>
      <c r="OQ125" s="1358"/>
      <c r="OR125" s="1358"/>
      <c r="OS125" s="1358"/>
      <c r="OT125" s="1358"/>
      <c r="OU125" s="1358"/>
      <c r="OV125" s="1358"/>
      <c r="OW125" s="1358"/>
      <c r="OX125" s="1358"/>
      <c r="OY125" s="1358"/>
      <c r="OZ125" s="1358"/>
      <c r="PA125" s="1358"/>
      <c r="PB125" s="1358"/>
      <c r="PC125" s="1358"/>
      <c r="PD125" s="1358"/>
      <c r="PE125" s="1358"/>
      <c r="PF125" s="1358"/>
      <c r="PG125" s="1358"/>
      <c r="PH125" s="1358"/>
      <c r="PI125" s="1358"/>
      <c r="PJ125" s="1358"/>
      <c r="PK125" s="1358"/>
      <c r="PL125" s="1358"/>
      <c r="PM125" s="1358"/>
      <c r="PN125" s="1358"/>
      <c r="PO125" s="1358"/>
      <c r="PP125" s="1358"/>
      <c r="PQ125" s="1358"/>
      <c r="PR125" s="1358"/>
      <c r="PS125" s="1358"/>
      <c r="PT125" s="1358"/>
      <c r="PU125" s="1358"/>
      <c r="PV125" s="1358"/>
      <c r="PW125" s="1358"/>
      <c r="PX125" s="1358"/>
      <c r="PY125" s="1358"/>
      <c r="PZ125" s="1358"/>
      <c r="QA125" s="1358"/>
      <c r="QB125" s="1358"/>
      <c r="QC125" s="1358"/>
      <c r="QD125" s="1358"/>
      <c r="QE125" s="1358"/>
      <c r="QF125" s="1358"/>
      <c r="QG125" s="1358"/>
      <c r="QH125" s="1358"/>
      <c r="QI125" s="1358"/>
      <c r="QJ125" s="1358"/>
      <c r="QK125" s="1358"/>
      <c r="QL125" s="1358"/>
      <c r="QM125" s="1358"/>
      <c r="QN125" s="1358"/>
      <c r="QO125" s="1358"/>
      <c r="QP125" s="1358"/>
      <c r="QQ125" s="1358"/>
      <c r="QR125" s="1358"/>
      <c r="QS125" s="1358"/>
      <c r="QT125" s="1358"/>
      <c r="QU125" s="1358"/>
      <c r="QV125" s="1358"/>
      <c r="QW125" s="1358"/>
      <c r="QX125" s="1358"/>
      <c r="QY125" s="1358"/>
      <c r="QZ125" s="1358"/>
      <c r="RA125" s="1358"/>
      <c r="RB125" s="1358"/>
      <c r="RC125" s="1358"/>
      <c r="RD125" s="1358"/>
      <c r="RE125" s="1358"/>
      <c r="RF125" s="1358"/>
      <c r="RG125" s="1358"/>
      <c r="RH125" s="1358"/>
      <c r="RI125" s="1358"/>
      <c r="RJ125" s="1358"/>
      <c r="RK125" s="1358"/>
      <c r="RL125" s="1358"/>
      <c r="RM125" s="1358"/>
      <c r="RN125" s="1358"/>
      <c r="RO125" s="1358"/>
      <c r="RP125" s="1358"/>
      <c r="RQ125" s="1358"/>
      <c r="RR125" s="1358"/>
      <c r="RS125" s="1358"/>
      <c r="RT125" s="1358"/>
      <c r="RU125" s="1358"/>
      <c r="RV125" s="1358"/>
      <c r="RW125" s="1358"/>
      <c r="RX125" s="1358"/>
      <c r="RY125" s="1358"/>
      <c r="RZ125" s="1358"/>
      <c r="SA125" s="1358"/>
      <c r="SB125" s="1358"/>
      <c r="SC125" s="1358"/>
      <c r="SD125" s="1358"/>
      <c r="SE125" s="1358"/>
      <c r="SF125" s="1358"/>
      <c r="SG125" s="1358"/>
      <c r="SH125" s="1358"/>
      <c r="SI125" s="1358"/>
      <c r="SJ125" s="1358"/>
      <c r="SK125" s="1358"/>
      <c r="SL125" s="1358"/>
      <c r="SM125" s="1358"/>
      <c r="SN125" s="1358"/>
      <c r="SO125" s="1358"/>
      <c r="SP125" s="1358"/>
      <c r="SQ125" s="1358"/>
      <c r="SR125" s="1358"/>
      <c r="SS125" s="1358"/>
      <c r="ST125" s="1358"/>
      <c r="SU125" s="1358"/>
      <c r="SV125" s="1358"/>
      <c r="SW125" s="1358"/>
      <c r="SX125" s="1358"/>
      <c r="SY125" s="1358"/>
      <c r="SZ125" s="1358"/>
      <c r="TA125" s="1358"/>
      <c r="TB125" s="1358"/>
      <c r="TC125" s="1358"/>
      <c r="TD125" s="1358"/>
      <c r="TE125" s="1358"/>
      <c r="TF125" s="1358"/>
      <c r="TG125" s="1358"/>
      <c r="TH125" s="1358"/>
      <c r="TI125" s="1358"/>
      <c r="TJ125" s="1358"/>
      <c r="TK125" s="1358"/>
      <c r="TL125" s="1358"/>
      <c r="TM125" s="1358"/>
      <c r="TN125" s="1358"/>
      <c r="TO125" s="1358"/>
      <c r="TP125" s="1358"/>
      <c r="TQ125" s="1358"/>
      <c r="TR125" s="1358"/>
      <c r="TS125" s="1358"/>
      <c r="TT125" s="1358"/>
      <c r="TU125" s="1358"/>
      <c r="TV125" s="1358"/>
      <c r="TW125" s="1358"/>
      <c r="TX125" s="1358"/>
      <c r="TY125" s="1358"/>
      <c r="TZ125" s="1358"/>
      <c r="UA125" s="1358"/>
      <c r="UB125" s="1358"/>
      <c r="UC125" s="1358"/>
      <c r="UD125" s="1358"/>
      <c r="UE125" s="1358"/>
      <c r="UF125" s="1358"/>
      <c r="UG125" s="1358"/>
      <c r="UH125" s="1358"/>
      <c r="UI125" s="1358"/>
      <c r="UJ125" s="1358"/>
      <c r="UK125" s="1358"/>
      <c r="UL125" s="1358"/>
      <c r="UM125" s="1358"/>
      <c r="UN125" s="1358"/>
      <c r="UO125" s="1358"/>
      <c r="UP125" s="1358"/>
      <c r="UQ125" s="1358"/>
      <c r="UR125" s="1358"/>
      <c r="US125" s="1358"/>
      <c r="UT125" s="1358"/>
      <c r="UU125" s="1358"/>
      <c r="UV125" s="1358"/>
      <c r="UW125" s="1358"/>
      <c r="UX125" s="1358"/>
      <c r="UY125" s="1358"/>
      <c r="UZ125" s="1358"/>
      <c r="VA125" s="1358"/>
      <c r="VB125" s="1358"/>
      <c r="VC125" s="1358"/>
      <c r="VD125" s="1358"/>
      <c r="VE125" s="1358"/>
      <c r="VF125" s="1358"/>
      <c r="VG125" s="1358"/>
      <c r="VH125" s="1358"/>
      <c r="VI125" s="1358"/>
      <c r="VJ125" s="1358"/>
      <c r="VK125" s="1358"/>
      <c r="VL125" s="1358"/>
      <c r="VM125" s="1358"/>
      <c r="VN125" s="1358"/>
      <c r="VO125" s="1358"/>
      <c r="VP125" s="1358"/>
      <c r="VQ125" s="1358"/>
      <c r="VR125" s="1358"/>
      <c r="VS125" s="1358"/>
      <c r="VT125" s="1358"/>
      <c r="VU125" s="1358"/>
      <c r="VV125" s="1358"/>
      <c r="VW125" s="1358"/>
      <c r="VX125" s="1358"/>
      <c r="VY125" s="1358"/>
      <c r="VZ125" s="1358"/>
      <c r="WA125" s="1358"/>
      <c r="WB125" s="1358"/>
      <c r="WC125" s="1358"/>
      <c r="WD125" s="1358"/>
      <c r="WE125" s="1358"/>
      <c r="WF125" s="1358"/>
      <c r="WG125" s="1358"/>
      <c r="WH125" s="1358"/>
      <c r="WI125" s="1358"/>
      <c r="WJ125" s="1358"/>
      <c r="WK125" s="1358"/>
      <c r="WL125" s="1358"/>
      <c r="WM125" s="1358"/>
      <c r="WN125" s="1358"/>
      <c r="WO125" s="1358"/>
      <c r="WP125" s="1358"/>
      <c r="WQ125" s="1358"/>
      <c r="WR125" s="1358"/>
      <c r="WS125" s="1358"/>
      <c r="WT125" s="1358"/>
      <c r="WU125" s="1358"/>
      <c r="WV125" s="1358"/>
      <c r="WW125" s="1358"/>
      <c r="WX125" s="1358"/>
      <c r="WY125" s="1358"/>
      <c r="WZ125" s="1358"/>
      <c r="XA125" s="1358"/>
      <c r="XB125" s="1358"/>
      <c r="XC125" s="1358"/>
      <c r="XD125" s="1358"/>
      <c r="XE125" s="1358"/>
      <c r="XF125" s="1358"/>
      <c r="XG125" s="1358"/>
      <c r="XH125" s="1358"/>
      <c r="XI125" s="1358"/>
      <c r="XJ125" s="1358"/>
      <c r="XK125" s="1358"/>
      <c r="XL125" s="1358"/>
      <c r="XM125" s="1358"/>
      <c r="XN125" s="1358"/>
      <c r="XO125" s="1358"/>
      <c r="XP125" s="1358"/>
      <c r="XQ125" s="1358"/>
      <c r="XR125" s="1358"/>
      <c r="XS125" s="1358"/>
      <c r="XT125" s="1358"/>
      <c r="XU125" s="1358"/>
      <c r="XV125" s="1358"/>
      <c r="XW125" s="1358"/>
      <c r="XX125" s="1358"/>
      <c r="XY125" s="1358"/>
      <c r="XZ125" s="1358"/>
      <c r="YA125" s="1358"/>
      <c r="YB125" s="1358"/>
      <c r="YC125" s="1358"/>
      <c r="YD125" s="1358"/>
      <c r="YE125" s="1358"/>
      <c r="YF125" s="1358"/>
      <c r="YG125" s="1358"/>
      <c r="YH125" s="1358"/>
      <c r="YI125" s="1358"/>
      <c r="YJ125" s="1358"/>
      <c r="YK125" s="1358"/>
      <c r="YL125" s="1358"/>
      <c r="YM125" s="1358"/>
      <c r="YN125" s="1358"/>
      <c r="YO125" s="1358"/>
      <c r="YP125" s="1358"/>
      <c r="YQ125" s="1358"/>
      <c r="YR125" s="1358"/>
      <c r="YS125" s="1358"/>
      <c r="YT125" s="1358"/>
      <c r="YU125" s="1358"/>
      <c r="YV125" s="1358"/>
      <c r="YW125" s="1358"/>
      <c r="YX125" s="1358"/>
      <c r="YY125" s="1358"/>
      <c r="YZ125" s="1358"/>
      <c r="ZA125" s="1358"/>
      <c r="ZB125" s="1358"/>
      <c r="ZC125" s="1358"/>
      <c r="ZD125" s="1358"/>
      <c r="ZE125" s="1358"/>
      <c r="ZF125" s="1358"/>
      <c r="ZG125" s="1358"/>
      <c r="ZH125" s="1358"/>
      <c r="ZI125" s="1358"/>
      <c r="ZJ125" s="1358"/>
      <c r="ZK125" s="1358"/>
      <c r="ZL125" s="1358"/>
      <c r="ZM125" s="1358"/>
      <c r="ZN125" s="1358"/>
      <c r="ZO125" s="1358"/>
      <c r="ZP125" s="1358"/>
      <c r="ZQ125" s="1358"/>
      <c r="ZR125" s="1358"/>
      <c r="ZS125" s="1358"/>
      <c r="ZT125" s="1358"/>
      <c r="ZU125" s="1358"/>
      <c r="ZV125" s="1358"/>
      <c r="ZW125" s="1358"/>
      <c r="ZX125" s="1358"/>
      <c r="ZY125" s="1358"/>
      <c r="ZZ125" s="1358"/>
      <c r="AAA125" s="1358"/>
      <c r="AAB125" s="1358"/>
      <c r="AAC125" s="1358"/>
      <c r="AAD125" s="1358"/>
      <c r="AAE125" s="1358"/>
      <c r="AAF125" s="1358"/>
      <c r="AAG125" s="1358"/>
      <c r="AAH125" s="1358"/>
      <c r="AAI125" s="1358"/>
      <c r="AAJ125" s="1358"/>
      <c r="AAK125" s="1358"/>
      <c r="AAL125" s="1358"/>
      <c r="AAM125" s="1358"/>
      <c r="AAN125" s="1358"/>
      <c r="AAO125" s="1358"/>
      <c r="AAP125" s="1358"/>
      <c r="AAQ125" s="1358"/>
      <c r="AAR125" s="1358"/>
      <c r="AAS125" s="1358"/>
      <c r="AAT125" s="1358"/>
      <c r="AAU125" s="1358"/>
      <c r="AAV125" s="1358"/>
      <c r="AAW125" s="1358"/>
      <c r="AAX125" s="1358"/>
      <c r="AAY125" s="1358"/>
      <c r="AAZ125" s="1358"/>
      <c r="ABA125" s="1358"/>
      <c r="ABB125" s="1358"/>
      <c r="ABC125" s="1358"/>
      <c r="ABD125" s="1358"/>
      <c r="ABE125" s="1358"/>
      <c r="ABF125" s="1358"/>
      <c r="ABG125" s="1358"/>
      <c r="ABH125" s="1358"/>
      <c r="ABI125" s="1358"/>
      <c r="ABJ125" s="1358"/>
      <c r="ABK125" s="1358"/>
      <c r="ABL125" s="1358"/>
      <c r="ABM125" s="1358"/>
      <c r="ABN125" s="1358"/>
      <c r="ABO125" s="1358"/>
      <c r="ABP125" s="1358"/>
      <c r="ABQ125" s="1358"/>
      <c r="ABR125" s="1358"/>
      <c r="ABS125" s="1358"/>
      <c r="ABT125" s="1358"/>
      <c r="ABU125" s="1358"/>
      <c r="ABV125" s="1358"/>
      <c r="ABW125" s="1358"/>
      <c r="ABX125" s="1358"/>
      <c r="ABY125" s="1358"/>
      <c r="ABZ125" s="1358"/>
      <c r="ACA125" s="1358"/>
      <c r="ACB125" s="1358"/>
      <c r="ACC125" s="1358"/>
      <c r="ACD125" s="1358"/>
      <c r="ACE125" s="1358"/>
      <c r="ACF125" s="1358"/>
      <c r="ACG125" s="1358"/>
      <c r="ACH125" s="1358"/>
      <c r="ACI125" s="1358"/>
      <c r="ACJ125" s="1358"/>
      <c r="ACK125" s="1358"/>
      <c r="ACL125" s="1358"/>
      <c r="ACM125" s="1358"/>
      <c r="ACN125" s="1358"/>
      <c r="ACO125" s="1358"/>
      <c r="ACP125" s="1358"/>
      <c r="ACQ125" s="1358"/>
      <c r="ACR125" s="1358"/>
      <c r="ACS125" s="1358"/>
      <c r="ACT125" s="1358"/>
      <c r="ACU125" s="1358"/>
      <c r="ACV125" s="1358"/>
      <c r="ACW125" s="1358"/>
      <c r="ACX125" s="1358"/>
      <c r="ACY125" s="1358"/>
      <c r="ACZ125" s="1358"/>
      <c r="ADA125" s="1358"/>
      <c r="ADB125" s="1358"/>
      <c r="ADC125" s="1358"/>
      <c r="ADD125" s="1358"/>
      <c r="ADE125" s="1358"/>
      <c r="ADF125" s="1358"/>
      <c r="ADG125" s="1358"/>
      <c r="ADH125" s="1358"/>
      <c r="ADI125" s="1358"/>
      <c r="ADJ125" s="1358"/>
      <c r="ADK125" s="1358"/>
      <c r="ADL125" s="1358"/>
      <c r="ADM125" s="1358"/>
      <c r="ADN125" s="1358"/>
      <c r="ADO125" s="1358"/>
      <c r="ADP125" s="1358"/>
      <c r="ADQ125" s="1358"/>
      <c r="ADR125" s="1358"/>
      <c r="ADS125" s="1358"/>
      <c r="ADT125" s="1358"/>
      <c r="ADU125" s="1358"/>
      <c r="ADV125" s="1358"/>
      <c r="ADW125" s="1358"/>
      <c r="ADX125" s="1358"/>
      <c r="ADY125" s="1358"/>
      <c r="ADZ125" s="1358"/>
      <c r="AEA125" s="1358"/>
      <c r="AEB125" s="1358"/>
      <c r="AEC125" s="1358"/>
      <c r="AED125" s="1358"/>
      <c r="AEE125" s="1358"/>
      <c r="AEF125" s="1358"/>
      <c r="AEG125" s="1358"/>
      <c r="AEH125" s="1358"/>
      <c r="AEI125" s="1358"/>
      <c r="AEJ125" s="1358"/>
      <c r="AEK125" s="1358"/>
      <c r="AEL125" s="1358"/>
      <c r="AEM125" s="1358"/>
      <c r="AEN125" s="1358"/>
      <c r="AEO125" s="1358"/>
      <c r="AEP125" s="1358"/>
      <c r="AEQ125" s="1358"/>
      <c r="AER125" s="1358"/>
      <c r="AES125" s="1358"/>
      <c r="AET125" s="1358"/>
      <c r="AEU125" s="1358"/>
      <c r="AEV125" s="1358"/>
      <c r="AEW125" s="1358"/>
      <c r="AEX125" s="1358"/>
      <c r="AEY125" s="1358"/>
      <c r="AEZ125" s="1358"/>
      <c r="AFA125" s="1358"/>
      <c r="AFB125" s="1358"/>
      <c r="AFC125" s="1358"/>
      <c r="AFD125" s="1358"/>
      <c r="AFE125" s="1358"/>
      <c r="AFF125" s="1358"/>
      <c r="AFG125" s="1358"/>
      <c r="AFH125" s="1358"/>
      <c r="AFI125" s="1358"/>
      <c r="AFJ125" s="1358"/>
      <c r="AFK125" s="1358"/>
      <c r="AFL125" s="1358"/>
      <c r="AFM125" s="1358"/>
      <c r="AFN125" s="1358"/>
      <c r="AFO125" s="1358"/>
      <c r="AFP125" s="1358"/>
      <c r="AFQ125" s="1358"/>
      <c r="AFR125" s="1358"/>
      <c r="AFS125" s="1358"/>
      <c r="AFT125" s="1358"/>
      <c r="AFU125" s="1358"/>
      <c r="AFV125" s="1358"/>
      <c r="AFW125" s="1358"/>
      <c r="AFX125" s="1358"/>
      <c r="AFY125" s="1358"/>
      <c r="AFZ125" s="1358"/>
      <c r="AGA125" s="1358"/>
      <c r="AGB125" s="1358"/>
      <c r="AGC125" s="1358"/>
      <c r="AGD125" s="1358"/>
      <c r="AGE125" s="1358"/>
      <c r="AGF125" s="1358"/>
      <c r="AGG125" s="1358"/>
      <c r="AGH125" s="1358"/>
      <c r="AGI125" s="1358"/>
      <c r="AGJ125" s="1358"/>
      <c r="AGK125" s="1358"/>
      <c r="AGL125" s="1358"/>
      <c r="AGM125" s="1358"/>
      <c r="AGN125" s="1358"/>
      <c r="AGO125" s="1358"/>
      <c r="AGP125" s="1358"/>
      <c r="AGQ125" s="1358"/>
      <c r="AGR125" s="1358"/>
      <c r="AGS125" s="1358"/>
      <c r="AGT125" s="1358"/>
      <c r="AGU125" s="1358"/>
      <c r="AGV125" s="1358"/>
      <c r="AGW125" s="1358"/>
      <c r="AGX125" s="1358"/>
      <c r="AGY125" s="1358"/>
      <c r="AGZ125" s="1358"/>
      <c r="AHA125" s="1358"/>
      <c r="AHB125" s="1358"/>
      <c r="AHC125" s="1358"/>
      <c r="AHD125" s="1358"/>
      <c r="AHE125" s="1358"/>
      <c r="AHF125" s="1358"/>
      <c r="AHG125" s="1358"/>
      <c r="AHH125" s="1358"/>
      <c r="AHI125" s="1358"/>
      <c r="AHJ125" s="1358"/>
      <c r="AHK125" s="1358"/>
      <c r="AHL125" s="1358"/>
      <c r="AHM125" s="1358"/>
      <c r="AHN125" s="1358"/>
      <c r="AHO125" s="1358"/>
      <c r="AHP125" s="1358"/>
      <c r="AHQ125" s="1358"/>
      <c r="AHR125" s="1358"/>
      <c r="AHS125" s="1358"/>
      <c r="AHT125" s="1358"/>
      <c r="AHU125" s="1358"/>
      <c r="AHV125" s="1358"/>
      <c r="AHW125" s="1358"/>
      <c r="AHX125" s="1358"/>
      <c r="AHY125" s="1358"/>
      <c r="AHZ125" s="1358"/>
      <c r="AIA125" s="1358"/>
      <c r="AIB125" s="1358"/>
      <c r="AIC125" s="1358"/>
      <c r="AID125" s="1358"/>
      <c r="AIE125" s="1358"/>
      <c r="AIF125" s="1358"/>
      <c r="AIG125" s="1358"/>
      <c r="AIH125" s="1358"/>
      <c r="AII125" s="1358"/>
      <c r="AIJ125" s="1358"/>
      <c r="AIK125" s="1358"/>
      <c r="AIL125" s="1358"/>
      <c r="AIM125" s="1358"/>
      <c r="AIN125" s="1358"/>
      <c r="AIO125" s="1358"/>
      <c r="AIP125" s="1358"/>
      <c r="AIQ125" s="1358"/>
      <c r="AIR125" s="1358"/>
      <c r="AIS125" s="1358"/>
      <c r="AIT125" s="1358"/>
      <c r="AIU125" s="1358"/>
      <c r="AIV125" s="1358"/>
      <c r="AIW125" s="1358"/>
      <c r="AIX125" s="1358"/>
      <c r="AIY125" s="1358"/>
      <c r="AIZ125" s="1358"/>
      <c r="AJA125" s="1358"/>
      <c r="AJB125" s="1358"/>
      <c r="AJC125" s="1358"/>
      <c r="AJD125" s="1358"/>
      <c r="AJE125" s="1358"/>
      <c r="AJF125" s="1358"/>
      <c r="AJG125" s="1358"/>
      <c r="AJH125" s="1358"/>
      <c r="AJI125" s="1358"/>
      <c r="AJJ125" s="1358"/>
      <c r="AJK125" s="1358"/>
      <c r="AJL125" s="1358"/>
      <c r="AJM125" s="1358"/>
      <c r="AJN125" s="1358"/>
      <c r="AJO125" s="1358"/>
      <c r="AJP125" s="1358"/>
      <c r="AJQ125" s="1358"/>
      <c r="AJR125" s="1358"/>
      <c r="AJS125" s="1358"/>
      <c r="AJT125" s="1358"/>
      <c r="AJU125" s="1358"/>
      <c r="AJV125" s="1358"/>
      <c r="AJW125" s="1358"/>
      <c r="AJX125" s="1358"/>
      <c r="AJY125" s="1358"/>
      <c r="AJZ125" s="1358"/>
      <c r="AKA125" s="1358"/>
      <c r="AKB125" s="1358"/>
      <c r="AKC125" s="1358"/>
      <c r="AKD125" s="1358"/>
      <c r="AKE125" s="1358"/>
      <c r="AKF125" s="1358"/>
      <c r="AKG125" s="1358"/>
      <c r="AKH125" s="1358"/>
      <c r="AKI125" s="1358"/>
      <c r="AKJ125" s="1358"/>
      <c r="AKK125" s="1358"/>
      <c r="AKL125" s="1358"/>
      <c r="AKM125" s="1358"/>
      <c r="AKN125" s="1358"/>
      <c r="AKO125" s="1358"/>
      <c r="AKP125" s="1358"/>
      <c r="AKQ125" s="1358"/>
      <c r="AKR125" s="1358"/>
      <c r="AKS125" s="1358"/>
      <c r="AKT125" s="1358"/>
      <c r="AKU125" s="1358"/>
      <c r="AKV125" s="1358"/>
      <c r="AKW125" s="1358"/>
      <c r="AKX125" s="1358"/>
      <c r="AKY125" s="1358"/>
      <c r="AKZ125" s="1358"/>
      <c r="ALA125" s="1358"/>
      <c r="ALB125" s="1358"/>
      <c r="ALC125" s="1358"/>
      <c r="ALD125" s="1358"/>
      <c r="ALE125" s="1358"/>
      <c r="ALF125" s="1358"/>
      <c r="ALG125" s="1358"/>
      <c r="ALH125" s="1358"/>
      <c r="ALI125" s="1358"/>
      <c r="ALJ125" s="1358"/>
      <c r="ALK125" s="1358"/>
      <c r="ALL125" s="1358"/>
      <c r="ALM125" s="1358"/>
      <c r="ALN125" s="1358"/>
      <c r="ALO125" s="1358"/>
      <c r="ALP125" s="1358"/>
      <c r="ALQ125" s="1358"/>
      <c r="ALR125" s="1358"/>
      <c r="ALS125" s="1358"/>
      <c r="ALT125" s="1358"/>
      <c r="ALU125" s="1358"/>
      <c r="ALV125" s="1358"/>
      <c r="ALW125" s="1358"/>
      <c r="ALX125" s="1358"/>
      <c r="ALY125" s="1358"/>
      <c r="ALZ125" s="1358"/>
      <c r="AMA125" s="1358"/>
      <c r="AMB125" s="1358"/>
      <c r="AMC125" s="1358"/>
      <c r="AMD125" s="1358"/>
      <c r="AME125" s="1358"/>
      <c r="AMF125" s="1358"/>
      <c r="AMG125" s="1358"/>
      <c r="AMH125" s="1358"/>
      <c r="AMI125" s="1358"/>
      <c r="AMJ125" s="1358"/>
      <c r="AMK125" s="1358"/>
      <c r="AML125" s="1358"/>
      <c r="AMM125" s="1358"/>
      <c r="AMN125" s="1358"/>
      <c r="AMO125" s="1358"/>
      <c r="AMP125" s="1358"/>
      <c r="AMQ125" s="1358"/>
      <c r="AMR125" s="1358"/>
      <c r="AMS125" s="1358"/>
      <c r="AMT125" s="1358"/>
      <c r="AMU125" s="1358"/>
      <c r="AMV125" s="1358"/>
      <c r="AMW125" s="1358"/>
      <c r="AMX125" s="1358"/>
      <c r="AMY125" s="1358"/>
      <c r="AMZ125" s="1358"/>
      <c r="ANA125" s="1358"/>
      <c r="ANB125" s="1358"/>
      <c r="ANC125" s="1358"/>
      <c r="AND125" s="1358"/>
      <c r="ANE125" s="1358"/>
      <c r="ANF125" s="1358"/>
      <c r="ANG125" s="1358"/>
      <c r="ANH125" s="1358"/>
      <c r="ANI125" s="1358"/>
      <c r="ANJ125" s="1358"/>
      <c r="ANK125" s="1358"/>
      <c r="ANL125" s="1358"/>
      <c r="ANM125" s="1358"/>
      <c r="ANN125" s="1358"/>
      <c r="ANO125" s="1358"/>
      <c r="ANP125" s="1358"/>
      <c r="ANQ125" s="1358"/>
      <c r="ANR125" s="1358"/>
      <c r="ANS125" s="1358"/>
      <c r="ANT125" s="1358"/>
      <c r="ANU125" s="1358"/>
      <c r="ANV125" s="1358"/>
      <c r="ANW125" s="1358"/>
      <c r="ANX125" s="1358"/>
      <c r="ANY125" s="1358"/>
      <c r="ANZ125" s="1358"/>
      <c r="AOA125" s="1358"/>
      <c r="AOB125" s="1358"/>
      <c r="AOC125" s="1358"/>
      <c r="AOD125" s="1358"/>
      <c r="AOE125" s="1358"/>
      <c r="AOF125" s="1358"/>
      <c r="AOG125" s="1358"/>
      <c r="AOH125" s="1358"/>
      <c r="AOI125" s="1358"/>
      <c r="AOJ125" s="1358"/>
      <c r="AOK125" s="1358"/>
      <c r="AOL125" s="1358"/>
      <c r="AOM125" s="1358"/>
      <c r="AON125" s="1358"/>
      <c r="AOO125" s="1358"/>
      <c r="AOP125" s="1358"/>
      <c r="AOQ125" s="1358"/>
      <c r="AOR125" s="1358"/>
      <c r="AOS125" s="1358"/>
      <c r="AOT125" s="1358"/>
      <c r="AOU125" s="1358"/>
      <c r="AOV125" s="1358"/>
      <c r="AOW125" s="1358"/>
      <c r="AOX125" s="1358"/>
      <c r="AOY125" s="1358"/>
      <c r="AOZ125" s="1358"/>
      <c r="APA125" s="1358"/>
      <c r="APB125" s="1358"/>
      <c r="APC125" s="1358"/>
      <c r="APD125" s="1358"/>
      <c r="APE125" s="1358"/>
      <c r="APF125" s="1358"/>
      <c r="APG125" s="1358"/>
      <c r="APH125" s="1358"/>
      <c r="API125" s="1358"/>
      <c r="APJ125" s="1358"/>
      <c r="APK125" s="1358"/>
      <c r="APL125" s="1358"/>
      <c r="APM125" s="1358"/>
      <c r="APN125" s="1358"/>
      <c r="APO125" s="1358"/>
      <c r="APP125" s="1358"/>
      <c r="APQ125" s="1358"/>
      <c r="APR125" s="1358"/>
      <c r="APS125" s="1358"/>
      <c r="APT125" s="1358"/>
      <c r="APU125" s="1358"/>
      <c r="APV125" s="1358"/>
      <c r="APW125" s="1358"/>
      <c r="APX125" s="1358"/>
      <c r="APY125" s="1358"/>
      <c r="APZ125" s="1358"/>
      <c r="AQA125" s="1358"/>
      <c r="AQB125" s="1358"/>
      <c r="AQC125" s="1358"/>
      <c r="AQD125" s="1358"/>
      <c r="AQE125" s="1358"/>
      <c r="AQF125" s="1358"/>
      <c r="AQG125" s="1358"/>
      <c r="AQH125" s="1358"/>
      <c r="AQI125" s="1358"/>
      <c r="AQJ125" s="1358"/>
      <c r="AQK125" s="1358"/>
      <c r="AQL125" s="1358"/>
      <c r="AQM125" s="1358"/>
      <c r="AQN125" s="1358"/>
      <c r="AQO125" s="1358"/>
      <c r="AQP125" s="1358"/>
      <c r="AQQ125" s="1358"/>
      <c r="AQR125" s="1358"/>
      <c r="AQS125" s="1358"/>
      <c r="AQT125" s="1358"/>
      <c r="AQU125" s="1358"/>
      <c r="AQV125" s="1358"/>
      <c r="AQW125" s="1358"/>
      <c r="AQX125" s="1358"/>
      <c r="AQY125" s="1358"/>
      <c r="AQZ125" s="1358"/>
      <c r="ARA125" s="1358"/>
      <c r="ARB125" s="1358"/>
      <c r="ARC125" s="1358"/>
      <c r="ARD125" s="1358"/>
      <c r="ARE125" s="1358"/>
      <c r="ARF125" s="1358"/>
      <c r="ARG125" s="1358"/>
      <c r="ARH125" s="1358"/>
      <c r="ARI125" s="1358"/>
      <c r="ARJ125" s="1358"/>
      <c r="ARK125" s="1358"/>
      <c r="ARL125" s="1358"/>
      <c r="ARM125" s="1358"/>
      <c r="ARN125" s="1358"/>
      <c r="ARO125" s="1358"/>
      <c r="ARP125" s="1358"/>
      <c r="ARQ125" s="1358"/>
      <c r="ARR125" s="1358"/>
      <c r="ARS125" s="1358"/>
      <c r="ART125" s="1358"/>
      <c r="ARU125" s="1358"/>
      <c r="ARV125" s="1358"/>
      <c r="ARW125" s="1358"/>
      <c r="ARX125" s="1358"/>
      <c r="ARY125" s="1358"/>
      <c r="ARZ125" s="1358"/>
      <c r="ASA125" s="1358"/>
      <c r="ASB125" s="1358"/>
      <c r="ASC125" s="1358"/>
      <c r="ASD125" s="1358"/>
      <c r="ASE125" s="1358"/>
      <c r="ASF125" s="1358"/>
      <c r="ASG125" s="1358"/>
      <c r="ASH125" s="1358"/>
      <c r="ASI125" s="1358"/>
      <c r="ASJ125" s="1358"/>
      <c r="ASK125" s="1358"/>
      <c r="ASL125" s="1358"/>
      <c r="ASM125" s="1358"/>
      <c r="ASN125" s="1358"/>
      <c r="ASO125" s="1358"/>
      <c r="ASP125" s="1358"/>
      <c r="ASQ125" s="1358"/>
      <c r="ASR125" s="1358"/>
      <c r="ASS125" s="1358"/>
      <c r="AST125" s="1358"/>
      <c r="ASU125" s="1358"/>
      <c r="ASV125" s="1358"/>
      <c r="ASW125" s="1358"/>
      <c r="ASX125" s="1358"/>
      <c r="ASY125" s="1358"/>
      <c r="ASZ125" s="1358"/>
      <c r="ATA125" s="1358"/>
      <c r="ATB125" s="1358"/>
      <c r="ATC125" s="1358"/>
      <c r="ATD125" s="1358"/>
      <c r="ATE125" s="1358"/>
      <c r="ATF125" s="1358"/>
      <c r="ATG125" s="1358"/>
      <c r="ATH125" s="1358"/>
      <c r="ATI125" s="1358"/>
      <c r="ATJ125" s="1358"/>
      <c r="ATK125" s="1358"/>
      <c r="ATL125" s="1358"/>
      <c r="ATM125" s="1358"/>
      <c r="ATN125" s="1358"/>
      <c r="ATO125" s="1358"/>
      <c r="ATP125" s="1358"/>
      <c r="ATQ125" s="1358"/>
      <c r="ATR125" s="1358"/>
      <c r="ATS125" s="1358"/>
      <c r="ATT125" s="1358"/>
      <c r="ATU125" s="1358"/>
      <c r="ATV125" s="1358"/>
      <c r="ATW125" s="1358"/>
      <c r="ATX125" s="1358"/>
      <c r="ATY125" s="1358"/>
      <c r="ATZ125" s="1358"/>
      <c r="AUA125" s="1358"/>
      <c r="AUB125" s="1358"/>
      <c r="AUC125" s="1358"/>
      <c r="AUD125" s="1358"/>
      <c r="AUE125" s="1358"/>
      <c r="AUF125" s="1358"/>
      <c r="AUG125" s="1358"/>
      <c r="AUH125" s="1358"/>
      <c r="AUI125" s="1358"/>
      <c r="AUJ125" s="1358"/>
      <c r="AUK125" s="1358"/>
      <c r="AUL125" s="1358"/>
      <c r="AUM125" s="1358"/>
      <c r="AUN125" s="1358"/>
      <c r="AUO125" s="1358"/>
      <c r="AUP125" s="1358"/>
      <c r="AUQ125" s="1358"/>
      <c r="AUR125" s="1358"/>
      <c r="AUS125" s="1358"/>
      <c r="AUT125" s="1358"/>
      <c r="AUU125" s="1358"/>
      <c r="AUV125" s="1358"/>
      <c r="AUW125" s="1358"/>
      <c r="AUX125" s="1358"/>
      <c r="AUY125" s="1358"/>
      <c r="AUZ125" s="1358"/>
      <c r="AVA125" s="1358"/>
      <c r="AVB125" s="1358"/>
      <c r="AVC125" s="1358"/>
      <c r="AVD125" s="1358"/>
      <c r="AVE125" s="1358"/>
      <c r="AVF125" s="1358"/>
      <c r="AVG125" s="1358"/>
      <c r="AVH125" s="1358"/>
      <c r="AVI125" s="1358"/>
      <c r="AVJ125" s="1358"/>
      <c r="AVK125" s="1358"/>
      <c r="AVL125" s="1358"/>
      <c r="AVM125" s="1358"/>
      <c r="AVN125" s="1358"/>
      <c r="AVO125" s="1358"/>
      <c r="AVP125" s="1358"/>
      <c r="AVQ125" s="1358"/>
      <c r="AVR125" s="1358"/>
      <c r="AVS125" s="1358"/>
      <c r="AVT125" s="1358"/>
      <c r="AVU125" s="1358"/>
      <c r="AVV125" s="1358"/>
      <c r="AVW125" s="1358"/>
      <c r="AVX125" s="1358"/>
      <c r="AVY125" s="1358"/>
      <c r="AVZ125" s="1358"/>
      <c r="AWA125" s="1358"/>
      <c r="AWB125" s="1358"/>
      <c r="AWC125" s="1358"/>
      <c r="AWD125" s="1358"/>
      <c r="AWE125" s="1358"/>
      <c r="AWF125" s="1358"/>
      <c r="AWG125" s="1358"/>
      <c r="AWH125" s="1358"/>
      <c r="AWI125" s="1358"/>
      <c r="AWJ125" s="1358"/>
      <c r="AWK125" s="1358"/>
      <c r="AWL125" s="1358"/>
      <c r="AWM125" s="1358"/>
      <c r="AWN125" s="1358"/>
      <c r="AWO125" s="1358"/>
      <c r="AWP125" s="1358"/>
      <c r="AWQ125" s="1358"/>
      <c r="AWR125" s="1358"/>
      <c r="AWS125" s="1358"/>
      <c r="AWT125" s="1358"/>
      <c r="AWU125" s="1358"/>
      <c r="AWV125" s="1358"/>
      <c r="AWW125" s="1358"/>
      <c r="AWX125" s="1358"/>
      <c r="AWY125" s="1358"/>
      <c r="AWZ125" s="1358"/>
      <c r="AXA125" s="1358"/>
      <c r="AXB125" s="1358"/>
      <c r="AXC125" s="1358"/>
      <c r="AXD125" s="1358"/>
      <c r="AXE125" s="1358"/>
      <c r="AXF125" s="1358"/>
      <c r="AXG125" s="1358"/>
      <c r="AXH125" s="1358"/>
      <c r="AXI125" s="1358"/>
      <c r="AXJ125" s="1358"/>
      <c r="AXK125" s="1358"/>
      <c r="AXL125" s="1358"/>
      <c r="AXM125" s="1358"/>
      <c r="AXN125" s="1358"/>
      <c r="AXO125" s="1358"/>
      <c r="AXP125" s="1358"/>
      <c r="AXQ125" s="1358"/>
      <c r="AXR125" s="1358"/>
      <c r="AXS125" s="1358"/>
      <c r="AXT125" s="1358"/>
      <c r="AXU125" s="1358"/>
      <c r="AXV125" s="1358"/>
      <c r="AXW125" s="1358"/>
      <c r="AXX125" s="1358"/>
      <c r="AXY125" s="1358"/>
      <c r="AXZ125" s="1358"/>
      <c r="AYA125" s="1358"/>
      <c r="AYB125" s="1358"/>
      <c r="AYC125" s="1358"/>
      <c r="AYD125" s="1358"/>
      <c r="AYE125" s="1358"/>
      <c r="AYF125" s="1358"/>
      <c r="AYG125" s="1358"/>
      <c r="AYH125" s="1358"/>
      <c r="AYI125" s="1358"/>
      <c r="AYJ125" s="1358"/>
      <c r="AYK125" s="1358"/>
      <c r="AYL125" s="1358"/>
      <c r="AYM125" s="1358"/>
      <c r="AYN125" s="1358"/>
      <c r="AYO125" s="1358"/>
      <c r="AYP125" s="1358"/>
      <c r="AYQ125" s="1358"/>
      <c r="AYR125" s="1358"/>
      <c r="AYS125" s="1358"/>
      <c r="AYT125" s="1358"/>
      <c r="AYU125" s="1358"/>
      <c r="AYV125" s="1358"/>
      <c r="AYW125" s="1358"/>
      <c r="AYX125" s="1358"/>
      <c r="AYY125" s="1358"/>
      <c r="AYZ125" s="1358"/>
      <c r="AZA125" s="1358"/>
      <c r="AZB125" s="1358"/>
      <c r="AZC125" s="1358"/>
      <c r="AZD125" s="1358"/>
      <c r="AZE125" s="1358"/>
      <c r="AZF125" s="1358"/>
      <c r="AZG125" s="1358"/>
      <c r="AZH125" s="1358"/>
      <c r="AZI125" s="1358"/>
      <c r="AZJ125" s="1358"/>
      <c r="AZK125" s="1358"/>
      <c r="AZL125" s="1358"/>
      <c r="AZM125" s="1358"/>
      <c r="AZN125" s="1358"/>
      <c r="AZO125" s="1358"/>
      <c r="AZP125" s="1358"/>
      <c r="AZQ125" s="1358"/>
      <c r="AZR125" s="1358"/>
      <c r="AZS125" s="1358"/>
      <c r="AZT125" s="1358"/>
      <c r="AZU125" s="1358"/>
      <c r="AZV125" s="1358"/>
      <c r="AZW125" s="1358"/>
      <c r="AZX125" s="1358"/>
      <c r="AZY125" s="1358"/>
      <c r="AZZ125" s="1358"/>
      <c r="BAA125" s="1358"/>
      <c r="BAB125" s="1358"/>
      <c r="BAC125" s="1358"/>
      <c r="BAD125" s="1358"/>
      <c r="BAE125" s="1358"/>
      <c r="BAF125" s="1358"/>
      <c r="BAG125" s="1358"/>
      <c r="BAH125" s="1358"/>
      <c r="BAI125" s="1358"/>
      <c r="BAJ125" s="1358"/>
      <c r="BAK125" s="1358"/>
      <c r="BAL125" s="1358"/>
      <c r="BAM125" s="1358"/>
      <c r="BAN125" s="1358"/>
      <c r="BAO125" s="1358"/>
      <c r="BAP125" s="1358"/>
      <c r="BAQ125" s="1358"/>
      <c r="BAR125" s="1358"/>
      <c r="BAS125" s="1358"/>
      <c r="BAT125" s="1358"/>
      <c r="BAU125" s="1358"/>
      <c r="BAV125" s="1358"/>
      <c r="BAW125" s="1358"/>
      <c r="BAX125" s="1358"/>
      <c r="BAY125" s="1358"/>
      <c r="BAZ125" s="1358"/>
      <c r="BBA125" s="1358"/>
      <c r="BBB125" s="1358"/>
      <c r="BBC125" s="1358"/>
      <c r="BBD125" s="1358"/>
      <c r="BBE125" s="1358"/>
      <c r="BBF125" s="1358"/>
      <c r="BBG125" s="1358"/>
      <c r="BBH125" s="1358"/>
      <c r="BBI125" s="1358"/>
      <c r="BBJ125" s="1358"/>
      <c r="BBK125" s="1358"/>
      <c r="BBL125" s="1358"/>
      <c r="BBM125" s="1358"/>
      <c r="BBN125" s="1358"/>
      <c r="BBO125" s="1358"/>
      <c r="BBP125" s="1358"/>
      <c r="BBQ125" s="1358"/>
      <c r="BBR125" s="1358"/>
      <c r="BBS125" s="1358"/>
      <c r="BBT125" s="1358"/>
      <c r="BBU125" s="1358"/>
      <c r="BBV125" s="1358"/>
      <c r="BBW125" s="1358"/>
      <c r="BBX125" s="1358"/>
      <c r="BBY125" s="1358"/>
      <c r="BBZ125" s="1358"/>
      <c r="BCA125" s="1358"/>
      <c r="BCB125" s="1358"/>
      <c r="BCC125" s="1358"/>
      <c r="BCD125" s="1358"/>
      <c r="BCE125" s="1358"/>
      <c r="BCF125" s="1358"/>
      <c r="BCG125" s="1358"/>
      <c r="BCH125" s="1358"/>
      <c r="BCI125" s="1358"/>
      <c r="BCJ125" s="1358"/>
      <c r="BCK125" s="1358"/>
      <c r="BCL125" s="1358"/>
      <c r="BCM125" s="1358"/>
      <c r="BCN125" s="1358"/>
      <c r="BCO125" s="1358"/>
      <c r="BCP125" s="1358"/>
      <c r="BCQ125" s="1358"/>
      <c r="BCR125" s="1358"/>
      <c r="BCS125" s="1358"/>
      <c r="BCT125" s="1358"/>
      <c r="BCU125" s="1358"/>
      <c r="BCV125" s="1358"/>
      <c r="BCW125" s="1358"/>
      <c r="BCX125" s="1358"/>
      <c r="BCY125" s="1358"/>
      <c r="BCZ125" s="1358"/>
      <c r="BDA125" s="1358"/>
      <c r="BDB125" s="1358"/>
      <c r="BDC125" s="1358"/>
      <c r="BDD125" s="1358"/>
      <c r="BDE125" s="1358"/>
      <c r="BDF125" s="1358"/>
      <c r="BDG125" s="1358"/>
      <c r="BDH125" s="1358"/>
      <c r="BDI125" s="1358"/>
      <c r="BDJ125" s="1358"/>
      <c r="BDK125" s="1358"/>
      <c r="BDL125" s="1358"/>
      <c r="BDM125" s="1358"/>
      <c r="BDN125" s="1358"/>
      <c r="BDO125" s="1358"/>
      <c r="BDP125" s="1358"/>
      <c r="BDQ125" s="1358"/>
      <c r="BDR125" s="1358"/>
      <c r="BDS125" s="1358"/>
      <c r="BDT125" s="1358"/>
      <c r="BDU125" s="1358"/>
      <c r="BDV125" s="1358"/>
      <c r="BDW125" s="1358"/>
      <c r="BDX125" s="1358"/>
      <c r="BDY125" s="1358"/>
      <c r="BDZ125" s="1358"/>
      <c r="BEA125" s="1358"/>
      <c r="BEB125" s="1358"/>
      <c r="BEC125" s="1358"/>
      <c r="BED125" s="1358"/>
      <c r="BEE125" s="1358"/>
      <c r="BEF125" s="1358"/>
      <c r="BEG125" s="1358"/>
      <c r="BEH125" s="1358"/>
      <c r="BEI125" s="1358"/>
      <c r="BEJ125" s="1358"/>
      <c r="BEK125" s="1358"/>
      <c r="BEL125" s="1358"/>
      <c r="BEM125" s="1358"/>
      <c r="BEN125" s="1358"/>
      <c r="BEO125" s="1358"/>
      <c r="BEP125" s="1358"/>
      <c r="BEQ125" s="1358"/>
      <c r="BER125" s="1358"/>
      <c r="BES125" s="1358"/>
      <c r="BET125" s="1358"/>
      <c r="BEU125" s="1358"/>
      <c r="BEV125" s="1358"/>
      <c r="BEW125" s="1358"/>
      <c r="BEX125" s="1358"/>
      <c r="BEY125" s="1358"/>
      <c r="BEZ125" s="1358"/>
      <c r="BFA125" s="1358"/>
      <c r="BFB125" s="1358"/>
      <c r="BFC125" s="1358"/>
      <c r="BFD125" s="1358"/>
      <c r="BFE125" s="1358"/>
      <c r="BFF125" s="1358"/>
      <c r="BFG125" s="1358"/>
      <c r="BFH125" s="1358"/>
      <c r="BFI125" s="1358"/>
      <c r="BFJ125" s="1358"/>
      <c r="BFK125" s="1358"/>
      <c r="BFL125" s="1358"/>
      <c r="BFM125" s="1358"/>
      <c r="BFN125" s="1358"/>
      <c r="BFO125" s="1358"/>
      <c r="BFP125" s="1358"/>
      <c r="BFQ125" s="1358"/>
      <c r="BFR125" s="1358"/>
      <c r="BFS125" s="1358"/>
      <c r="BFT125" s="1358"/>
      <c r="BFU125" s="1358"/>
      <c r="BFV125" s="1358"/>
      <c r="BFW125" s="1358"/>
      <c r="BFX125" s="1358"/>
      <c r="BFY125" s="1358"/>
      <c r="BFZ125" s="1358"/>
      <c r="BGA125" s="1358"/>
      <c r="BGB125" s="1358"/>
      <c r="BGC125" s="1358"/>
      <c r="BGD125" s="1358"/>
      <c r="BGE125" s="1358"/>
      <c r="BGF125" s="1358"/>
      <c r="BGG125" s="1358"/>
      <c r="BGH125" s="1358"/>
      <c r="BGI125" s="1358"/>
      <c r="BGJ125" s="1358"/>
      <c r="BGK125" s="1358"/>
      <c r="BGL125" s="1358"/>
      <c r="BGM125" s="1358"/>
      <c r="BGN125" s="1358"/>
      <c r="BGO125" s="1358"/>
      <c r="BGP125" s="1358"/>
      <c r="BGQ125" s="1358"/>
      <c r="BGR125" s="1358"/>
      <c r="BGS125" s="1358"/>
      <c r="BGT125" s="1358"/>
      <c r="BGU125" s="1358"/>
      <c r="BGV125" s="1358"/>
      <c r="BGW125" s="1358"/>
      <c r="BGX125" s="1358"/>
      <c r="BGY125" s="1358"/>
      <c r="BGZ125" s="1358"/>
      <c r="BHA125" s="1358"/>
      <c r="BHB125" s="1358"/>
      <c r="BHC125" s="1358"/>
      <c r="BHD125" s="1358"/>
      <c r="BHE125" s="1358"/>
      <c r="BHF125" s="1358"/>
      <c r="BHG125" s="1358"/>
      <c r="BHH125" s="1358"/>
      <c r="BHI125" s="1358"/>
      <c r="BHJ125" s="1358"/>
      <c r="BHK125" s="1358"/>
      <c r="BHL125" s="1358"/>
      <c r="BHM125" s="1358"/>
      <c r="BHN125" s="1358"/>
      <c r="BHO125" s="1358"/>
      <c r="BHP125" s="1358"/>
      <c r="BHQ125" s="1358"/>
      <c r="BHR125" s="1358"/>
      <c r="BHS125" s="1358"/>
      <c r="BHT125" s="1358"/>
      <c r="BHU125" s="1358"/>
      <c r="BHV125" s="1358"/>
      <c r="BHW125" s="1358"/>
      <c r="BHX125" s="1358"/>
      <c r="BHY125" s="1358"/>
      <c r="BHZ125" s="1358"/>
      <c r="BIA125" s="1358"/>
      <c r="BIB125" s="1358"/>
      <c r="BIC125" s="1358"/>
      <c r="BID125" s="1358"/>
      <c r="BIE125" s="1358"/>
      <c r="BIF125" s="1358"/>
      <c r="BIG125" s="1358"/>
      <c r="BIH125" s="1358"/>
      <c r="BII125" s="1358"/>
      <c r="BIJ125" s="1358"/>
      <c r="BIK125" s="1358"/>
      <c r="BIL125" s="1358"/>
      <c r="BIM125" s="1358"/>
      <c r="BIN125" s="1358"/>
      <c r="BIO125" s="1358"/>
      <c r="BIP125" s="1358"/>
      <c r="BIQ125" s="1358"/>
      <c r="BIR125" s="1358"/>
      <c r="BIS125" s="1358"/>
      <c r="BIT125" s="1358"/>
      <c r="BIU125" s="1358"/>
      <c r="BIV125" s="1358"/>
      <c r="BIW125" s="1358"/>
      <c r="BIX125" s="1358"/>
      <c r="BIY125" s="1358"/>
      <c r="BIZ125" s="1358"/>
      <c r="BJA125" s="1358"/>
      <c r="BJB125" s="1358"/>
      <c r="BJC125" s="1358"/>
      <c r="BJD125" s="1358"/>
      <c r="BJE125" s="1358"/>
      <c r="BJF125" s="1358"/>
      <c r="BJG125" s="1358"/>
      <c r="BJH125" s="1358"/>
      <c r="BJI125" s="1358"/>
      <c r="BJJ125" s="1358"/>
      <c r="BJK125" s="1358"/>
      <c r="BJL125" s="1358"/>
      <c r="BJM125" s="1358"/>
      <c r="BJN125" s="1358"/>
      <c r="BJO125" s="1358"/>
      <c r="BJP125" s="1358"/>
      <c r="BJQ125" s="1358"/>
      <c r="BJR125" s="1358"/>
      <c r="BJS125" s="1358"/>
      <c r="BJT125" s="1358"/>
      <c r="BJU125" s="1358"/>
      <c r="BJV125" s="1358"/>
      <c r="BJW125" s="1358"/>
      <c r="BJX125" s="1358"/>
      <c r="BJY125" s="1358"/>
      <c r="BJZ125" s="1358"/>
      <c r="BKA125" s="1358"/>
      <c r="BKB125" s="1358"/>
      <c r="BKC125" s="1358"/>
      <c r="BKD125" s="1358"/>
      <c r="BKE125" s="1358"/>
      <c r="BKF125" s="1358"/>
      <c r="BKG125" s="1358"/>
      <c r="BKH125" s="1358"/>
      <c r="BKI125" s="1358"/>
      <c r="BKJ125" s="1358"/>
      <c r="BKK125" s="1358"/>
      <c r="BKL125" s="1358"/>
      <c r="BKM125" s="1358"/>
      <c r="BKN125" s="1358"/>
      <c r="BKO125" s="1358"/>
      <c r="BKP125" s="1358"/>
      <c r="BKQ125" s="1358"/>
      <c r="BKR125" s="1358"/>
      <c r="BKS125" s="1358"/>
      <c r="BKT125" s="1358"/>
      <c r="BKU125" s="1358"/>
      <c r="BKV125" s="1358"/>
      <c r="BKW125" s="1358"/>
      <c r="BKX125" s="1358"/>
      <c r="BKY125" s="1358"/>
      <c r="BKZ125" s="1358"/>
      <c r="BLA125" s="1358"/>
      <c r="BLB125" s="1358"/>
      <c r="BLC125" s="1358"/>
      <c r="BLD125" s="1358"/>
      <c r="BLE125" s="1358"/>
      <c r="BLF125" s="1358"/>
      <c r="BLG125" s="1358"/>
      <c r="BLH125" s="1358"/>
      <c r="BLI125" s="1358"/>
      <c r="BLJ125" s="1358"/>
      <c r="BLK125" s="1358"/>
      <c r="BLL125" s="1358"/>
      <c r="BLM125" s="1358"/>
      <c r="BLN125" s="1358"/>
      <c r="BLO125" s="1358"/>
      <c r="BLP125" s="1358"/>
      <c r="BLQ125" s="1358"/>
      <c r="BLR125" s="1358"/>
      <c r="BLS125" s="1358"/>
      <c r="BLT125" s="1358"/>
      <c r="BLU125" s="1358"/>
      <c r="BLV125" s="1358"/>
      <c r="BLW125" s="1358"/>
      <c r="BLX125" s="1358"/>
      <c r="BLY125" s="1358"/>
      <c r="BLZ125" s="1358"/>
      <c r="BMA125" s="1358"/>
      <c r="BMB125" s="1358"/>
      <c r="BMC125" s="1358"/>
      <c r="BMD125" s="1358"/>
      <c r="BME125" s="1358"/>
      <c r="BMF125" s="1358"/>
      <c r="BMG125" s="1358"/>
      <c r="BMH125" s="1358"/>
      <c r="BMI125" s="1358"/>
      <c r="BMJ125" s="1358"/>
      <c r="BMK125" s="1358"/>
      <c r="BML125" s="1358"/>
      <c r="BMM125" s="1358"/>
      <c r="BMN125" s="1358"/>
      <c r="BMO125" s="1358"/>
      <c r="BMP125" s="1358"/>
      <c r="BMQ125" s="1358"/>
      <c r="BMR125" s="1358"/>
      <c r="BMS125" s="1358"/>
      <c r="BMT125" s="1358"/>
      <c r="BMU125" s="1358"/>
      <c r="BMV125" s="1358"/>
      <c r="BMW125" s="1358"/>
      <c r="BMX125" s="1358"/>
      <c r="BMY125" s="1358"/>
      <c r="BMZ125" s="1358"/>
      <c r="BNA125" s="1358"/>
      <c r="BNB125" s="1358"/>
      <c r="BNC125" s="1358"/>
      <c r="BND125" s="1358"/>
      <c r="BNE125" s="1358"/>
      <c r="BNF125" s="1358"/>
      <c r="BNG125" s="1358"/>
      <c r="BNH125" s="1358"/>
      <c r="BNI125" s="1358"/>
      <c r="BNJ125" s="1358"/>
      <c r="BNK125" s="1358"/>
      <c r="BNL125" s="1358"/>
      <c r="BNM125" s="1358"/>
      <c r="BNN125" s="1358"/>
      <c r="BNO125" s="1358"/>
      <c r="BNP125" s="1358"/>
      <c r="BNQ125" s="1358"/>
      <c r="BNR125" s="1358"/>
      <c r="BNS125" s="1358"/>
      <c r="BNT125" s="1358"/>
      <c r="BNU125" s="1358"/>
      <c r="BNV125" s="1358"/>
      <c r="BNW125" s="1358"/>
      <c r="BNX125" s="1358"/>
      <c r="BNY125" s="1358"/>
      <c r="BNZ125" s="1358"/>
      <c r="BOA125" s="1358"/>
      <c r="BOB125" s="1358"/>
      <c r="BOC125" s="1358"/>
      <c r="BOD125" s="1358"/>
      <c r="BOE125" s="1358"/>
      <c r="BOF125" s="1358"/>
      <c r="BOG125" s="1358"/>
      <c r="BOH125" s="1358"/>
      <c r="BOI125" s="1358"/>
      <c r="BOJ125" s="1358"/>
      <c r="BOK125" s="1358"/>
      <c r="BOL125" s="1358"/>
      <c r="BOM125" s="1358"/>
      <c r="BON125" s="1358"/>
      <c r="BOO125" s="1358"/>
      <c r="BOP125" s="1358"/>
      <c r="BOQ125" s="1358"/>
      <c r="BOR125" s="1358"/>
      <c r="BOS125" s="1358"/>
      <c r="BOT125" s="1358"/>
      <c r="BOU125" s="1358"/>
      <c r="BOV125" s="1358"/>
      <c r="BOW125" s="1358"/>
      <c r="BOX125" s="1358"/>
      <c r="BOY125" s="1358"/>
      <c r="BOZ125" s="1358"/>
      <c r="BPA125" s="1358"/>
      <c r="BPB125" s="1358"/>
      <c r="BPC125" s="1358"/>
      <c r="BPD125" s="1358"/>
      <c r="BPE125" s="1358"/>
      <c r="BPF125" s="1358"/>
      <c r="BPG125" s="1358"/>
      <c r="BPH125" s="1358"/>
      <c r="BPI125" s="1358"/>
      <c r="BPJ125" s="1358"/>
      <c r="BPK125" s="1358"/>
      <c r="BPL125" s="1358"/>
      <c r="BPM125" s="1358"/>
      <c r="BPN125" s="1358"/>
      <c r="BPO125" s="1358"/>
      <c r="BPP125" s="1358"/>
      <c r="BPQ125" s="1358"/>
      <c r="BPR125" s="1358"/>
      <c r="BPS125" s="1358"/>
      <c r="BPT125" s="1358"/>
      <c r="BPU125" s="1358"/>
      <c r="BPV125" s="1358"/>
      <c r="BPW125" s="1358"/>
      <c r="BPX125" s="1358"/>
      <c r="BPY125" s="1358"/>
      <c r="BPZ125" s="1358"/>
      <c r="BQA125" s="1358"/>
      <c r="BQB125" s="1358"/>
      <c r="BQC125" s="1358"/>
      <c r="BQD125" s="1358"/>
      <c r="BQE125" s="1358"/>
      <c r="BQF125" s="1358"/>
      <c r="BQG125" s="1358"/>
      <c r="BQH125" s="1358"/>
      <c r="BQI125" s="1358"/>
      <c r="BQJ125" s="1358"/>
      <c r="BQK125" s="1358"/>
      <c r="BQL125" s="1358"/>
      <c r="BQM125" s="1358"/>
      <c r="BQN125" s="1358"/>
      <c r="BQO125" s="1358"/>
      <c r="BQP125" s="1358"/>
      <c r="BQQ125" s="1358"/>
      <c r="BQR125" s="1358"/>
      <c r="BQS125" s="1358"/>
      <c r="BQT125" s="1358"/>
      <c r="BQU125" s="1358"/>
      <c r="BQV125" s="1358"/>
      <c r="BQW125" s="1358"/>
      <c r="BQX125" s="1358"/>
      <c r="BQY125" s="1358"/>
      <c r="BQZ125" s="1358"/>
      <c r="BRA125" s="1358"/>
      <c r="BRB125" s="1358"/>
      <c r="BRC125" s="1358"/>
      <c r="BRD125" s="1358"/>
      <c r="BRE125" s="1358"/>
      <c r="BRF125" s="1358"/>
      <c r="BRG125" s="1358"/>
      <c r="BRH125" s="1358"/>
      <c r="BRI125" s="1358"/>
      <c r="BRJ125" s="1358"/>
      <c r="BRK125" s="1358"/>
      <c r="BRL125" s="1358"/>
      <c r="BRM125" s="1358"/>
      <c r="BRN125" s="1358"/>
      <c r="BRO125" s="1358"/>
      <c r="BRP125" s="1358"/>
      <c r="BRQ125" s="1358"/>
      <c r="BRR125" s="1358"/>
      <c r="BRS125" s="1358"/>
      <c r="BRT125" s="1358"/>
      <c r="BRU125" s="1358"/>
      <c r="BRV125" s="1358"/>
      <c r="BRW125" s="1358"/>
      <c r="BRX125" s="1358"/>
      <c r="BRY125" s="1358"/>
      <c r="BRZ125" s="1358"/>
      <c r="BSA125" s="1358"/>
      <c r="BSB125" s="1358"/>
      <c r="BSC125" s="1358"/>
      <c r="BSD125" s="1358"/>
      <c r="BSE125" s="1358"/>
      <c r="BSF125" s="1358"/>
      <c r="BSG125" s="1358"/>
      <c r="BSH125" s="1358"/>
      <c r="BSI125" s="1358"/>
      <c r="BSJ125" s="1358"/>
      <c r="BSK125" s="1358"/>
      <c r="BSL125" s="1358"/>
      <c r="BSM125" s="1358"/>
      <c r="BSN125" s="1358"/>
      <c r="BSO125" s="1358"/>
      <c r="BSP125" s="1358"/>
      <c r="BSQ125" s="1358"/>
      <c r="BSR125" s="1358"/>
      <c r="BSS125" s="1358"/>
      <c r="BST125" s="1358"/>
      <c r="BSU125" s="1358"/>
      <c r="BSV125" s="1358"/>
      <c r="BSW125" s="1358"/>
      <c r="BSX125" s="1358"/>
      <c r="BSY125" s="1358"/>
      <c r="BSZ125" s="1358"/>
      <c r="BTA125" s="1358"/>
      <c r="BTB125" s="1358"/>
      <c r="BTC125" s="1358"/>
      <c r="BTD125" s="1358"/>
      <c r="BTE125" s="1358"/>
      <c r="BTF125" s="1358"/>
      <c r="BTG125" s="1358"/>
      <c r="BTH125" s="1358"/>
      <c r="BTI125" s="1358"/>
      <c r="BTJ125" s="1358"/>
      <c r="BTK125" s="1358"/>
      <c r="BTL125" s="1358"/>
      <c r="BTM125" s="1358"/>
      <c r="BTN125" s="1358"/>
      <c r="BTO125" s="1358"/>
      <c r="BTP125" s="1358"/>
      <c r="BTQ125" s="1358"/>
      <c r="BTR125" s="1358"/>
      <c r="BTS125" s="1358"/>
      <c r="BTT125" s="1358"/>
      <c r="BTU125" s="1358"/>
      <c r="BTV125" s="1358"/>
      <c r="BTW125" s="1358"/>
      <c r="BTX125" s="1358"/>
      <c r="BTY125" s="1358"/>
      <c r="BTZ125" s="1358"/>
      <c r="BUA125" s="1358"/>
      <c r="BUB125" s="1358"/>
      <c r="BUC125" s="1358"/>
      <c r="BUD125" s="1358"/>
      <c r="BUE125" s="1358"/>
      <c r="BUF125" s="1358"/>
      <c r="BUG125" s="1358"/>
      <c r="BUH125" s="1358"/>
      <c r="BUI125" s="1358"/>
      <c r="BUJ125" s="1358"/>
      <c r="BUK125" s="1358"/>
      <c r="BUL125" s="1358"/>
      <c r="BUM125" s="1358"/>
      <c r="BUN125" s="1358"/>
      <c r="BUO125" s="1358"/>
      <c r="BUP125" s="1358"/>
      <c r="BUQ125" s="1358"/>
      <c r="BUR125" s="1358"/>
      <c r="BUS125" s="1358"/>
      <c r="BUT125" s="1358"/>
      <c r="BUU125" s="1358"/>
      <c r="BUV125" s="1358"/>
      <c r="BUW125" s="1358"/>
      <c r="BUX125" s="1358"/>
      <c r="BUY125" s="1358"/>
      <c r="BUZ125" s="1358"/>
      <c r="BVA125" s="1358"/>
      <c r="BVB125" s="1358"/>
      <c r="BVC125" s="1358"/>
      <c r="BVD125" s="1358"/>
      <c r="BVE125" s="1358"/>
      <c r="BVF125" s="1358"/>
      <c r="BVG125" s="1358"/>
      <c r="BVH125" s="1358"/>
      <c r="BVI125" s="1358"/>
      <c r="BVJ125" s="1358"/>
      <c r="BVK125" s="1358"/>
      <c r="BVL125" s="1358"/>
      <c r="BVM125" s="1358"/>
      <c r="BVN125" s="1358"/>
      <c r="BVO125" s="1358"/>
      <c r="BVP125" s="1358"/>
      <c r="BVQ125" s="1358"/>
      <c r="BVR125" s="1358"/>
      <c r="BVS125" s="1358"/>
      <c r="BVT125" s="1358"/>
      <c r="BVU125" s="1358"/>
      <c r="BVV125" s="1358"/>
      <c r="BVW125" s="1358"/>
      <c r="BVX125" s="1358"/>
      <c r="BVY125" s="1358"/>
      <c r="BVZ125" s="1358"/>
      <c r="BWA125" s="1358"/>
      <c r="BWB125" s="1358"/>
      <c r="BWC125" s="1358"/>
      <c r="BWD125" s="1358"/>
      <c r="BWE125" s="1358"/>
      <c r="BWF125" s="1358"/>
      <c r="BWG125" s="1358"/>
      <c r="BWH125" s="1358"/>
      <c r="BWI125" s="1358"/>
      <c r="BWJ125" s="1358"/>
      <c r="BWK125" s="1358"/>
      <c r="BWL125" s="1358"/>
      <c r="BWM125" s="1358"/>
      <c r="BWN125" s="1358"/>
      <c r="BWO125" s="1358"/>
      <c r="BWP125" s="1358"/>
      <c r="BWQ125" s="1358"/>
      <c r="BWR125" s="1358"/>
      <c r="BWS125" s="1358"/>
      <c r="BWT125" s="1358"/>
      <c r="BWU125" s="1358"/>
      <c r="BWV125" s="1358"/>
      <c r="BWW125" s="1358"/>
      <c r="BWX125" s="1358"/>
      <c r="BWY125" s="1358"/>
      <c r="BWZ125" s="1358"/>
      <c r="BXA125" s="1358"/>
      <c r="BXB125" s="1358"/>
      <c r="BXC125" s="1358"/>
      <c r="BXD125" s="1358"/>
      <c r="BXE125" s="1358"/>
      <c r="BXF125" s="1358"/>
      <c r="BXG125" s="1358"/>
      <c r="BXH125" s="1358"/>
      <c r="BXI125" s="1358"/>
      <c r="BXJ125" s="1358"/>
      <c r="BXK125" s="1358"/>
      <c r="BXL125" s="1358"/>
      <c r="BXM125" s="1358"/>
      <c r="BXN125" s="1358"/>
      <c r="BXO125" s="1358"/>
      <c r="BXP125" s="1358"/>
      <c r="BXQ125" s="1358"/>
      <c r="BXR125" s="1358"/>
      <c r="BXS125" s="1358"/>
      <c r="BXT125" s="1358"/>
      <c r="BXU125" s="1358"/>
      <c r="BXV125" s="1358"/>
      <c r="BXW125" s="1358"/>
      <c r="BXX125" s="1358"/>
      <c r="BXY125" s="1358"/>
      <c r="BXZ125" s="1358"/>
      <c r="BYA125" s="1358"/>
      <c r="BYB125" s="1358"/>
      <c r="BYC125" s="1358"/>
      <c r="BYD125" s="1358"/>
      <c r="BYE125" s="1358"/>
      <c r="BYF125" s="1358"/>
      <c r="BYG125" s="1358"/>
      <c r="BYH125" s="1358"/>
      <c r="BYI125" s="1358"/>
      <c r="BYJ125" s="1358"/>
      <c r="BYK125" s="1358"/>
      <c r="BYL125" s="1358"/>
      <c r="BYM125" s="1358"/>
      <c r="BYN125" s="1358"/>
      <c r="BYO125" s="1358"/>
      <c r="BYP125" s="1358"/>
      <c r="BYQ125" s="1358"/>
      <c r="BYR125" s="1358"/>
      <c r="BYS125" s="1358"/>
      <c r="BYT125" s="1358"/>
      <c r="BYU125" s="1358"/>
      <c r="BYV125" s="1358"/>
      <c r="BYW125" s="1358"/>
      <c r="BYX125" s="1358"/>
      <c r="BYY125" s="1358"/>
      <c r="BYZ125" s="1358"/>
      <c r="BZA125" s="1358"/>
      <c r="BZB125" s="1358"/>
      <c r="BZC125" s="1358"/>
      <c r="BZD125" s="1358"/>
      <c r="BZE125" s="1358"/>
      <c r="BZF125" s="1358"/>
      <c r="BZG125" s="1358"/>
      <c r="BZH125" s="1358"/>
      <c r="BZI125" s="1358"/>
      <c r="BZJ125" s="1358"/>
      <c r="BZK125" s="1358"/>
      <c r="BZL125" s="1358"/>
      <c r="BZM125" s="1358"/>
      <c r="BZN125" s="1358"/>
      <c r="BZO125" s="1358"/>
      <c r="BZP125" s="1358"/>
      <c r="BZQ125" s="1358"/>
      <c r="BZR125" s="1358"/>
      <c r="BZS125" s="1358"/>
      <c r="BZT125" s="1358"/>
      <c r="BZU125" s="1358"/>
      <c r="BZV125" s="1358"/>
      <c r="BZW125" s="1358"/>
      <c r="BZX125" s="1358"/>
      <c r="BZY125" s="1358"/>
      <c r="BZZ125" s="1358"/>
      <c r="CAA125" s="1358"/>
      <c r="CAB125" s="1358"/>
      <c r="CAC125" s="1358"/>
      <c r="CAD125" s="1358"/>
      <c r="CAE125" s="1358"/>
      <c r="CAF125" s="1358"/>
      <c r="CAG125" s="1358"/>
      <c r="CAH125" s="1358"/>
      <c r="CAI125" s="1358"/>
      <c r="CAJ125" s="1358"/>
      <c r="CAK125" s="1358"/>
      <c r="CAL125" s="1358"/>
      <c r="CAM125" s="1358"/>
      <c r="CAN125" s="1358"/>
      <c r="CAO125" s="1358"/>
      <c r="CAP125" s="1358"/>
      <c r="CAQ125" s="1358"/>
      <c r="CAR125" s="1358"/>
      <c r="CAS125" s="1358"/>
      <c r="CAT125" s="1358"/>
      <c r="CAU125" s="1358"/>
      <c r="CAV125" s="1358"/>
      <c r="CAW125" s="1358"/>
      <c r="CAX125" s="1358"/>
      <c r="CAY125" s="1358"/>
      <c r="CAZ125" s="1358"/>
      <c r="CBA125" s="1358"/>
      <c r="CBB125" s="1358"/>
      <c r="CBC125" s="1358"/>
      <c r="CBD125" s="1358"/>
      <c r="CBE125" s="1358"/>
      <c r="CBF125" s="1358"/>
      <c r="CBG125" s="1358"/>
      <c r="CBH125" s="1358"/>
      <c r="CBI125" s="1358"/>
      <c r="CBJ125" s="1358"/>
      <c r="CBK125" s="1358"/>
      <c r="CBL125" s="1358"/>
      <c r="CBM125" s="1358"/>
      <c r="CBN125" s="1358"/>
      <c r="CBO125" s="1358"/>
      <c r="CBP125" s="1358"/>
      <c r="CBQ125" s="1358"/>
      <c r="CBR125" s="1358"/>
      <c r="CBS125" s="1358"/>
      <c r="CBT125" s="1358"/>
      <c r="CBU125" s="1358"/>
      <c r="CBV125" s="1358"/>
      <c r="CBW125" s="1358"/>
      <c r="CBX125" s="1358"/>
      <c r="CBY125" s="1358"/>
      <c r="CBZ125" s="1358"/>
      <c r="CCA125" s="1358"/>
      <c r="CCB125" s="1358"/>
      <c r="CCC125" s="1358"/>
      <c r="CCD125" s="1358"/>
      <c r="CCE125" s="1358"/>
      <c r="CCF125" s="1358"/>
      <c r="CCG125" s="1358"/>
      <c r="CCH125" s="1358"/>
      <c r="CCI125" s="1358"/>
      <c r="CCJ125" s="1358"/>
      <c r="CCK125" s="1358"/>
      <c r="CCL125" s="1358"/>
      <c r="CCM125" s="1358"/>
      <c r="CCN125" s="1358"/>
      <c r="CCO125" s="1358"/>
      <c r="CCP125" s="1358"/>
      <c r="CCQ125" s="1358"/>
      <c r="CCR125" s="1358"/>
      <c r="CCS125" s="1358"/>
      <c r="CCT125" s="1358"/>
      <c r="CCU125" s="1358"/>
      <c r="CCV125" s="1358"/>
      <c r="CCW125" s="1358"/>
      <c r="CCX125" s="1358"/>
      <c r="CCY125" s="1358"/>
      <c r="CCZ125" s="1358"/>
      <c r="CDA125" s="1358"/>
      <c r="CDB125" s="1358"/>
      <c r="CDC125" s="1358"/>
      <c r="CDD125" s="1358"/>
      <c r="CDE125" s="1358"/>
      <c r="CDF125" s="1358"/>
      <c r="CDG125" s="1358"/>
      <c r="CDH125" s="1358"/>
      <c r="CDI125" s="1358"/>
      <c r="CDJ125" s="1358"/>
      <c r="CDK125" s="1358"/>
      <c r="CDL125" s="1358"/>
      <c r="CDM125" s="1358"/>
      <c r="CDN125" s="1358"/>
      <c r="CDO125" s="1358"/>
      <c r="CDP125" s="1358"/>
      <c r="CDQ125" s="1358"/>
      <c r="CDR125" s="1358"/>
      <c r="CDS125" s="1358"/>
      <c r="CDT125" s="1358"/>
      <c r="CDU125" s="1358"/>
      <c r="CDV125" s="1358"/>
      <c r="CDW125" s="1358"/>
      <c r="CDX125" s="1358"/>
      <c r="CDY125" s="1358"/>
      <c r="CDZ125" s="1358"/>
      <c r="CEA125" s="1358"/>
      <c r="CEB125" s="1358"/>
      <c r="CEC125" s="1358"/>
      <c r="CED125" s="1358"/>
      <c r="CEE125" s="1358"/>
      <c r="CEF125" s="1358"/>
      <c r="CEG125" s="1358"/>
      <c r="CEH125" s="1358"/>
      <c r="CEI125" s="1358"/>
      <c r="CEJ125" s="1358"/>
      <c r="CEK125" s="1358"/>
      <c r="CEL125" s="1358"/>
      <c r="CEM125" s="1358"/>
      <c r="CEN125" s="1358"/>
      <c r="CEO125" s="1358"/>
      <c r="CEP125" s="1358"/>
      <c r="CEQ125" s="1358"/>
      <c r="CER125" s="1358"/>
      <c r="CES125" s="1358"/>
      <c r="CET125" s="1358"/>
      <c r="CEU125" s="1358"/>
      <c r="CEV125" s="1358"/>
      <c r="CEW125" s="1358"/>
      <c r="CEX125" s="1358"/>
      <c r="CEY125" s="1358"/>
      <c r="CEZ125" s="1358"/>
      <c r="CFA125" s="1358"/>
      <c r="CFB125" s="1358"/>
      <c r="CFC125" s="1358"/>
      <c r="CFD125" s="1358"/>
      <c r="CFE125" s="1358"/>
      <c r="CFF125" s="1358"/>
      <c r="CFG125" s="1358"/>
      <c r="CFH125" s="1358"/>
      <c r="CFI125" s="1358"/>
      <c r="CFJ125" s="1358"/>
      <c r="CFK125" s="1358"/>
      <c r="CFL125" s="1358"/>
      <c r="CFM125" s="1358"/>
      <c r="CFN125" s="1358"/>
      <c r="CFO125" s="1358"/>
      <c r="CFP125" s="1358"/>
      <c r="CFQ125" s="1358"/>
      <c r="CFR125" s="1358"/>
      <c r="CFS125" s="1358"/>
      <c r="CFT125" s="1358"/>
      <c r="CFU125" s="1358"/>
      <c r="CFV125" s="1358"/>
      <c r="CFW125" s="1358"/>
      <c r="CFX125" s="1358"/>
      <c r="CFY125" s="1358"/>
      <c r="CFZ125" s="1358"/>
      <c r="CGA125" s="1358"/>
      <c r="CGB125" s="1358"/>
      <c r="CGC125" s="1358"/>
      <c r="CGD125" s="1358"/>
      <c r="CGE125" s="1358"/>
      <c r="CGF125" s="1358"/>
      <c r="CGG125" s="1358"/>
      <c r="CGH125" s="1358"/>
      <c r="CGI125" s="1358"/>
      <c r="CGJ125" s="1358"/>
      <c r="CGK125" s="1358"/>
      <c r="CGL125" s="1358"/>
      <c r="CGM125" s="1358"/>
      <c r="CGN125" s="1358"/>
      <c r="CGO125" s="1358"/>
      <c r="CGP125" s="1358"/>
      <c r="CGQ125" s="1358"/>
      <c r="CGR125" s="1358"/>
      <c r="CGS125" s="1358"/>
      <c r="CGT125" s="1358"/>
      <c r="CGU125" s="1358"/>
      <c r="CGV125" s="1358"/>
      <c r="CGW125" s="1358"/>
      <c r="CGX125" s="1358"/>
      <c r="CGY125" s="1358"/>
      <c r="CGZ125" s="1358"/>
      <c r="CHA125" s="1358"/>
      <c r="CHB125" s="1358"/>
      <c r="CHC125" s="1358"/>
      <c r="CHD125" s="1358"/>
      <c r="CHE125" s="1358"/>
      <c r="CHF125" s="1358"/>
      <c r="CHG125" s="1358"/>
      <c r="CHH125" s="1358"/>
      <c r="CHI125" s="1358"/>
      <c r="CHJ125" s="1358"/>
      <c r="CHK125" s="1358"/>
      <c r="CHL125" s="1358"/>
      <c r="CHM125" s="1358"/>
      <c r="CHN125" s="1358"/>
      <c r="CHO125" s="1358"/>
      <c r="CHP125" s="1358"/>
      <c r="CHQ125" s="1358"/>
      <c r="CHR125" s="1358"/>
      <c r="CHS125" s="1358"/>
      <c r="CHT125" s="1358"/>
      <c r="CHU125" s="1358"/>
      <c r="CHV125" s="1358"/>
      <c r="CHW125" s="1358"/>
      <c r="CHX125" s="1358"/>
      <c r="CHY125" s="1358"/>
      <c r="CHZ125" s="1358"/>
      <c r="CIA125" s="1358"/>
      <c r="CIB125" s="1358"/>
      <c r="CIC125" s="1358"/>
      <c r="CID125" s="1358"/>
      <c r="CIE125" s="1358"/>
      <c r="CIF125" s="1358"/>
      <c r="CIG125" s="1358"/>
      <c r="CIH125" s="1358"/>
      <c r="CII125" s="1358"/>
      <c r="CIJ125" s="1358"/>
      <c r="CIK125" s="1358"/>
      <c r="CIL125" s="1358"/>
      <c r="CIM125" s="1358"/>
      <c r="CIN125" s="1358"/>
      <c r="CIO125" s="1358"/>
      <c r="CIP125" s="1358"/>
      <c r="CIQ125" s="1358"/>
      <c r="CIR125" s="1358"/>
      <c r="CIS125" s="1358"/>
      <c r="CIT125" s="1358"/>
      <c r="CIU125" s="1358"/>
      <c r="CIV125" s="1358"/>
      <c r="CIW125" s="1358"/>
      <c r="CIX125" s="1358"/>
      <c r="CIY125" s="1358"/>
      <c r="CIZ125" s="1358"/>
      <c r="CJA125" s="1358"/>
      <c r="CJB125" s="1358"/>
      <c r="CJC125" s="1358"/>
      <c r="CJD125" s="1358"/>
      <c r="CJE125" s="1358"/>
      <c r="CJF125" s="1358"/>
      <c r="CJG125" s="1358"/>
      <c r="CJH125" s="1358"/>
      <c r="CJI125" s="1358"/>
      <c r="CJJ125" s="1358"/>
      <c r="CJK125" s="1358"/>
      <c r="CJL125" s="1358"/>
      <c r="CJM125" s="1358"/>
      <c r="CJN125" s="1358"/>
      <c r="CJO125" s="1358"/>
      <c r="CJP125" s="1358"/>
      <c r="CJQ125" s="1358"/>
      <c r="CJR125" s="1358"/>
      <c r="CJS125" s="1358"/>
      <c r="CJT125" s="1358"/>
      <c r="CJU125" s="1358"/>
      <c r="CJV125" s="1358"/>
      <c r="CJW125" s="1358"/>
      <c r="CJX125" s="1358"/>
      <c r="CJY125" s="1358"/>
      <c r="CJZ125" s="1358"/>
      <c r="CKA125" s="1358"/>
      <c r="CKB125" s="1358"/>
      <c r="CKC125" s="1358"/>
      <c r="CKD125" s="1358"/>
      <c r="CKE125" s="1358"/>
      <c r="CKF125" s="1358"/>
      <c r="CKG125" s="1358"/>
      <c r="CKH125" s="1358"/>
      <c r="CKI125" s="1358"/>
      <c r="CKJ125" s="1358"/>
      <c r="CKK125" s="1358"/>
      <c r="CKL125" s="1358"/>
      <c r="CKM125" s="1358"/>
      <c r="CKN125" s="1358"/>
      <c r="CKO125" s="1358"/>
      <c r="CKP125" s="1358"/>
      <c r="CKQ125" s="1358"/>
      <c r="CKR125" s="1358"/>
      <c r="CKS125" s="1358"/>
      <c r="CKT125" s="1358"/>
      <c r="CKU125" s="1358"/>
      <c r="CKV125" s="1358"/>
      <c r="CKW125" s="1358"/>
      <c r="CKX125" s="1358"/>
      <c r="CKY125" s="1358"/>
      <c r="CKZ125" s="1358"/>
      <c r="CLA125" s="1358"/>
      <c r="CLB125" s="1358"/>
      <c r="CLC125" s="1358"/>
      <c r="CLD125" s="1358"/>
      <c r="CLE125" s="1358"/>
      <c r="CLF125" s="1358"/>
      <c r="CLG125" s="1358"/>
      <c r="CLH125" s="1358"/>
      <c r="CLI125" s="1358"/>
      <c r="CLJ125" s="1358"/>
      <c r="CLK125" s="1358"/>
      <c r="CLL125" s="1358"/>
      <c r="CLM125" s="1358"/>
      <c r="CLN125" s="1358"/>
      <c r="CLO125" s="1358"/>
      <c r="CLP125" s="1358"/>
      <c r="CLQ125" s="1358"/>
      <c r="CLR125" s="1358"/>
      <c r="CLS125" s="1358"/>
      <c r="CLT125" s="1358"/>
      <c r="CLU125" s="1358"/>
      <c r="CLV125" s="1358"/>
      <c r="CLW125" s="1358"/>
      <c r="CLX125" s="1358"/>
      <c r="CLY125" s="1358"/>
      <c r="CLZ125" s="1358"/>
      <c r="CMA125" s="1358"/>
      <c r="CMB125" s="1358"/>
      <c r="CMC125" s="1358"/>
      <c r="CMD125" s="1358"/>
      <c r="CME125" s="1358"/>
      <c r="CMF125" s="1358"/>
      <c r="CMG125" s="1358"/>
      <c r="CMH125" s="1358"/>
      <c r="CMI125" s="1358"/>
      <c r="CMJ125" s="1358"/>
      <c r="CMK125" s="1358"/>
      <c r="CML125" s="1358"/>
      <c r="CMM125" s="1358"/>
      <c r="CMN125" s="1358"/>
      <c r="CMO125" s="1358"/>
      <c r="CMP125" s="1358"/>
      <c r="CMQ125" s="1358"/>
      <c r="CMR125" s="1358"/>
      <c r="CMS125" s="1358"/>
      <c r="CMT125" s="1358"/>
      <c r="CMU125" s="1358"/>
      <c r="CMV125" s="1358"/>
      <c r="CMW125" s="1358"/>
      <c r="CMX125" s="1358"/>
      <c r="CMY125" s="1358"/>
      <c r="CMZ125" s="1358"/>
      <c r="CNA125" s="1358"/>
      <c r="CNB125" s="1358"/>
      <c r="CNC125" s="1358"/>
      <c r="CND125" s="1358"/>
      <c r="CNE125" s="1358"/>
      <c r="CNF125" s="1358"/>
      <c r="CNG125" s="1358"/>
      <c r="CNH125" s="1358"/>
      <c r="CNI125" s="1358"/>
      <c r="CNJ125" s="1358"/>
      <c r="CNK125" s="1358"/>
      <c r="CNL125" s="1358"/>
      <c r="CNM125" s="1358"/>
      <c r="CNN125" s="1358"/>
      <c r="CNO125" s="1358"/>
      <c r="CNP125" s="1358"/>
      <c r="CNQ125" s="1358"/>
      <c r="CNR125" s="1358"/>
      <c r="CNS125" s="1358"/>
      <c r="CNT125" s="1358"/>
      <c r="CNU125" s="1358"/>
      <c r="CNV125" s="1358"/>
      <c r="CNW125" s="1358"/>
      <c r="CNX125" s="1358"/>
      <c r="CNY125" s="1358"/>
      <c r="CNZ125" s="1358"/>
      <c r="COA125" s="1358"/>
      <c r="COB125" s="1358"/>
      <c r="COC125" s="1358"/>
      <c r="COD125" s="1358"/>
      <c r="COE125" s="1358"/>
      <c r="COF125" s="1358"/>
      <c r="COG125" s="1358"/>
      <c r="COH125" s="1358"/>
      <c r="COI125" s="1358"/>
      <c r="COJ125" s="1358"/>
      <c r="COK125" s="1358"/>
      <c r="COL125" s="1358"/>
      <c r="COM125" s="1358"/>
      <c r="CON125" s="1358"/>
      <c r="COO125" s="1358"/>
      <c r="COP125" s="1358"/>
      <c r="COQ125" s="1358"/>
      <c r="COR125" s="1358"/>
      <c r="COS125" s="1358"/>
      <c r="COT125" s="1358"/>
      <c r="COU125" s="1358"/>
      <c r="COV125" s="1358"/>
      <c r="COW125" s="1358"/>
      <c r="COX125" s="1358"/>
      <c r="COY125" s="1358"/>
      <c r="COZ125" s="1358"/>
      <c r="CPA125" s="1358"/>
      <c r="CPB125" s="1358"/>
      <c r="CPC125" s="1358"/>
      <c r="CPD125" s="1358"/>
      <c r="CPE125" s="1358"/>
      <c r="CPF125" s="1358"/>
      <c r="CPG125" s="1358"/>
      <c r="CPH125" s="1358"/>
      <c r="CPI125" s="1358"/>
      <c r="CPJ125" s="1358"/>
      <c r="CPK125" s="1358"/>
      <c r="CPL125" s="1358"/>
      <c r="CPM125" s="1358"/>
      <c r="CPN125" s="1358"/>
      <c r="CPO125" s="1358"/>
      <c r="CPP125" s="1358"/>
      <c r="CPQ125" s="1358"/>
      <c r="CPR125" s="1358"/>
      <c r="CPS125" s="1358"/>
      <c r="CPT125" s="1358"/>
      <c r="CPU125" s="1358"/>
      <c r="CPV125" s="1358"/>
      <c r="CPW125" s="1358"/>
      <c r="CPX125" s="1358"/>
      <c r="CPY125" s="1358"/>
      <c r="CPZ125" s="1358"/>
      <c r="CQA125" s="1358"/>
      <c r="CQB125" s="1358"/>
      <c r="CQC125" s="1358"/>
      <c r="CQD125" s="1358"/>
      <c r="CQE125" s="1358"/>
      <c r="CQF125" s="1358"/>
      <c r="CQG125" s="1358"/>
      <c r="CQH125" s="1358"/>
      <c r="CQI125" s="1358"/>
      <c r="CQJ125" s="1358"/>
      <c r="CQK125" s="1358"/>
      <c r="CQL125" s="1358"/>
      <c r="CQM125" s="1358"/>
      <c r="CQN125" s="1358"/>
      <c r="CQO125" s="1358"/>
      <c r="CQP125" s="1358"/>
      <c r="CQQ125" s="1358"/>
      <c r="CQR125" s="1358"/>
      <c r="CQS125" s="1358"/>
      <c r="CQT125" s="1358"/>
      <c r="CQU125" s="1358"/>
      <c r="CQV125" s="1358"/>
      <c r="CQW125" s="1358"/>
      <c r="CQX125" s="1358"/>
      <c r="CQY125" s="1358"/>
      <c r="CQZ125" s="1358"/>
      <c r="CRA125" s="1358"/>
      <c r="CRB125" s="1358"/>
      <c r="CRC125" s="1358"/>
      <c r="CRD125" s="1358"/>
      <c r="CRE125" s="1358"/>
      <c r="CRF125" s="1358"/>
      <c r="CRG125" s="1358"/>
      <c r="CRH125" s="1358"/>
      <c r="CRI125" s="1358"/>
      <c r="CRJ125" s="1358"/>
      <c r="CRK125" s="1358"/>
      <c r="CRL125" s="1358"/>
      <c r="CRM125" s="1358"/>
      <c r="CRN125" s="1358"/>
      <c r="CRO125" s="1358"/>
      <c r="CRP125" s="1358"/>
      <c r="CRQ125" s="1358"/>
      <c r="CRR125" s="1358"/>
      <c r="CRS125" s="1358"/>
      <c r="CRT125" s="1358"/>
      <c r="CRU125" s="1358"/>
      <c r="CRV125" s="1358"/>
      <c r="CRW125" s="1358"/>
      <c r="CRX125" s="1358"/>
      <c r="CRY125" s="1358"/>
      <c r="CRZ125" s="1358"/>
      <c r="CSA125" s="1358"/>
      <c r="CSB125" s="1358"/>
      <c r="CSC125" s="1358"/>
      <c r="CSD125" s="1358"/>
      <c r="CSE125" s="1358"/>
      <c r="CSF125" s="1358"/>
      <c r="CSG125" s="1358"/>
      <c r="CSH125" s="1358"/>
      <c r="CSI125" s="1358"/>
      <c r="CSJ125" s="1358"/>
      <c r="CSK125" s="1358"/>
      <c r="CSL125" s="1358"/>
      <c r="CSM125" s="1358"/>
      <c r="CSN125" s="1358"/>
      <c r="CSO125" s="1358"/>
      <c r="CSP125" s="1358"/>
      <c r="CSQ125" s="1358"/>
      <c r="CSR125" s="1358"/>
      <c r="CSS125" s="1358"/>
      <c r="CST125" s="1358"/>
      <c r="CSU125" s="1358"/>
      <c r="CSV125" s="1358"/>
      <c r="CSW125" s="1358"/>
      <c r="CSX125" s="1358"/>
      <c r="CSY125" s="1358"/>
      <c r="CSZ125" s="1358"/>
      <c r="CTA125" s="1358"/>
      <c r="CTB125" s="1358"/>
      <c r="CTC125" s="1358"/>
      <c r="CTD125" s="1358"/>
      <c r="CTE125" s="1358"/>
      <c r="CTF125" s="1358"/>
      <c r="CTG125" s="1358"/>
      <c r="CTH125" s="1358"/>
      <c r="CTI125" s="1358"/>
      <c r="CTJ125" s="1358"/>
      <c r="CTK125" s="1358"/>
      <c r="CTL125" s="1358"/>
      <c r="CTM125" s="1358"/>
      <c r="CTN125" s="1358"/>
      <c r="CTO125" s="1358"/>
      <c r="CTP125" s="1358"/>
      <c r="CTQ125" s="1358"/>
      <c r="CTR125" s="1358"/>
      <c r="CTS125" s="1358"/>
      <c r="CTT125" s="1358"/>
      <c r="CTU125" s="1358"/>
      <c r="CTV125" s="1358"/>
      <c r="CTW125" s="1358"/>
      <c r="CTX125" s="1358"/>
      <c r="CTY125" s="1358"/>
      <c r="CTZ125" s="1358"/>
      <c r="CUA125" s="1358"/>
      <c r="CUB125" s="1358"/>
      <c r="CUC125" s="1358"/>
      <c r="CUD125" s="1358"/>
      <c r="CUE125" s="1358"/>
      <c r="CUF125" s="1358"/>
      <c r="CUG125" s="1358"/>
      <c r="CUH125" s="1358"/>
      <c r="CUI125" s="1358"/>
      <c r="CUJ125" s="1358"/>
      <c r="CUK125" s="1358"/>
      <c r="CUL125" s="1358"/>
      <c r="CUM125" s="1358"/>
      <c r="CUN125" s="1358"/>
      <c r="CUO125" s="1358"/>
      <c r="CUP125" s="1358"/>
      <c r="CUQ125" s="1358"/>
      <c r="CUR125" s="1358"/>
      <c r="CUS125" s="1358"/>
      <c r="CUT125" s="1358"/>
      <c r="CUU125" s="1358"/>
      <c r="CUV125" s="1358"/>
      <c r="CUW125" s="1358"/>
      <c r="CUX125" s="1358"/>
      <c r="CUY125" s="1358"/>
      <c r="CUZ125" s="1358"/>
      <c r="CVA125" s="1358"/>
      <c r="CVB125" s="1358"/>
      <c r="CVC125" s="1358"/>
      <c r="CVD125" s="1358"/>
      <c r="CVE125" s="1358"/>
      <c r="CVF125" s="1358"/>
      <c r="CVG125" s="1358"/>
      <c r="CVH125" s="1358"/>
      <c r="CVI125" s="1358"/>
      <c r="CVJ125" s="1358"/>
      <c r="CVK125" s="1358"/>
      <c r="CVL125" s="1358"/>
      <c r="CVM125" s="1358"/>
      <c r="CVN125" s="1358"/>
      <c r="CVO125" s="1358"/>
      <c r="CVP125" s="1358"/>
      <c r="CVQ125" s="1358"/>
      <c r="CVR125" s="1358"/>
      <c r="CVS125" s="1358"/>
      <c r="CVT125" s="1358"/>
      <c r="CVU125" s="1358"/>
      <c r="CVV125" s="1358"/>
      <c r="CVW125" s="1358"/>
      <c r="CVX125" s="1358"/>
      <c r="CVY125" s="1358"/>
      <c r="CVZ125" s="1358"/>
      <c r="CWA125" s="1358"/>
      <c r="CWB125" s="1358"/>
      <c r="CWC125" s="1358"/>
      <c r="CWD125" s="1358"/>
      <c r="CWE125" s="1358"/>
      <c r="CWF125" s="1358"/>
      <c r="CWG125" s="1358"/>
      <c r="CWH125" s="1358"/>
      <c r="CWI125" s="1358"/>
      <c r="CWJ125" s="1358"/>
      <c r="CWK125" s="1358"/>
      <c r="CWL125" s="1358"/>
      <c r="CWM125" s="1358"/>
      <c r="CWN125" s="1358"/>
      <c r="CWO125" s="1358"/>
      <c r="CWP125" s="1358"/>
      <c r="CWQ125" s="1358"/>
      <c r="CWR125" s="1358"/>
      <c r="CWS125" s="1358"/>
      <c r="CWT125" s="1358"/>
      <c r="CWU125" s="1358"/>
      <c r="CWV125" s="1358"/>
      <c r="CWW125" s="1358"/>
      <c r="CWX125" s="1358"/>
      <c r="CWY125" s="1358"/>
      <c r="CWZ125" s="1358"/>
      <c r="CXA125" s="1358"/>
      <c r="CXB125" s="1358"/>
      <c r="CXC125" s="1358"/>
      <c r="CXD125" s="1358"/>
      <c r="CXE125" s="1358"/>
      <c r="CXF125" s="1358"/>
      <c r="CXG125" s="1358"/>
      <c r="CXH125" s="1358"/>
      <c r="CXI125" s="1358"/>
      <c r="CXJ125" s="1358"/>
      <c r="CXK125" s="1358"/>
      <c r="CXL125" s="1358"/>
      <c r="CXM125" s="1358"/>
      <c r="CXN125" s="1358"/>
      <c r="CXO125" s="1358"/>
      <c r="CXP125" s="1358"/>
      <c r="CXQ125" s="1358"/>
      <c r="CXR125" s="1358"/>
      <c r="CXS125" s="1358"/>
      <c r="CXT125" s="1358"/>
      <c r="CXU125" s="1358"/>
      <c r="CXV125" s="1358"/>
      <c r="CXW125" s="1358"/>
      <c r="CXX125" s="1358"/>
      <c r="CXY125" s="1358"/>
      <c r="CXZ125" s="1358"/>
      <c r="CYA125" s="1358"/>
      <c r="CYB125" s="1358"/>
      <c r="CYC125" s="1358"/>
      <c r="CYD125" s="1358"/>
      <c r="CYE125" s="1358"/>
      <c r="CYF125" s="1358"/>
      <c r="CYG125" s="1358"/>
      <c r="CYH125" s="1358"/>
      <c r="CYI125" s="1358"/>
      <c r="CYJ125" s="1358"/>
      <c r="CYK125" s="1358"/>
      <c r="CYL125" s="1358"/>
      <c r="CYM125" s="1358"/>
      <c r="CYN125" s="1358"/>
      <c r="CYO125" s="1358"/>
      <c r="CYP125" s="1358"/>
      <c r="CYQ125" s="1358"/>
      <c r="CYR125" s="1358"/>
      <c r="CYS125" s="1358"/>
      <c r="CYT125" s="1358"/>
      <c r="CYU125" s="1358"/>
      <c r="CYV125" s="1358"/>
      <c r="CYW125" s="1358"/>
      <c r="CYX125" s="1358"/>
      <c r="CYY125" s="1358"/>
      <c r="CYZ125" s="1358"/>
      <c r="CZA125" s="1358"/>
      <c r="CZB125" s="1358"/>
      <c r="CZC125" s="1358"/>
      <c r="CZD125" s="1358"/>
      <c r="CZE125" s="1358"/>
      <c r="CZF125" s="1358"/>
      <c r="CZG125" s="1358"/>
      <c r="CZH125" s="1358"/>
      <c r="CZI125" s="1358"/>
      <c r="CZJ125" s="1358"/>
      <c r="CZK125" s="1358"/>
      <c r="CZL125" s="1358"/>
      <c r="CZM125" s="1358"/>
      <c r="CZN125" s="1358"/>
      <c r="CZO125" s="1358"/>
      <c r="CZP125" s="1358"/>
      <c r="CZQ125" s="1358"/>
      <c r="CZR125" s="1358"/>
      <c r="CZS125" s="1358"/>
      <c r="CZT125" s="1358"/>
      <c r="CZU125" s="1358"/>
      <c r="CZV125" s="1358"/>
      <c r="CZW125" s="1358"/>
      <c r="CZX125" s="1358"/>
      <c r="CZY125" s="1358"/>
      <c r="CZZ125" s="1358"/>
      <c r="DAA125" s="1358"/>
      <c r="DAB125" s="1358"/>
      <c r="DAC125" s="1358"/>
      <c r="DAD125" s="1358"/>
      <c r="DAE125" s="1358"/>
      <c r="DAF125" s="1358"/>
      <c r="DAG125" s="1358"/>
      <c r="DAH125" s="1358"/>
      <c r="DAI125" s="1358"/>
      <c r="DAJ125" s="1358"/>
      <c r="DAK125" s="1358"/>
      <c r="DAL125" s="1358"/>
      <c r="DAM125" s="1358"/>
      <c r="DAN125" s="1358"/>
      <c r="DAO125" s="1358"/>
      <c r="DAP125" s="1358"/>
      <c r="DAQ125" s="1358"/>
      <c r="DAR125" s="1358"/>
      <c r="DAS125" s="1358"/>
      <c r="DAT125" s="1358"/>
      <c r="DAU125" s="1358"/>
      <c r="DAV125" s="1358"/>
      <c r="DAW125" s="1358"/>
      <c r="DAX125" s="1358"/>
      <c r="DAY125" s="1358"/>
      <c r="DAZ125" s="1358"/>
      <c r="DBA125" s="1358"/>
      <c r="DBB125" s="1358"/>
      <c r="DBC125" s="1358"/>
      <c r="DBD125" s="1358"/>
      <c r="DBE125" s="1358"/>
      <c r="DBF125" s="1358"/>
      <c r="DBG125" s="1358"/>
      <c r="DBH125" s="1358"/>
      <c r="DBI125" s="1358"/>
      <c r="DBJ125" s="1358"/>
      <c r="DBK125" s="1358"/>
      <c r="DBL125" s="1358"/>
      <c r="DBM125" s="1358"/>
      <c r="DBN125" s="1358"/>
      <c r="DBO125" s="1358"/>
      <c r="DBP125" s="1358"/>
      <c r="DBQ125" s="1358"/>
      <c r="DBR125" s="1358"/>
      <c r="DBS125" s="1358"/>
      <c r="DBT125" s="1358"/>
      <c r="DBU125" s="1358"/>
      <c r="DBV125" s="1358"/>
      <c r="DBW125" s="1358"/>
      <c r="DBX125" s="1358"/>
      <c r="DBY125" s="1358"/>
      <c r="DBZ125" s="1358"/>
      <c r="DCA125" s="1358"/>
      <c r="DCB125" s="1358"/>
      <c r="DCC125" s="1358"/>
      <c r="DCD125" s="1358"/>
      <c r="DCE125" s="1358"/>
      <c r="DCF125" s="1358"/>
      <c r="DCG125" s="1358"/>
      <c r="DCH125" s="1358"/>
      <c r="DCI125" s="1358"/>
      <c r="DCJ125" s="1358"/>
      <c r="DCK125" s="1358"/>
      <c r="DCL125" s="1358"/>
      <c r="DCM125" s="1358"/>
      <c r="DCN125" s="1358"/>
      <c r="DCO125" s="1358"/>
      <c r="DCP125" s="1358"/>
      <c r="DCQ125" s="1358"/>
      <c r="DCR125" s="1358"/>
      <c r="DCS125" s="1358"/>
      <c r="DCT125" s="1358"/>
      <c r="DCU125" s="1358"/>
      <c r="DCV125" s="1358"/>
      <c r="DCW125" s="1358"/>
      <c r="DCX125" s="1358"/>
      <c r="DCY125" s="1358"/>
      <c r="DCZ125" s="1358"/>
      <c r="DDA125" s="1358"/>
      <c r="DDB125" s="1358"/>
      <c r="DDC125" s="1358"/>
      <c r="DDD125" s="1358"/>
      <c r="DDE125" s="1358"/>
      <c r="DDF125" s="1358"/>
      <c r="DDG125" s="1358"/>
      <c r="DDH125" s="1358"/>
      <c r="DDI125" s="1358"/>
      <c r="DDJ125" s="1358"/>
      <c r="DDK125" s="1358"/>
      <c r="DDL125" s="1358"/>
      <c r="DDM125" s="1358"/>
      <c r="DDN125" s="1358"/>
      <c r="DDO125" s="1358"/>
      <c r="DDP125" s="1358"/>
      <c r="DDQ125" s="1358"/>
      <c r="DDR125" s="1358"/>
      <c r="DDS125" s="1358"/>
      <c r="DDT125" s="1358"/>
      <c r="DDU125" s="1358"/>
      <c r="DDV125" s="1358"/>
      <c r="DDW125" s="1358"/>
      <c r="DDX125" s="1358"/>
      <c r="DDY125" s="1358"/>
      <c r="DDZ125" s="1358"/>
      <c r="DEA125" s="1358"/>
      <c r="DEB125" s="1358"/>
      <c r="DEC125" s="1358"/>
      <c r="DED125" s="1358"/>
      <c r="DEE125" s="1358"/>
      <c r="DEF125" s="1358"/>
      <c r="DEG125" s="1358"/>
      <c r="DEH125" s="1358"/>
      <c r="DEI125" s="1358"/>
      <c r="DEJ125" s="1358"/>
      <c r="DEK125" s="1358"/>
      <c r="DEL125" s="1358"/>
      <c r="DEM125" s="1358"/>
      <c r="DEN125" s="1358"/>
      <c r="DEO125" s="1358"/>
      <c r="DEP125" s="1358"/>
      <c r="DEQ125" s="1358"/>
      <c r="DER125" s="1358"/>
      <c r="DES125" s="1358"/>
      <c r="DET125" s="1358"/>
      <c r="DEU125" s="1358"/>
      <c r="DEV125" s="1358"/>
      <c r="DEW125" s="1358"/>
      <c r="DEX125" s="1358"/>
      <c r="DEY125" s="1358"/>
      <c r="DEZ125" s="1358"/>
      <c r="DFA125" s="1358"/>
      <c r="DFB125" s="1358"/>
      <c r="DFC125" s="1358"/>
      <c r="DFD125" s="1358"/>
      <c r="DFE125" s="1358"/>
      <c r="DFF125" s="1358"/>
      <c r="DFG125" s="1358"/>
      <c r="DFH125" s="1358"/>
      <c r="DFI125" s="1358"/>
      <c r="DFJ125" s="1358"/>
      <c r="DFK125" s="1358"/>
      <c r="DFL125" s="1358"/>
      <c r="DFM125" s="1358"/>
      <c r="DFN125" s="1358"/>
      <c r="DFO125" s="1358"/>
      <c r="DFP125" s="1358"/>
      <c r="DFQ125" s="1358"/>
      <c r="DFR125" s="1358"/>
      <c r="DFS125" s="1358"/>
      <c r="DFT125" s="1358"/>
      <c r="DFU125" s="1358"/>
      <c r="DFV125" s="1358"/>
      <c r="DFW125" s="1358"/>
      <c r="DFX125" s="1358"/>
      <c r="DFY125" s="1358"/>
      <c r="DFZ125" s="1358"/>
      <c r="DGA125" s="1358"/>
      <c r="DGB125" s="1358"/>
      <c r="DGC125" s="1358"/>
      <c r="DGD125" s="1358"/>
      <c r="DGE125" s="1358"/>
      <c r="DGF125" s="1358"/>
      <c r="DGG125" s="1358"/>
      <c r="DGH125" s="1358"/>
      <c r="DGI125" s="1358"/>
      <c r="DGJ125" s="1358"/>
      <c r="DGK125" s="1358"/>
      <c r="DGL125" s="1358"/>
      <c r="DGM125" s="1358"/>
      <c r="DGN125" s="1358"/>
      <c r="DGO125" s="1358"/>
      <c r="DGP125" s="1358"/>
      <c r="DGQ125" s="1358"/>
      <c r="DGR125" s="1358"/>
      <c r="DGS125" s="1358"/>
      <c r="DGT125" s="1358"/>
      <c r="DGU125" s="1358"/>
      <c r="DGV125" s="1358"/>
      <c r="DGW125" s="1358"/>
      <c r="DGX125" s="1358"/>
      <c r="DGY125" s="1358"/>
      <c r="DGZ125" s="1358"/>
      <c r="DHA125" s="1358"/>
      <c r="DHB125" s="1358"/>
      <c r="DHC125" s="1358"/>
      <c r="DHD125" s="1358"/>
      <c r="DHE125" s="1358"/>
      <c r="DHF125" s="1358"/>
      <c r="DHG125" s="1358"/>
      <c r="DHH125" s="1358"/>
      <c r="DHI125" s="1358"/>
      <c r="DHJ125" s="1358"/>
      <c r="DHK125" s="1358"/>
      <c r="DHL125" s="1358"/>
      <c r="DHM125" s="1358"/>
      <c r="DHN125" s="1358"/>
      <c r="DHO125" s="1358"/>
      <c r="DHP125" s="1358"/>
      <c r="DHQ125" s="1358"/>
      <c r="DHR125" s="1358"/>
      <c r="DHS125" s="1358"/>
      <c r="DHT125" s="1358"/>
      <c r="DHU125" s="1358"/>
      <c r="DHV125" s="1358"/>
      <c r="DHW125" s="1358"/>
      <c r="DHX125" s="1358"/>
      <c r="DHY125" s="1358"/>
      <c r="DHZ125" s="1358"/>
      <c r="DIA125" s="1358"/>
      <c r="DIB125" s="1358"/>
      <c r="DIC125" s="1358"/>
      <c r="DID125" s="1358"/>
      <c r="DIE125" s="1358"/>
      <c r="DIF125" s="1358"/>
      <c r="DIG125" s="1358"/>
      <c r="DIH125" s="1358"/>
      <c r="DII125" s="1358"/>
      <c r="DIJ125" s="1358"/>
      <c r="DIK125" s="1358"/>
      <c r="DIL125" s="1358"/>
      <c r="DIM125" s="1358"/>
      <c r="DIN125" s="1358"/>
      <c r="DIO125" s="1358"/>
      <c r="DIP125" s="1358"/>
      <c r="DIQ125" s="1358"/>
      <c r="DIR125" s="1358"/>
      <c r="DIS125" s="1358"/>
      <c r="DIT125" s="1358"/>
      <c r="DIU125" s="1358"/>
      <c r="DIV125" s="1358"/>
      <c r="DIW125" s="1358"/>
      <c r="DIX125" s="1358"/>
      <c r="DIY125" s="1358"/>
      <c r="DIZ125" s="1358"/>
      <c r="DJA125" s="1358"/>
      <c r="DJB125" s="1358"/>
      <c r="DJC125" s="1358"/>
      <c r="DJD125" s="1358"/>
      <c r="DJE125" s="1358"/>
      <c r="DJF125" s="1358"/>
      <c r="DJG125" s="1358"/>
      <c r="DJH125" s="1358"/>
      <c r="DJI125" s="1358"/>
      <c r="DJJ125" s="1358"/>
      <c r="DJK125" s="1358"/>
      <c r="DJL125" s="1358"/>
      <c r="DJM125" s="1358"/>
      <c r="DJN125" s="1358"/>
      <c r="DJO125" s="1358"/>
      <c r="DJP125" s="1358"/>
      <c r="DJQ125" s="1358"/>
      <c r="DJR125" s="1358"/>
      <c r="DJS125" s="1358"/>
      <c r="DJT125" s="1358"/>
      <c r="DJU125" s="1358"/>
      <c r="DJV125" s="1358"/>
      <c r="DJW125" s="1358"/>
      <c r="DJX125" s="1358"/>
      <c r="DJY125" s="1358"/>
      <c r="DJZ125" s="1358"/>
      <c r="DKA125" s="1358"/>
      <c r="DKB125" s="1358"/>
      <c r="DKC125" s="1358"/>
      <c r="DKD125" s="1358"/>
      <c r="DKE125" s="1358"/>
      <c r="DKF125" s="1358"/>
      <c r="DKG125" s="1358"/>
      <c r="DKH125" s="1358"/>
      <c r="DKI125" s="1358"/>
      <c r="DKJ125" s="1358"/>
      <c r="DKK125" s="1358"/>
      <c r="DKL125" s="1358"/>
      <c r="DKM125" s="1358"/>
      <c r="DKN125" s="1358"/>
      <c r="DKO125" s="1358"/>
      <c r="DKP125" s="1358"/>
      <c r="DKQ125" s="1358"/>
      <c r="DKR125" s="1358"/>
      <c r="DKS125" s="1358"/>
      <c r="DKT125" s="1358"/>
      <c r="DKU125" s="1358"/>
      <c r="DKV125" s="1358"/>
      <c r="DKW125" s="1358"/>
      <c r="DKX125" s="1358"/>
      <c r="DKY125" s="1358"/>
      <c r="DKZ125" s="1358"/>
      <c r="DLA125" s="1358"/>
      <c r="DLB125" s="1358"/>
      <c r="DLC125" s="1358"/>
      <c r="DLD125" s="1358"/>
      <c r="DLE125" s="1358"/>
      <c r="DLF125" s="1358"/>
      <c r="DLG125" s="1358"/>
      <c r="DLH125" s="1358"/>
      <c r="DLI125" s="1358"/>
      <c r="DLJ125" s="1358"/>
      <c r="DLK125" s="1358"/>
      <c r="DLL125" s="1358"/>
      <c r="DLM125" s="1358"/>
      <c r="DLN125" s="1358"/>
      <c r="DLO125" s="1358"/>
      <c r="DLP125" s="1358"/>
      <c r="DLQ125" s="1358"/>
      <c r="DLR125" s="1358"/>
      <c r="DLS125" s="1358"/>
      <c r="DLT125" s="1358"/>
      <c r="DLU125" s="1358"/>
      <c r="DLV125" s="1358"/>
      <c r="DLW125" s="1358"/>
      <c r="DLX125" s="1358"/>
      <c r="DLY125" s="1358"/>
      <c r="DLZ125" s="1358"/>
      <c r="DMA125" s="1358"/>
      <c r="DMB125" s="1358"/>
      <c r="DMC125" s="1358"/>
      <c r="DMD125" s="1358"/>
      <c r="DME125" s="1358"/>
      <c r="DMF125" s="1358"/>
      <c r="DMG125" s="1358"/>
      <c r="DMH125" s="1358"/>
      <c r="DMI125" s="1358"/>
      <c r="DMJ125" s="1358"/>
      <c r="DMK125" s="1358"/>
      <c r="DML125" s="1358"/>
      <c r="DMM125" s="1358"/>
      <c r="DMN125" s="1358"/>
      <c r="DMO125" s="1358"/>
      <c r="DMP125" s="1358"/>
      <c r="DMQ125" s="1358"/>
      <c r="DMR125" s="1358"/>
      <c r="DMS125" s="1358"/>
      <c r="DMT125" s="1358"/>
      <c r="DMU125" s="1358"/>
      <c r="DMV125" s="1358"/>
      <c r="DMW125" s="1358"/>
      <c r="DMX125" s="1358"/>
      <c r="DMY125" s="1358"/>
      <c r="DMZ125" s="1358"/>
      <c r="DNA125" s="1358"/>
      <c r="DNB125" s="1358"/>
      <c r="DNC125" s="1358"/>
      <c r="DND125" s="1358"/>
      <c r="DNE125" s="1358"/>
      <c r="DNF125" s="1358"/>
      <c r="DNG125" s="1358"/>
      <c r="DNH125" s="1358"/>
      <c r="DNI125" s="1358"/>
      <c r="DNJ125" s="1358"/>
      <c r="DNK125" s="1358"/>
      <c r="DNL125" s="1358"/>
      <c r="DNM125" s="1358"/>
      <c r="DNN125" s="1358"/>
      <c r="DNO125" s="1358"/>
      <c r="DNP125" s="1358"/>
      <c r="DNQ125" s="1358"/>
      <c r="DNR125" s="1358"/>
      <c r="DNS125" s="1358"/>
      <c r="DNT125" s="1358"/>
      <c r="DNU125" s="1358"/>
      <c r="DNV125" s="1358"/>
      <c r="DNW125" s="1358"/>
      <c r="DNX125" s="1358"/>
      <c r="DNY125" s="1358"/>
      <c r="DNZ125" s="1358"/>
      <c r="DOA125" s="1358"/>
      <c r="DOB125" s="1358"/>
      <c r="DOC125" s="1358"/>
      <c r="DOD125" s="1358"/>
      <c r="DOE125" s="1358"/>
      <c r="DOF125" s="1358"/>
      <c r="DOG125" s="1358"/>
      <c r="DOH125" s="1358"/>
      <c r="DOI125" s="1358"/>
      <c r="DOJ125" s="1358"/>
      <c r="DOK125" s="1358"/>
      <c r="DOL125" s="1358"/>
      <c r="DOM125" s="1358"/>
      <c r="DON125" s="1358"/>
      <c r="DOO125" s="1358"/>
      <c r="DOP125" s="1358"/>
      <c r="DOQ125" s="1358"/>
      <c r="DOR125" s="1358"/>
      <c r="DOS125" s="1358"/>
      <c r="DOT125" s="1358"/>
      <c r="DOU125" s="1358"/>
      <c r="DOV125" s="1358"/>
      <c r="DOW125" s="1358"/>
      <c r="DOX125" s="1358"/>
      <c r="DOY125" s="1358"/>
      <c r="DOZ125" s="1358"/>
      <c r="DPA125" s="1358"/>
      <c r="DPB125" s="1358"/>
      <c r="DPC125" s="1358"/>
      <c r="DPD125" s="1358"/>
      <c r="DPE125" s="1358"/>
      <c r="DPF125" s="1358"/>
      <c r="DPG125" s="1358"/>
      <c r="DPH125" s="1358"/>
      <c r="DPI125" s="1358"/>
      <c r="DPJ125" s="1358"/>
      <c r="DPK125" s="1358"/>
      <c r="DPL125" s="1358"/>
      <c r="DPM125" s="1358"/>
      <c r="DPN125" s="1358"/>
      <c r="DPO125" s="1358"/>
      <c r="DPP125" s="1358"/>
      <c r="DPQ125" s="1358"/>
      <c r="DPR125" s="1358"/>
      <c r="DPS125" s="1358"/>
      <c r="DPT125" s="1358"/>
      <c r="DPU125" s="1358"/>
      <c r="DPV125" s="1358"/>
      <c r="DPW125" s="1358"/>
      <c r="DPX125" s="1358"/>
      <c r="DPY125" s="1358"/>
      <c r="DPZ125" s="1358"/>
      <c r="DQA125" s="1358"/>
      <c r="DQB125" s="1358"/>
      <c r="DQC125" s="1358"/>
      <c r="DQD125" s="1358"/>
      <c r="DQE125" s="1358"/>
      <c r="DQF125" s="1358"/>
      <c r="DQG125" s="1358"/>
      <c r="DQH125" s="1358"/>
      <c r="DQI125" s="1358"/>
      <c r="DQJ125" s="1358"/>
      <c r="DQK125" s="1358"/>
      <c r="DQL125" s="1358"/>
      <c r="DQM125" s="1358"/>
      <c r="DQN125" s="1358"/>
      <c r="DQO125" s="1358"/>
      <c r="DQP125" s="1358"/>
      <c r="DQQ125" s="1358"/>
      <c r="DQR125" s="1358"/>
      <c r="DQS125" s="1358"/>
      <c r="DQT125" s="1358"/>
      <c r="DQU125" s="1358"/>
      <c r="DQV125" s="1358"/>
      <c r="DQW125" s="1358"/>
      <c r="DQX125" s="1358"/>
      <c r="DQY125" s="1358"/>
      <c r="DQZ125" s="1358"/>
      <c r="DRA125" s="1358"/>
      <c r="DRB125" s="1358"/>
      <c r="DRC125" s="1358"/>
      <c r="DRD125" s="1358"/>
      <c r="DRE125" s="1358"/>
      <c r="DRF125" s="1358"/>
      <c r="DRG125" s="1358"/>
      <c r="DRH125" s="1358"/>
      <c r="DRI125" s="1358"/>
      <c r="DRJ125" s="1358"/>
      <c r="DRK125" s="1358"/>
      <c r="DRL125" s="1358"/>
      <c r="DRM125" s="1358"/>
      <c r="DRN125" s="1358"/>
      <c r="DRO125" s="1358"/>
      <c r="DRP125" s="1358"/>
      <c r="DRQ125" s="1358"/>
      <c r="DRR125" s="1358"/>
      <c r="DRS125" s="1358"/>
      <c r="DRT125" s="1358"/>
      <c r="DRU125" s="1358"/>
      <c r="DRV125" s="1358"/>
      <c r="DRW125" s="1358"/>
      <c r="DRX125" s="1358"/>
      <c r="DRY125" s="1358"/>
      <c r="DRZ125" s="1358"/>
      <c r="DSA125" s="1358"/>
      <c r="DSB125" s="1358"/>
      <c r="DSC125" s="1358"/>
      <c r="DSD125" s="1358"/>
      <c r="DSE125" s="1358"/>
      <c r="DSF125" s="1358"/>
      <c r="DSG125" s="1358"/>
      <c r="DSH125" s="1358"/>
      <c r="DSI125" s="1358"/>
      <c r="DSJ125" s="1358"/>
      <c r="DSK125" s="1358"/>
      <c r="DSL125" s="1358"/>
      <c r="DSM125" s="1358"/>
      <c r="DSN125" s="1358"/>
      <c r="DSO125" s="1358"/>
      <c r="DSP125" s="1358"/>
      <c r="DSQ125" s="1358"/>
      <c r="DSR125" s="1358"/>
      <c r="DSS125" s="1358"/>
      <c r="DST125" s="1358"/>
      <c r="DSU125" s="1358"/>
      <c r="DSV125" s="1358"/>
      <c r="DSW125" s="1358"/>
      <c r="DSX125" s="1358"/>
      <c r="DSY125" s="1358"/>
      <c r="DSZ125" s="1358"/>
      <c r="DTA125" s="1358"/>
      <c r="DTB125" s="1358"/>
      <c r="DTC125" s="1358"/>
      <c r="DTD125" s="1358"/>
      <c r="DTE125" s="1358"/>
      <c r="DTF125" s="1358"/>
      <c r="DTG125" s="1358"/>
      <c r="DTH125" s="1358"/>
      <c r="DTI125" s="1358"/>
      <c r="DTJ125" s="1358"/>
      <c r="DTK125" s="1358"/>
      <c r="DTL125" s="1358"/>
      <c r="DTM125" s="1358"/>
      <c r="DTN125" s="1358"/>
      <c r="DTO125" s="1358"/>
      <c r="DTP125" s="1358"/>
      <c r="DTQ125" s="1358"/>
      <c r="DTR125" s="1358"/>
      <c r="DTS125" s="1358"/>
      <c r="DTT125" s="1358"/>
      <c r="DTU125" s="1358"/>
      <c r="DTV125" s="1358"/>
      <c r="DTW125" s="1358"/>
      <c r="DTX125" s="1358"/>
      <c r="DTY125" s="1358"/>
      <c r="DTZ125" s="1358"/>
      <c r="DUA125" s="1358"/>
      <c r="DUB125" s="1358"/>
      <c r="DUC125" s="1358"/>
      <c r="DUD125" s="1358"/>
      <c r="DUE125" s="1358"/>
      <c r="DUF125" s="1358"/>
      <c r="DUG125" s="1358"/>
      <c r="DUH125" s="1358"/>
      <c r="DUI125" s="1358"/>
      <c r="DUJ125" s="1358"/>
      <c r="DUK125" s="1358"/>
      <c r="DUL125" s="1358"/>
      <c r="DUM125" s="1358"/>
      <c r="DUN125" s="1358"/>
      <c r="DUO125" s="1358"/>
      <c r="DUP125" s="1358"/>
      <c r="DUQ125" s="1358"/>
      <c r="DUR125" s="1358"/>
      <c r="DUS125" s="1358"/>
      <c r="DUT125" s="1358"/>
      <c r="DUU125" s="1358"/>
      <c r="DUV125" s="1358"/>
      <c r="DUW125" s="1358"/>
      <c r="DUX125" s="1358"/>
      <c r="DUY125" s="1358"/>
      <c r="DUZ125" s="1358"/>
      <c r="DVA125" s="1358"/>
      <c r="DVB125" s="1358"/>
      <c r="DVC125" s="1358"/>
      <c r="DVD125" s="1358"/>
      <c r="DVE125" s="1358"/>
      <c r="DVF125" s="1358"/>
      <c r="DVG125" s="1358"/>
      <c r="DVH125" s="1358"/>
      <c r="DVI125" s="1358"/>
      <c r="DVJ125" s="1358"/>
      <c r="DVK125" s="1358"/>
      <c r="DVL125" s="1358"/>
      <c r="DVM125" s="1358"/>
      <c r="DVN125" s="1358"/>
      <c r="DVO125" s="1358"/>
      <c r="DVP125" s="1358"/>
      <c r="DVQ125" s="1358"/>
      <c r="DVR125" s="1358"/>
      <c r="DVS125" s="1358"/>
      <c r="DVT125" s="1358"/>
      <c r="DVU125" s="1358"/>
      <c r="DVV125" s="1358"/>
      <c r="DVW125" s="1358"/>
      <c r="DVX125" s="1358"/>
      <c r="DVY125" s="1358"/>
      <c r="DVZ125" s="1358"/>
      <c r="DWA125" s="1358"/>
      <c r="DWB125" s="1358"/>
      <c r="DWC125" s="1358"/>
      <c r="DWD125" s="1358"/>
      <c r="DWE125" s="1358"/>
      <c r="DWF125" s="1358"/>
      <c r="DWG125" s="1358"/>
      <c r="DWH125" s="1358"/>
      <c r="DWI125" s="1358"/>
      <c r="DWJ125" s="1358"/>
      <c r="DWK125" s="1358"/>
      <c r="DWL125" s="1358"/>
      <c r="DWM125" s="1358"/>
      <c r="DWN125" s="1358"/>
      <c r="DWO125" s="1358"/>
      <c r="DWP125" s="1358"/>
      <c r="DWQ125" s="1358"/>
      <c r="DWR125" s="1358"/>
      <c r="DWS125" s="1358"/>
      <c r="DWT125" s="1358"/>
      <c r="DWU125" s="1358"/>
      <c r="DWV125" s="1358"/>
      <c r="DWW125" s="1358"/>
      <c r="DWX125" s="1358"/>
      <c r="DWY125" s="1358"/>
      <c r="DWZ125" s="1358"/>
      <c r="DXA125" s="1358"/>
      <c r="DXB125" s="1358"/>
      <c r="DXC125" s="1358"/>
      <c r="DXD125" s="1358"/>
      <c r="DXE125" s="1358"/>
      <c r="DXF125" s="1358"/>
      <c r="DXG125" s="1358"/>
      <c r="DXH125" s="1358"/>
      <c r="DXI125" s="1358"/>
      <c r="DXJ125" s="1358"/>
      <c r="DXK125" s="1358"/>
      <c r="DXL125" s="1358"/>
      <c r="DXM125" s="1358"/>
      <c r="DXN125" s="1358"/>
      <c r="DXO125" s="1358"/>
      <c r="DXP125" s="1358"/>
      <c r="DXQ125" s="1358"/>
      <c r="DXR125" s="1358"/>
      <c r="DXS125" s="1358"/>
      <c r="DXT125" s="1358"/>
      <c r="DXU125" s="1358"/>
      <c r="DXV125" s="1358"/>
      <c r="DXW125" s="1358"/>
      <c r="DXX125" s="1358"/>
      <c r="DXY125" s="1358"/>
      <c r="DXZ125" s="1358"/>
      <c r="DYA125" s="1358"/>
      <c r="DYB125" s="1358"/>
      <c r="DYC125" s="1358"/>
      <c r="DYD125" s="1358"/>
      <c r="DYE125" s="1358"/>
      <c r="DYF125" s="1358"/>
      <c r="DYG125" s="1358"/>
      <c r="DYH125" s="1358"/>
      <c r="DYI125" s="1358"/>
      <c r="DYJ125" s="1358"/>
      <c r="DYK125" s="1358"/>
      <c r="DYL125" s="1358"/>
      <c r="DYM125" s="1358"/>
      <c r="DYN125" s="1358"/>
      <c r="DYO125" s="1358"/>
      <c r="DYP125" s="1358"/>
      <c r="DYQ125" s="1358"/>
      <c r="DYR125" s="1358"/>
      <c r="DYS125" s="1358"/>
      <c r="DYT125" s="1358"/>
      <c r="DYU125" s="1358"/>
      <c r="DYV125" s="1358"/>
      <c r="DYW125" s="1358"/>
      <c r="DYX125" s="1358"/>
      <c r="DYY125" s="1358"/>
      <c r="DYZ125" s="1358"/>
      <c r="DZA125" s="1358"/>
      <c r="DZB125" s="1358"/>
      <c r="DZC125" s="1358"/>
      <c r="DZD125" s="1358"/>
      <c r="DZE125" s="1358"/>
      <c r="DZF125" s="1358"/>
      <c r="DZG125" s="1358"/>
      <c r="DZH125" s="1358"/>
      <c r="DZI125" s="1358"/>
      <c r="DZJ125" s="1358"/>
      <c r="DZK125" s="1358"/>
      <c r="DZL125" s="1358"/>
      <c r="DZM125" s="1358"/>
      <c r="DZN125" s="1358"/>
      <c r="DZO125" s="1358"/>
      <c r="DZP125" s="1358"/>
      <c r="DZQ125" s="1358"/>
      <c r="DZR125" s="1358"/>
      <c r="DZS125" s="1358"/>
      <c r="DZT125" s="1358"/>
      <c r="DZU125" s="1358"/>
      <c r="DZV125" s="1358"/>
      <c r="DZW125" s="1358"/>
      <c r="DZX125" s="1358"/>
      <c r="DZY125" s="1358"/>
      <c r="DZZ125" s="1358"/>
      <c r="EAA125" s="1358"/>
      <c r="EAB125" s="1358"/>
      <c r="EAC125" s="1358"/>
      <c r="EAD125" s="1358"/>
      <c r="EAE125" s="1358"/>
      <c r="EAF125" s="1358"/>
      <c r="EAG125" s="1358"/>
      <c r="EAH125" s="1358"/>
      <c r="EAI125" s="1358"/>
      <c r="EAJ125" s="1358"/>
      <c r="EAK125" s="1358"/>
      <c r="EAL125" s="1358"/>
      <c r="EAM125" s="1358"/>
      <c r="EAN125" s="1358"/>
      <c r="EAO125" s="1358"/>
      <c r="EAP125" s="1358"/>
      <c r="EAQ125" s="1358"/>
      <c r="EAR125" s="1358"/>
      <c r="EAS125" s="1358"/>
      <c r="EAT125" s="1358"/>
      <c r="EAU125" s="1358"/>
      <c r="EAV125" s="1358"/>
      <c r="EAW125" s="1358"/>
      <c r="EAX125" s="1358"/>
      <c r="EAY125" s="1358"/>
      <c r="EAZ125" s="1358"/>
      <c r="EBA125" s="1358"/>
      <c r="EBB125" s="1358"/>
      <c r="EBC125" s="1358"/>
      <c r="EBD125" s="1358"/>
      <c r="EBE125" s="1358"/>
      <c r="EBF125" s="1358"/>
      <c r="EBG125" s="1358"/>
      <c r="EBH125" s="1358"/>
      <c r="EBI125" s="1358"/>
      <c r="EBJ125" s="1358"/>
      <c r="EBK125" s="1358"/>
      <c r="EBL125" s="1358"/>
      <c r="EBM125" s="1358"/>
      <c r="EBN125" s="1358"/>
      <c r="EBO125" s="1358"/>
      <c r="EBP125" s="1358"/>
      <c r="EBQ125" s="1358"/>
      <c r="EBR125" s="1358"/>
      <c r="EBS125" s="1358"/>
      <c r="EBT125" s="1358"/>
      <c r="EBU125" s="1358"/>
      <c r="EBV125" s="1358"/>
      <c r="EBW125" s="1358"/>
      <c r="EBX125" s="1358"/>
      <c r="EBY125" s="1358"/>
      <c r="EBZ125" s="1358"/>
      <c r="ECA125" s="1358"/>
      <c r="ECB125" s="1358"/>
      <c r="ECC125" s="1358"/>
      <c r="ECD125" s="1358"/>
      <c r="ECE125" s="1358"/>
      <c r="ECF125" s="1358"/>
      <c r="ECG125" s="1358"/>
      <c r="ECH125" s="1358"/>
      <c r="ECI125" s="1358"/>
      <c r="ECJ125" s="1358"/>
      <c r="ECK125" s="1358"/>
      <c r="ECL125" s="1358"/>
      <c r="ECM125" s="1358"/>
      <c r="ECN125" s="1358"/>
      <c r="ECO125" s="1358"/>
      <c r="ECP125" s="1358"/>
      <c r="ECQ125" s="1358"/>
      <c r="ECR125" s="1358"/>
      <c r="ECS125" s="1358"/>
      <c r="ECT125" s="1358"/>
      <c r="ECU125" s="1358"/>
      <c r="ECV125" s="1358"/>
      <c r="ECW125" s="1358"/>
      <c r="ECX125" s="1358"/>
      <c r="ECY125" s="1358"/>
      <c r="ECZ125" s="1358"/>
      <c r="EDA125" s="1358"/>
      <c r="EDB125" s="1358"/>
      <c r="EDC125" s="1358"/>
      <c r="EDD125" s="1358"/>
      <c r="EDE125" s="1358"/>
      <c r="EDF125" s="1358"/>
      <c r="EDG125" s="1358"/>
      <c r="EDH125" s="1358"/>
      <c r="EDI125" s="1358"/>
      <c r="EDJ125" s="1358"/>
      <c r="EDK125" s="1358"/>
      <c r="EDL125" s="1358"/>
      <c r="EDM125" s="1358"/>
      <c r="EDN125" s="1358"/>
      <c r="EDO125" s="1358"/>
      <c r="EDP125" s="1358"/>
      <c r="EDQ125" s="1358"/>
      <c r="EDR125" s="1358"/>
      <c r="EDS125" s="1358"/>
      <c r="EDT125" s="1358"/>
      <c r="EDU125" s="1358"/>
      <c r="EDV125" s="1358"/>
      <c r="EDW125" s="1358"/>
      <c r="EDX125" s="1358"/>
      <c r="EDY125" s="1358"/>
      <c r="EDZ125" s="1358"/>
      <c r="EEA125" s="1358"/>
      <c r="EEB125" s="1358"/>
      <c r="EEC125" s="1358"/>
      <c r="EED125" s="1358"/>
      <c r="EEE125" s="1358"/>
      <c r="EEF125" s="1358"/>
      <c r="EEG125" s="1358"/>
      <c r="EEH125" s="1358"/>
      <c r="EEI125" s="1358"/>
      <c r="EEJ125" s="1358"/>
      <c r="EEK125" s="1358"/>
      <c r="EEL125" s="1358"/>
      <c r="EEM125" s="1358"/>
      <c r="EEN125" s="1358"/>
      <c r="EEO125" s="1358"/>
      <c r="EEP125" s="1358"/>
      <c r="EEQ125" s="1358"/>
      <c r="EER125" s="1358"/>
      <c r="EES125" s="1358"/>
      <c r="EET125" s="1358"/>
      <c r="EEU125" s="1358"/>
      <c r="EEV125" s="1358"/>
      <c r="EEW125" s="1358"/>
      <c r="EEX125" s="1358"/>
      <c r="EEY125" s="1358"/>
      <c r="EEZ125" s="1358"/>
      <c r="EFA125" s="1358"/>
      <c r="EFB125" s="1358"/>
      <c r="EFC125" s="1358"/>
      <c r="EFD125" s="1358"/>
      <c r="EFE125" s="1358"/>
      <c r="EFF125" s="1358"/>
      <c r="EFG125" s="1358"/>
      <c r="EFH125" s="1358"/>
      <c r="EFI125" s="1358"/>
      <c r="EFJ125" s="1358"/>
      <c r="EFK125" s="1358"/>
      <c r="EFL125" s="1358"/>
      <c r="EFM125" s="1358"/>
      <c r="EFN125" s="1358"/>
      <c r="EFO125" s="1358"/>
      <c r="EFP125" s="1358"/>
      <c r="EFQ125" s="1358"/>
      <c r="EFR125" s="1358"/>
      <c r="EFS125" s="1358"/>
      <c r="EFT125" s="1358"/>
      <c r="EFU125" s="1358"/>
      <c r="EFV125" s="1358"/>
      <c r="EFW125" s="1358"/>
      <c r="EFX125" s="1358"/>
      <c r="EFY125" s="1358"/>
      <c r="EFZ125" s="1358"/>
      <c r="EGA125" s="1358"/>
      <c r="EGB125" s="1358"/>
      <c r="EGC125" s="1358"/>
      <c r="EGD125" s="1358"/>
      <c r="EGE125" s="1358"/>
      <c r="EGF125" s="1358"/>
      <c r="EGG125" s="1358"/>
      <c r="EGH125" s="1358"/>
      <c r="EGI125" s="1358"/>
      <c r="EGJ125" s="1358"/>
      <c r="EGK125" s="1358"/>
      <c r="EGL125" s="1358"/>
      <c r="EGM125" s="1358"/>
      <c r="EGN125" s="1358"/>
      <c r="EGO125" s="1358"/>
      <c r="EGP125" s="1358"/>
      <c r="EGQ125" s="1358"/>
      <c r="EGR125" s="1358"/>
      <c r="EGS125" s="1358"/>
      <c r="EGT125" s="1358"/>
      <c r="EGU125" s="1358"/>
      <c r="EGV125" s="1358"/>
      <c r="EGW125" s="1358"/>
      <c r="EGX125" s="1358"/>
      <c r="EGY125" s="1358"/>
      <c r="EGZ125" s="1358"/>
      <c r="EHA125" s="1358"/>
      <c r="EHB125" s="1358"/>
      <c r="EHC125" s="1358"/>
      <c r="EHD125" s="1358"/>
      <c r="EHE125" s="1358"/>
      <c r="EHF125" s="1358"/>
      <c r="EHG125" s="1358"/>
      <c r="EHH125" s="1358"/>
      <c r="EHI125" s="1358"/>
      <c r="EHJ125" s="1358"/>
      <c r="EHK125" s="1358"/>
      <c r="EHL125" s="1358"/>
      <c r="EHM125" s="1358"/>
      <c r="EHN125" s="1358"/>
      <c r="EHO125" s="1358"/>
      <c r="EHP125" s="1358"/>
      <c r="EHQ125" s="1358"/>
      <c r="EHR125" s="1358"/>
      <c r="EHS125" s="1358"/>
      <c r="EHT125" s="1358"/>
      <c r="EHU125" s="1358"/>
      <c r="EHV125" s="1358"/>
      <c r="EHW125" s="1358"/>
      <c r="EHX125" s="1358"/>
      <c r="EHY125" s="1358"/>
      <c r="EHZ125" s="1358"/>
      <c r="EIA125" s="1358"/>
      <c r="EIB125" s="1358"/>
      <c r="EIC125" s="1358"/>
      <c r="EID125" s="1358"/>
      <c r="EIE125" s="1358"/>
      <c r="EIF125" s="1358"/>
      <c r="EIG125" s="1358"/>
      <c r="EIH125" s="1358"/>
      <c r="EII125" s="1358"/>
      <c r="EIJ125" s="1358"/>
      <c r="EIK125" s="1358"/>
      <c r="EIL125" s="1358"/>
      <c r="EIM125" s="1358"/>
      <c r="EIN125" s="1358"/>
      <c r="EIO125" s="1358"/>
      <c r="EIP125" s="1358"/>
      <c r="EIQ125" s="1358"/>
      <c r="EIR125" s="1358"/>
      <c r="EIS125" s="1358"/>
      <c r="EIT125" s="1358"/>
      <c r="EIU125" s="1358"/>
      <c r="EIV125" s="1358"/>
      <c r="EIW125" s="1358"/>
      <c r="EIX125" s="1358"/>
      <c r="EIY125" s="1358"/>
      <c r="EIZ125" s="1358"/>
      <c r="EJA125" s="1358"/>
      <c r="EJB125" s="1358"/>
      <c r="EJC125" s="1358"/>
      <c r="EJD125" s="1358"/>
      <c r="EJE125" s="1358"/>
      <c r="EJF125" s="1358"/>
      <c r="EJG125" s="1358"/>
      <c r="EJH125" s="1358"/>
      <c r="EJI125" s="1358"/>
      <c r="EJJ125" s="1358"/>
      <c r="EJK125" s="1358"/>
      <c r="EJL125" s="1358"/>
      <c r="EJM125" s="1358"/>
      <c r="EJN125" s="1358"/>
      <c r="EJO125" s="1358"/>
      <c r="EJP125" s="1358"/>
      <c r="EJQ125" s="1358"/>
      <c r="EJR125" s="1358"/>
      <c r="EJS125" s="1358"/>
      <c r="EJT125" s="1358"/>
      <c r="EJU125" s="1358"/>
      <c r="EJV125" s="1358"/>
      <c r="EJW125" s="1358"/>
      <c r="EJX125" s="1358"/>
      <c r="EJY125" s="1358"/>
      <c r="EJZ125" s="1358"/>
      <c r="EKA125" s="1358"/>
      <c r="EKB125" s="1358"/>
      <c r="EKC125" s="1358"/>
      <c r="EKD125" s="1358"/>
      <c r="EKE125" s="1358"/>
      <c r="EKF125" s="1358"/>
      <c r="EKG125" s="1358"/>
      <c r="EKH125" s="1358"/>
      <c r="EKI125" s="1358"/>
      <c r="EKJ125" s="1358"/>
      <c r="EKK125" s="1358"/>
      <c r="EKL125" s="1358"/>
      <c r="EKM125" s="1358"/>
      <c r="EKN125" s="1358"/>
      <c r="EKO125" s="1358"/>
      <c r="EKP125" s="1358"/>
      <c r="EKQ125" s="1358"/>
      <c r="EKR125" s="1358"/>
      <c r="EKS125" s="1358"/>
      <c r="EKT125" s="1358"/>
      <c r="EKU125" s="1358"/>
      <c r="EKV125" s="1358"/>
      <c r="EKW125" s="1358"/>
      <c r="EKX125" s="1358"/>
      <c r="EKY125" s="1358"/>
      <c r="EKZ125" s="1358"/>
      <c r="ELA125" s="1358"/>
      <c r="ELB125" s="1358"/>
      <c r="ELC125" s="1358"/>
      <c r="ELD125" s="1358"/>
      <c r="ELE125" s="1358"/>
      <c r="ELF125" s="1358"/>
      <c r="ELG125" s="1358"/>
      <c r="ELH125" s="1358"/>
      <c r="ELI125" s="1358"/>
      <c r="ELJ125" s="1358"/>
      <c r="ELK125" s="1358"/>
      <c r="ELL125" s="1358"/>
      <c r="ELM125" s="1358"/>
      <c r="ELN125" s="1358"/>
      <c r="ELO125" s="1358"/>
      <c r="ELP125" s="1358"/>
      <c r="ELQ125" s="1358"/>
      <c r="ELR125" s="1358"/>
      <c r="ELS125" s="1358"/>
      <c r="ELT125" s="1358"/>
      <c r="ELU125" s="1358"/>
      <c r="ELV125" s="1358"/>
      <c r="ELW125" s="1358"/>
      <c r="ELX125" s="1358"/>
      <c r="ELY125" s="1358"/>
      <c r="ELZ125" s="1358"/>
      <c r="EMA125" s="1358"/>
      <c r="EMB125" s="1358"/>
      <c r="EMC125" s="1358"/>
      <c r="EMD125" s="1358"/>
      <c r="EME125" s="1358"/>
      <c r="EMF125" s="1358"/>
      <c r="EMG125" s="1358"/>
      <c r="EMH125" s="1358"/>
      <c r="EMI125" s="1358"/>
      <c r="EMJ125" s="1358"/>
      <c r="EMK125" s="1358"/>
      <c r="EML125" s="1358"/>
      <c r="EMM125" s="1358"/>
      <c r="EMN125" s="1358"/>
      <c r="EMO125" s="1358"/>
      <c r="EMP125" s="1358"/>
      <c r="EMQ125" s="1358"/>
      <c r="EMR125" s="1358"/>
      <c r="EMS125" s="1358"/>
      <c r="EMT125" s="1358"/>
      <c r="EMU125" s="1358"/>
      <c r="EMV125" s="1358"/>
      <c r="EMW125" s="1358"/>
      <c r="EMX125" s="1358"/>
      <c r="EMY125" s="1358"/>
      <c r="EMZ125" s="1358"/>
      <c r="ENA125" s="1358"/>
      <c r="ENB125" s="1358"/>
      <c r="ENC125" s="1358"/>
      <c r="END125" s="1358"/>
      <c r="ENE125" s="1358"/>
      <c r="ENF125" s="1358"/>
      <c r="ENG125" s="1358"/>
      <c r="ENH125" s="1358"/>
      <c r="ENI125" s="1358"/>
      <c r="ENJ125" s="1358"/>
      <c r="ENK125" s="1358"/>
      <c r="ENL125" s="1358"/>
      <c r="ENM125" s="1358"/>
      <c r="ENN125" s="1358"/>
      <c r="ENO125" s="1358"/>
      <c r="ENP125" s="1358"/>
      <c r="ENQ125" s="1358"/>
      <c r="ENR125" s="1358"/>
      <c r="ENS125" s="1358"/>
      <c r="ENT125" s="1358"/>
      <c r="ENU125" s="1358"/>
      <c r="ENV125" s="1358"/>
      <c r="ENW125" s="1358"/>
      <c r="ENX125" s="1358"/>
      <c r="ENY125" s="1358"/>
      <c r="ENZ125" s="1358"/>
      <c r="EOA125" s="1358"/>
      <c r="EOB125" s="1358"/>
      <c r="EOC125" s="1358"/>
      <c r="EOD125" s="1358"/>
      <c r="EOE125" s="1358"/>
      <c r="EOF125" s="1358"/>
      <c r="EOG125" s="1358"/>
      <c r="EOH125" s="1358"/>
      <c r="EOI125" s="1358"/>
      <c r="EOJ125" s="1358"/>
      <c r="EOK125" s="1358"/>
      <c r="EOL125" s="1358"/>
      <c r="EOM125" s="1358"/>
      <c r="EON125" s="1358"/>
      <c r="EOO125" s="1358"/>
      <c r="EOP125" s="1358"/>
      <c r="EOQ125" s="1358"/>
      <c r="EOR125" s="1358"/>
      <c r="EOS125" s="1358"/>
      <c r="EOT125" s="1358"/>
      <c r="EOU125" s="1358"/>
      <c r="EOV125" s="1358"/>
      <c r="EOW125" s="1358"/>
      <c r="EOX125" s="1358"/>
      <c r="EOY125" s="1358"/>
      <c r="EOZ125" s="1358"/>
      <c r="EPA125" s="1358"/>
      <c r="EPB125" s="1358"/>
      <c r="EPC125" s="1358"/>
      <c r="EPD125" s="1358"/>
      <c r="EPE125" s="1358"/>
      <c r="EPF125" s="1358"/>
      <c r="EPG125" s="1358"/>
      <c r="EPH125" s="1358"/>
      <c r="EPI125" s="1358"/>
      <c r="EPJ125" s="1358"/>
      <c r="EPK125" s="1358"/>
      <c r="EPL125" s="1358"/>
      <c r="EPM125" s="1358"/>
      <c r="EPN125" s="1358"/>
      <c r="EPO125" s="1358"/>
      <c r="EPP125" s="1358"/>
      <c r="EPQ125" s="1358"/>
      <c r="EPR125" s="1358"/>
      <c r="EPS125" s="1358"/>
      <c r="EPT125" s="1358"/>
      <c r="EPU125" s="1358"/>
      <c r="EPV125" s="1358"/>
      <c r="EPW125" s="1358"/>
      <c r="EPX125" s="1358"/>
      <c r="EPY125" s="1358"/>
      <c r="EPZ125" s="1358"/>
      <c r="EQA125" s="1358"/>
      <c r="EQB125" s="1358"/>
      <c r="EQC125" s="1358"/>
      <c r="EQD125" s="1358"/>
      <c r="EQE125" s="1358"/>
      <c r="EQF125" s="1358"/>
      <c r="EQG125" s="1358"/>
      <c r="EQH125" s="1358"/>
      <c r="EQI125" s="1358"/>
      <c r="EQJ125" s="1358"/>
      <c r="EQK125" s="1358"/>
      <c r="EQL125" s="1358"/>
      <c r="EQM125" s="1358"/>
      <c r="EQN125" s="1358"/>
      <c r="EQO125" s="1358"/>
      <c r="EQP125" s="1358"/>
      <c r="EQQ125" s="1358"/>
      <c r="EQR125" s="1358"/>
      <c r="EQS125" s="1358"/>
      <c r="EQT125" s="1358"/>
      <c r="EQU125" s="1358"/>
      <c r="EQV125" s="1358"/>
      <c r="EQW125" s="1358"/>
      <c r="EQX125" s="1358"/>
      <c r="EQY125" s="1358"/>
      <c r="EQZ125" s="1358"/>
      <c r="ERA125" s="1358"/>
      <c r="ERB125" s="1358"/>
      <c r="ERC125" s="1358"/>
      <c r="ERD125" s="1358"/>
      <c r="ERE125" s="1358"/>
      <c r="ERF125" s="1358"/>
      <c r="ERG125" s="1358"/>
      <c r="ERH125" s="1358"/>
      <c r="ERI125" s="1358"/>
      <c r="ERJ125" s="1358"/>
      <c r="ERK125" s="1358"/>
      <c r="ERL125" s="1358"/>
      <c r="ERM125" s="1358"/>
      <c r="ERN125" s="1358"/>
      <c r="ERO125" s="1358"/>
      <c r="ERP125" s="1358"/>
      <c r="ERQ125" s="1358"/>
      <c r="ERR125" s="1358"/>
      <c r="ERS125" s="1358"/>
      <c r="ERT125" s="1358"/>
      <c r="ERU125" s="1358"/>
      <c r="ERV125" s="1358"/>
      <c r="ERW125" s="1358"/>
      <c r="ERX125" s="1358"/>
      <c r="ERY125" s="1358"/>
      <c r="ERZ125" s="1358"/>
      <c r="ESA125" s="1358"/>
      <c r="ESB125" s="1358"/>
      <c r="ESC125" s="1358"/>
      <c r="ESD125" s="1358"/>
      <c r="ESE125" s="1358"/>
      <c r="ESF125" s="1358"/>
      <c r="ESG125" s="1358"/>
      <c r="ESH125" s="1358"/>
      <c r="ESI125" s="1358"/>
      <c r="ESJ125" s="1358"/>
      <c r="ESK125" s="1358"/>
      <c r="ESL125" s="1358"/>
      <c r="ESM125" s="1358"/>
      <c r="ESN125" s="1358"/>
      <c r="ESO125" s="1358"/>
      <c r="ESP125" s="1358"/>
      <c r="ESQ125" s="1358"/>
      <c r="ESR125" s="1358"/>
      <c r="ESS125" s="1358"/>
      <c r="EST125" s="1358"/>
      <c r="ESU125" s="1358"/>
      <c r="ESV125" s="1358"/>
      <c r="ESW125" s="1358"/>
      <c r="ESX125" s="1358"/>
      <c r="ESY125" s="1358"/>
      <c r="ESZ125" s="1358"/>
      <c r="ETA125" s="1358"/>
      <c r="ETB125" s="1358"/>
      <c r="ETC125" s="1358"/>
      <c r="ETD125" s="1358"/>
      <c r="ETE125" s="1358"/>
      <c r="ETF125" s="1358"/>
      <c r="ETG125" s="1358"/>
      <c r="ETH125" s="1358"/>
      <c r="ETI125" s="1358"/>
      <c r="ETJ125" s="1358"/>
      <c r="ETK125" s="1358"/>
      <c r="ETL125" s="1358"/>
      <c r="ETM125" s="1358"/>
      <c r="ETN125" s="1358"/>
      <c r="ETO125" s="1358"/>
      <c r="ETP125" s="1358"/>
      <c r="ETQ125" s="1358"/>
      <c r="ETR125" s="1358"/>
      <c r="ETS125" s="1358"/>
      <c r="ETT125" s="1358"/>
      <c r="ETU125" s="1358"/>
      <c r="ETV125" s="1358"/>
      <c r="ETW125" s="1358"/>
      <c r="ETX125" s="1358"/>
      <c r="ETY125" s="1358"/>
      <c r="ETZ125" s="1358"/>
      <c r="EUA125" s="1358"/>
      <c r="EUB125" s="1358"/>
      <c r="EUC125" s="1358"/>
      <c r="EUD125" s="1358"/>
      <c r="EUE125" s="1358"/>
      <c r="EUF125" s="1358"/>
      <c r="EUG125" s="1358"/>
      <c r="EUH125" s="1358"/>
      <c r="EUI125" s="1358"/>
      <c r="EUJ125" s="1358"/>
      <c r="EUK125" s="1358"/>
      <c r="EUL125" s="1358"/>
      <c r="EUM125" s="1358"/>
      <c r="EUN125" s="1358"/>
      <c r="EUO125" s="1358"/>
      <c r="EUP125" s="1358"/>
      <c r="EUQ125" s="1358"/>
      <c r="EUR125" s="1358"/>
      <c r="EUS125" s="1358"/>
      <c r="EUT125" s="1358"/>
      <c r="EUU125" s="1358"/>
      <c r="EUV125" s="1358"/>
      <c r="EUW125" s="1358"/>
      <c r="EUX125" s="1358"/>
      <c r="EUY125" s="1358"/>
      <c r="EUZ125" s="1358"/>
      <c r="EVA125" s="1358"/>
      <c r="EVB125" s="1358"/>
      <c r="EVC125" s="1358"/>
      <c r="EVD125" s="1358"/>
      <c r="EVE125" s="1358"/>
      <c r="EVF125" s="1358"/>
      <c r="EVG125" s="1358"/>
      <c r="EVH125" s="1358"/>
      <c r="EVI125" s="1358"/>
      <c r="EVJ125" s="1358"/>
      <c r="EVK125" s="1358"/>
      <c r="EVL125" s="1358"/>
      <c r="EVM125" s="1358"/>
      <c r="EVN125" s="1358"/>
      <c r="EVO125" s="1358"/>
      <c r="EVP125" s="1358"/>
      <c r="EVQ125" s="1358"/>
      <c r="EVR125" s="1358"/>
      <c r="EVS125" s="1358"/>
      <c r="EVT125" s="1358"/>
      <c r="EVU125" s="1358"/>
      <c r="EVV125" s="1358"/>
      <c r="EVW125" s="1358"/>
      <c r="EVX125" s="1358"/>
      <c r="EVY125" s="1358"/>
      <c r="EVZ125" s="1358"/>
      <c r="EWA125" s="1358"/>
      <c r="EWB125" s="1358"/>
      <c r="EWC125" s="1358"/>
      <c r="EWD125" s="1358"/>
      <c r="EWE125" s="1358"/>
      <c r="EWF125" s="1358"/>
      <c r="EWG125" s="1358"/>
      <c r="EWH125" s="1358"/>
      <c r="EWI125" s="1358"/>
      <c r="EWJ125" s="1358"/>
      <c r="EWK125" s="1358"/>
      <c r="EWL125" s="1358"/>
      <c r="EWM125" s="1358"/>
      <c r="EWN125" s="1358"/>
      <c r="EWO125" s="1358"/>
      <c r="EWP125" s="1358"/>
      <c r="EWQ125" s="1358"/>
      <c r="EWR125" s="1358"/>
      <c r="EWS125" s="1358"/>
      <c r="EWT125" s="1358"/>
      <c r="EWU125" s="1358"/>
      <c r="EWV125" s="1358"/>
      <c r="EWW125" s="1358"/>
      <c r="EWX125" s="1358"/>
      <c r="EWY125" s="1358"/>
      <c r="EWZ125" s="1358"/>
      <c r="EXA125" s="1358"/>
      <c r="EXB125" s="1358"/>
      <c r="EXC125" s="1358"/>
      <c r="EXD125" s="1358"/>
      <c r="EXE125" s="1358"/>
      <c r="EXF125" s="1358"/>
      <c r="EXG125" s="1358"/>
      <c r="EXH125" s="1358"/>
      <c r="EXI125" s="1358"/>
      <c r="EXJ125" s="1358"/>
      <c r="EXK125" s="1358"/>
      <c r="EXL125" s="1358"/>
      <c r="EXM125" s="1358"/>
      <c r="EXN125" s="1358"/>
      <c r="EXO125" s="1358"/>
      <c r="EXP125" s="1358"/>
      <c r="EXQ125" s="1358"/>
      <c r="EXR125" s="1358"/>
      <c r="EXS125" s="1358"/>
      <c r="EXT125" s="1358"/>
      <c r="EXU125" s="1358"/>
      <c r="EXV125" s="1358"/>
      <c r="EXW125" s="1358"/>
      <c r="EXX125" s="1358"/>
      <c r="EXY125" s="1358"/>
      <c r="EXZ125" s="1358"/>
      <c r="EYA125" s="1358"/>
      <c r="EYB125" s="1358"/>
      <c r="EYC125" s="1358"/>
      <c r="EYD125" s="1358"/>
      <c r="EYE125" s="1358"/>
      <c r="EYF125" s="1358"/>
      <c r="EYG125" s="1358"/>
      <c r="EYH125" s="1358"/>
      <c r="EYI125" s="1358"/>
      <c r="EYJ125" s="1358"/>
      <c r="EYK125" s="1358"/>
      <c r="EYL125" s="1358"/>
      <c r="EYM125" s="1358"/>
      <c r="EYN125" s="1358"/>
      <c r="EYO125" s="1358"/>
      <c r="EYP125" s="1358"/>
      <c r="EYQ125" s="1358"/>
      <c r="EYR125" s="1358"/>
      <c r="EYS125" s="1358"/>
      <c r="EYT125" s="1358"/>
      <c r="EYU125" s="1358"/>
      <c r="EYV125" s="1358"/>
      <c r="EYW125" s="1358"/>
      <c r="EYX125" s="1358"/>
      <c r="EYY125" s="1358"/>
      <c r="EYZ125" s="1358"/>
      <c r="EZA125" s="1358"/>
      <c r="EZB125" s="1358"/>
      <c r="EZC125" s="1358"/>
      <c r="EZD125" s="1358"/>
      <c r="EZE125" s="1358"/>
      <c r="EZF125" s="1358"/>
      <c r="EZG125" s="1358"/>
      <c r="EZH125" s="1358"/>
      <c r="EZI125" s="1358"/>
      <c r="EZJ125" s="1358"/>
      <c r="EZK125" s="1358"/>
      <c r="EZL125" s="1358"/>
      <c r="EZM125" s="1358"/>
      <c r="EZN125" s="1358"/>
      <c r="EZO125" s="1358"/>
      <c r="EZP125" s="1358"/>
      <c r="EZQ125" s="1358"/>
      <c r="EZR125" s="1358"/>
      <c r="EZS125" s="1358"/>
      <c r="EZT125" s="1358"/>
      <c r="EZU125" s="1358"/>
      <c r="EZV125" s="1358"/>
      <c r="EZW125" s="1358"/>
      <c r="EZX125" s="1358"/>
      <c r="EZY125" s="1358"/>
      <c r="EZZ125" s="1358"/>
      <c r="FAA125" s="1358"/>
      <c r="FAB125" s="1358"/>
      <c r="FAC125" s="1358"/>
      <c r="FAD125" s="1358"/>
      <c r="FAE125" s="1358"/>
      <c r="FAF125" s="1358"/>
      <c r="FAG125" s="1358"/>
      <c r="FAH125" s="1358"/>
      <c r="FAI125" s="1358"/>
      <c r="FAJ125" s="1358"/>
      <c r="FAK125" s="1358"/>
      <c r="FAL125" s="1358"/>
      <c r="FAM125" s="1358"/>
      <c r="FAN125" s="1358"/>
      <c r="FAO125" s="1358"/>
      <c r="FAP125" s="1358"/>
      <c r="FAQ125" s="1358"/>
      <c r="FAR125" s="1358"/>
      <c r="FAS125" s="1358"/>
      <c r="FAT125" s="1358"/>
      <c r="FAU125" s="1358"/>
      <c r="FAV125" s="1358"/>
      <c r="FAW125" s="1358"/>
      <c r="FAX125" s="1358"/>
      <c r="FAY125" s="1358"/>
      <c r="FAZ125" s="1358"/>
      <c r="FBA125" s="1358"/>
      <c r="FBB125" s="1358"/>
      <c r="FBC125" s="1358"/>
      <c r="FBD125" s="1358"/>
      <c r="FBE125" s="1358"/>
      <c r="FBF125" s="1358"/>
      <c r="FBG125" s="1358"/>
      <c r="FBH125" s="1358"/>
      <c r="FBI125" s="1358"/>
      <c r="FBJ125" s="1358"/>
      <c r="FBK125" s="1358"/>
      <c r="FBL125" s="1358"/>
      <c r="FBM125" s="1358"/>
      <c r="FBN125" s="1358"/>
      <c r="FBO125" s="1358"/>
      <c r="FBP125" s="1358"/>
      <c r="FBQ125" s="1358"/>
      <c r="FBR125" s="1358"/>
      <c r="FBS125" s="1358"/>
      <c r="FBT125" s="1358"/>
      <c r="FBU125" s="1358"/>
      <c r="FBV125" s="1358"/>
      <c r="FBW125" s="1358"/>
      <c r="FBX125" s="1358"/>
      <c r="FBY125" s="1358"/>
      <c r="FBZ125" s="1358"/>
      <c r="FCA125" s="1358"/>
      <c r="FCB125" s="1358"/>
      <c r="FCC125" s="1358"/>
      <c r="FCD125" s="1358"/>
      <c r="FCE125" s="1358"/>
      <c r="FCF125" s="1358"/>
      <c r="FCG125" s="1358"/>
      <c r="FCH125" s="1358"/>
      <c r="FCI125" s="1358"/>
      <c r="FCJ125" s="1358"/>
      <c r="FCK125" s="1358"/>
      <c r="FCL125" s="1358"/>
      <c r="FCM125" s="1358"/>
      <c r="FCN125" s="1358"/>
      <c r="FCO125" s="1358"/>
      <c r="FCP125" s="1358"/>
      <c r="FCQ125" s="1358"/>
      <c r="FCR125" s="1358"/>
      <c r="FCS125" s="1358"/>
      <c r="FCT125" s="1358"/>
      <c r="FCU125" s="1358"/>
      <c r="FCV125" s="1358"/>
      <c r="FCW125" s="1358"/>
      <c r="FCX125" s="1358"/>
      <c r="FCY125" s="1358"/>
      <c r="FCZ125" s="1358"/>
      <c r="FDA125" s="1358"/>
      <c r="FDB125" s="1358"/>
      <c r="FDC125" s="1358"/>
      <c r="FDD125" s="1358"/>
      <c r="FDE125" s="1358"/>
      <c r="FDF125" s="1358"/>
      <c r="FDG125" s="1358"/>
      <c r="FDH125" s="1358"/>
      <c r="FDI125" s="1358"/>
      <c r="FDJ125" s="1358"/>
      <c r="FDK125" s="1358"/>
      <c r="FDL125" s="1358"/>
      <c r="FDM125" s="1358"/>
      <c r="FDN125" s="1358"/>
      <c r="FDO125" s="1358"/>
      <c r="FDP125" s="1358"/>
      <c r="FDQ125" s="1358"/>
      <c r="FDR125" s="1358"/>
      <c r="FDS125" s="1358"/>
      <c r="FDT125" s="1358"/>
      <c r="FDU125" s="1358"/>
      <c r="FDV125" s="1358"/>
      <c r="FDW125" s="1358"/>
      <c r="FDX125" s="1358"/>
      <c r="FDY125" s="1358"/>
      <c r="FDZ125" s="1358"/>
      <c r="FEA125" s="1358"/>
      <c r="FEB125" s="1358"/>
      <c r="FEC125" s="1358"/>
      <c r="FED125" s="1358"/>
      <c r="FEE125" s="1358"/>
      <c r="FEF125" s="1358"/>
      <c r="FEG125" s="1358"/>
      <c r="FEH125" s="1358"/>
      <c r="FEI125" s="1358"/>
      <c r="FEJ125" s="1358"/>
      <c r="FEK125" s="1358"/>
      <c r="FEL125" s="1358"/>
      <c r="FEM125" s="1358"/>
      <c r="FEN125" s="1358"/>
      <c r="FEO125" s="1358"/>
      <c r="FEP125" s="1358"/>
      <c r="FEQ125" s="1358"/>
      <c r="FER125" s="1358"/>
      <c r="FES125" s="1358"/>
      <c r="FET125" s="1358"/>
      <c r="FEU125" s="1358"/>
      <c r="FEV125" s="1358"/>
      <c r="FEW125" s="1358"/>
      <c r="FEX125" s="1358"/>
      <c r="FEY125" s="1358"/>
      <c r="FEZ125" s="1358"/>
      <c r="FFA125" s="1358"/>
      <c r="FFB125" s="1358"/>
      <c r="FFC125" s="1358"/>
      <c r="FFD125" s="1358"/>
      <c r="FFE125" s="1358"/>
      <c r="FFF125" s="1358"/>
      <c r="FFG125" s="1358"/>
      <c r="FFH125" s="1358"/>
      <c r="FFI125" s="1358"/>
      <c r="FFJ125" s="1358"/>
      <c r="FFK125" s="1358"/>
      <c r="FFL125" s="1358"/>
      <c r="FFM125" s="1358"/>
      <c r="FFN125" s="1358"/>
      <c r="FFO125" s="1358"/>
      <c r="FFP125" s="1358"/>
      <c r="FFQ125" s="1358"/>
      <c r="FFR125" s="1358"/>
      <c r="FFS125" s="1358"/>
      <c r="FFT125" s="1358"/>
      <c r="FFU125" s="1358"/>
      <c r="FFV125" s="1358"/>
      <c r="FFW125" s="1358"/>
      <c r="FFX125" s="1358"/>
      <c r="FFY125" s="1358"/>
      <c r="FFZ125" s="1358"/>
      <c r="FGA125" s="1358"/>
      <c r="FGB125" s="1358"/>
      <c r="FGC125" s="1358"/>
      <c r="FGD125" s="1358"/>
      <c r="FGE125" s="1358"/>
      <c r="FGF125" s="1358"/>
      <c r="FGG125" s="1358"/>
      <c r="FGH125" s="1358"/>
      <c r="FGI125" s="1358"/>
      <c r="FGJ125" s="1358"/>
      <c r="FGK125" s="1358"/>
      <c r="FGL125" s="1358"/>
      <c r="FGM125" s="1358"/>
      <c r="FGN125" s="1358"/>
      <c r="FGO125" s="1358"/>
      <c r="FGP125" s="1358"/>
      <c r="FGQ125" s="1358"/>
      <c r="FGR125" s="1358"/>
      <c r="FGS125" s="1358"/>
      <c r="FGT125" s="1358"/>
      <c r="FGU125" s="1358"/>
      <c r="FGV125" s="1358"/>
      <c r="FGW125" s="1358"/>
      <c r="FGX125" s="1358"/>
      <c r="FGY125" s="1358"/>
      <c r="FGZ125" s="1358"/>
      <c r="FHA125" s="1358"/>
      <c r="FHB125" s="1358"/>
      <c r="FHC125" s="1358"/>
      <c r="FHD125" s="1358"/>
      <c r="FHE125" s="1358"/>
      <c r="FHF125" s="1358"/>
      <c r="FHG125" s="1358"/>
      <c r="FHH125" s="1358"/>
      <c r="FHI125" s="1358"/>
      <c r="FHJ125" s="1358"/>
      <c r="FHK125" s="1358"/>
      <c r="FHL125" s="1358"/>
      <c r="FHM125" s="1358"/>
      <c r="FHN125" s="1358"/>
      <c r="FHO125" s="1358"/>
      <c r="FHP125" s="1358"/>
      <c r="FHQ125" s="1358"/>
      <c r="FHR125" s="1358"/>
      <c r="FHS125" s="1358"/>
      <c r="FHT125" s="1358"/>
      <c r="FHU125" s="1358"/>
      <c r="FHV125" s="1358"/>
      <c r="FHW125" s="1358"/>
      <c r="FHX125" s="1358"/>
      <c r="FHY125" s="1358"/>
      <c r="FHZ125" s="1358"/>
      <c r="FIA125" s="1358"/>
      <c r="FIB125" s="1358"/>
      <c r="FIC125" s="1358"/>
      <c r="FID125" s="1358"/>
      <c r="FIE125" s="1358"/>
      <c r="FIF125" s="1358"/>
      <c r="FIG125" s="1358"/>
      <c r="FIH125" s="1358"/>
      <c r="FII125" s="1358"/>
      <c r="FIJ125" s="1358"/>
      <c r="FIK125" s="1358"/>
      <c r="FIL125" s="1358"/>
      <c r="FIM125" s="1358"/>
      <c r="FIN125" s="1358"/>
      <c r="FIO125" s="1358"/>
      <c r="FIP125" s="1358"/>
      <c r="FIQ125" s="1358"/>
      <c r="FIR125" s="1358"/>
      <c r="FIS125" s="1358"/>
      <c r="FIT125" s="1358"/>
      <c r="FIU125" s="1358"/>
      <c r="FIV125" s="1358"/>
      <c r="FIW125" s="1358"/>
      <c r="FIX125" s="1358"/>
      <c r="FIY125" s="1358"/>
      <c r="FIZ125" s="1358"/>
      <c r="FJA125" s="1358"/>
      <c r="FJB125" s="1358"/>
      <c r="FJC125" s="1358"/>
      <c r="FJD125" s="1358"/>
      <c r="FJE125" s="1358"/>
      <c r="FJF125" s="1358"/>
      <c r="FJG125" s="1358"/>
      <c r="FJH125" s="1358"/>
      <c r="FJI125" s="1358"/>
      <c r="FJJ125" s="1358"/>
      <c r="FJK125" s="1358"/>
      <c r="FJL125" s="1358"/>
      <c r="FJM125" s="1358"/>
      <c r="FJN125" s="1358"/>
      <c r="FJO125" s="1358"/>
      <c r="FJP125" s="1358"/>
      <c r="FJQ125" s="1358"/>
      <c r="FJR125" s="1358"/>
      <c r="FJS125" s="1358"/>
      <c r="FJT125" s="1358"/>
      <c r="FJU125" s="1358"/>
      <c r="FJV125" s="1358"/>
      <c r="FJW125" s="1358"/>
      <c r="FJX125" s="1358"/>
      <c r="FJY125" s="1358"/>
      <c r="FJZ125" s="1358"/>
      <c r="FKA125" s="1358"/>
      <c r="FKB125" s="1358"/>
      <c r="FKC125" s="1358"/>
      <c r="FKD125" s="1358"/>
      <c r="FKE125" s="1358"/>
      <c r="FKF125" s="1358"/>
      <c r="FKG125" s="1358"/>
      <c r="FKH125" s="1358"/>
      <c r="FKI125" s="1358"/>
      <c r="FKJ125" s="1358"/>
      <c r="FKK125" s="1358"/>
      <c r="FKL125" s="1358"/>
      <c r="FKM125" s="1358"/>
      <c r="FKN125" s="1358"/>
      <c r="FKO125" s="1358"/>
      <c r="FKP125" s="1358"/>
      <c r="FKQ125" s="1358"/>
      <c r="FKR125" s="1358"/>
      <c r="FKS125" s="1358"/>
      <c r="FKT125" s="1358"/>
      <c r="FKU125" s="1358"/>
      <c r="FKV125" s="1358"/>
      <c r="FKW125" s="1358"/>
      <c r="FKX125" s="1358"/>
      <c r="FKY125" s="1358"/>
      <c r="FKZ125" s="1358"/>
      <c r="FLA125" s="1358"/>
      <c r="FLB125" s="1358"/>
      <c r="FLC125" s="1358"/>
      <c r="FLD125" s="1358"/>
      <c r="FLE125" s="1358"/>
      <c r="FLF125" s="1358"/>
      <c r="FLG125" s="1358"/>
      <c r="FLH125" s="1358"/>
      <c r="FLI125" s="1358"/>
      <c r="FLJ125" s="1358"/>
      <c r="FLK125" s="1358"/>
      <c r="FLL125" s="1358"/>
      <c r="FLM125" s="1358"/>
      <c r="FLN125" s="1358"/>
      <c r="FLO125" s="1358"/>
      <c r="FLP125" s="1358"/>
      <c r="FLQ125" s="1358"/>
      <c r="FLR125" s="1358"/>
      <c r="FLS125" s="1358"/>
      <c r="FLT125" s="1358"/>
      <c r="FLU125" s="1358"/>
      <c r="FLV125" s="1358"/>
      <c r="FLW125" s="1358"/>
      <c r="FLX125" s="1358"/>
      <c r="FLY125" s="1358"/>
      <c r="FLZ125" s="1358"/>
      <c r="FMA125" s="1358"/>
      <c r="FMB125" s="1358"/>
      <c r="FMC125" s="1358"/>
      <c r="FMD125" s="1358"/>
      <c r="FME125" s="1358"/>
      <c r="FMF125" s="1358"/>
      <c r="FMG125" s="1358"/>
      <c r="FMH125" s="1358"/>
      <c r="FMI125" s="1358"/>
      <c r="FMJ125" s="1358"/>
      <c r="FMK125" s="1358"/>
      <c r="FML125" s="1358"/>
      <c r="FMM125" s="1358"/>
      <c r="FMN125" s="1358"/>
      <c r="FMO125" s="1358"/>
      <c r="FMP125" s="1358"/>
      <c r="FMQ125" s="1358"/>
      <c r="FMR125" s="1358"/>
      <c r="FMS125" s="1358"/>
      <c r="FMT125" s="1358"/>
      <c r="FMU125" s="1358"/>
      <c r="FMV125" s="1358"/>
      <c r="FMW125" s="1358"/>
      <c r="FMX125" s="1358"/>
      <c r="FMY125" s="1358"/>
      <c r="FMZ125" s="1358"/>
      <c r="FNA125" s="1358"/>
      <c r="FNB125" s="1358"/>
      <c r="FNC125" s="1358"/>
      <c r="FND125" s="1358"/>
      <c r="FNE125" s="1358"/>
      <c r="FNF125" s="1358"/>
      <c r="FNG125" s="1358"/>
      <c r="FNH125" s="1358"/>
      <c r="FNI125" s="1358"/>
      <c r="FNJ125" s="1358"/>
      <c r="FNK125" s="1358"/>
      <c r="FNL125" s="1358"/>
      <c r="FNM125" s="1358"/>
      <c r="FNN125" s="1358"/>
      <c r="FNO125" s="1358"/>
      <c r="FNP125" s="1358"/>
      <c r="FNQ125" s="1358"/>
      <c r="FNR125" s="1358"/>
      <c r="FNS125" s="1358"/>
      <c r="FNT125" s="1358"/>
      <c r="FNU125" s="1358"/>
      <c r="FNV125" s="1358"/>
      <c r="FNW125" s="1358"/>
      <c r="FNX125" s="1358"/>
      <c r="FNY125" s="1358"/>
      <c r="FNZ125" s="1358"/>
      <c r="FOA125" s="1358"/>
      <c r="FOB125" s="1358"/>
      <c r="FOC125" s="1358"/>
      <c r="FOD125" s="1358"/>
      <c r="FOE125" s="1358"/>
      <c r="FOF125" s="1358"/>
      <c r="FOG125" s="1358"/>
      <c r="FOH125" s="1358"/>
      <c r="FOI125" s="1358"/>
      <c r="FOJ125" s="1358"/>
      <c r="FOK125" s="1358"/>
      <c r="FOL125" s="1358"/>
      <c r="FOM125" s="1358"/>
      <c r="FON125" s="1358"/>
      <c r="FOO125" s="1358"/>
      <c r="FOP125" s="1358"/>
      <c r="FOQ125" s="1358"/>
      <c r="FOR125" s="1358"/>
      <c r="FOS125" s="1358"/>
      <c r="FOT125" s="1358"/>
      <c r="FOU125" s="1358"/>
      <c r="FOV125" s="1358"/>
      <c r="FOW125" s="1358"/>
      <c r="FOX125" s="1358"/>
      <c r="FOY125" s="1358"/>
      <c r="FOZ125" s="1358"/>
      <c r="FPA125" s="1358"/>
      <c r="FPB125" s="1358"/>
      <c r="FPC125" s="1358"/>
      <c r="FPD125" s="1358"/>
      <c r="FPE125" s="1358"/>
      <c r="FPF125" s="1358"/>
      <c r="FPG125" s="1358"/>
      <c r="FPH125" s="1358"/>
      <c r="FPI125" s="1358"/>
      <c r="FPJ125" s="1358"/>
      <c r="FPK125" s="1358"/>
      <c r="FPL125" s="1358"/>
      <c r="FPM125" s="1358"/>
      <c r="FPN125" s="1358"/>
      <c r="FPO125" s="1358"/>
      <c r="FPP125" s="1358"/>
      <c r="FPQ125" s="1358"/>
      <c r="FPR125" s="1358"/>
      <c r="FPS125" s="1358"/>
      <c r="FPT125" s="1358"/>
      <c r="FPU125" s="1358"/>
      <c r="FPV125" s="1358"/>
      <c r="FPW125" s="1358"/>
      <c r="FPX125" s="1358"/>
      <c r="FPY125" s="1358"/>
      <c r="FPZ125" s="1358"/>
      <c r="FQA125" s="1358"/>
      <c r="FQB125" s="1358"/>
      <c r="FQC125" s="1358"/>
      <c r="FQD125" s="1358"/>
      <c r="FQE125" s="1358"/>
      <c r="FQF125" s="1358"/>
      <c r="FQG125" s="1358"/>
      <c r="FQH125" s="1358"/>
      <c r="FQI125" s="1358"/>
      <c r="FQJ125" s="1358"/>
      <c r="FQK125" s="1358"/>
      <c r="FQL125" s="1358"/>
      <c r="FQM125" s="1358"/>
      <c r="FQN125" s="1358"/>
      <c r="FQO125" s="1358"/>
      <c r="FQP125" s="1358"/>
      <c r="FQQ125" s="1358"/>
      <c r="FQR125" s="1358"/>
      <c r="FQS125" s="1358"/>
      <c r="FQT125" s="1358"/>
      <c r="FQU125" s="1358"/>
      <c r="FQV125" s="1358"/>
      <c r="FQW125" s="1358"/>
      <c r="FQX125" s="1358"/>
      <c r="FQY125" s="1358"/>
      <c r="FQZ125" s="1358"/>
      <c r="FRA125" s="1358"/>
      <c r="FRB125" s="1358"/>
      <c r="FRC125" s="1358"/>
      <c r="FRD125" s="1358"/>
      <c r="FRE125" s="1358"/>
      <c r="FRF125" s="1358"/>
      <c r="FRG125" s="1358"/>
      <c r="FRH125" s="1358"/>
      <c r="FRI125" s="1358"/>
      <c r="FRJ125" s="1358"/>
      <c r="FRK125" s="1358"/>
      <c r="FRL125" s="1358"/>
      <c r="FRM125" s="1358"/>
      <c r="FRN125" s="1358"/>
      <c r="FRO125" s="1358"/>
      <c r="FRP125" s="1358"/>
      <c r="FRQ125" s="1358"/>
      <c r="FRR125" s="1358"/>
      <c r="FRS125" s="1358"/>
      <c r="FRT125" s="1358"/>
      <c r="FRU125" s="1358"/>
      <c r="FRV125" s="1358"/>
      <c r="FRW125" s="1358"/>
      <c r="FRX125" s="1358"/>
      <c r="FRY125" s="1358"/>
      <c r="FRZ125" s="1358"/>
      <c r="FSA125" s="1358"/>
      <c r="FSB125" s="1358"/>
      <c r="FSC125" s="1358"/>
      <c r="FSD125" s="1358"/>
      <c r="FSE125" s="1358"/>
      <c r="FSF125" s="1358"/>
      <c r="FSG125" s="1358"/>
      <c r="FSH125" s="1358"/>
      <c r="FSI125" s="1358"/>
      <c r="FSJ125" s="1358"/>
      <c r="FSK125" s="1358"/>
      <c r="FSL125" s="1358"/>
      <c r="FSM125" s="1358"/>
      <c r="FSN125" s="1358"/>
      <c r="FSO125" s="1358"/>
      <c r="FSP125" s="1358"/>
      <c r="FSQ125" s="1358"/>
      <c r="FSR125" s="1358"/>
      <c r="FSS125" s="1358"/>
      <c r="FST125" s="1358"/>
      <c r="FSU125" s="1358"/>
      <c r="FSV125" s="1358"/>
      <c r="FSW125" s="1358"/>
      <c r="FSX125" s="1358"/>
      <c r="FSY125" s="1358"/>
      <c r="FSZ125" s="1358"/>
      <c r="FTA125" s="1358"/>
      <c r="FTB125" s="1358"/>
      <c r="FTC125" s="1358"/>
      <c r="FTD125" s="1358"/>
      <c r="FTE125" s="1358"/>
      <c r="FTF125" s="1358"/>
      <c r="FTG125" s="1358"/>
      <c r="FTH125" s="1358"/>
      <c r="FTI125" s="1358"/>
      <c r="FTJ125" s="1358"/>
      <c r="FTK125" s="1358"/>
      <c r="FTL125" s="1358"/>
      <c r="FTM125" s="1358"/>
      <c r="FTN125" s="1358"/>
      <c r="FTO125" s="1358"/>
      <c r="FTP125" s="1358"/>
      <c r="FTQ125" s="1358"/>
      <c r="FTR125" s="1358"/>
      <c r="FTS125" s="1358"/>
      <c r="FTT125" s="1358"/>
      <c r="FTU125" s="1358"/>
      <c r="FTV125" s="1358"/>
      <c r="FTW125" s="1358"/>
      <c r="FTX125" s="1358"/>
      <c r="FTY125" s="1358"/>
      <c r="FTZ125" s="1358"/>
      <c r="FUA125" s="1358"/>
      <c r="FUB125" s="1358"/>
      <c r="FUC125" s="1358"/>
      <c r="FUD125" s="1358"/>
      <c r="FUE125" s="1358"/>
      <c r="FUF125" s="1358"/>
      <c r="FUG125" s="1358"/>
      <c r="FUH125" s="1358"/>
      <c r="FUI125" s="1358"/>
      <c r="FUJ125" s="1358"/>
      <c r="FUK125" s="1358"/>
      <c r="FUL125" s="1358"/>
      <c r="FUM125" s="1358"/>
      <c r="FUN125" s="1358"/>
      <c r="FUO125" s="1358"/>
      <c r="FUP125" s="1358"/>
      <c r="FUQ125" s="1358"/>
      <c r="FUR125" s="1358"/>
      <c r="FUS125" s="1358"/>
      <c r="FUT125" s="1358"/>
      <c r="FUU125" s="1358"/>
      <c r="FUV125" s="1358"/>
      <c r="FUW125" s="1358"/>
      <c r="FUX125" s="1358"/>
      <c r="FUY125" s="1358"/>
      <c r="FUZ125" s="1358"/>
      <c r="FVA125" s="1358"/>
      <c r="FVB125" s="1358"/>
      <c r="FVC125" s="1358"/>
      <c r="FVD125" s="1358"/>
      <c r="FVE125" s="1358"/>
      <c r="FVF125" s="1358"/>
      <c r="FVG125" s="1358"/>
      <c r="FVH125" s="1358"/>
      <c r="FVI125" s="1358"/>
      <c r="FVJ125" s="1358"/>
      <c r="FVK125" s="1358"/>
      <c r="FVL125" s="1358"/>
      <c r="FVM125" s="1358"/>
      <c r="FVN125" s="1358"/>
      <c r="FVO125" s="1358"/>
      <c r="FVP125" s="1358"/>
      <c r="FVQ125" s="1358"/>
      <c r="FVR125" s="1358"/>
      <c r="FVS125" s="1358"/>
      <c r="FVT125" s="1358"/>
      <c r="FVU125" s="1358"/>
      <c r="FVV125" s="1358"/>
      <c r="FVW125" s="1358"/>
      <c r="FVX125" s="1358"/>
      <c r="FVY125" s="1358"/>
      <c r="FVZ125" s="1358"/>
      <c r="FWA125" s="1358"/>
      <c r="FWB125" s="1358"/>
      <c r="FWC125" s="1358"/>
      <c r="FWD125" s="1358"/>
      <c r="FWE125" s="1358"/>
      <c r="FWF125" s="1358"/>
      <c r="FWG125" s="1358"/>
      <c r="FWH125" s="1358"/>
      <c r="FWI125" s="1358"/>
      <c r="FWJ125" s="1358"/>
      <c r="FWK125" s="1358"/>
      <c r="FWL125" s="1358"/>
      <c r="FWM125" s="1358"/>
      <c r="FWN125" s="1358"/>
      <c r="FWO125" s="1358"/>
      <c r="FWP125" s="1358"/>
      <c r="FWQ125" s="1358"/>
      <c r="FWR125" s="1358"/>
      <c r="FWS125" s="1358"/>
      <c r="FWT125" s="1358"/>
      <c r="FWU125" s="1358"/>
      <c r="FWV125" s="1358"/>
      <c r="FWW125" s="1358"/>
      <c r="FWX125" s="1358"/>
      <c r="FWY125" s="1358"/>
      <c r="FWZ125" s="1358"/>
      <c r="FXA125" s="1358"/>
      <c r="FXB125" s="1358"/>
      <c r="FXC125" s="1358"/>
      <c r="FXD125" s="1358"/>
      <c r="FXE125" s="1358"/>
      <c r="FXF125" s="1358"/>
      <c r="FXG125" s="1358"/>
      <c r="FXH125" s="1358"/>
      <c r="FXI125" s="1358"/>
      <c r="FXJ125" s="1358"/>
      <c r="FXK125" s="1358"/>
      <c r="FXL125" s="1358"/>
      <c r="FXM125" s="1358"/>
      <c r="FXN125" s="1358"/>
      <c r="FXO125" s="1358"/>
      <c r="FXP125" s="1358"/>
      <c r="FXQ125" s="1358"/>
      <c r="FXR125" s="1358"/>
      <c r="FXS125" s="1358"/>
      <c r="FXT125" s="1358"/>
      <c r="FXU125" s="1358"/>
      <c r="FXV125" s="1358"/>
      <c r="FXW125" s="1358"/>
      <c r="FXX125" s="1358"/>
      <c r="FXY125" s="1358"/>
      <c r="FXZ125" s="1358"/>
      <c r="FYA125" s="1358"/>
      <c r="FYB125" s="1358"/>
      <c r="FYC125" s="1358"/>
      <c r="FYD125" s="1358"/>
      <c r="FYE125" s="1358"/>
      <c r="FYF125" s="1358"/>
      <c r="FYG125" s="1358"/>
      <c r="FYH125" s="1358"/>
      <c r="FYI125" s="1358"/>
      <c r="FYJ125" s="1358"/>
      <c r="FYK125" s="1358"/>
      <c r="FYL125" s="1358"/>
      <c r="FYM125" s="1358"/>
      <c r="FYN125" s="1358"/>
      <c r="FYO125" s="1358"/>
      <c r="FYP125" s="1358"/>
      <c r="FYQ125" s="1358"/>
      <c r="FYR125" s="1358"/>
      <c r="FYS125" s="1358"/>
      <c r="FYT125" s="1358"/>
      <c r="FYU125" s="1358"/>
      <c r="FYV125" s="1358"/>
      <c r="FYW125" s="1358"/>
      <c r="FYX125" s="1358"/>
      <c r="FYY125" s="1358"/>
      <c r="FYZ125" s="1358"/>
      <c r="FZA125" s="1358"/>
      <c r="FZB125" s="1358"/>
      <c r="FZC125" s="1358"/>
      <c r="FZD125" s="1358"/>
      <c r="FZE125" s="1358"/>
      <c r="FZF125" s="1358"/>
      <c r="FZG125" s="1358"/>
      <c r="FZH125" s="1358"/>
      <c r="FZI125" s="1358"/>
      <c r="FZJ125" s="1358"/>
      <c r="FZK125" s="1358"/>
      <c r="FZL125" s="1358"/>
      <c r="FZM125" s="1358"/>
      <c r="FZN125" s="1358"/>
      <c r="FZO125" s="1358"/>
      <c r="FZP125" s="1358"/>
      <c r="FZQ125" s="1358"/>
      <c r="FZR125" s="1358"/>
      <c r="FZS125" s="1358"/>
      <c r="FZT125" s="1358"/>
      <c r="FZU125" s="1358"/>
      <c r="FZV125" s="1358"/>
      <c r="FZW125" s="1358"/>
      <c r="FZX125" s="1358"/>
      <c r="FZY125" s="1358"/>
      <c r="FZZ125" s="1358"/>
      <c r="GAA125" s="1358"/>
      <c r="GAB125" s="1358"/>
      <c r="GAC125" s="1358"/>
      <c r="GAD125" s="1358"/>
      <c r="GAE125" s="1358"/>
      <c r="GAF125" s="1358"/>
      <c r="GAG125" s="1358"/>
      <c r="GAH125" s="1358"/>
      <c r="GAI125" s="1358"/>
      <c r="GAJ125" s="1358"/>
      <c r="GAK125" s="1358"/>
      <c r="GAL125" s="1358"/>
      <c r="GAM125" s="1358"/>
      <c r="GAN125" s="1358"/>
      <c r="GAO125" s="1358"/>
      <c r="GAP125" s="1358"/>
      <c r="GAQ125" s="1358"/>
      <c r="GAR125" s="1358"/>
      <c r="GAS125" s="1358"/>
      <c r="GAT125" s="1358"/>
      <c r="GAU125" s="1358"/>
      <c r="GAV125" s="1358"/>
      <c r="GAW125" s="1358"/>
      <c r="GAX125" s="1358"/>
      <c r="GAY125" s="1358"/>
      <c r="GAZ125" s="1358"/>
      <c r="GBA125" s="1358"/>
      <c r="GBB125" s="1358"/>
      <c r="GBC125" s="1358"/>
      <c r="GBD125" s="1358"/>
      <c r="GBE125" s="1358"/>
      <c r="GBF125" s="1358"/>
      <c r="GBG125" s="1358"/>
      <c r="GBH125" s="1358"/>
      <c r="GBI125" s="1358"/>
      <c r="GBJ125" s="1358"/>
      <c r="GBK125" s="1358"/>
      <c r="GBL125" s="1358"/>
      <c r="GBM125" s="1358"/>
      <c r="GBN125" s="1358"/>
      <c r="GBO125" s="1358"/>
      <c r="GBP125" s="1358"/>
      <c r="GBQ125" s="1358"/>
      <c r="GBR125" s="1358"/>
      <c r="GBS125" s="1358"/>
      <c r="GBT125" s="1358"/>
      <c r="GBU125" s="1358"/>
      <c r="GBV125" s="1358"/>
      <c r="GBW125" s="1358"/>
      <c r="GBX125" s="1358"/>
      <c r="GBY125" s="1358"/>
      <c r="GBZ125" s="1358"/>
      <c r="GCA125" s="1358"/>
      <c r="GCB125" s="1358"/>
      <c r="GCC125" s="1358"/>
      <c r="GCD125" s="1358"/>
      <c r="GCE125" s="1358"/>
      <c r="GCF125" s="1358"/>
      <c r="GCG125" s="1358"/>
      <c r="GCH125" s="1358"/>
      <c r="GCI125" s="1358"/>
      <c r="GCJ125" s="1358"/>
      <c r="GCK125" s="1358"/>
      <c r="GCL125" s="1358"/>
      <c r="GCM125" s="1358"/>
      <c r="GCN125" s="1358"/>
      <c r="GCO125" s="1358"/>
      <c r="GCP125" s="1358"/>
      <c r="GCQ125" s="1358"/>
      <c r="GCR125" s="1358"/>
      <c r="GCS125" s="1358"/>
      <c r="GCT125" s="1358"/>
      <c r="GCU125" s="1358"/>
      <c r="GCV125" s="1358"/>
      <c r="GCW125" s="1358"/>
      <c r="GCX125" s="1358"/>
      <c r="GCY125" s="1358"/>
      <c r="GCZ125" s="1358"/>
      <c r="GDA125" s="1358"/>
      <c r="GDB125" s="1358"/>
      <c r="GDC125" s="1358"/>
      <c r="GDD125" s="1358"/>
      <c r="GDE125" s="1358"/>
      <c r="GDF125" s="1358"/>
      <c r="GDG125" s="1358"/>
      <c r="GDH125" s="1358"/>
      <c r="GDI125" s="1358"/>
      <c r="GDJ125" s="1358"/>
      <c r="GDK125" s="1358"/>
      <c r="GDL125" s="1358"/>
      <c r="GDM125" s="1358"/>
      <c r="GDN125" s="1358"/>
      <c r="GDO125" s="1358"/>
      <c r="GDP125" s="1358"/>
      <c r="GDQ125" s="1358"/>
      <c r="GDR125" s="1358"/>
      <c r="GDS125" s="1358"/>
      <c r="GDT125" s="1358"/>
      <c r="GDU125" s="1358"/>
      <c r="GDV125" s="1358"/>
      <c r="GDW125" s="1358"/>
      <c r="GDX125" s="1358"/>
      <c r="GDY125" s="1358"/>
      <c r="GDZ125" s="1358"/>
      <c r="GEA125" s="1358"/>
      <c r="GEB125" s="1358"/>
      <c r="GEC125" s="1358"/>
      <c r="GED125" s="1358"/>
      <c r="GEE125" s="1358"/>
      <c r="GEF125" s="1358"/>
      <c r="GEG125" s="1358"/>
      <c r="GEH125" s="1358"/>
      <c r="GEI125" s="1358"/>
      <c r="GEJ125" s="1358"/>
      <c r="GEK125" s="1358"/>
      <c r="GEL125" s="1358"/>
      <c r="GEM125" s="1358"/>
      <c r="GEN125" s="1358"/>
      <c r="GEO125" s="1358"/>
      <c r="GEP125" s="1358"/>
      <c r="GEQ125" s="1358"/>
      <c r="GER125" s="1358"/>
      <c r="GES125" s="1358"/>
      <c r="GET125" s="1358"/>
      <c r="GEU125" s="1358"/>
      <c r="GEV125" s="1358"/>
      <c r="GEW125" s="1358"/>
      <c r="GEX125" s="1358"/>
      <c r="GEY125" s="1358"/>
      <c r="GEZ125" s="1358"/>
      <c r="GFA125" s="1358"/>
      <c r="GFB125" s="1358"/>
      <c r="GFC125" s="1358"/>
      <c r="GFD125" s="1358"/>
      <c r="GFE125" s="1358"/>
      <c r="GFF125" s="1358"/>
      <c r="GFG125" s="1358"/>
      <c r="GFH125" s="1358"/>
      <c r="GFI125" s="1358"/>
      <c r="GFJ125" s="1358"/>
      <c r="GFK125" s="1358"/>
      <c r="GFL125" s="1358"/>
      <c r="GFM125" s="1358"/>
      <c r="GFN125" s="1358"/>
      <c r="GFO125" s="1358"/>
      <c r="GFP125" s="1358"/>
      <c r="GFQ125" s="1358"/>
      <c r="GFR125" s="1358"/>
      <c r="GFS125" s="1358"/>
      <c r="GFT125" s="1358"/>
      <c r="GFU125" s="1358"/>
      <c r="GFV125" s="1358"/>
      <c r="GFW125" s="1358"/>
      <c r="GFX125" s="1358"/>
      <c r="GFY125" s="1358"/>
      <c r="GFZ125" s="1358"/>
      <c r="GGA125" s="1358"/>
      <c r="GGB125" s="1358"/>
      <c r="GGC125" s="1358"/>
      <c r="GGD125" s="1358"/>
      <c r="GGE125" s="1358"/>
      <c r="GGF125" s="1358"/>
      <c r="GGG125" s="1358"/>
      <c r="GGH125" s="1358"/>
      <c r="GGI125" s="1358"/>
      <c r="GGJ125" s="1358"/>
      <c r="GGK125" s="1358"/>
      <c r="GGL125" s="1358"/>
      <c r="GGM125" s="1358"/>
      <c r="GGN125" s="1358"/>
      <c r="GGO125" s="1358"/>
      <c r="GGP125" s="1358"/>
      <c r="GGQ125" s="1358"/>
      <c r="GGR125" s="1358"/>
      <c r="GGS125" s="1358"/>
      <c r="GGT125" s="1358"/>
      <c r="GGU125" s="1358"/>
      <c r="GGV125" s="1358"/>
      <c r="GGW125" s="1358"/>
      <c r="GGX125" s="1358"/>
      <c r="GGY125" s="1358"/>
      <c r="GGZ125" s="1358"/>
      <c r="GHA125" s="1358"/>
      <c r="GHB125" s="1358"/>
      <c r="GHC125" s="1358"/>
      <c r="GHD125" s="1358"/>
      <c r="GHE125" s="1358"/>
      <c r="GHF125" s="1358"/>
      <c r="GHG125" s="1358"/>
      <c r="GHH125" s="1358"/>
      <c r="GHI125" s="1358"/>
      <c r="GHJ125" s="1358"/>
      <c r="GHK125" s="1358"/>
      <c r="GHL125" s="1358"/>
      <c r="GHM125" s="1358"/>
      <c r="GHN125" s="1358"/>
      <c r="GHO125" s="1358"/>
      <c r="GHP125" s="1358"/>
      <c r="GHQ125" s="1358"/>
      <c r="GHR125" s="1358"/>
      <c r="GHS125" s="1358"/>
      <c r="GHT125" s="1358"/>
      <c r="GHU125" s="1358"/>
      <c r="GHV125" s="1358"/>
      <c r="GHW125" s="1358"/>
      <c r="GHX125" s="1358"/>
      <c r="GHY125" s="1358"/>
      <c r="GHZ125" s="1358"/>
      <c r="GIA125" s="1358"/>
      <c r="GIB125" s="1358"/>
      <c r="GIC125" s="1358"/>
      <c r="GID125" s="1358"/>
      <c r="GIE125" s="1358"/>
      <c r="GIF125" s="1358"/>
      <c r="GIG125" s="1358"/>
      <c r="GIH125" s="1358"/>
      <c r="GII125" s="1358"/>
      <c r="GIJ125" s="1358"/>
      <c r="GIK125" s="1358"/>
      <c r="GIL125" s="1358"/>
      <c r="GIM125" s="1358"/>
      <c r="GIN125" s="1358"/>
      <c r="GIO125" s="1358"/>
      <c r="GIP125" s="1358"/>
      <c r="GIQ125" s="1358"/>
      <c r="GIR125" s="1358"/>
      <c r="GIS125" s="1358"/>
      <c r="GIT125" s="1358"/>
      <c r="GIU125" s="1358"/>
      <c r="GIV125" s="1358"/>
      <c r="GIW125" s="1358"/>
      <c r="GIX125" s="1358"/>
      <c r="GIY125" s="1358"/>
      <c r="GIZ125" s="1358"/>
      <c r="GJA125" s="1358"/>
      <c r="GJB125" s="1358"/>
      <c r="GJC125" s="1358"/>
      <c r="GJD125" s="1358"/>
      <c r="GJE125" s="1358"/>
      <c r="GJF125" s="1358"/>
      <c r="GJG125" s="1358"/>
      <c r="GJH125" s="1358"/>
      <c r="GJI125" s="1358"/>
      <c r="GJJ125" s="1358"/>
      <c r="GJK125" s="1358"/>
      <c r="GJL125" s="1358"/>
      <c r="GJM125" s="1358"/>
      <c r="GJN125" s="1358"/>
      <c r="GJO125" s="1358"/>
      <c r="GJP125" s="1358"/>
      <c r="GJQ125" s="1358"/>
      <c r="GJR125" s="1358"/>
      <c r="GJS125" s="1358"/>
      <c r="GJT125" s="1358"/>
      <c r="GJU125" s="1358"/>
      <c r="GJV125" s="1358"/>
      <c r="GJW125" s="1358"/>
      <c r="GJX125" s="1358"/>
      <c r="GJY125" s="1358"/>
      <c r="GJZ125" s="1358"/>
      <c r="GKA125" s="1358"/>
      <c r="GKB125" s="1358"/>
      <c r="GKC125" s="1358"/>
      <c r="GKD125" s="1358"/>
      <c r="GKE125" s="1358"/>
      <c r="GKF125" s="1358"/>
      <c r="GKG125" s="1358"/>
      <c r="GKH125" s="1358"/>
      <c r="GKI125" s="1358"/>
      <c r="GKJ125" s="1358"/>
      <c r="GKK125" s="1358"/>
      <c r="GKL125" s="1358"/>
      <c r="GKM125" s="1358"/>
      <c r="GKN125" s="1358"/>
      <c r="GKO125" s="1358"/>
      <c r="GKP125" s="1358"/>
      <c r="GKQ125" s="1358"/>
      <c r="GKR125" s="1358"/>
      <c r="GKS125" s="1358"/>
      <c r="GKT125" s="1358"/>
      <c r="GKU125" s="1358"/>
      <c r="GKV125" s="1358"/>
      <c r="GKW125" s="1358"/>
      <c r="GKX125" s="1358"/>
      <c r="GKY125" s="1358"/>
      <c r="GKZ125" s="1358"/>
      <c r="GLA125" s="1358"/>
      <c r="GLB125" s="1358"/>
      <c r="GLC125" s="1358"/>
      <c r="GLD125" s="1358"/>
      <c r="GLE125" s="1358"/>
      <c r="GLF125" s="1358"/>
      <c r="GLG125" s="1358"/>
      <c r="GLH125" s="1358"/>
      <c r="GLI125" s="1358"/>
      <c r="GLJ125" s="1358"/>
      <c r="GLK125" s="1358"/>
      <c r="GLL125" s="1358"/>
      <c r="GLM125" s="1358"/>
      <c r="GLN125" s="1358"/>
      <c r="GLO125" s="1358"/>
      <c r="GLP125" s="1358"/>
      <c r="GLQ125" s="1358"/>
      <c r="GLR125" s="1358"/>
      <c r="GLS125" s="1358"/>
      <c r="GLT125" s="1358"/>
      <c r="GLU125" s="1358"/>
      <c r="GLV125" s="1358"/>
      <c r="GLW125" s="1358"/>
      <c r="GLX125" s="1358"/>
      <c r="GLY125" s="1358"/>
      <c r="GLZ125" s="1358"/>
      <c r="GMA125" s="1358"/>
      <c r="GMB125" s="1358"/>
      <c r="GMC125" s="1358"/>
      <c r="GMD125" s="1358"/>
      <c r="GME125" s="1358"/>
      <c r="GMF125" s="1358"/>
      <c r="GMG125" s="1358"/>
      <c r="GMH125" s="1358"/>
      <c r="GMI125" s="1358"/>
      <c r="GMJ125" s="1358"/>
      <c r="GMK125" s="1358"/>
      <c r="GML125" s="1358"/>
      <c r="GMM125" s="1358"/>
      <c r="GMN125" s="1358"/>
      <c r="GMO125" s="1358"/>
      <c r="GMP125" s="1358"/>
      <c r="GMQ125" s="1358"/>
      <c r="GMR125" s="1358"/>
      <c r="GMS125" s="1358"/>
      <c r="GMT125" s="1358"/>
      <c r="GMU125" s="1358"/>
      <c r="GMV125" s="1358"/>
      <c r="GMW125" s="1358"/>
      <c r="GMX125" s="1358"/>
      <c r="GMY125" s="1358"/>
      <c r="GMZ125" s="1358"/>
      <c r="GNA125" s="1358"/>
      <c r="GNB125" s="1358"/>
      <c r="GNC125" s="1358"/>
      <c r="GND125" s="1358"/>
      <c r="GNE125" s="1358"/>
      <c r="GNF125" s="1358"/>
      <c r="GNG125" s="1358"/>
      <c r="GNH125" s="1358"/>
      <c r="GNI125" s="1358"/>
      <c r="GNJ125" s="1358"/>
      <c r="GNK125" s="1358"/>
      <c r="GNL125" s="1358"/>
      <c r="GNM125" s="1358"/>
      <c r="GNN125" s="1358"/>
      <c r="GNO125" s="1358"/>
      <c r="GNP125" s="1358"/>
      <c r="GNQ125" s="1358"/>
      <c r="GNR125" s="1358"/>
      <c r="GNS125" s="1358"/>
      <c r="GNT125" s="1358"/>
      <c r="GNU125" s="1358"/>
      <c r="GNV125" s="1358"/>
      <c r="GNW125" s="1358"/>
      <c r="GNX125" s="1358"/>
      <c r="GNY125" s="1358"/>
      <c r="GNZ125" s="1358"/>
      <c r="GOA125" s="1358"/>
      <c r="GOB125" s="1358"/>
      <c r="GOC125" s="1358"/>
      <c r="GOD125" s="1358"/>
      <c r="GOE125" s="1358"/>
      <c r="GOF125" s="1358"/>
      <c r="GOG125" s="1358"/>
      <c r="GOH125" s="1358"/>
      <c r="GOI125" s="1358"/>
      <c r="GOJ125" s="1358"/>
      <c r="GOK125" s="1358"/>
      <c r="GOL125" s="1358"/>
      <c r="GOM125" s="1358"/>
      <c r="GON125" s="1358"/>
      <c r="GOO125" s="1358"/>
      <c r="GOP125" s="1358"/>
      <c r="GOQ125" s="1358"/>
      <c r="GOR125" s="1358"/>
      <c r="GOS125" s="1358"/>
      <c r="GOT125" s="1358"/>
      <c r="GOU125" s="1358"/>
      <c r="GOV125" s="1358"/>
      <c r="GOW125" s="1358"/>
      <c r="GOX125" s="1358"/>
      <c r="GOY125" s="1358"/>
      <c r="GOZ125" s="1358"/>
      <c r="GPA125" s="1358"/>
      <c r="GPB125" s="1358"/>
      <c r="GPC125" s="1358"/>
      <c r="GPD125" s="1358"/>
      <c r="GPE125" s="1358"/>
      <c r="GPF125" s="1358"/>
      <c r="GPG125" s="1358"/>
      <c r="GPH125" s="1358"/>
      <c r="GPI125" s="1358"/>
      <c r="GPJ125" s="1358"/>
      <c r="GPK125" s="1358"/>
      <c r="GPL125" s="1358"/>
      <c r="GPM125" s="1358"/>
      <c r="GPN125" s="1358"/>
      <c r="GPO125" s="1358"/>
      <c r="GPP125" s="1358"/>
      <c r="GPQ125" s="1358"/>
      <c r="GPR125" s="1358"/>
      <c r="GPS125" s="1358"/>
      <c r="GPT125" s="1358"/>
      <c r="GPU125" s="1358"/>
      <c r="GPV125" s="1358"/>
      <c r="GPW125" s="1358"/>
      <c r="GPX125" s="1358"/>
      <c r="GPY125" s="1358"/>
      <c r="GPZ125" s="1358"/>
      <c r="GQA125" s="1358"/>
      <c r="GQB125" s="1358"/>
      <c r="GQC125" s="1358"/>
      <c r="GQD125" s="1358"/>
      <c r="GQE125" s="1358"/>
      <c r="GQF125" s="1358"/>
      <c r="GQG125" s="1358"/>
      <c r="GQH125" s="1358"/>
      <c r="GQI125" s="1358"/>
      <c r="GQJ125" s="1358"/>
      <c r="GQK125" s="1358"/>
      <c r="GQL125" s="1358"/>
      <c r="GQM125" s="1358"/>
      <c r="GQN125" s="1358"/>
      <c r="GQO125" s="1358"/>
      <c r="GQP125" s="1358"/>
      <c r="GQQ125" s="1358"/>
      <c r="GQR125" s="1358"/>
      <c r="GQS125" s="1358"/>
      <c r="GQT125" s="1358"/>
      <c r="GQU125" s="1358"/>
      <c r="GQV125" s="1358"/>
      <c r="GQW125" s="1358"/>
      <c r="GQX125" s="1358"/>
      <c r="GQY125" s="1358"/>
      <c r="GQZ125" s="1358"/>
      <c r="GRA125" s="1358"/>
      <c r="GRB125" s="1358"/>
      <c r="GRC125" s="1358"/>
      <c r="GRD125" s="1358"/>
      <c r="GRE125" s="1358"/>
      <c r="GRF125" s="1358"/>
      <c r="GRG125" s="1358"/>
      <c r="GRH125" s="1358"/>
      <c r="GRI125" s="1358"/>
      <c r="GRJ125" s="1358"/>
      <c r="GRK125" s="1358"/>
      <c r="GRL125" s="1358"/>
      <c r="GRM125" s="1358"/>
      <c r="GRN125" s="1358"/>
      <c r="GRO125" s="1358"/>
      <c r="GRP125" s="1358"/>
      <c r="GRQ125" s="1358"/>
      <c r="GRR125" s="1358"/>
      <c r="GRS125" s="1358"/>
      <c r="GRT125" s="1358"/>
      <c r="GRU125" s="1358"/>
      <c r="GRV125" s="1358"/>
      <c r="GRW125" s="1358"/>
      <c r="GRX125" s="1358"/>
      <c r="GRY125" s="1358"/>
      <c r="GRZ125" s="1358"/>
      <c r="GSA125" s="1358"/>
      <c r="GSB125" s="1358"/>
      <c r="GSC125" s="1358"/>
      <c r="GSD125" s="1358"/>
      <c r="GSE125" s="1358"/>
      <c r="GSF125" s="1358"/>
      <c r="GSG125" s="1358"/>
      <c r="GSH125" s="1358"/>
      <c r="GSI125" s="1358"/>
      <c r="GSJ125" s="1358"/>
      <c r="GSK125" s="1358"/>
      <c r="GSL125" s="1358"/>
      <c r="GSM125" s="1358"/>
      <c r="GSN125" s="1358"/>
      <c r="GSO125" s="1358"/>
      <c r="GSP125" s="1358"/>
      <c r="GSQ125" s="1358"/>
      <c r="GSR125" s="1358"/>
      <c r="GSS125" s="1358"/>
      <c r="GST125" s="1358"/>
      <c r="GSU125" s="1358"/>
      <c r="GSV125" s="1358"/>
      <c r="GSW125" s="1358"/>
      <c r="GSX125" s="1358"/>
      <c r="GSY125" s="1358"/>
      <c r="GSZ125" s="1358"/>
      <c r="GTA125" s="1358"/>
      <c r="GTB125" s="1358"/>
      <c r="GTC125" s="1358"/>
      <c r="GTD125" s="1358"/>
      <c r="GTE125" s="1358"/>
      <c r="GTF125" s="1358"/>
      <c r="GTG125" s="1358"/>
      <c r="GTH125" s="1358"/>
      <c r="GTI125" s="1358"/>
      <c r="GTJ125" s="1358"/>
      <c r="GTK125" s="1358"/>
      <c r="GTL125" s="1358"/>
      <c r="GTM125" s="1358"/>
      <c r="GTN125" s="1358"/>
      <c r="GTO125" s="1358"/>
      <c r="GTP125" s="1358"/>
      <c r="GTQ125" s="1358"/>
      <c r="GTR125" s="1358"/>
      <c r="GTS125" s="1358"/>
      <c r="GTT125" s="1358"/>
      <c r="GTU125" s="1358"/>
      <c r="GTV125" s="1358"/>
      <c r="GTW125" s="1358"/>
      <c r="GTX125" s="1358"/>
      <c r="GTY125" s="1358"/>
      <c r="GTZ125" s="1358"/>
      <c r="GUA125" s="1358"/>
      <c r="GUB125" s="1358"/>
      <c r="GUC125" s="1358"/>
      <c r="GUD125" s="1358"/>
      <c r="GUE125" s="1358"/>
      <c r="GUF125" s="1358"/>
      <c r="GUG125" s="1358"/>
      <c r="GUH125" s="1358"/>
      <c r="GUI125" s="1358"/>
      <c r="GUJ125" s="1358"/>
      <c r="GUK125" s="1358"/>
      <c r="GUL125" s="1358"/>
      <c r="GUM125" s="1358"/>
      <c r="GUN125" s="1358"/>
      <c r="GUO125" s="1358"/>
      <c r="GUP125" s="1358"/>
      <c r="GUQ125" s="1358"/>
      <c r="GUR125" s="1358"/>
      <c r="GUS125" s="1358"/>
      <c r="GUT125" s="1358"/>
      <c r="GUU125" s="1358"/>
      <c r="GUV125" s="1358"/>
      <c r="GUW125" s="1358"/>
      <c r="GUX125" s="1358"/>
      <c r="GUY125" s="1358"/>
      <c r="GUZ125" s="1358"/>
      <c r="GVA125" s="1358"/>
      <c r="GVB125" s="1358"/>
      <c r="GVC125" s="1358"/>
      <c r="GVD125" s="1358"/>
      <c r="GVE125" s="1358"/>
      <c r="GVF125" s="1358"/>
      <c r="GVG125" s="1358"/>
      <c r="GVH125" s="1358"/>
      <c r="GVI125" s="1358"/>
      <c r="GVJ125" s="1358"/>
      <c r="GVK125" s="1358"/>
      <c r="GVL125" s="1358"/>
      <c r="GVM125" s="1358"/>
      <c r="GVN125" s="1358"/>
      <c r="GVO125" s="1358"/>
      <c r="GVP125" s="1358"/>
      <c r="GVQ125" s="1358"/>
      <c r="GVR125" s="1358"/>
      <c r="GVS125" s="1358"/>
      <c r="GVT125" s="1358"/>
      <c r="GVU125" s="1358"/>
      <c r="GVV125" s="1358"/>
      <c r="GVW125" s="1358"/>
      <c r="GVX125" s="1358"/>
      <c r="GVY125" s="1358"/>
      <c r="GVZ125" s="1358"/>
      <c r="GWA125" s="1358"/>
      <c r="GWB125" s="1358"/>
      <c r="GWC125" s="1358"/>
      <c r="GWD125" s="1358"/>
      <c r="GWE125" s="1358"/>
      <c r="GWF125" s="1358"/>
      <c r="GWG125" s="1358"/>
      <c r="GWH125" s="1358"/>
      <c r="GWI125" s="1358"/>
      <c r="GWJ125" s="1358"/>
      <c r="GWK125" s="1358"/>
      <c r="GWL125" s="1358"/>
      <c r="GWM125" s="1358"/>
      <c r="GWN125" s="1358"/>
      <c r="GWO125" s="1358"/>
      <c r="GWP125" s="1358"/>
      <c r="GWQ125" s="1358"/>
      <c r="GWR125" s="1358"/>
      <c r="GWS125" s="1358"/>
      <c r="GWT125" s="1358"/>
      <c r="GWU125" s="1358"/>
      <c r="GWV125" s="1358"/>
      <c r="GWW125" s="1358"/>
      <c r="GWX125" s="1358"/>
      <c r="GWY125" s="1358"/>
      <c r="GWZ125" s="1358"/>
      <c r="GXA125" s="1358"/>
      <c r="GXB125" s="1358"/>
      <c r="GXC125" s="1358"/>
      <c r="GXD125" s="1358"/>
      <c r="GXE125" s="1358"/>
      <c r="GXF125" s="1358"/>
      <c r="GXG125" s="1358"/>
      <c r="GXH125" s="1358"/>
      <c r="GXI125" s="1358"/>
      <c r="GXJ125" s="1358"/>
      <c r="GXK125" s="1358"/>
      <c r="GXL125" s="1358"/>
      <c r="GXM125" s="1358"/>
      <c r="GXN125" s="1358"/>
      <c r="GXO125" s="1358"/>
      <c r="GXP125" s="1358"/>
      <c r="GXQ125" s="1358"/>
      <c r="GXR125" s="1358"/>
      <c r="GXS125" s="1358"/>
      <c r="GXT125" s="1358"/>
      <c r="GXU125" s="1358"/>
      <c r="GXV125" s="1358"/>
      <c r="GXW125" s="1358"/>
      <c r="GXX125" s="1358"/>
      <c r="GXY125" s="1358"/>
      <c r="GXZ125" s="1358"/>
      <c r="GYA125" s="1358"/>
      <c r="GYB125" s="1358"/>
      <c r="GYC125" s="1358"/>
      <c r="GYD125" s="1358"/>
      <c r="GYE125" s="1358"/>
      <c r="GYF125" s="1358"/>
      <c r="GYG125" s="1358"/>
      <c r="GYH125" s="1358"/>
      <c r="GYI125" s="1358"/>
      <c r="GYJ125" s="1358"/>
      <c r="GYK125" s="1358"/>
      <c r="GYL125" s="1358"/>
      <c r="GYM125" s="1358"/>
      <c r="GYN125" s="1358"/>
      <c r="GYO125" s="1358"/>
      <c r="GYP125" s="1358"/>
      <c r="GYQ125" s="1358"/>
      <c r="GYR125" s="1358"/>
      <c r="GYS125" s="1358"/>
      <c r="GYT125" s="1358"/>
      <c r="GYU125" s="1358"/>
      <c r="GYV125" s="1358"/>
      <c r="GYW125" s="1358"/>
      <c r="GYX125" s="1358"/>
      <c r="GYY125" s="1358"/>
      <c r="GYZ125" s="1358"/>
      <c r="GZA125" s="1358"/>
      <c r="GZB125" s="1358"/>
      <c r="GZC125" s="1358"/>
      <c r="GZD125" s="1358"/>
      <c r="GZE125" s="1358"/>
      <c r="GZF125" s="1358"/>
      <c r="GZG125" s="1358"/>
      <c r="GZH125" s="1358"/>
      <c r="GZI125" s="1358"/>
      <c r="GZJ125" s="1358"/>
      <c r="GZK125" s="1358"/>
      <c r="GZL125" s="1358"/>
      <c r="GZM125" s="1358"/>
      <c r="GZN125" s="1358"/>
      <c r="GZO125" s="1358"/>
      <c r="GZP125" s="1358"/>
      <c r="GZQ125" s="1358"/>
      <c r="GZR125" s="1358"/>
      <c r="GZS125" s="1358"/>
      <c r="GZT125" s="1358"/>
      <c r="GZU125" s="1358"/>
      <c r="GZV125" s="1358"/>
      <c r="GZW125" s="1358"/>
      <c r="GZX125" s="1358"/>
      <c r="GZY125" s="1358"/>
      <c r="GZZ125" s="1358"/>
      <c r="HAA125" s="1358"/>
      <c r="HAB125" s="1358"/>
      <c r="HAC125" s="1358"/>
      <c r="HAD125" s="1358"/>
      <c r="HAE125" s="1358"/>
      <c r="HAF125" s="1358"/>
      <c r="HAG125" s="1358"/>
      <c r="HAH125" s="1358"/>
      <c r="HAI125" s="1358"/>
      <c r="HAJ125" s="1358"/>
      <c r="HAK125" s="1358"/>
      <c r="HAL125" s="1358"/>
      <c r="HAM125" s="1358"/>
      <c r="HAN125" s="1358"/>
      <c r="HAO125" s="1358"/>
      <c r="HAP125" s="1358"/>
      <c r="HAQ125" s="1358"/>
      <c r="HAR125" s="1358"/>
      <c r="HAS125" s="1358"/>
      <c r="HAT125" s="1358"/>
      <c r="HAU125" s="1358"/>
      <c r="HAV125" s="1358"/>
      <c r="HAW125" s="1358"/>
      <c r="HAX125" s="1358"/>
      <c r="HAY125" s="1358"/>
      <c r="HAZ125" s="1358"/>
      <c r="HBA125" s="1358"/>
      <c r="HBB125" s="1358"/>
      <c r="HBC125" s="1358"/>
      <c r="HBD125" s="1358"/>
      <c r="HBE125" s="1358"/>
      <c r="HBF125" s="1358"/>
      <c r="HBG125" s="1358"/>
      <c r="HBH125" s="1358"/>
      <c r="HBI125" s="1358"/>
      <c r="HBJ125" s="1358"/>
      <c r="HBK125" s="1358"/>
      <c r="HBL125" s="1358"/>
      <c r="HBM125" s="1358"/>
      <c r="HBN125" s="1358"/>
      <c r="HBO125" s="1358"/>
      <c r="HBP125" s="1358"/>
      <c r="HBQ125" s="1358"/>
      <c r="HBR125" s="1358"/>
      <c r="HBS125" s="1358"/>
      <c r="HBT125" s="1358"/>
      <c r="HBU125" s="1358"/>
      <c r="HBV125" s="1358"/>
      <c r="HBW125" s="1358"/>
      <c r="HBX125" s="1358"/>
      <c r="HBY125" s="1358"/>
      <c r="HBZ125" s="1358"/>
      <c r="HCA125" s="1358"/>
      <c r="HCB125" s="1358"/>
      <c r="HCC125" s="1358"/>
      <c r="HCD125" s="1358"/>
      <c r="HCE125" s="1358"/>
      <c r="HCF125" s="1358"/>
      <c r="HCG125" s="1358"/>
      <c r="HCH125" s="1358"/>
      <c r="HCI125" s="1358"/>
      <c r="HCJ125" s="1358"/>
      <c r="HCK125" s="1358"/>
      <c r="HCL125" s="1358"/>
      <c r="HCM125" s="1358"/>
      <c r="HCN125" s="1358"/>
      <c r="HCO125" s="1358"/>
      <c r="HCP125" s="1358"/>
      <c r="HCQ125" s="1358"/>
      <c r="HCR125" s="1358"/>
      <c r="HCS125" s="1358"/>
      <c r="HCT125" s="1358"/>
      <c r="HCU125" s="1358"/>
      <c r="HCV125" s="1358"/>
      <c r="HCW125" s="1358"/>
      <c r="HCX125" s="1358"/>
      <c r="HCY125" s="1358"/>
      <c r="HCZ125" s="1358"/>
      <c r="HDA125" s="1358"/>
      <c r="HDB125" s="1358"/>
      <c r="HDC125" s="1358"/>
      <c r="HDD125" s="1358"/>
      <c r="HDE125" s="1358"/>
      <c r="HDF125" s="1358"/>
      <c r="HDG125" s="1358"/>
      <c r="HDH125" s="1358"/>
      <c r="HDI125" s="1358"/>
      <c r="HDJ125" s="1358"/>
      <c r="HDK125" s="1358"/>
      <c r="HDL125" s="1358"/>
      <c r="HDM125" s="1358"/>
      <c r="HDN125" s="1358"/>
      <c r="HDO125" s="1358"/>
      <c r="HDP125" s="1358"/>
      <c r="HDQ125" s="1358"/>
      <c r="HDR125" s="1358"/>
      <c r="HDS125" s="1358"/>
      <c r="HDT125" s="1358"/>
      <c r="HDU125" s="1358"/>
      <c r="HDV125" s="1358"/>
      <c r="HDW125" s="1358"/>
      <c r="HDX125" s="1358"/>
      <c r="HDY125" s="1358"/>
      <c r="HDZ125" s="1358"/>
      <c r="HEA125" s="1358"/>
      <c r="HEB125" s="1358"/>
      <c r="HEC125" s="1358"/>
      <c r="HED125" s="1358"/>
      <c r="HEE125" s="1358"/>
      <c r="HEF125" s="1358"/>
      <c r="HEG125" s="1358"/>
      <c r="HEH125" s="1358"/>
      <c r="HEI125" s="1358"/>
      <c r="HEJ125" s="1358"/>
      <c r="HEK125" s="1358"/>
      <c r="HEL125" s="1358"/>
      <c r="HEM125" s="1358"/>
      <c r="HEN125" s="1358"/>
      <c r="HEO125" s="1358"/>
      <c r="HEP125" s="1358"/>
      <c r="HEQ125" s="1358"/>
      <c r="HER125" s="1358"/>
      <c r="HES125" s="1358"/>
      <c r="HET125" s="1358"/>
      <c r="HEU125" s="1358"/>
      <c r="HEV125" s="1358"/>
      <c r="HEW125" s="1358"/>
      <c r="HEX125" s="1358"/>
      <c r="HEY125" s="1358"/>
      <c r="HEZ125" s="1358"/>
      <c r="HFA125" s="1358"/>
      <c r="HFB125" s="1358"/>
      <c r="HFC125" s="1358"/>
      <c r="HFD125" s="1358"/>
      <c r="HFE125" s="1358"/>
      <c r="HFF125" s="1358"/>
      <c r="HFG125" s="1358"/>
      <c r="HFH125" s="1358"/>
      <c r="HFI125" s="1358"/>
      <c r="HFJ125" s="1358"/>
      <c r="HFK125" s="1358"/>
      <c r="HFL125" s="1358"/>
      <c r="HFM125" s="1358"/>
      <c r="HFN125" s="1358"/>
      <c r="HFO125" s="1358"/>
      <c r="HFP125" s="1358"/>
      <c r="HFQ125" s="1358"/>
      <c r="HFR125" s="1358"/>
      <c r="HFS125" s="1358"/>
      <c r="HFT125" s="1358"/>
      <c r="HFU125" s="1358"/>
      <c r="HFV125" s="1358"/>
      <c r="HFW125" s="1358"/>
      <c r="HFX125" s="1358"/>
      <c r="HFY125" s="1358"/>
      <c r="HFZ125" s="1358"/>
      <c r="HGA125" s="1358"/>
      <c r="HGB125" s="1358"/>
      <c r="HGC125" s="1358"/>
      <c r="HGD125" s="1358"/>
      <c r="HGE125" s="1358"/>
      <c r="HGF125" s="1358"/>
      <c r="HGG125" s="1358"/>
      <c r="HGH125" s="1358"/>
      <c r="HGI125" s="1358"/>
      <c r="HGJ125" s="1358"/>
      <c r="HGK125" s="1358"/>
      <c r="HGL125" s="1358"/>
      <c r="HGM125" s="1358"/>
      <c r="HGN125" s="1358"/>
      <c r="HGO125" s="1358"/>
      <c r="HGP125" s="1358"/>
      <c r="HGQ125" s="1358"/>
      <c r="HGR125" s="1358"/>
      <c r="HGS125" s="1358"/>
      <c r="HGT125" s="1358"/>
      <c r="HGU125" s="1358"/>
      <c r="HGV125" s="1358"/>
      <c r="HGW125" s="1358"/>
      <c r="HGX125" s="1358"/>
      <c r="HGY125" s="1358"/>
      <c r="HGZ125" s="1358"/>
      <c r="HHA125" s="1358"/>
      <c r="HHB125" s="1358"/>
      <c r="HHC125" s="1358"/>
      <c r="HHD125" s="1358"/>
      <c r="HHE125" s="1358"/>
      <c r="HHF125" s="1358"/>
      <c r="HHG125" s="1358"/>
      <c r="HHH125" s="1358"/>
      <c r="HHI125" s="1358"/>
      <c r="HHJ125" s="1358"/>
      <c r="HHK125" s="1358"/>
      <c r="HHL125" s="1358"/>
      <c r="HHM125" s="1358"/>
      <c r="HHN125" s="1358"/>
      <c r="HHO125" s="1358"/>
      <c r="HHP125" s="1358"/>
      <c r="HHQ125" s="1358"/>
      <c r="HHR125" s="1358"/>
      <c r="HHS125" s="1358"/>
      <c r="HHT125" s="1358"/>
      <c r="HHU125" s="1358"/>
      <c r="HHV125" s="1358"/>
      <c r="HHW125" s="1358"/>
      <c r="HHX125" s="1358"/>
      <c r="HHY125" s="1358"/>
      <c r="HHZ125" s="1358"/>
      <c r="HIA125" s="1358"/>
      <c r="HIB125" s="1358"/>
      <c r="HIC125" s="1358"/>
      <c r="HID125" s="1358"/>
      <c r="HIE125" s="1358"/>
      <c r="HIF125" s="1358"/>
      <c r="HIG125" s="1358"/>
      <c r="HIH125" s="1358"/>
      <c r="HII125" s="1358"/>
      <c r="HIJ125" s="1358"/>
      <c r="HIK125" s="1358"/>
      <c r="HIL125" s="1358"/>
      <c r="HIM125" s="1358"/>
      <c r="HIN125" s="1358"/>
      <c r="HIO125" s="1358"/>
      <c r="HIP125" s="1358"/>
      <c r="HIQ125" s="1358"/>
      <c r="HIR125" s="1358"/>
      <c r="HIS125" s="1358"/>
      <c r="HIT125" s="1358"/>
      <c r="HIU125" s="1358"/>
      <c r="HIV125" s="1358"/>
      <c r="HIW125" s="1358"/>
      <c r="HIX125" s="1358"/>
      <c r="HIY125" s="1358"/>
      <c r="HIZ125" s="1358"/>
      <c r="HJA125" s="1358"/>
      <c r="HJB125" s="1358"/>
      <c r="HJC125" s="1358"/>
      <c r="HJD125" s="1358"/>
      <c r="HJE125" s="1358"/>
      <c r="HJF125" s="1358"/>
      <c r="HJG125" s="1358"/>
      <c r="HJH125" s="1358"/>
      <c r="HJI125" s="1358"/>
      <c r="HJJ125" s="1358"/>
      <c r="HJK125" s="1358"/>
      <c r="HJL125" s="1358"/>
      <c r="HJM125" s="1358"/>
      <c r="HJN125" s="1358"/>
      <c r="HJO125" s="1358"/>
      <c r="HJP125" s="1358"/>
      <c r="HJQ125" s="1358"/>
      <c r="HJR125" s="1358"/>
      <c r="HJS125" s="1358"/>
      <c r="HJT125" s="1358"/>
      <c r="HJU125" s="1358"/>
      <c r="HJV125" s="1358"/>
      <c r="HJW125" s="1358"/>
      <c r="HJX125" s="1358"/>
      <c r="HJY125" s="1358"/>
      <c r="HJZ125" s="1358"/>
      <c r="HKA125" s="1358"/>
      <c r="HKB125" s="1358"/>
      <c r="HKC125" s="1358"/>
      <c r="HKD125" s="1358"/>
      <c r="HKE125" s="1358"/>
      <c r="HKF125" s="1358"/>
      <c r="HKG125" s="1358"/>
      <c r="HKH125" s="1358"/>
      <c r="HKI125" s="1358"/>
      <c r="HKJ125" s="1358"/>
      <c r="HKK125" s="1358"/>
      <c r="HKL125" s="1358"/>
      <c r="HKM125" s="1358"/>
      <c r="HKN125" s="1358"/>
      <c r="HKO125" s="1358"/>
      <c r="HKP125" s="1358"/>
      <c r="HKQ125" s="1358"/>
      <c r="HKR125" s="1358"/>
      <c r="HKS125" s="1358"/>
      <c r="HKT125" s="1358"/>
      <c r="HKU125" s="1358"/>
      <c r="HKV125" s="1358"/>
      <c r="HKW125" s="1358"/>
      <c r="HKX125" s="1358"/>
      <c r="HKY125" s="1358"/>
      <c r="HKZ125" s="1358"/>
      <c r="HLA125" s="1358"/>
      <c r="HLB125" s="1358"/>
      <c r="HLC125" s="1358"/>
      <c r="HLD125" s="1358"/>
      <c r="HLE125" s="1358"/>
      <c r="HLF125" s="1358"/>
      <c r="HLG125" s="1358"/>
      <c r="HLH125" s="1358"/>
      <c r="HLI125" s="1358"/>
      <c r="HLJ125" s="1358"/>
      <c r="HLK125" s="1358"/>
      <c r="HLL125" s="1358"/>
      <c r="HLM125" s="1358"/>
      <c r="HLN125" s="1358"/>
      <c r="HLO125" s="1358"/>
      <c r="HLP125" s="1358"/>
      <c r="HLQ125" s="1358"/>
      <c r="HLR125" s="1358"/>
      <c r="HLS125" s="1358"/>
      <c r="HLT125" s="1358"/>
      <c r="HLU125" s="1358"/>
      <c r="HLV125" s="1358"/>
      <c r="HLW125" s="1358"/>
      <c r="HLX125" s="1358"/>
      <c r="HLY125" s="1358"/>
      <c r="HLZ125" s="1358"/>
      <c r="HMA125" s="1358"/>
      <c r="HMB125" s="1358"/>
      <c r="HMC125" s="1358"/>
      <c r="HMD125" s="1358"/>
      <c r="HME125" s="1358"/>
      <c r="HMF125" s="1358"/>
      <c r="HMG125" s="1358"/>
      <c r="HMH125" s="1358"/>
      <c r="HMI125" s="1358"/>
      <c r="HMJ125" s="1358"/>
      <c r="HMK125" s="1358"/>
      <c r="HML125" s="1358"/>
      <c r="HMM125" s="1358"/>
      <c r="HMN125" s="1358"/>
      <c r="HMO125" s="1358"/>
      <c r="HMP125" s="1358"/>
      <c r="HMQ125" s="1358"/>
      <c r="HMR125" s="1358"/>
      <c r="HMS125" s="1358"/>
      <c r="HMT125" s="1358"/>
      <c r="HMU125" s="1358"/>
      <c r="HMV125" s="1358"/>
      <c r="HMW125" s="1358"/>
      <c r="HMX125" s="1358"/>
      <c r="HMY125" s="1358"/>
      <c r="HMZ125" s="1358"/>
      <c r="HNA125" s="1358"/>
      <c r="HNB125" s="1358"/>
      <c r="HNC125" s="1358"/>
      <c r="HND125" s="1358"/>
      <c r="HNE125" s="1358"/>
      <c r="HNF125" s="1358"/>
      <c r="HNG125" s="1358"/>
      <c r="HNH125" s="1358"/>
      <c r="HNI125" s="1358"/>
      <c r="HNJ125" s="1358"/>
      <c r="HNK125" s="1358"/>
      <c r="HNL125" s="1358"/>
      <c r="HNM125" s="1358"/>
      <c r="HNN125" s="1358"/>
      <c r="HNO125" s="1358"/>
      <c r="HNP125" s="1358"/>
      <c r="HNQ125" s="1358"/>
      <c r="HNR125" s="1358"/>
      <c r="HNS125" s="1358"/>
      <c r="HNT125" s="1358"/>
      <c r="HNU125" s="1358"/>
      <c r="HNV125" s="1358"/>
      <c r="HNW125" s="1358"/>
      <c r="HNX125" s="1358"/>
      <c r="HNY125" s="1358"/>
      <c r="HNZ125" s="1358"/>
      <c r="HOA125" s="1358"/>
      <c r="HOB125" s="1358"/>
      <c r="HOC125" s="1358"/>
      <c r="HOD125" s="1358"/>
      <c r="HOE125" s="1358"/>
      <c r="HOF125" s="1358"/>
      <c r="HOG125" s="1358"/>
      <c r="HOH125" s="1358"/>
      <c r="HOI125" s="1358"/>
      <c r="HOJ125" s="1358"/>
      <c r="HOK125" s="1358"/>
      <c r="HOL125" s="1358"/>
      <c r="HOM125" s="1358"/>
      <c r="HON125" s="1358"/>
      <c r="HOO125" s="1358"/>
      <c r="HOP125" s="1358"/>
      <c r="HOQ125" s="1358"/>
      <c r="HOR125" s="1358"/>
      <c r="HOS125" s="1358"/>
      <c r="HOT125" s="1358"/>
      <c r="HOU125" s="1358"/>
      <c r="HOV125" s="1358"/>
      <c r="HOW125" s="1358"/>
      <c r="HOX125" s="1358"/>
      <c r="HOY125" s="1358"/>
      <c r="HOZ125" s="1358"/>
      <c r="HPA125" s="1358"/>
      <c r="HPB125" s="1358"/>
      <c r="HPC125" s="1358"/>
      <c r="HPD125" s="1358"/>
      <c r="HPE125" s="1358"/>
      <c r="HPF125" s="1358"/>
      <c r="HPG125" s="1358"/>
      <c r="HPH125" s="1358"/>
      <c r="HPI125" s="1358"/>
      <c r="HPJ125" s="1358"/>
      <c r="HPK125" s="1358"/>
      <c r="HPL125" s="1358"/>
      <c r="HPM125" s="1358"/>
      <c r="HPN125" s="1358"/>
      <c r="HPO125" s="1358"/>
      <c r="HPP125" s="1358"/>
      <c r="HPQ125" s="1358"/>
      <c r="HPR125" s="1358"/>
      <c r="HPS125" s="1358"/>
      <c r="HPT125" s="1358"/>
      <c r="HPU125" s="1358"/>
      <c r="HPV125" s="1358"/>
      <c r="HPW125" s="1358"/>
      <c r="HPX125" s="1358"/>
      <c r="HPY125" s="1358"/>
      <c r="HPZ125" s="1358"/>
      <c r="HQA125" s="1358"/>
      <c r="HQB125" s="1358"/>
      <c r="HQC125" s="1358"/>
      <c r="HQD125" s="1358"/>
      <c r="HQE125" s="1358"/>
      <c r="HQF125" s="1358"/>
      <c r="HQG125" s="1358"/>
      <c r="HQH125" s="1358"/>
      <c r="HQI125" s="1358"/>
      <c r="HQJ125" s="1358"/>
      <c r="HQK125" s="1358"/>
      <c r="HQL125" s="1358"/>
      <c r="HQM125" s="1358"/>
      <c r="HQN125" s="1358"/>
      <c r="HQO125" s="1358"/>
      <c r="HQP125" s="1358"/>
      <c r="HQQ125" s="1358"/>
      <c r="HQR125" s="1358"/>
      <c r="HQS125" s="1358"/>
      <c r="HQT125" s="1358"/>
      <c r="HQU125" s="1358"/>
      <c r="HQV125" s="1358"/>
      <c r="HQW125" s="1358"/>
      <c r="HQX125" s="1358"/>
      <c r="HQY125" s="1358"/>
      <c r="HQZ125" s="1358"/>
      <c r="HRA125" s="1358"/>
      <c r="HRB125" s="1358"/>
      <c r="HRC125" s="1358"/>
      <c r="HRD125" s="1358"/>
      <c r="HRE125" s="1358"/>
      <c r="HRF125" s="1358"/>
      <c r="HRG125" s="1358"/>
      <c r="HRH125" s="1358"/>
      <c r="HRI125" s="1358"/>
      <c r="HRJ125" s="1358"/>
      <c r="HRK125" s="1358"/>
      <c r="HRL125" s="1358"/>
      <c r="HRM125" s="1358"/>
      <c r="HRN125" s="1358"/>
      <c r="HRO125" s="1358"/>
      <c r="HRP125" s="1358"/>
      <c r="HRQ125" s="1358"/>
      <c r="HRR125" s="1358"/>
      <c r="HRS125" s="1358"/>
      <c r="HRT125" s="1358"/>
      <c r="HRU125" s="1358"/>
      <c r="HRV125" s="1358"/>
      <c r="HRW125" s="1358"/>
      <c r="HRX125" s="1358"/>
      <c r="HRY125" s="1358"/>
      <c r="HRZ125" s="1358"/>
      <c r="HSA125" s="1358"/>
      <c r="HSB125" s="1358"/>
      <c r="HSC125" s="1358"/>
      <c r="HSD125" s="1358"/>
      <c r="HSE125" s="1358"/>
      <c r="HSF125" s="1358"/>
      <c r="HSG125" s="1358"/>
      <c r="HSH125" s="1358"/>
      <c r="HSI125" s="1358"/>
      <c r="HSJ125" s="1358"/>
      <c r="HSK125" s="1358"/>
      <c r="HSL125" s="1358"/>
      <c r="HSM125" s="1358"/>
      <c r="HSN125" s="1358"/>
      <c r="HSO125" s="1358"/>
      <c r="HSP125" s="1358"/>
      <c r="HSQ125" s="1358"/>
      <c r="HSR125" s="1358"/>
      <c r="HSS125" s="1358"/>
      <c r="HST125" s="1358"/>
      <c r="HSU125" s="1358"/>
      <c r="HSV125" s="1358"/>
      <c r="HSW125" s="1358"/>
      <c r="HSX125" s="1358"/>
      <c r="HSY125" s="1358"/>
      <c r="HSZ125" s="1358"/>
      <c r="HTA125" s="1358"/>
      <c r="HTB125" s="1358"/>
      <c r="HTC125" s="1358"/>
      <c r="HTD125" s="1358"/>
      <c r="HTE125" s="1358"/>
      <c r="HTF125" s="1358"/>
      <c r="HTG125" s="1358"/>
      <c r="HTH125" s="1358"/>
      <c r="HTI125" s="1358"/>
      <c r="HTJ125" s="1358"/>
      <c r="HTK125" s="1358"/>
      <c r="HTL125" s="1358"/>
      <c r="HTM125" s="1358"/>
      <c r="HTN125" s="1358"/>
      <c r="HTO125" s="1358"/>
      <c r="HTP125" s="1358"/>
      <c r="HTQ125" s="1358"/>
      <c r="HTR125" s="1358"/>
      <c r="HTS125" s="1358"/>
      <c r="HTT125" s="1358"/>
      <c r="HTU125" s="1358"/>
      <c r="HTV125" s="1358"/>
      <c r="HTW125" s="1358"/>
      <c r="HTX125" s="1358"/>
      <c r="HTY125" s="1358"/>
      <c r="HTZ125" s="1358"/>
      <c r="HUA125" s="1358"/>
      <c r="HUB125" s="1358"/>
      <c r="HUC125" s="1358"/>
      <c r="HUD125" s="1358"/>
      <c r="HUE125" s="1358"/>
      <c r="HUF125" s="1358"/>
      <c r="HUG125" s="1358"/>
      <c r="HUH125" s="1358"/>
      <c r="HUI125" s="1358"/>
      <c r="HUJ125" s="1358"/>
      <c r="HUK125" s="1358"/>
      <c r="HUL125" s="1358"/>
      <c r="HUM125" s="1358"/>
      <c r="HUN125" s="1358"/>
      <c r="HUO125" s="1358"/>
      <c r="HUP125" s="1358"/>
      <c r="HUQ125" s="1358"/>
      <c r="HUR125" s="1358"/>
      <c r="HUS125" s="1358"/>
      <c r="HUT125" s="1358"/>
      <c r="HUU125" s="1358"/>
      <c r="HUV125" s="1358"/>
      <c r="HUW125" s="1358"/>
      <c r="HUX125" s="1358"/>
      <c r="HUY125" s="1358"/>
      <c r="HUZ125" s="1358"/>
      <c r="HVA125" s="1358"/>
      <c r="HVB125" s="1358"/>
      <c r="HVC125" s="1358"/>
      <c r="HVD125" s="1358"/>
      <c r="HVE125" s="1358"/>
      <c r="HVF125" s="1358"/>
      <c r="HVG125" s="1358"/>
      <c r="HVH125" s="1358"/>
      <c r="HVI125" s="1358"/>
      <c r="HVJ125" s="1358"/>
      <c r="HVK125" s="1358"/>
      <c r="HVL125" s="1358"/>
      <c r="HVM125" s="1358"/>
      <c r="HVN125" s="1358"/>
      <c r="HVO125" s="1358"/>
      <c r="HVP125" s="1358"/>
      <c r="HVQ125" s="1358"/>
      <c r="HVR125" s="1358"/>
      <c r="HVS125" s="1358"/>
      <c r="HVT125" s="1358"/>
      <c r="HVU125" s="1358"/>
      <c r="HVV125" s="1358"/>
      <c r="HVW125" s="1358"/>
      <c r="HVX125" s="1358"/>
      <c r="HVY125" s="1358"/>
      <c r="HVZ125" s="1358"/>
      <c r="HWA125" s="1358"/>
      <c r="HWB125" s="1358"/>
      <c r="HWC125" s="1358"/>
      <c r="HWD125" s="1358"/>
      <c r="HWE125" s="1358"/>
      <c r="HWF125" s="1358"/>
      <c r="HWG125" s="1358"/>
      <c r="HWH125" s="1358"/>
      <c r="HWI125" s="1358"/>
      <c r="HWJ125" s="1358"/>
      <c r="HWK125" s="1358"/>
      <c r="HWL125" s="1358"/>
      <c r="HWM125" s="1358"/>
      <c r="HWN125" s="1358"/>
      <c r="HWO125" s="1358"/>
      <c r="HWP125" s="1358"/>
      <c r="HWQ125" s="1358"/>
      <c r="HWR125" s="1358"/>
      <c r="HWS125" s="1358"/>
      <c r="HWT125" s="1358"/>
      <c r="HWU125" s="1358"/>
      <c r="HWV125" s="1358"/>
      <c r="HWW125" s="1358"/>
      <c r="HWX125" s="1358"/>
      <c r="HWY125" s="1358"/>
      <c r="HWZ125" s="1358"/>
      <c r="HXA125" s="1358"/>
      <c r="HXB125" s="1358"/>
      <c r="HXC125" s="1358"/>
      <c r="HXD125" s="1358"/>
      <c r="HXE125" s="1358"/>
      <c r="HXF125" s="1358"/>
      <c r="HXG125" s="1358"/>
      <c r="HXH125" s="1358"/>
      <c r="HXI125" s="1358"/>
      <c r="HXJ125" s="1358"/>
      <c r="HXK125" s="1358"/>
      <c r="HXL125" s="1358"/>
      <c r="HXM125" s="1358"/>
      <c r="HXN125" s="1358"/>
      <c r="HXO125" s="1358"/>
      <c r="HXP125" s="1358"/>
      <c r="HXQ125" s="1358"/>
      <c r="HXR125" s="1358"/>
      <c r="HXS125" s="1358"/>
      <c r="HXT125" s="1358"/>
      <c r="HXU125" s="1358"/>
      <c r="HXV125" s="1358"/>
      <c r="HXW125" s="1358"/>
      <c r="HXX125" s="1358"/>
      <c r="HXY125" s="1358"/>
      <c r="HXZ125" s="1358"/>
      <c r="HYA125" s="1358"/>
      <c r="HYB125" s="1358"/>
      <c r="HYC125" s="1358"/>
      <c r="HYD125" s="1358"/>
      <c r="HYE125" s="1358"/>
      <c r="HYF125" s="1358"/>
      <c r="HYG125" s="1358"/>
      <c r="HYH125" s="1358"/>
      <c r="HYI125" s="1358"/>
      <c r="HYJ125" s="1358"/>
      <c r="HYK125" s="1358"/>
      <c r="HYL125" s="1358"/>
      <c r="HYM125" s="1358"/>
      <c r="HYN125" s="1358"/>
      <c r="HYO125" s="1358"/>
      <c r="HYP125" s="1358"/>
      <c r="HYQ125" s="1358"/>
      <c r="HYR125" s="1358"/>
      <c r="HYS125" s="1358"/>
      <c r="HYT125" s="1358"/>
      <c r="HYU125" s="1358"/>
      <c r="HYV125" s="1358"/>
      <c r="HYW125" s="1358"/>
      <c r="HYX125" s="1358"/>
      <c r="HYY125" s="1358"/>
      <c r="HYZ125" s="1358"/>
      <c r="HZA125" s="1358"/>
      <c r="HZB125" s="1358"/>
      <c r="HZC125" s="1358"/>
      <c r="HZD125" s="1358"/>
      <c r="HZE125" s="1358"/>
      <c r="HZF125" s="1358"/>
      <c r="HZG125" s="1358"/>
      <c r="HZH125" s="1358"/>
      <c r="HZI125" s="1358"/>
      <c r="HZJ125" s="1358"/>
      <c r="HZK125" s="1358"/>
      <c r="HZL125" s="1358"/>
      <c r="HZM125" s="1358"/>
      <c r="HZN125" s="1358"/>
      <c r="HZO125" s="1358"/>
      <c r="HZP125" s="1358"/>
      <c r="HZQ125" s="1358"/>
      <c r="HZR125" s="1358"/>
      <c r="HZS125" s="1358"/>
      <c r="HZT125" s="1358"/>
      <c r="HZU125" s="1358"/>
      <c r="HZV125" s="1358"/>
      <c r="HZW125" s="1358"/>
      <c r="HZX125" s="1358"/>
      <c r="HZY125" s="1358"/>
      <c r="HZZ125" s="1358"/>
      <c r="IAA125" s="1358"/>
      <c r="IAB125" s="1358"/>
      <c r="IAC125" s="1358"/>
      <c r="IAD125" s="1358"/>
      <c r="IAE125" s="1358"/>
      <c r="IAF125" s="1358"/>
      <c r="IAG125" s="1358"/>
      <c r="IAH125" s="1358"/>
      <c r="IAI125" s="1358"/>
      <c r="IAJ125" s="1358"/>
      <c r="IAK125" s="1358"/>
      <c r="IAL125" s="1358"/>
      <c r="IAM125" s="1358"/>
      <c r="IAN125" s="1358"/>
      <c r="IAO125" s="1358"/>
      <c r="IAP125" s="1358"/>
      <c r="IAQ125" s="1358"/>
      <c r="IAR125" s="1358"/>
      <c r="IAS125" s="1358"/>
      <c r="IAT125" s="1358"/>
      <c r="IAU125" s="1358"/>
      <c r="IAV125" s="1358"/>
      <c r="IAW125" s="1358"/>
      <c r="IAX125" s="1358"/>
      <c r="IAY125" s="1358"/>
      <c r="IAZ125" s="1358"/>
      <c r="IBA125" s="1358"/>
      <c r="IBB125" s="1358"/>
      <c r="IBC125" s="1358"/>
      <c r="IBD125" s="1358"/>
      <c r="IBE125" s="1358"/>
      <c r="IBF125" s="1358"/>
      <c r="IBG125" s="1358"/>
      <c r="IBH125" s="1358"/>
      <c r="IBI125" s="1358"/>
      <c r="IBJ125" s="1358"/>
      <c r="IBK125" s="1358"/>
      <c r="IBL125" s="1358"/>
      <c r="IBM125" s="1358"/>
      <c r="IBN125" s="1358"/>
      <c r="IBO125" s="1358"/>
      <c r="IBP125" s="1358"/>
      <c r="IBQ125" s="1358"/>
      <c r="IBR125" s="1358"/>
      <c r="IBS125" s="1358"/>
      <c r="IBT125" s="1358"/>
      <c r="IBU125" s="1358"/>
      <c r="IBV125" s="1358"/>
      <c r="IBW125" s="1358"/>
      <c r="IBX125" s="1358"/>
      <c r="IBY125" s="1358"/>
      <c r="IBZ125" s="1358"/>
      <c r="ICA125" s="1358"/>
      <c r="ICB125" s="1358"/>
      <c r="ICC125" s="1358"/>
      <c r="ICD125" s="1358"/>
      <c r="ICE125" s="1358"/>
      <c r="ICF125" s="1358"/>
      <c r="ICG125" s="1358"/>
      <c r="ICH125" s="1358"/>
      <c r="ICI125" s="1358"/>
      <c r="ICJ125" s="1358"/>
      <c r="ICK125" s="1358"/>
      <c r="ICL125" s="1358"/>
      <c r="ICM125" s="1358"/>
      <c r="ICN125" s="1358"/>
      <c r="ICO125" s="1358"/>
      <c r="ICP125" s="1358"/>
      <c r="ICQ125" s="1358"/>
      <c r="ICR125" s="1358"/>
      <c r="ICS125" s="1358"/>
      <c r="ICT125" s="1358"/>
      <c r="ICU125" s="1358"/>
      <c r="ICV125" s="1358"/>
      <c r="ICW125" s="1358"/>
      <c r="ICX125" s="1358"/>
      <c r="ICY125" s="1358"/>
      <c r="ICZ125" s="1358"/>
      <c r="IDA125" s="1358"/>
      <c r="IDB125" s="1358"/>
      <c r="IDC125" s="1358"/>
      <c r="IDD125" s="1358"/>
      <c r="IDE125" s="1358"/>
      <c r="IDF125" s="1358"/>
      <c r="IDG125" s="1358"/>
      <c r="IDH125" s="1358"/>
      <c r="IDI125" s="1358"/>
      <c r="IDJ125" s="1358"/>
      <c r="IDK125" s="1358"/>
      <c r="IDL125" s="1358"/>
      <c r="IDM125" s="1358"/>
      <c r="IDN125" s="1358"/>
      <c r="IDO125" s="1358"/>
      <c r="IDP125" s="1358"/>
      <c r="IDQ125" s="1358"/>
      <c r="IDR125" s="1358"/>
      <c r="IDS125" s="1358"/>
      <c r="IDT125" s="1358"/>
      <c r="IDU125" s="1358"/>
      <c r="IDV125" s="1358"/>
      <c r="IDW125" s="1358"/>
      <c r="IDX125" s="1358"/>
      <c r="IDY125" s="1358"/>
      <c r="IDZ125" s="1358"/>
      <c r="IEA125" s="1358"/>
      <c r="IEB125" s="1358"/>
      <c r="IEC125" s="1358"/>
      <c r="IED125" s="1358"/>
      <c r="IEE125" s="1358"/>
      <c r="IEF125" s="1358"/>
      <c r="IEG125" s="1358"/>
      <c r="IEH125" s="1358"/>
      <c r="IEI125" s="1358"/>
      <c r="IEJ125" s="1358"/>
      <c r="IEK125" s="1358"/>
      <c r="IEL125" s="1358"/>
      <c r="IEM125" s="1358"/>
      <c r="IEN125" s="1358"/>
      <c r="IEO125" s="1358"/>
      <c r="IEP125" s="1358"/>
      <c r="IEQ125" s="1358"/>
      <c r="IER125" s="1358"/>
      <c r="IES125" s="1358"/>
      <c r="IET125" s="1358"/>
      <c r="IEU125" s="1358"/>
      <c r="IEV125" s="1358"/>
      <c r="IEW125" s="1358"/>
      <c r="IEX125" s="1358"/>
      <c r="IEY125" s="1358"/>
      <c r="IEZ125" s="1358"/>
      <c r="IFA125" s="1358"/>
      <c r="IFB125" s="1358"/>
      <c r="IFC125" s="1358"/>
      <c r="IFD125" s="1358"/>
      <c r="IFE125" s="1358"/>
      <c r="IFF125" s="1358"/>
      <c r="IFG125" s="1358"/>
      <c r="IFH125" s="1358"/>
      <c r="IFI125" s="1358"/>
      <c r="IFJ125" s="1358"/>
      <c r="IFK125" s="1358"/>
      <c r="IFL125" s="1358"/>
      <c r="IFM125" s="1358"/>
      <c r="IFN125" s="1358"/>
      <c r="IFO125" s="1358"/>
      <c r="IFP125" s="1358"/>
      <c r="IFQ125" s="1358"/>
      <c r="IFR125" s="1358"/>
      <c r="IFS125" s="1358"/>
      <c r="IFT125" s="1358"/>
      <c r="IFU125" s="1358"/>
      <c r="IFV125" s="1358"/>
      <c r="IFW125" s="1358"/>
      <c r="IFX125" s="1358"/>
      <c r="IFY125" s="1358"/>
      <c r="IFZ125" s="1358"/>
      <c r="IGA125" s="1358"/>
      <c r="IGB125" s="1358"/>
      <c r="IGC125" s="1358"/>
      <c r="IGD125" s="1358"/>
      <c r="IGE125" s="1358"/>
      <c r="IGF125" s="1358"/>
      <c r="IGG125" s="1358"/>
      <c r="IGH125" s="1358"/>
      <c r="IGI125" s="1358"/>
      <c r="IGJ125" s="1358"/>
      <c r="IGK125" s="1358"/>
      <c r="IGL125" s="1358"/>
      <c r="IGM125" s="1358"/>
      <c r="IGN125" s="1358"/>
      <c r="IGO125" s="1358"/>
      <c r="IGP125" s="1358"/>
      <c r="IGQ125" s="1358"/>
      <c r="IGR125" s="1358"/>
      <c r="IGS125" s="1358"/>
      <c r="IGT125" s="1358"/>
      <c r="IGU125" s="1358"/>
      <c r="IGV125" s="1358"/>
      <c r="IGW125" s="1358"/>
      <c r="IGX125" s="1358"/>
      <c r="IGY125" s="1358"/>
      <c r="IGZ125" s="1358"/>
      <c r="IHA125" s="1358"/>
      <c r="IHB125" s="1358"/>
      <c r="IHC125" s="1358"/>
      <c r="IHD125" s="1358"/>
      <c r="IHE125" s="1358"/>
      <c r="IHF125" s="1358"/>
      <c r="IHG125" s="1358"/>
      <c r="IHH125" s="1358"/>
      <c r="IHI125" s="1358"/>
      <c r="IHJ125" s="1358"/>
      <c r="IHK125" s="1358"/>
      <c r="IHL125" s="1358"/>
      <c r="IHM125" s="1358"/>
      <c r="IHN125" s="1358"/>
      <c r="IHO125" s="1358"/>
      <c r="IHP125" s="1358"/>
      <c r="IHQ125" s="1358"/>
      <c r="IHR125" s="1358"/>
      <c r="IHS125" s="1358"/>
      <c r="IHT125" s="1358"/>
      <c r="IHU125" s="1358"/>
      <c r="IHV125" s="1358"/>
      <c r="IHW125" s="1358"/>
      <c r="IHX125" s="1358"/>
      <c r="IHY125" s="1358"/>
      <c r="IHZ125" s="1358"/>
      <c r="IIA125" s="1358"/>
      <c r="IIB125" s="1358"/>
      <c r="IIC125" s="1358"/>
      <c r="IID125" s="1358"/>
      <c r="IIE125" s="1358"/>
      <c r="IIF125" s="1358"/>
      <c r="IIG125" s="1358"/>
      <c r="IIH125" s="1358"/>
      <c r="III125" s="1358"/>
      <c r="IIJ125" s="1358"/>
      <c r="IIK125" s="1358"/>
      <c r="IIL125" s="1358"/>
      <c r="IIM125" s="1358"/>
      <c r="IIN125" s="1358"/>
      <c r="IIO125" s="1358"/>
      <c r="IIP125" s="1358"/>
      <c r="IIQ125" s="1358"/>
      <c r="IIR125" s="1358"/>
      <c r="IIS125" s="1358"/>
      <c r="IIT125" s="1358"/>
      <c r="IIU125" s="1358"/>
      <c r="IIV125" s="1358"/>
      <c r="IIW125" s="1358"/>
      <c r="IIX125" s="1358"/>
      <c r="IIY125" s="1358"/>
      <c r="IIZ125" s="1358"/>
      <c r="IJA125" s="1358"/>
      <c r="IJB125" s="1358"/>
      <c r="IJC125" s="1358"/>
      <c r="IJD125" s="1358"/>
      <c r="IJE125" s="1358"/>
      <c r="IJF125" s="1358"/>
      <c r="IJG125" s="1358"/>
      <c r="IJH125" s="1358"/>
      <c r="IJI125" s="1358"/>
      <c r="IJJ125" s="1358"/>
      <c r="IJK125" s="1358"/>
      <c r="IJL125" s="1358"/>
      <c r="IJM125" s="1358"/>
      <c r="IJN125" s="1358"/>
      <c r="IJO125" s="1358"/>
      <c r="IJP125" s="1358"/>
      <c r="IJQ125" s="1358"/>
      <c r="IJR125" s="1358"/>
      <c r="IJS125" s="1358"/>
      <c r="IJT125" s="1358"/>
      <c r="IJU125" s="1358"/>
      <c r="IJV125" s="1358"/>
      <c r="IJW125" s="1358"/>
      <c r="IJX125" s="1358"/>
      <c r="IJY125" s="1358"/>
      <c r="IJZ125" s="1358"/>
      <c r="IKA125" s="1358"/>
      <c r="IKB125" s="1358"/>
      <c r="IKC125" s="1358"/>
      <c r="IKD125" s="1358"/>
      <c r="IKE125" s="1358"/>
      <c r="IKF125" s="1358"/>
      <c r="IKG125" s="1358"/>
      <c r="IKH125" s="1358"/>
      <c r="IKI125" s="1358"/>
      <c r="IKJ125" s="1358"/>
      <c r="IKK125" s="1358"/>
      <c r="IKL125" s="1358"/>
      <c r="IKM125" s="1358"/>
      <c r="IKN125" s="1358"/>
      <c r="IKO125" s="1358"/>
      <c r="IKP125" s="1358"/>
      <c r="IKQ125" s="1358"/>
      <c r="IKR125" s="1358"/>
      <c r="IKS125" s="1358"/>
      <c r="IKT125" s="1358"/>
      <c r="IKU125" s="1358"/>
      <c r="IKV125" s="1358"/>
      <c r="IKW125" s="1358"/>
      <c r="IKX125" s="1358"/>
      <c r="IKY125" s="1358"/>
      <c r="IKZ125" s="1358"/>
      <c r="ILA125" s="1358"/>
      <c r="ILB125" s="1358"/>
      <c r="ILC125" s="1358"/>
      <c r="ILD125" s="1358"/>
      <c r="ILE125" s="1358"/>
      <c r="ILF125" s="1358"/>
      <c r="ILG125" s="1358"/>
      <c r="ILH125" s="1358"/>
      <c r="ILI125" s="1358"/>
      <c r="ILJ125" s="1358"/>
      <c r="ILK125" s="1358"/>
      <c r="ILL125" s="1358"/>
      <c r="ILM125" s="1358"/>
      <c r="ILN125" s="1358"/>
      <c r="ILO125" s="1358"/>
      <c r="ILP125" s="1358"/>
      <c r="ILQ125" s="1358"/>
      <c r="ILR125" s="1358"/>
      <c r="ILS125" s="1358"/>
      <c r="ILT125" s="1358"/>
      <c r="ILU125" s="1358"/>
      <c r="ILV125" s="1358"/>
      <c r="ILW125" s="1358"/>
      <c r="ILX125" s="1358"/>
      <c r="ILY125" s="1358"/>
      <c r="ILZ125" s="1358"/>
      <c r="IMA125" s="1358"/>
      <c r="IMB125" s="1358"/>
      <c r="IMC125" s="1358"/>
      <c r="IMD125" s="1358"/>
      <c r="IME125" s="1358"/>
      <c r="IMF125" s="1358"/>
      <c r="IMG125" s="1358"/>
      <c r="IMH125" s="1358"/>
      <c r="IMI125" s="1358"/>
      <c r="IMJ125" s="1358"/>
      <c r="IMK125" s="1358"/>
      <c r="IML125" s="1358"/>
      <c r="IMM125" s="1358"/>
      <c r="IMN125" s="1358"/>
      <c r="IMO125" s="1358"/>
      <c r="IMP125" s="1358"/>
      <c r="IMQ125" s="1358"/>
      <c r="IMR125" s="1358"/>
      <c r="IMS125" s="1358"/>
      <c r="IMT125" s="1358"/>
      <c r="IMU125" s="1358"/>
      <c r="IMV125" s="1358"/>
      <c r="IMW125" s="1358"/>
      <c r="IMX125" s="1358"/>
      <c r="IMY125" s="1358"/>
      <c r="IMZ125" s="1358"/>
      <c r="INA125" s="1358"/>
      <c r="INB125" s="1358"/>
      <c r="INC125" s="1358"/>
      <c r="IND125" s="1358"/>
      <c r="INE125" s="1358"/>
      <c r="INF125" s="1358"/>
      <c r="ING125" s="1358"/>
      <c r="INH125" s="1358"/>
      <c r="INI125" s="1358"/>
      <c r="INJ125" s="1358"/>
      <c r="INK125" s="1358"/>
      <c r="INL125" s="1358"/>
      <c r="INM125" s="1358"/>
      <c r="INN125" s="1358"/>
      <c r="INO125" s="1358"/>
      <c r="INP125" s="1358"/>
      <c r="INQ125" s="1358"/>
      <c r="INR125" s="1358"/>
      <c r="INS125" s="1358"/>
      <c r="INT125" s="1358"/>
      <c r="INU125" s="1358"/>
      <c r="INV125" s="1358"/>
      <c r="INW125" s="1358"/>
      <c r="INX125" s="1358"/>
      <c r="INY125" s="1358"/>
      <c r="INZ125" s="1358"/>
      <c r="IOA125" s="1358"/>
      <c r="IOB125" s="1358"/>
      <c r="IOC125" s="1358"/>
      <c r="IOD125" s="1358"/>
      <c r="IOE125" s="1358"/>
      <c r="IOF125" s="1358"/>
      <c r="IOG125" s="1358"/>
      <c r="IOH125" s="1358"/>
      <c r="IOI125" s="1358"/>
      <c r="IOJ125" s="1358"/>
      <c r="IOK125" s="1358"/>
      <c r="IOL125" s="1358"/>
      <c r="IOM125" s="1358"/>
      <c r="ION125" s="1358"/>
      <c r="IOO125" s="1358"/>
      <c r="IOP125" s="1358"/>
      <c r="IOQ125" s="1358"/>
      <c r="IOR125" s="1358"/>
      <c r="IOS125" s="1358"/>
      <c r="IOT125" s="1358"/>
      <c r="IOU125" s="1358"/>
      <c r="IOV125" s="1358"/>
      <c r="IOW125" s="1358"/>
      <c r="IOX125" s="1358"/>
      <c r="IOY125" s="1358"/>
      <c r="IOZ125" s="1358"/>
      <c r="IPA125" s="1358"/>
      <c r="IPB125" s="1358"/>
      <c r="IPC125" s="1358"/>
      <c r="IPD125" s="1358"/>
      <c r="IPE125" s="1358"/>
      <c r="IPF125" s="1358"/>
      <c r="IPG125" s="1358"/>
      <c r="IPH125" s="1358"/>
      <c r="IPI125" s="1358"/>
      <c r="IPJ125" s="1358"/>
      <c r="IPK125" s="1358"/>
      <c r="IPL125" s="1358"/>
      <c r="IPM125" s="1358"/>
      <c r="IPN125" s="1358"/>
      <c r="IPO125" s="1358"/>
      <c r="IPP125" s="1358"/>
      <c r="IPQ125" s="1358"/>
      <c r="IPR125" s="1358"/>
      <c r="IPS125" s="1358"/>
      <c r="IPT125" s="1358"/>
      <c r="IPU125" s="1358"/>
      <c r="IPV125" s="1358"/>
      <c r="IPW125" s="1358"/>
      <c r="IPX125" s="1358"/>
      <c r="IPY125" s="1358"/>
      <c r="IPZ125" s="1358"/>
      <c r="IQA125" s="1358"/>
      <c r="IQB125" s="1358"/>
      <c r="IQC125" s="1358"/>
      <c r="IQD125" s="1358"/>
      <c r="IQE125" s="1358"/>
      <c r="IQF125" s="1358"/>
      <c r="IQG125" s="1358"/>
      <c r="IQH125" s="1358"/>
      <c r="IQI125" s="1358"/>
      <c r="IQJ125" s="1358"/>
      <c r="IQK125" s="1358"/>
      <c r="IQL125" s="1358"/>
      <c r="IQM125" s="1358"/>
      <c r="IQN125" s="1358"/>
      <c r="IQO125" s="1358"/>
      <c r="IQP125" s="1358"/>
      <c r="IQQ125" s="1358"/>
      <c r="IQR125" s="1358"/>
      <c r="IQS125" s="1358"/>
      <c r="IQT125" s="1358"/>
      <c r="IQU125" s="1358"/>
      <c r="IQV125" s="1358"/>
      <c r="IQW125" s="1358"/>
      <c r="IQX125" s="1358"/>
      <c r="IQY125" s="1358"/>
      <c r="IQZ125" s="1358"/>
      <c r="IRA125" s="1358"/>
      <c r="IRB125" s="1358"/>
      <c r="IRC125" s="1358"/>
      <c r="IRD125" s="1358"/>
      <c r="IRE125" s="1358"/>
      <c r="IRF125" s="1358"/>
      <c r="IRG125" s="1358"/>
      <c r="IRH125" s="1358"/>
      <c r="IRI125" s="1358"/>
      <c r="IRJ125" s="1358"/>
      <c r="IRK125" s="1358"/>
      <c r="IRL125" s="1358"/>
      <c r="IRM125" s="1358"/>
      <c r="IRN125" s="1358"/>
      <c r="IRO125" s="1358"/>
      <c r="IRP125" s="1358"/>
      <c r="IRQ125" s="1358"/>
      <c r="IRR125" s="1358"/>
      <c r="IRS125" s="1358"/>
      <c r="IRT125" s="1358"/>
      <c r="IRU125" s="1358"/>
      <c r="IRV125" s="1358"/>
      <c r="IRW125" s="1358"/>
      <c r="IRX125" s="1358"/>
      <c r="IRY125" s="1358"/>
      <c r="IRZ125" s="1358"/>
      <c r="ISA125" s="1358"/>
      <c r="ISB125" s="1358"/>
      <c r="ISC125" s="1358"/>
      <c r="ISD125" s="1358"/>
      <c r="ISE125" s="1358"/>
      <c r="ISF125" s="1358"/>
      <c r="ISG125" s="1358"/>
      <c r="ISH125" s="1358"/>
      <c r="ISI125" s="1358"/>
      <c r="ISJ125" s="1358"/>
      <c r="ISK125" s="1358"/>
      <c r="ISL125" s="1358"/>
      <c r="ISM125" s="1358"/>
      <c r="ISN125" s="1358"/>
      <c r="ISO125" s="1358"/>
      <c r="ISP125" s="1358"/>
      <c r="ISQ125" s="1358"/>
      <c r="ISR125" s="1358"/>
      <c r="ISS125" s="1358"/>
      <c r="IST125" s="1358"/>
      <c r="ISU125" s="1358"/>
      <c r="ISV125" s="1358"/>
      <c r="ISW125" s="1358"/>
      <c r="ISX125" s="1358"/>
      <c r="ISY125" s="1358"/>
      <c r="ISZ125" s="1358"/>
      <c r="ITA125" s="1358"/>
      <c r="ITB125" s="1358"/>
      <c r="ITC125" s="1358"/>
      <c r="ITD125" s="1358"/>
      <c r="ITE125" s="1358"/>
      <c r="ITF125" s="1358"/>
      <c r="ITG125" s="1358"/>
      <c r="ITH125" s="1358"/>
      <c r="ITI125" s="1358"/>
      <c r="ITJ125" s="1358"/>
      <c r="ITK125" s="1358"/>
      <c r="ITL125" s="1358"/>
      <c r="ITM125" s="1358"/>
      <c r="ITN125" s="1358"/>
      <c r="ITO125" s="1358"/>
      <c r="ITP125" s="1358"/>
      <c r="ITQ125" s="1358"/>
      <c r="ITR125" s="1358"/>
      <c r="ITS125" s="1358"/>
      <c r="ITT125" s="1358"/>
      <c r="ITU125" s="1358"/>
      <c r="ITV125" s="1358"/>
      <c r="ITW125" s="1358"/>
      <c r="ITX125" s="1358"/>
      <c r="ITY125" s="1358"/>
      <c r="ITZ125" s="1358"/>
      <c r="IUA125" s="1358"/>
      <c r="IUB125" s="1358"/>
      <c r="IUC125" s="1358"/>
      <c r="IUD125" s="1358"/>
      <c r="IUE125" s="1358"/>
      <c r="IUF125" s="1358"/>
      <c r="IUG125" s="1358"/>
      <c r="IUH125" s="1358"/>
      <c r="IUI125" s="1358"/>
      <c r="IUJ125" s="1358"/>
      <c r="IUK125" s="1358"/>
      <c r="IUL125" s="1358"/>
      <c r="IUM125" s="1358"/>
      <c r="IUN125" s="1358"/>
      <c r="IUO125" s="1358"/>
      <c r="IUP125" s="1358"/>
      <c r="IUQ125" s="1358"/>
      <c r="IUR125" s="1358"/>
      <c r="IUS125" s="1358"/>
      <c r="IUT125" s="1358"/>
      <c r="IUU125" s="1358"/>
      <c r="IUV125" s="1358"/>
      <c r="IUW125" s="1358"/>
      <c r="IUX125" s="1358"/>
      <c r="IUY125" s="1358"/>
      <c r="IUZ125" s="1358"/>
      <c r="IVA125" s="1358"/>
      <c r="IVB125" s="1358"/>
      <c r="IVC125" s="1358"/>
      <c r="IVD125" s="1358"/>
      <c r="IVE125" s="1358"/>
      <c r="IVF125" s="1358"/>
      <c r="IVG125" s="1358"/>
      <c r="IVH125" s="1358"/>
      <c r="IVI125" s="1358"/>
      <c r="IVJ125" s="1358"/>
      <c r="IVK125" s="1358"/>
      <c r="IVL125" s="1358"/>
      <c r="IVM125" s="1358"/>
      <c r="IVN125" s="1358"/>
      <c r="IVO125" s="1358"/>
      <c r="IVP125" s="1358"/>
      <c r="IVQ125" s="1358"/>
      <c r="IVR125" s="1358"/>
      <c r="IVS125" s="1358"/>
      <c r="IVT125" s="1358"/>
      <c r="IVU125" s="1358"/>
      <c r="IVV125" s="1358"/>
      <c r="IVW125" s="1358"/>
      <c r="IVX125" s="1358"/>
      <c r="IVY125" s="1358"/>
      <c r="IVZ125" s="1358"/>
      <c r="IWA125" s="1358"/>
      <c r="IWB125" s="1358"/>
      <c r="IWC125" s="1358"/>
      <c r="IWD125" s="1358"/>
      <c r="IWE125" s="1358"/>
      <c r="IWF125" s="1358"/>
      <c r="IWG125" s="1358"/>
      <c r="IWH125" s="1358"/>
      <c r="IWI125" s="1358"/>
      <c r="IWJ125" s="1358"/>
      <c r="IWK125" s="1358"/>
      <c r="IWL125" s="1358"/>
      <c r="IWM125" s="1358"/>
      <c r="IWN125" s="1358"/>
      <c r="IWO125" s="1358"/>
      <c r="IWP125" s="1358"/>
      <c r="IWQ125" s="1358"/>
      <c r="IWR125" s="1358"/>
      <c r="IWS125" s="1358"/>
      <c r="IWT125" s="1358"/>
      <c r="IWU125" s="1358"/>
      <c r="IWV125" s="1358"/>
      <c r="IWW125" s="1358"/>
      <c r="IWX125" s="1358"/>
      <c r="IWY125" s="1358"/>
      <c r="IWZ125" s="1358"/>
      <c r="IXA125" s="1358"/>
      <c r="IXB125" s="1358"/>
      <c r="IXC125" s="1358"/>
      <c r="IXD125" s="1358"/>
      <c r="IXE125" s="1358"/>
      <c r="IXF125" s="1358"/>
      <c r="IXG125" s="1358"/>
      <c r="IXH125" s="1358"/>
      <c r="IXI125" s="1358"/>
      <c r="IXJ125" s="1358"/>
      <c r="IXK125" s="1358"/>
      <c r="IXL125" s="1358"/>
      <c r="IXM125" s="1358"/>
      <c r="IXN125" s="1358"/>
      <c r="IXO125" s="1358"/>
      <c r="IXP125" s="1358"/>
      <c r="IXQ125" s="1358"/>
      <c r="IXR125" s="1358"/>
      <c r="IXS125" s="1358"/>
      <c r="IXT125" s="1358"/>
      <c r="IXU125" s="1358"/>
      <c r="IXV125" s="1358"/>
      <c r="IXW125" s="1358"/>
      <c r="IXX125" s="1358"/>
      <c r="IXY125" s="1358"/>
      <c r="IXZ125" s="1358"/>
      <c r="IYA125" s="1358"/>
      <c r="IYB125" s="1358"/>
      <c r="IYC125" s="1358"/>
      <c r="IYD125" s="1358"/>
      <c r="IYE125" s="1358"/>
      <c r="IYF125" s="1358"/>
      <c r="IYG125" s="1358"/>
      <c r="IYH125" s="1358"/>
      <c r="IYI125" s="1358"/>
      <c r="IYJ125" s="1358"/>
      <c r="IYK125" s="1358"/>
      <c r="IYL125" s="1358"/>
      <c r="IYM125" s="1358"/>
      <c r="IYN125" s="1358"/>
      <c r="IYO125" s="1358"/>
      <c r="IYP125" s="1358"/>
      <c r="IYQ125" s="1358"/>
      <c r="IYR125" s="1358"/>
      <c r="IYS125" s="1358"/>
      <c r="IYT125" s="1358"/>
      <c r="IYU125" s="1358"/>
      <c r="IYV125" s="1358"/>
      <c r="IYW125" s="1358"/>
      <c r="IYX125" s="1358"/>
      <c r="IYY125" s="1358"/>
      <c r="IYZ125" s="1358"/>
      <c r="IZA125" s="1358"/>
      <c r="IZB125" s="1358"/>
      <c r="IZC125" s="1358"/>
      <c r="IZD125" s="1358"/>
      <c r="IZE125" s="1358"/>
      <c r="IZF125" s="1358"/>
      <c r="IZG125" s="1358"/>
      <c r="IZH125" s="1358"/>
      <c r="IZI125" s="1358"/>
      <c r="IZJ125" s="1358"/>
      <c r="IZK125" s="1358"/>
      <c r="IZL125" s="1358"/>
      <c r="IZM125" s="1358"/>
      <c r="IZN125" s="1358"/>
      <c r="IZO125" s="1358"/>
      <c r="IZP125" s="1358"/>
      <c r="IZQ125" s="1358"/>
      <c r="IZR125" s="1358"/>
      <c r="IZS125" s="1358"/>
      <c r="IZT125" s="1358"/>
      <c r="IZU125" s="1358"/>
      <c r="IZV125" s="1358"/>
      <c r="IZW125" s="1358"/>
      <c r="IZX125" s="1358"/>
      <c r="IZY125" s="1358"/>
      <c r="IZZ125" s="1358"/>
      <c r="JAA125" s="1358"/>
      <c r="JAB125" s="1358"/>
      <c r="JAC125" s="1358"/>
      <c r="JAD125" s="1358"/>
      <c r="JAE125" s="1358"/>
      <c r="JAF125" s="1358"/>
      <c r="JAG125" s="1358"/>
      <c r="JAH125" s="1358"/>
      <c r="JAI125" s="1358"/>
      <c r="JAJ125" s="1358"/>
      <c r="JAK125" s="1358"/>
      <c r="JAL125" s="1358"/>
      <c r="JAM125" s="1358"/>
      <c r="JAN125" s="1358"/>
      <c r="JAO125" s="1358"/>
      <c r="JAP125" s="1358"/>
      <c r="JAQ125" s="1358"/>
      <c r="JAR125" s="1358"/>
      <c r="JAS125" s="1358"/>
      <c r="JAT125" s="1358"/>
      <c r="JAU125" s="1358"/>
      <c r="JAV125" s="1358"/>
      <c r="JAW125" s="1358"/>
      <c r="JAX125" s="1358"/>
      <c r="JAY125" s="1358"/>
      <c r="JAZ125" s="1358"/>
      <c r="JBA125" s="1358"/>
      <c r="JBB125" s="1358"/>
      <c r="JBC125" s="1358"/>
      <c r="JBD125" s="1358"/>
      <c r="JBE125" s="1358"/>
      <c r="JBF125" s="1358"/>
      <c r="JBG125" s="1358"/>
      <c r="JBH125" s="1358"/>
      <c r="JBI125" s="1358"/>
      <c r="JBJ125" s="1358"/>
      <c r="JBK125" s="1358"/>
      <c r="JBL125" s="1358"/>
      <c r="JBM125" s="1358"/>
      <c r="JBN125" s="1358"/>
      <c r="JBO125" s="1358"/>
      <c r="JBP125" s="1358"/>
      <c r="JBQ125" s="1358"/>
      <c r="JBR125" s="1358"/>
      <c r="JBS125" s="1358"/>
      <c r="JBT125" s="1358"/>
      <c r="JBU125" s="1358"/>
      <c r="JBV125" s="1358"/>
      <c r="JBW125" s="1358"/>
      <c r="JBX125" s="1358"/>
      <c r="JBY125" s="1358"/>
      <c r="JBZ125" s="1358"/>
      <c r="JCA125" s="1358"/>
      <c r="JCB125" s="1358"/>
      <c r="JCC125" s="1358"/>
      <c r="JCD125" s="1358"/>
      <c r="JCE125" s="1358"/>
      <c r="JCF125" s="1358"/>
      <c r="JCG125" s="1358"/>
      <c r="JCH125" s="1358"/>
      <c r="JCI125" s="1358"/>
      <c r="JCJ125" s="1358"/>
      <c r="JCK125" s="1358"/>
      <c r="JCL125" s="1358"/>
      <c r="JCM125" s="1358"/>
      <c r="JCN125" s="1358"/>
      <c r="JCO125" s="1358"/>
      <c r="JCP125" s="1358"/>
      <c r="JCQ125" s="1358"/>
      <c r="JCR125" s="1358"/>
      <c r="JCS125" s="1358"/>
      <c r="JCT125" s="1358"/>
      <c r="JCU125" s="1358"/>
      <c r="JCV125" s="1358"/>
      <c r="JCW125" s="1358"/>
      <c r="JCX125" s="1358"/>
      <c r="JCY125" s="1358"/>
      <c r="JCZ125" s="1358"/>
      <c r="JDA125" s="1358"/>
      <c r="JDB125" s="1358"/>
      <c r="JDC125" s="1358"/>
      <c r="JDD125" s="1358"/>
      <c r="JDE125" s="1358"/>
      <c r="JDF125" s="1358"/>
      <c r="JDG125" s="1358"/>
      <c r="JDH125" s="1358"/>
      <c r="JDI125" s="1358"/>
      <c r="JDJ125" s="1358"/>
      <c r="JDK125" s="1358"/>
      <c r="JDL125" s="1358"/>
      <c r="JDM125" s="1358"/>
      <c r="JDN125" s="1358"/>
      <c r="JDO125" s="1358"/>
      <c r="JDP125" s="1358"/>
      <c r="JDQ125" s="1358"/>
      <c r="JDR125" s="1358"/>
      <c r="JDS125" s="1358"/>
      <c r="JDT125" s="1358"/>
      <c r="JDU125" s="1358"/>
      <c r="JDV125" s="1358"/>
      <c r="JDW125" s="1358"/>
      <c r="JDX125" s="1358"/>
      <c r="JDY125" s="1358"/>
      <c r="JDZ125" s="1358"/>
      <c r="JEA125" s="1358"/>
      <c r="JEB125" s="1358"/>
      <c r="JEC125" s="1358"/>
      <c r="JED125" s="1358"/>
      <c r="JEE125" s="1358"/>
      <c r="JEF125" s="1358"/>
      <c r="JEG125" s="1358"/>
      <c r="JEH125" s="1358"/>
      <c r="JEI125" s="1358"/>
      <c r="JEJ125" s="1358"/>
      <c r="JEK125" s="1358"/>
      <c r="JEL125" s="1358"/>
      <c r="JEM125" s="1358"/>
      <c r="JEN125" s="1358"/>
      <c r="JEO125" s="1358"/>
      <c r="JEP125" s="1358"/>
      <c r="JEQ125" s="1358"/>
      <c r="JER125" s="1358"/>
      <c r="JES125" s="1358"/>
      <c r="JET125" s="1358"/>
      <c r="JEU125" s="1358"/>
      <c r="JEV125" s="1358"/>
      <c r="JEW125" s="1358"/>
      <c r="JEX125" s="1358"/>
      <c r="JEY125" s="1358"/>
      <c r="JEZ125" s="1358"/>
      <c r="JFA125" s="1358"/>
      <c r="JFB125" s="1358"/>
      <c r="JFC125" s="1358"/>
      <c r="JFD125" s="1358"/>
      <c r="JFE125" s="1358"/>
      <c r="JFF125" s="1358"/>
      <c r="JFG125" s="1358"/>
      <c r="JFH125" s="1358"/>
      <c r="JFI125" s="1358"/>
      <c r="JFJ125" s="1358"/>
      <c r="JFK125" s="1358"/>
      <c r="JFL125" s="1358"/>
      <c r="JFM125" s="1358"/>
      <c r="JFN125" s="1358"/>
      <c r="JFO125" s="1358"/>
      <c r="JFP125" s="1358"/>
      <c r="JFQ125" s="1358"/>
      <c r="JFR125" s="1358"/>
      <c r="JFS125" s="1358"/>
      <c r="JFT125" s="1358"/>
      <c r="JFU125" s="1358"/>
      <c r="JFV125" s="1358"/>
      <c r="JFW125" s="1358"/>
      <c r="JFX125" s="1358"/>
      <c r="JFY125" s="1358"/>
      <c r="JFZ125" s="1358"/>
      <c r="JGA125" s="1358"/>
      <c r="JGB125" s="1358"/>
      <c r="JGC125" s="1358"/>
      <c r="JGD125" s="1358"/>
      <c r="JGE125" s="1358"/>
      <c r="JGF125" s="1358"/>
      <c r="JGG125" s="1358"/>
      <c r="JGH125" s="1358"/>
      <c r="JGI125" s="1358"/>
      <c r="JGJ125" s="1358"/>
      <c r="JGK125" s="1358"/>
      <c r="JGL125" s="1358"/>
      <c r="JGM125" s="1358"/>
      <c r="JGN125" s="1358"/>
      <c r="JGO125" s="1358"/>
      <c r="JGP125" s="1358"/>
      <c r="JGQ125" s="1358"/>
      <c r="JGR125" s="1358"/>
      <c r="JGS125" s="1358"/>
      <c r="JGT125" s="1358"/>
      <c r="JGU125" s="1358"/>
      <c r="JGV125" s="1358"/>
      <c r="JGW125" s="1358"/>
      <c r="JGX125" s="1358"/>
      <c r="JGY125" s="1358"/>
      <c r="JGZ125" s="1358"/>
      <c r="JHA125" s="1358"/>
      <c r="JHB125" s="1358"/>
      <c r="JHC125" s="1358"/>
      <c r="JHD125" s="1358"/>
      <c r="JHE125" s="1358"/>
      <c r="JHF125" s="1358"/>
      <c r="JHG125" s="1358"/>
      <c r="JHH125" s="1358"/>
      <c r="JHI125" s="1358"/>
      <c r="JHJ125" s="1358"/>
      <c r="JHK125" s="1358"/>
      <c r="JHL125" s="1358"/>
      <c r="JHM125" s="1358"/>
      <c r="JHN125" s="1358"/>
      <c r="JHO125" s="1358"/>
      <c r="JHP125" s="1358"/>
      <c r="JHQ125" s="1358"/>
      <c r="JHR125" s="1358"/>
      <c r="JHS125" s="1358"/>
      <c r="JHT125" s="1358"/>
      <c r="JHU125" s="1358"/>
      <c r="JHV125" s="1358"/>
      <c r="JHW125" s="1358"/>
      <c r="JHX125" s="1358"/>
      <c r="JHY125" s="1358"/>
      <c r="JHZ125" s="1358"/>
      <c r="JIA125" s="1358"/>
      <c r="JIB125" s="1358"/>
      <c r="JIC125" s="1358"/>
      <c r="JID125" s="1358"/>
      <c r="JIE125" s="1358"/>
      <c r="JIF125" s="1358"/>
      <c r="JIG125" s="1358"/>
      <c r="JIH125" s="1358"/>
      <c r="JII125" s="1358"/>
      <c r="JIJ125" s="1358"/>
      <c r="JIK125" s="1358"/>
      <c r="JIL125" s="1358"/>
      <c r="JIM125" s="1358"/>
      <c r="JIN125" s="1358"/>
      <c r="JIO125" s="1358"/>
      <c r="JIP125" s="1358"/>
      <c r="JIQ125" s="1358"/>
      <c r="JIR125" s="1358"/>
      <c r="JIS125" s="1358"/>
      <c r="JIT125" s="1358"/>
      <c r="JIU125" s="1358"/>
      <c r="JIV125" s="1358"/>
      <c r="JIW125" s="1358"/>
      <c r="JIX125" s="1358"/>
      <c r="JIY125" s="1358"/>
      <c r="JIZ125" s="1358"/>
      <c r="JJA125" s="1358"/>
      <c r="JJB125" s="1358"/>
      <c r="JJC125" s="1358"/>
      <c r="JJD125" s="1358"/>
      <c r="JJE125" s="1358"/>
      <c r="JJF125" s="1358"/>
      <c r="JJG125" s="1358"/>
      <c r="JJH125" s="1358"/>
      <c r="JJI125" s="1358"/>
      <c r="JJJ125" s="1358"/>
      <c r="JJK125" s="1358"/>
      <c r="JJL125" s="1358"/>
      <c r="JJM125" s="1358"/>
      <c r="JJN125" s="1358"/>
      <c r="JJO125" s="1358"/>
      <c r="JJP125" s="1358"/>
      <c r="JJQ125" s="1358"/>
      <c r="JJR125" s="1358"/>
      <c r="JJS125" s="1358"/>
      <c r="JJT125" s="1358"/>
      <c r="JJU125" s="1358"/>
      <c r="JJV125" s="1358"/>
      <c r="JJW125" s="1358"/>
      <c r="JJX125" s="1358"/>
      <c r="JJY125" s="1358"/>
      <c r="JJZ125" s="1358"/>
      <c r="JKA125" s="1358"/>
      <c r="JKB125" s="1358"/>
      <c r="JKC125" s="1358"/>
      <c r="JKD125" s="1358"/>
      <c r="JKE125" s="1358"/>
      <c r="JKF125" s="1358"/>
      <c r="JKG125" s="1358"/>
      <c r="JKH125" s="1358"/>
      <c r="JKI125" s="1358"/>
      <c r="JKJ125" s="1358"/>
      <c r="JKK125" s="1358"/>
      <c r="JKL125" s="1358"/>
      <c r="JKM125" s="1358"/>
      <c r="JKN125" s="1358"/>
      <c r="JKO125" s="1358"/>
      <c r="JKP125" s="1358"/>
      <c r="JKQ125" s="1358"/>
      <c r="JKR125" s="1358"/>
      <c r="JKS125" s="1358"/>
      <c r="JKT125" s="1358"/>
      <c r="JKU125" s="1358"/>
      <c r="JKV125" s="1358"/>
      <c r="JKW125" s="1358"/>
      <c r="JKX125" s="1358"/>
      <c r="JKY125" s="1358"/>
      <c r="JKZ125" s="1358"/>
      <c r="JLA125" s="1358"/>
      <c r="JLB125" s="1358"/>
      <c r="JLC125" s="1358"/>
      <c r="JLD125" s="1358"/>
      <c r="JLE125" s="1358"/>
      <c r="JLF125" s="1358"/>
      <c r="JLG125" s="1358"/>
      <c r="JLH125" s="1358"/>
      <c r="JLI125" s="1358"/>
      <c r="JLJ125" s="1358"/>
      <c r="JLK125" s="1358"/>
      <c r="JLL125" s="1358"/>
      <c r="JLM125" s="1358"/>
      <c r="JLN125" s="1358"/>
      <c r="JLO125" s="1358"/>
      <c r="JLP125" s="1358"/>
      <c r="JLQ125" s="1358"/>
      <c r="JLR125" s="1358"/>
      <c r="JLS125" s="1358"/>
      <c r="JLT125" s="1358"/>
      <c r="JLU125" s="1358"/>
      <c r="JLV125" s="1358"/>
      <c r="JLW125" s="1358"/>
      <c r="JLX125" s="1358"/>
      <c r="JLY125" s="1358"/>
      <c r="JLZ125" s="1358"/>
      <c r="JMA125" s="1358"/>
      <c r="JMB125" s="1358"/>
      <c r="JMC125" s="1358"/>
      <c r="JMD125" s="1358"/>
      <c r="JME125" s="1358"/>
      <c r="JMF125" s="1358"/>
      <c r="JMG125" s="1358"/>
      <c r="JMH125" s="1358"/>
      <c r="JMI125" s="1358"/>
      <c r="JMJ125" s="1358"/>
      <c r="JMK125" s="1358"/>
      <c r="JML125" s="1358"/>
      <c r="JMM125" s="1358"/>
      <c r="JMN125" s="1358"/>
      <c r="JMO125" s="1358"/>
      <c r="JMP125" s="1358"/>
      <c r="JMQ125" s="1358"/>
      <c r="JMR125" s="1358"/>
      <c r="JMS125" s="1358"/>
      <c r="JMT125" s="1358"/>
      <c r="JMU125" s="1358"/>
      <c r="JMV125" s="1358"/>
      <c r="JMW125" s="1358"/>
      <c r="JMX125" s="1358"/>
      <c r="JMY125" s="1358"/>
      <c r="JMZ125" s="1358"/>
      <c r="JNA125" s="1358"/>
      <c r="JNB125" s="1358"/>
      <c r="JNC125" s="1358"/>
      <c r="JND125" s="1358"/>
      <c r="JNE125" s="1358"/>
      <c r="JNF125" s="1358"/>
      <c r="JNG125" s="1358"/>
      <c r="JNH125" s="1358"/>
      <c r="JNI125" s="1358"/>
      <c r="JNJ125" s="1358"/>
      <c r="JNK125" s="1358"/>
      <c r="JNL125" s="1358"/>
      <c r="JNM125" s="1358"/>
      <c r="JNN125" s="1358"/>
      <c r="JNO125" s="1358"/>
      <c r="JNP125" s="1358"/>
      <c r="JNQ125" s="1358"/>
      <c r="JNR125" s="1358"/>
      <c r="JNS125" s="1358"/>
      <c r="JNT125" s="1358"/>
      <c r="JNU125" s="1358"/>
      <c r="JNV125" s="1358"/>
      <c r="JNW125" s="1358"/>
      <c r="JNX125" s="1358"/>
      <c r="JNY125" s="1358"/>
      <c r="JNZ125" s="1358"/>
      <c r="JOA125" s="1358"/>
      <c r="JOB125" s="1358"/>
      <c r="JOC125" s="1358"/>
      <c r="JOD125" s="1358"/>
      <c r="JOE125" s="1358"/>
      <c r="JOF125" s="1358"/>
      <c r="JOG125" s="1358"/>
      <c r="JOH125" s="1358"/>
      <c r="JOI125" s="1358"/>
      <c r="JOJ125" s="1358"/>
      <c r="JOK125" s="1358"/>
      <c r="JOL125" s="1358"/>
      <c r="JOM125" s="1358"/>
      <c r="JON125" s="1358"/>
      <c r="JOO125" s="1358"/>
      <c r="JOP125" s="1358"/>
      <c r="JOQ125" s="1358"/>
      <c r="JOR125" s="1358"/>
      <c r="JOS125" s="1358"/>
      <c r="JOT125" s="1358"/>
      <c r="JOU125" s="1358"/>
      <c r="JOV125" s="1358"/>
      <c r="JOW125" s="1358"/>
      <c r="JOX125" s="1358"/>
      <c r="JOY125" s="1358"/>
      <c r="JOZ125" s="1358"/>
      <c r="JPA125" s="1358"/>
      <c r="JPB125" s="1358"/>
      <c r="JPC125" s="1358"/>
      <c r="JPD125" s="1358"/>
      <c r="JPE125" s="1358"/>
      <c r="JPF125" s="1358"/>
      <c r="JPG125" s="1358"/>
      <c r="JPH125" s="1358"/>
      <c r="JPI125" s="1358"/>
      <c r="JPJ125" s="1358"/>
      <c r="JPK125" s="1358"/>
      <c r="JPL125" s="1358"/>
      <c r="JPM125" s="1358"/>
      <c r="JPN125" s="1358"/>
      <c r="JPO125" s="1358"/>
      <c r="JPP125" s="1358"/>
      <c r="JPQ125" s="1358"/>
      <c r="JPR125" s="1358"/>
      <c r="JPS125" s="1358"/>
      <c r="JPT125" s="1358"/>
      <c r="JPU125" s="1358"/>
      <c r="JPV125" s="1358"/>
      <c r="JPW125" s="1358"/>
      <c r="JPX125" s="1358"/>
      <c r="JPY125" s="1358"/>
      <c r="JPZ125" s="1358"/>
      <c r="JQA125" s="1358"/>
      <c r="JQB125" s="1358"/>
      <c r="JQC125" s="1358"/>
      <c r="JQD125" s="1358"/>
      <c r="JQE125" s="1358"/>
      <c r="JQF125" s="1358"/>
      <c r="JQG125" s="1358"/>
      <c r="JQH125" s="1358"/>
      <c r="JQI125" s="1358"/>
      <c r="JQJ125" s="1358"/>
      <c r="JQK125" s="1358"/>
      <c r="JQL125" s="1358"/>
      <c r="JQM125" s="1358"/>
      <c r="JQN125" s="1358"/>
      <c r="JQO125" s="1358"/>
      <c r="JQP125" s="1358"/>
      <c r="JQQ125" s="1358"/>
      <c r="JQR125" s="1358"/>
      <c r="JQS125" s="1358"/>
      <c r="JQT125" s="1358"/>
      <c r="JQU125" s="1358"/>
      <c r="JQV125" s="1358"/>
      <c r="JQW125" s="1358"/>
      <c r="JQX125" s="1358"/>
      <c r="JQY125" s="1358"/>
      <c r="JQZ125" s="1358"/>
      <c r="JRA125" s="1358"/>
      <c r="JRB125" s="1358"/>
      <c r="JRC125" s="1358"/>
      <c r="JRD125" s="1358"/>
      <c r="JRE125" s="1358"/>
      <c r="JRF125" s="1358"/>
      <c r="JRG125" s="1358"/>
      <c r="JRH125" s="1358"/>
      <c r="JRI125" s="1358"/>
      <c r="JRJ125" s="1358"/>
      <c r="JRK125" s="1358"/>
      <c r="JRL125" s="1358"/>
      <c r="JRM125" s="1358"/>
      <c r="JRN125" s="1358"/>
      <c r="JRO125" s="1358"/>
      <c r="JRP125" s="1358"/>
      <c r="JRQ125" s="1358"/>
      <c r="JRR125" s="1358"/>
      <c r="JRS125" s="1358"/>
      <c r="JRT125" s="1358"/>
      <c r="JRU125" s="1358"/>
      <c r="JRV125" s="1358"/>
      <c r="JRW125" s="1358"/>
      <c r="JRX125" s="1358"/>
      <c r="JRY125" s="1358"/>
      <c r="JRZ125" s="1358"/>
      <c r="JSA125" s="1358"/>
      <c r="JSB125" s="1358"/>
      <c r="JSC125" s="1358"/>
      <c r="JSD125" s="1358"/>
      <c r="JSE125" s="1358"/>
      <c r="JSF125" s="1358"/>
      <c r="JSG125" s="1358"/>
      <c r="JSH125" s="1358"/>
      <c r="JSI125" s="1358"/>
      <c r="JSJ125" s="1358"/>
      <c r="JSK125" s="1358"/>
      <c r="JSL125" s="1358"/>
      <c r="JSM125" s="1358"/>
      <c r="JSN125" s="1358"/>
      <c r="JSO125" s="1358"/>
      <c r="JSP125" s="1358"/>
      <c r="JSQ125" s="1358"/>
      <c r="JSR125" s="1358"/>
      <c r="JSS125" s="1358"/>
      <c r="JST125" s="1358"/>
      <c r="JSU125" s="1358"/>
      <c r="JSV125" s="1358"/>
      <c r="JSW125" s="1358"/>
      <c r="JSX125" s="1358"/>
      <c r="JSY125" s="1358"/>
      <c r="JSZ125" s="1358"/>
      <c r="JTA125" s="1358"/>
      <c r="JTB125" s="1358"/>
      <c r="JTC125" s="1358"/>
      <c r="JTD125" s="1358"/>
      <c r="JTE125" s="1358"/>
      <c r="JTF125" s="1358"/>
      <c r="JTG125" s="1358"/>
      <c r="JTH125" s="1358"/>
      <c r="JTI125" s="1358"/>
      <c r="JTJ125" s="1358"/>
      <c r="JTK125" s="1358"/>
      <c r="JTL125" s="1358"/>
      <c r="JTM125" s="1358"/>
      <c r="JTN125" s="1358"/>
      <c r="JTO125" s="1358"/>
      <c r="JTP125" s="1358"/>
      <c r="JTQ125" s="1358"/>
      <c r="JTR125" s="1358"/>
      <c r="JTS125" s="1358"/>
      <c r="JTT125" s="1358"/>
      <c r="JTU125" s="1358"/>
      <c r="JTV125" s="1358"/>
      <c r="JTW125" s="1358"/>
      <c r="JTX125" s="1358"/>
      <c r="JTY125" s="1358"/>
      <c r="JTZ125" s="1358"/>
      <c r="JUA125" s="1358"/>
      <c r="JUB125" s="1358"/>
      <c r="JUC125" s="1358"/>
      <c r="JUD125" s="1358"/>
      <c r="JUE125" s="1358"/>
      <c r="JUF125" s="1358"/>
      <c r="JUG125" s="1358"/>
      <c r="JUH125" s="1358"/>
      <c r="JUI125" s="1358"/>
      <c r="JUJ125" s="1358"/>
      <c r="JUK125" s="1358"/>
      <c r="JUL125" s="1358"/>
      <c r="JUM125" s="1358"/>
      <c r="JUN125" s="1358"/>
      <c r="JUO125" s="1358"/>
      <c r="JUP125" s="1358"/>
      <c r="JUQ125" s="1358"/>
      <c r="JUR125" s="1358"/>
      <c r="JUS125" s="1358"/>
      <c r="JUT125" s="1358"/>
      <c r="JUU125" s="1358"/>
      <c r="JUV125" s="1358"/>
      <c r="JUW125" s="1358"/>
      <c r="JUX125" s="1358"/>
      <c r="JUY125" s="1358"/>
      <c r="JUZ125" s="1358"/>
      <c r="JVA125" s="1358"/>
      <c r="JVB125" s="1358"/>
      <c r="JVC125" s="1358"/>
      <c r="JVD125" s="1358"/>
      <c r="JVE125" s="1358"/>
      <c r="JVF125" s="1358"/>
      <c r="JVG125" s="1358"/>
      <c r="JVH125" s="1358"/>
      <c r="JVI125" s="1358"/>
      <c r="JVJ125" s="1358"/>
      <c r="JVK125" s="1358"/>
      <c r="JVL125" s="1358"/>
      <c r="JVM125" s="1358"/>
      <c r="JVN125" s="1358"/>
      <c r="JVO125" s="1358"/>
      <c r="JVP125" s="1358"/>
      <c r="JVQ125" s="1358"/>
      <c r="JVR125" s="1358"/>
      <c r="JVS125" s="1358"/>
      <c r="JVT125" s="1358"/>
      <c r="JVU125" s="1358"/>
      <c r="JVV125" s="1358"/>
      <c r="JVW125" s="1358"/>
      <c r="JVX125" s="1358"/>
      <c r="JVY125" s="1358"/>
      <c r="JVZ125" s="1358"/>
      <c r="JWA125" s="1358"/>
      <c r="JWB125" s="1358"/>
      <c r="JWC125" s="1358"/>
      <c r="JWD125" s="1358"/>
      <c r="JWE125" s="1358"/>
      <c r="JWF125" s="1358"/>
      <c r="JWG125" s="1358"/>
      <c r="JWH125" s="1358"/>
      <c r="JWI125" s="1358"/>
      <c r="JWJ125" s="1358"/>
      <c r="JWK125" s="1358"/>
      <c r="JWL125" s="1358"/>
      <c r="JWM125" s="1358"/>
      <c r="JWN125" s="1358"/>
      <c r="JWO125" s="1358"/>
      <c r="JWP125" s="1358"/>
      <c r="JWQ125" s="1358"/>
      <c r="JWR125" s="1358"/>
      <c r="JWS125" s="1358"/>
      <c r="JWT125" s="1358"/>
      <c r="JWU125" s="1358"/>
      <c r="JWV125" s="1358"/>
      <c r="JWW125" s="1358"/>
      <c r="JWX125" s="1358"/>
      <c r="JWY125" s="1358"/>
      <c r="JWZ125" s="1358"/>
      <c r="JXA125" s="1358"/>
      <c r="JXB125" s="1358"/>
      <c r="JXC125" s="1358"/>
      <c r="JXD125" s="1358"/>
      <c r="JXE125" s="1358"/>
      <c r="JXF125" s="1358"/>
      <c r="JXG125" s="1358"/>
      <c r="JXH125" s="1358"/>
      <c r="JXI125" s="1358"/>
      <c r="JXJ125" s="1358"/>
      <c r="JXK125" s="1358"/>
      <c r="JXL125" s="1358"/>
      <c r="JXM125" s="1358"/>
      <c r="JXN125" s="1358"/>
      <c r="JXO125" s="1358"/>
      <c r="JXP125" s="1358"/>
      <c r="JXQ125" s="1358"/>
      <c r="JXR125" s="1358"/>
      <c r="JXS125" s="1358"/>
      <c r="JXT125" s="1358"/>
      <c r="JXU125" s="1358"/>
      <c r="JXV125" s="1358"/>
      <c r="JXW125" s="1358"/>
      <c r="JXX125" s="1358"/>
      <c r="JXY125" s="1358"/>
      <c r="JXZ125" s="1358"/>
      <c r="JYA125" s="1358"/>
      <c r="JYB125" s="1358"/>
      <c r="JYC125" s="1358"/>
      <c r="JYD125" s="1358"/>
      <c r="JYE125" s="1358"/>
      <c r="JYF125" s="1358"/>
      <c r="JYG125" s="1358"/>
      <c r="JYH125" s="1358"/>
      <c r="JYI125" s="1358"/>
      <c r="JYJ125" s="1358"/>
      <c r="JYK125" s="1358"/>
      <c r="JYL125" s="1358"/>
      <c r="JYM125" s="1358"/>
      <c r="JYN125" s="1358"/>
      <c r="JYO125" s="1358"/>
      <c r="JYP125" s="1358"/>
      <c r="JYQ125" s="1358"/>
      <c r="JYR125" s="1358"/>
      <c r="JYS125" s="1358"/>
      <c r="JYT125" s="1358"/>
      <c r="JYU125" s="1358"/>
      <c r="JYV125" s="1358"/>
      <c r="JYW125" s="1358"/>
      <c r="JYX125" s="1358"/>
      <c r="JYY125" s="1358"/>
      <c r="JYZ125" s="1358"/>
      <c r="JZA125" s="1358"/>
      <c r="JZB125" s="1358"/>
      <c r="JZC125" s="1358"/>
      <c r="JZD125" s="1358"/>
      <c r="JZE125" s="1358"/>
      <c r="JZF125" s="1358"/>
      <c r="JZG125" s="1358"/>
      <c r="JZH125" s="1358"/>
      <c r="JZI125" s="1358"/>
      <c r="JZJ125" s="1358"/>
      <c r="JZK125" s="1358"/>
      <c r="JZL125" s="1358"/>
      <c r="JZM125" s="1358"/>
      <c r="JZN125" s="1358"/>
      <c r="JZO125" s="1358"/>
      <c r="JZP125" s="1358"/>
      <c r="JZQ125" s="1358"/>
      <c r="JZR125" s="1358"/>
      <c r="JZS125" s="1358"/>
      <c r="JZT125" s="1358"/>
      <c r="JZU125" s="1358"/>
      <c r="JZV125" s="1358"/>
      <c r="JZW125" s="1358"/>
      <c r="JZX125" s="1358"/>
      <c r="JZY125" s="1358"/>
      <c r="JZZ125" s="1358"/>
      <c r="KAA125" s="1358"/>
      <c r="KAB125" s="1358"/>
      <c r="KAC125" s="1358"/>
      <c r="KAD125" s="1358"/>
      <c r="KAE125" s="1358"/>
      <c r="KAF125" s="1358"/>
      <c r="KAG125" s="1358"/>
      <c r="KAH125" s="1358"/>
      <c r="KAI125" s="1358"/>
      <c r="KAJ125" s="1358"/>
      <c r="KAK125" s="1358"/>
      <c r="KAL125" s="1358"/>
      <c r="KAM125" s="1358"/>
      <c r="KAN125" s="1358"/>
      <c r="KAO125" s="1358"/>
      <c r="KAP125" s="1358"/>
      <c r="KAQ125" s="1358"/>
      <c r="KAR125" s="1358"/>
      <c r="KAS125" s="1358"/>
      <c r="KAT125" s="1358"/>
      <c r="KAU125" s="1358"/>
      <c r="KAV125" s="1358"/>
      <c r="KAW125" s="1358"/>
      <c r="KAX125" s="1358"/>
      <c r="KAY125" s="1358"/>
      <c r="KAZ125" s="1358"/>
      <c r="KBA125" s="1358"/>
      <c r="KBB125" s="1358"/>
      <c r="KBC125" s="1358"/>
      <c r="KBD125" s="1358"/>
      <c r="KBE125" s="1358"/>
      <c r="KBF125" s="1358"/>
      <c r="KBG125" s="1358"/>
      <c r="KBH125" s="1358"/>
      <c r="KBI125" s="1358"/>
      <c r="KBJ125" s="1358"/>
      <c r="KBK125" s="1358"/>
      <c r="KBL125" s="1358"/>
      <c r="KBM125" s="1358"/>
      <c r="KBN125" s="1358"/>
      <c r="KBO125" s="1358"/>
      <c r="KBP125" s="1358"/>
      <c r="KBQ125" s="1358"/>
      <c r="KBR125" s="1358"/>
      <c r="KBS125" s="1358"/>
      <c r="KBT125" s="1358"/>
      <c r="KBU125" s="1358"/>
      <c r="KBV125" s="1358"/>
      <c r="KBW125" s="1358"/>
      <c r="KBX125" s="1358"/>
      <c r="KBY125" s="1358"/>
      <c r="KBZ125" s="1358"/>
      <c r="KCA125" s="1358"/>
      <c r="KCB125" s="1358"/>
      <c r="KCC125" s="1358"/>
      <c r="KCD125" s="1358"/>
      <c r="KCE125" s="1358"/>
      <c r="KCF125" s="1358"/>
      <c r="KCG125" s="1358"/>
      <c r="KCH125" s="1358"/>
      <c r="KCI125" s="1358"/>
      <c r="KCJ125" s="1358"/>
      <c r="KCK125" s="1358"/>
      <c r="KCL125" s="1358"/>
      <c r="KCM125" s="1358"/>
      <c r="KCN125" s="1358"/>
      <c r="KCO125" s="1358"/>
      <c r="KCP125" s="1358"/>
      <c r="KCQ125" s="1358"/>
      <c r="KCR125" s="1358"/>
      <c r="KCS125" s="1358"/>
      <c r="KCT125" s="1358"/>
      <c r="KCU125" s="1358"/>
      <c r="KCV125" s="1358"/>
      <c r="KCW125" s="1358"/>
      <c r="KCX125" s="1358"/>
      <c r="KCY125" s="1358"/>
      <c r="KCZ125" s="1358"/>
      <c r="KDA125" s="1358"/>
      <c r="KDB125" s="1358"/>
      <c r="KDC125" s="1358"/>
      <c r="KDD125" s="1358"/>
      <c r="KDE125" s="1358"/>
      <c r="KDF125" s="1358"/>
      <c r="KDG125" s="1358"/>
      <c r="KDH125" s="1358"/>
      <c r="KDI125" s="1358"/>
      <c r="KDJ125" s="1358"/>
      <c r="KDK125" s="1358"/>
      <c r="KDL125" s="1358"/>
      <c r="KDM125" s="1358"/>
      <c r="KDN125" s="1358"/>
      <c r="KDO125" s="1358"/>
      <c r="KDP125" s="1358"/>
      <c r="KDQ125" s="1358"/>
      <c r="KDR125" s="1358"/>
      <c r="KDS125" s="1358"/>
      <c r="KDT125" s="1358"/>
      <c r="KDU125" s="1358"/>
      <c r="KDV125" s="1358"/>
      <c r="KDW125" s="1358"/>
      <c r="KDX125" s="1358"/>
      <c r="KDY125" s="1358"/>
      <c r="KDZ125" s="1358"/>
      <c r="KEA125" s="1358"/>
      <c r="KEB125" s="1358"/>
      <c r="KEC125" s="1358"/>
      <c r="KED125" s="1358"/>
      <c r="KEE125" s="1358"/>
      <c r="KEF125" s="1358"/>
      <c r="KEG125" s="1358"/>
      <c r="KEH125" s="1358"/>
      <c r="KEI125" s="1358"/>
      <c r="KEJ125" s="1358"/>
      <c r="KEK125" s="1358"/>
      <c r="KEL125" s="1358"/>
      <c r="KEM125" s="1358"/>
      <c r="KEN125" s="1358"/>
      <c r="KEO125" s="1358"/>
      <c r="KEP125" s="1358"/>
      <c r="KEQ125" s="1358"/>
      <c r="KER125" s="1358"/>
      <c r="KES125" s="1358"/>
      <c r="KET125" s="1358"/>
      <c r="KEU125" s="1358"/>
      <c r="KEV125" s="1358"/>
      <c r="KEW125" s="1358"/>
      <c r="KEX125" s="1358"/>
      <c r="KEY125" s="1358"/>
      <c r="KEZ125" s="1358"/>
      <c r="KFA125" s="1358"/>
      <c r="KFB125" s="1358"/>
      <c r="KFC125" s="1358"/>
      <c r="KFD125" s="1358"/>
      <c r="KFE125" s="1358"/>
      <c r="KFF125" s="1358"/>
      <c r="KFG125" s="1358"/>
      <c r="KFH125" s="1358"/>
      <c r="KFI125" s="1358"/>
      <c r="KFJ125" s="1358"/>
      <c r="KFK125" s="1358"/>
      <c r="KFL125" s="1358"/>
      <c r="KFM125" s="1358"/>
      <c r="KFN125" s="1358"/>
      <c r="KFO125" s="1358"/>
      <c r="KFP125" s="1358"/>
      <c r="KFQ125" s="1358"/>
      <c r="KFR125" s="1358"/>
      <c r="KFS125" s="1358"/>
      <c r="KFT125" s="1358"/>
      <c r="KFU125" s="1358"/>
      <c r="KFV125" s="1358"/>
      <c r="KFW125" s="1358"/>
      <c r="KFX125" s="1358"/>
      <c r="KFY125" s="1358"/>
      <c r="KFZ125" s="1358"/>
      <c r="KGA125" s="1358"/>
      <c r="KGB125" s="1358"/>
      <c r="KGC125" s="1358"/>
      <c r="KGD125" s="1358"/>
      <c r="KGE125" s="1358"/>
      <c r="KGF125" s="1358"/>
      <c r="KGG125" s="1358"/>
      <c r="KGH125" s="1358"/>
      <c r="KGI125" s="1358"/>
      <c r="KGJ125" s="1358"/>
      <c r="KGK125" s="1358"/>
      <c r="KGL125" s="1358"/>
      <c r="KGM125" s="1358"/>
      <c r="KGN125" s="1358"/>
      <c r="KGO125" s="1358"/>
      <c r="KGP125" s="1358"/>
      <c r="KGQ125" s="1358"/>
      <c r="KGR125" s="1358"/>
      <c r="KGS125" s="1358"/>
      <c r="KGT125" s="1358"/>
      <c r="KGU125" s="1358"/>
      <c r="KGV125" s="1358"/>
      <c r="KGW125" s="1358"/>
      <c r="KGX125" s="1358"/>
      <c r="KGY125" s="1358"/>
      <c r="KGZ125" s="1358"/>
      <c r="KHA125" s="1358"/>
      <c r="KHB125" s="1358"/>
      <c r="KHC125" s="1358"/>
      <c r="KHD125" s="1358"/>
      <c r="KHE125" s="1358"/>
      <c r="KHF125" s="1358"/>
      <c r="KHG125" s="1358"/>
      <c r="KHH125" s="1358"/>
      <c r="KHI125" s="1358"/>
      <c r="KHJ125" s="1358"/>
      <c r="KHK125" s="1358"/>
      <c r="KHL125" s="1358"/>
      <c r="KHM125" s="1358"/>
      <c r="KHN125" s="1358"/>
      <c r="KHO125" s="1358"/>
      <c r="KHP125" s="1358"/>
      <c r="KHQ125" s="1358"/>
      <c r="KHR125" s="1358"/>
      <c r="KHS125" s="1358"/>
      <c r="KHT125" s="1358"/>
      <c r="KHU125" s="1358"/>
      <c r="KHV125" s="1358"/>
      <c r="KHW125" s="1358"/>
      <c r="KHX125" s="1358"/>
      <c r="KHY125" s="1358"/>
      <c r="KHZ125" s="1358"/>
      <c r="KIA125" s="1358"/>
      <c r="KIB125" s="1358"/>
      <c r="KIC125" s="1358"/>
      <c r="KID125" s="1358"/>
      <c r="KIE125" s="1358"/>
      <c r="KIF125" s="1358"/>
      <c r="KIG125" s="1358"/>
      <c r="KIH125" s="1358"/>
      <c r="KII125" s="1358"/>
      <c r="KIJ125" s="1358"/>
      <c r="KIK125" s="1358"/>
      <c r="KIL125" s="1358"/>
      <c r="KIM125" s="1358"/>
      <c r="KIN125" s="1358"/>
      <c r="KIO125" s="1358"/>
      <c r="KIP125" s="1358"/>
      <c r="KIQ125" s="1358"/>
      <c r="KIR125" s="1358"/>
      <c r="KIS125" s="1358"/>
      <c r="KIT125" s="1358"/>
      <c r="KIU125" s="1358"/>
      <c r="KIV125" s="1358"/>
      <c r="KIW125" s="1358"/>
      <c r="KIX125" s="1358"/>
      <c r="KIY125" s="1358"/>
      <c r="KIZ125" s="1358"/>
      <c r="KJA125" s="1358"/>
      <c r="KJB125" s="1358"/>
      <c r="KJC125" s="1358"/>
      <c r="KJD125" s="1358"/>
      <c r="KJE125" s="1358"/>
      <c r="KJF125" s="1358"/>
      <c r="KJG125" s="1358"/>
      <c r="KJH125" s="1358"/>
      <c r="KJI125" s="1358"/>
      <c r="KJJ125" s="1358"/>
      <c r="KJK125" s="1358"/>
      <c r="KJL125" s="1358"/>
      <c r="KJM125" s="1358"/>
      <c r="KJN125" s="1358"/>
      <c r="KJO125" s="1358"/>
      <c r="KJP125" s="1358"/>
      <c r="KJQ125" s="1358"/>
      <c r="KJR125" s="1358"/>
      <c r="KJS125" s="1358"/>
      <c r="KJT125" s="1358"/>
      <c r="KJU125" s="1358"/>
      <c r="KJV125" s="1358"/>
      <c r="KJW125" s="1358"/>
      <c r="KJX125" s="1358"/>
      <c r="KJY125" s="1358"/>
      <c r="KJZ125" s="1358"/>
      <c r="KKA125" s="1358"/>
      <c r="KKB125" s="1358"/>
      <c r="KKC125" s="1358"/>
      <c r="KKD125" s="1358"/>
      <c r="KKE125" s="1358"/>
      <c r="KKF125" s="1358"/>
      <c r="KKG125" s="1358"/>
      <c r="KKH125" s="1358"/>
      <c r="KKI125" s="1358"/>
      <c r="KKJ125" s="1358"/>
      <c r="KKK125" s="1358"/>
      <c r="KKL125" s="1358"/>
      <c r="KKM125" s="1358"/>
      <c r="KKN125" s="1358"/>
      <c r="KKO125" s="1358"/>
      <c r="KKP125" s="1358"/>
      <c r="KKQ125" s="1358"/>
      <c r="KKR125" s="1358"/>
      <c r="KKS125" s="1358"/>
      <c r="KKT125" s="1358"/>
      <c r="KKU125" s="1358"/>
      <c r="KKV125" s="1358"/>
      <c r="KKW125" s="1358"/>
      <c r="KKX125" s="1358"/>
      <c r="KKY125" s="1358"/>
      <c r="KKZ125" s="1358"/>
      <c r="KLA125" s="1358"/>
      <c r="KLB125" s="1358"/>
      <c r="KLC125" s="1358"/>
      <c r="KLD125" s="1358"/>
      <c r="KLE125" s="1358"/>
      <c r="KLF125" s="1358"/>
      <c r="KLG125" s="1358"/>
      <c r="KLH125" s="1358"/>
      <c r="KLI125" s="1358"/>
      <c r="KLJ125" s="1358"/>
      <c r="KLK125" s="1358"/>
      <c r="KLL125" s="1358"/>
      <c r="KLM125" s="1358"/>
      <c r="KLN125" s="1358"/>
      <c r="KLO125" s="1358"/>
      <c r="KLP125" s="1358"/>
      <c r="KLQ125" s="1358"/>
      <c r="KLR125" s="1358"/>
      <c r="KLS125" s="1358"/>
      <c r="KLT125" s="1358"/>
      <c r="KLU125" s="1358"/>
      <c r="KLV125" s="1358"/>
      <c r="KLW125" s="1358"/>
      <c r="KLX125" s="1358"/>
      <c r="KLY125" s="1358"/>
      <c r="KLZ125" s="1358"/>
      <c r="KMA125" s="1358"/>
      <c r="KMB125" s="1358"/>
      <c r="KMC125" s="1358"/>
      <c r="KMD125" s="1358"/>
      <c r="KME125" s="1358"/>
      <c r="KMF125" s="1358"/>
      <c r="KMG125" s="1358"/>
      <c r="KMH125" s="1358"/>
      <c r="KMI125" s="1358"/>
      <c r="KMJ125" s="1358"/>
      <c r="KMK125" s="1358"/>
      <c r="KML125" s="1358"/>
      <c r="KMM125" s="1358"/>
      <c r="KMN125" s="1358"/>
      <c r="KMO125" s="1358"/>
      <c r="KMP125" s="1358"/>
      <c r="KMQ125" s="1358"/>
      <c r="KMR125" s="1358"/>
      <c r="KMS125" s="1358"/>
      <c r="KMT125" s="1358"/>
      <c r="KMU125" s="1358"/>
      <c r="KMV125" s="1358"/>
      <c r="KMW125" s="1358"/>
      <c r="KMX125" s="1358"/>
      <c r="KMY125" s="1358"/>
      <c r="KMZ125" s="1358"/>
      <c r="KNA125" s="1358"/>
      <c r="KNB125" s="1358"/>
      <c r="KNC125" s="1358"/>
      <c r="KND125" s="1358"/>
      <c r="KNE125" s="1358"/>
      <c r="KNF125" s="1358"/>
      <c r="KNG125" s="1358"/>
      <c r="KNH125" s="1358"/>
      <c r="KNI125" s="1358"/>
      <c r="KNJ125" s="1358"/>
      <c r="KNK125" s="1358"/>
      <c r="KNL125" s="1358"/>
      <c r="KNM125" s="1358"/>
      <c r="KNN125" s="1358"/>
      <c r="KNO125" s="1358"/>
      <c r="KNP125" s="1358"/>
      <c r="KNQ125" s="1358"/>
      <c r="KNR125" s="1358"/>
      <c r="KNS125" s="1358"/>
      <c r="KNT125" s="1358"/>
      <c r="KNU125" s="1358"/>
      <c r="KNV125" s="1358"/>
      <c r="KNW125" s="1358"/>
      <c r="KNX125" s="1358"/>
      <c r="KNY125" s="1358"/>
      <c r="KNZ125" s="1358"/>
      <c r="KOA125" s="1358"/>
      <c r="KOB125" s="1358"/>
      <c r="KOC125" s="1358"/>
      <c r="KOD125" s="1358"/>
      <c r="KOE125" s="1358"/>
      <c r="KOF125" s="1358"/>
      <c r="KOG125" s="1358"/>
      <c r="KOH125" s="1358"/>
      <c r="KOI125" s="1358"/>
      <c r="KOJ125" s="1358"/>
      <c r="KOK125" s="1358"/>
      <c r="KOL125" s="1358"/>
      <c r="KOM125" s="1358"/>
      <c r="KON125" s="1358"/>
      <c r="KOO125" s="1358"/>
      <c r="KOP125" s="1358"/>
      <c r="KOQ125" s="1358"/>
      <c r="KOR125" s="1358"/>
      <c r="KOS125" s="1358"/>
      <c r="KOT125" s="1358"/>
      <c r="KOU125" s="1358"/>
      <c r="KOV125" s="1358"/>
      <c r="KOW125" s="1358"/>
      <c r="KOX125" s="1358"/>
      <c r="KOY125" s="1358"/>
      <c r="KOZ125" s="1358"/>
      <c r="KPA125" s="1358"/>
      <c r="KPB125" s="1358"/>
      <c r="KPC125" s="1358"/>
      <c r="KPD125" s="1358"/>
      <c r="KPE125" s="1358"/>
      <c r="KPF125" s="1358"/>
      <c r="KPG125" s="1358"/>
      <c r="KPH125" s="1358"/>
      <c r="KPI125" s="1358"/>
      <c r="KPJ125" s="1358"/>
      <c r="KPK125" s="1358"/>
      <c r="KPL125" s="1358"/>
      <c r="KPM125" s="1358"/>
      <c r="KPN125" s="1358"/>
      <c r="KPO125" s="1358"/>
      <c r="KPP125" s="1358"/>
      <c r="KPQ125" s="1358"/>
      <c r="KPR125" s="1358"/>
      <c r="KPS125" s="1358"/>
      <c r="KPT125" s="1358"/>
      <c r="KPU125" s="1358"/>
      <c r="KPV125" s="1358"/>
      <c r="KPW125" s="1358"/>
      <c r="KPX125" s="1358"/>
      <c r="KPY125" s="1358"/>
      <c r="KPZ125" s="1358"/>
      <c r="KQA125" s="1358"/>
      <c r="KQB125" s="1358"/>
      <c r="KQC125" s="1358"/>
      <c r="KQD125" s="1358"/>
      <c r="KQE125" s="1358"/>
      <c r="KQF125" s="1358"/>
      <c r="KQG125" s="1358"/>
      <c r="KQH125" s="1358"/>
      <c r="KQI125" s="1358"/>
      <c r="KQJ125" s="1358"/>
      <c r="KQK125" s="1358"/>
      <c r="KQL125" s="1358"/>
      <c r="KQM125" s="1358"/>
      <c r="KQN125" s="1358"/>
      <c r="KQO125" s="1358"/>
      <c r="KQP125" s="1358"/>
      <c r="KQQ125" s="1358"/>
      <c r="KQR125" s="1358"/>
      <c r="KQS125" s="1358"/>
      <c r="KQT125" s="1358"/>
      <c r="KQU125" s="1358"/>
      <c r="KQV125" s="1358"/>
      <c r="KQW125" s="1358"/>
      <c r="KQX125" s="1358"/>
      <c r="KQY125" s="1358"/>
      <c r="KQZ125" s="1358"/>
      <c r="KRA125" s="1358"/>
      <c r="KRB125" s="1358"/>
      <c r="KRC125" s="1358"/>
      <c r="KRD125" s="1358"/>
      <c r="KRE125" s="1358"/>
      <c r="KRF125" s="1358"/>
      <c r="KRG125" s="1358"/>
      <c r="KRH125" s="1358"/>
      <c r="KRI125" s="1358"/>
      <c r="KRJ125" s="1358"/>
      <c r="KRK125" s="1358"/>
      <c r="KRL125" s="1358"/>
      <c r="KRM125" s="1358"/>
      <c r="KRN125" s="1358"/>
      <c r="KRO125" s="1358"/>
      <c r="KRP125" s="1358"/>
      <c r="KRQ125" s="1358"/>
      <c r="KRR125" s="1358"/>
      <c r="KRS125" s="1358"/>
      <c r="KRT125" s="1358"/>
      <c r="KRU125" s="1358"/>
      <c r="KRV125" s="1358"/>
      <c r="KRW125" s="1358"/>
      <c r="KRX125" s="1358"/>
      <c r="KRY125" s="1358"/>
      <c r="KRZ125" s="1358"/>
      <c r="KSA125" s="1358"/>
      <c r="KSB125" s="1358"/>
      <c r="KSC125" s="1358"/>
      <c r="KSD125" s="1358"/>
      <c r="KSE125" s="1358"/>
      <c r="KSF125" s="1358"/>
      <c r="KSG125" s="1358"/>
      <c r="KSH125" s="1358"/>
      <c r="KSI125" s="1358"/>
      <c r="KSJ125" s="1358"/>
      <c r="KSK125" s="1358"/>
      <c r="KSL125" s="1358"/>
      <c r="KSM125" s="1358"/>
      <c r="KSN125" s="1358"/>
      <c r="KSO125" s="1358"/>
      <c r="KSP125" s="1358"/>
      <c r="KSQ125" s="1358"/>
      <c r="KSR125" s="1358"/>
      <c r="KSS125" s="1358"/>
      <c r="KST125" s="1358"/>
      <c r="KSU125" s="1358"/>
      <c r="KSV125" s="1358"/>
      <c r="KSW125" s="1358"/>
      <c r="KSX125" s="1358"/>
      <c r="KSY125" s="1358"/>
      <c r="KSZ125" s="1358"/>
      <c r="KTA125" s="1358"/>
      <c r="KTB125" s="1358"/>
      <c r="KTC125" s="1358"/>
      <c r="KTD125" s="1358"/>
      <c r="KTE125" s="1358"/>
      <c r="KTF125" s="1358"/>
      <c r="KTG125" s="1358"/>
      <c r="KTH125" s="1358"/>
      <c r="KTI125" s="1358"/>
      <c r="KTJ125" s="1358"/>
      <c r="KTK125" s="1358"/>
      <c r="KTL125" s="1358"/>
      <c r="KTM125" s="1358"/>
      <c r="KTN125" s="1358"/>
      <c r="KTO125" s="1358"/>
      <c r="KTP125" s="1358"/>
      <c r="KTQ125" s="1358"/>
      <c r="KTR125" s="1358"/>
      <c r="KTS125" s="1358"/>
      <c r="KTT125" s="1358"/>
      <c r="KTU125" s="1358"/>
      <c r="KTV125" s="1358"/>
      <c r="KTW125" s="1358"/>
      <c r="KTX125" s="1358"/>
      <c r="KTY125" s="1358"/>
      <c r="KTZ125" s="1358"/>
      <c r="KUA125" s="1358"/>
      <c r="KUB125" s="1358"/>
      <c r="KUC125" s="1358"/>
      <c r="KUD125" s="1358"/>
      <c r="KUE125" s="1358"/>
      <c r="KUF125" s="1358"/>
      <c r="KUG125" s="1358"/>
      <c r="KUH125" s="1358"/>
      <c r="KUI125" s="1358"/>
      <c r="KUJ125" s="1358"/>
      <c r="KUK125" s="1358"/>
      <c r="KUL125" s="1358"/>
      <c r="KUM125" s="1358"/>
      <c r="KUN125" s="1358"/>
      <c r="KUO125" s="1358"/>
      <c r="KUP125" s="1358"/>
      <c r="KUQ125" s="1358"/>
      <c r="KUR125" s="1358"/>
      <c r="KUS125" s="1358"/>
      <c r="KUT125" s="1358"/>
      <c r="KUU125" s="1358"/>
      <c r="KUV125" s="1358"/>
      <c r="KUW125" s="1358"/>
      <c r="KUX125" s="1358"/>
      <c r="KUY125" s="1358"/>
      <c r="KUZ125" s="1358"/>
      <c r="KVA125" s="1358"/>
      <c r="KVB125" s="1358"/>
      <c r="KVC125" s="1358"/>
      <c r="KVD125" s="1358"/>
      <c r="KVE125" s="1358"/>
      <c r="KVF125" s="1358"/>
      <c r="KVG125" s="1358"/>
      <c r="KVH125" s="1358"/>
      <c r="KVI125" s="1358"/>
      <c r="KVJ125" s="1358"/>
      <c r="KVK125" s="1358"/>
      <c r="KVL125" s="1358"/>
      <c r="KVM125" s="1358"/>
      <c r="KVN125" s="1358"/>
      <c r="KVO125" s="1358"/>
      <c r="KVP125" s="1358"/>
      <c r="KVQ125" s="1358"/>
      <c r="KVR125" s="1358"/>
      <c r="KVS125" s="1358"/>
      <c r="KVT125" s="1358"/>
      <c r="KVU125" s="1358"/>
      <c r="KVV125" s="1358"/>
      <c r="KVW125" s="1358"/>
      <c r="KVX125" s="1358"/>
      <c r="KVY125" s="1358"/>
      <c r="KVZ125" s="1358"/>
      <c r="KWA125" s="1358"/>
      <c r="KWB125" s="1358"/>
      <c r="KWC125" s="1358"/>
      <c r="KWD125" s="1358"/>
      <c r="KWE125" s="1358"/>
      <c r="KWF125" s="1358"/>
      <c r="KWG125" s="1358"/>
      <c r="KWH125" s="1358"/>
      <c r="KWI125" s="1358"/>
      <c r="KWJ125" s="1358"/>
      <c r="KWK125" s="1358"/>
      <c r="KWL125" s="1358"/>
      <c r="KWM125" s="1358"/>
      <c r="KWN125" s="1358"/>
      <c r="KWO125" s="1358"/>
      <c r="KWP125" s="1358"/>
      <c r="KWQ125" s="1358"/>
      <c r="KWR125" s="1358"/>
      <c r="KWS125" s="1358"/>
      <c r="KWT125" s="1358"/>
      <c r="KWU125" s="1358"/>
      <c r="KWV125" s="1358"/>
      <c r="KWW125" s="1358"/>
      <c r="KWX125" s="1358"/>
      <c r="KWY125" s="1358"/>
      <c r="KWZ125" s="1358"/>
      <c r="KXA125" s="1358"/>
      <c r="KXB125" s="1358"/>
      <c r="KXC125" s="1358"/>
      <c r="KXD125" s="1358"/>
      <c r="KXE125" s="1358"/>
      <c r="KXF125" s="1358"/>
      <c r="KXG125" s="1358"/>
      <c r="KXH125" s="1358"/>
      <c r="KXI125" s="1358"/>
      <c r="KXJ125" s="1358"/>
      <c r="KXK125" s="1358"/>
      <c r="KXL125" s="1358"/>
      <c r="KXM125" s="1358"/>
      <c r="KXN125" s="1358"/>
      <c r="KXO125" s="1358"/>
      <c r="KXP125" s="1358"/>
      <c r="KXQ125" s="1358"/>
      <c r="KXR125" s="1358"/>
      <c r="KXS125" s="1358"/>
      <c r="KXT125" s="1358"/>
      <c r="KXU125" s="1358"/>
      <c r="KXV125" s="1358"/>
      <c r="KXW125" s="1358"/>
      <c r="KXX125" s="1358"/>
      <c r="KXY125" s="1358"/>
      <c r="KXZ125" s="1358"/>
      <c r="KYA125" s="1358"/>
      <c r="KYB125" s="1358"/>
      <c r="KYC125" s="1358"/>
      <c r="KYD125" s="1358"/>
      <c r="KYE125" s="1358"/>
      <c r="KYF125" s="1358"/>
      <c r="KYG125" s="1358"/>
      <c r="KYH125" s="1358"/>
      <c r="KYI125" s="1358"/>
      <c r="KYJ125" s="1358"/>
      <c r="KYK125" s="1358"/>
      <c r="KYL125" s="1358"/>
      <c r="KYM125" s="1358"/>
      <c r="KYN125" s="1358"/>
      <c r="KYO125" s="1358"/>
      <c r="KYP125" s="1358"/>
      <c r="KYQ125" s="1358"/>
      <c r="KYR125" s="1358"/>
      <c r="KYS125" s="1358"/>
      <c r="KYT125" s="1358"/>
      <c r="KYU125" s="1358"/>
      <c r="KYV125" s="1358"/>
      <c r="KYW125" s="1358"/>
      <c r="KYX125" s="1358"/>
      <c r="KYY125" s="1358"/>
      <c r="KYZ125" s="1358"/>
      <c r="KZA125" s="1358"/>
      <c r="KZB125" s="1358"/>
      <c r="KZC125" s="1358"/>
      <c r="KZD125" s="1358"/>
      <c r="KZE125" s="1358"/>
      <c r="KZF125" s="1358"/>
      <c r="KZG125" s="1358"/>
      <c r="KZH125" s="1358"/>
      <c r="KZI125" s="1358"/>
      <c r="KZJ125" s="1358"/>
      <c r="KZK125" s="1358"/>
      <c r="KZL125" s="1358"/>
      <c r="KZM125" s="1358"/>
      <c r="KZN125" s="1358"/>
      <c r="KZO125" s="1358"/>
      <c r="KZP125" s="1358"/>
      <c r="KZQ125" s="1358"/>
      <c r="KZR125" s="1358"/>
      <c r="KZS125" s="1358"/>
      <c r="KZT125" s="1358"/>
      <c r="KZU125" s="1358"/>
      <c r="KZV125" s="1358"/>
      <c r="KZW125" s="1358"/>
      <c r="KZX125" s="1358"/>
      <c r="KZY125" s="1358"/>
      <c r="KZZ125" s="1358"/>
      <c r="LAA125" s="1358"/>
      <c r="LAB125" s="1358"/>
      <c r="LAC125" s="1358"/>
      <c r="LAD125" s="1358"/>
      <c r="LAE125" s="1358"/>
      <c r="LAF125" s="1358"/>
      <c r="LAG125" s="1358"/>
      <c r="LAH125" s="1358"/>
      <c r="LAI125" s="1358"/>
      <c r="LAJ125" s="1358"/>
      <c r="LAK125" s="1358"/>
      <c r="LAL125" s="1358"/>
      <c r="LAM125" s="1358"/>
      <c r="LAN125" s="1358"/>
      <c r="LAO125" s="1358"/>
      <c r="LAP125" s="1358"/>
      <c r="LAQ125" s="1358"/>
      <c r="LAR125" s="1358"/>
      <c r="LAS125" s="1358"/>
      <c r="LAT125" s="1358"/>
      <c r="LAU125" s="1358"/>
      <c r="LAV125" s="1358"/>
      <c r="LAW125" s="1358"/>
      <c r="LAX125" s="1358"/>
      <c r="LAY125" s="1358"/>
      <c r="LAZ125" s="1358"/>
      <c r="LBA125" s="1358"/>
      <c r="LBB125" s="1358"/>
      <c r="LBC125" s="1358"/>
      <c r="LBD125" s="1358"/>
      <c r="LBE125" s="1358"/>
      <c r="LBF125" s="1358"/>
      <c r="LBG125" s="1358"/>
      <c r="LBH125" s="1358"/>
      <c r="LBI125" s="1358"/>
      <c r="LBJ125" s="1358"/>
      <c r="LBK125" s="1358"/>
      <c r="LBL125" s="1358"/>
      <c r="LBM125" s="1358"/>
      <c r="LBN125" s="1358"/>
      <c r="LBO125" s="1358"/>
      <c r="LBP125" s="1358"/>
      <c r="LBQ125" s="1358"/>
      <c r="LBR125" s="1358"/>
      <c r="LBS125" s="1358"/>
      <c r="LBT125" s="1358"/>
      <c r="LBU125" s="1358"/>
      <c r="LBV125" s="1358"/>
      <c r="LBW125" s="1358"/>
      <c r="LBX125" s="1358"/>
      <c r="LBY125" s="1358"/>
      <c r="LBZ125" s="1358"/>
      <c r="LCA125" s="1358"/>
      <c r="LCB125" s="1358"/>
      <c r="LCC125" s="1358"/>
      <c r="LCD125" s="1358"/>
      <c r="LCE125" s="1358"/>
      <c r="LCF125" s="1358"/>
      <c r="LCG125" s="1358"/>
      <c r="LCH125" s="1358"/>
      <c r="LCI125" s="1358"/>
      <c r="LCJ125" s="1358"/>
      <c r="LCK125" s="1358"/>
      <c r="LCL125" s="1358"/>
      <c r="LCM125" s="1358"/>
      <c r="LCN125" s="1358"/>
      <c r="LCO125" s="1358"/>
      <c r="LCP125" s="1358"/>
      <c r="LCQ125" s="1358"/>
      <c r="LCR125" s="1358"/>
      <c r="LCS125" s="1358"/>
      <c r="LCT125" s="1358"/>
      <c r="LCU125" s="1358"/>
      <c r="LCV125" s="1358"/>
      <c r="LCW125" s="1358"/>
      <c r="LCX125" s="1358"/>
      <c r="LCY125" s="1358"/>
      <c r="LCZ125" s="1358"/>
      <c r="LDA125" s="1358"/>
      <c r="LDB125" s="1358"/>
      <c r="LDC125" s="1358"/>
      <c r="LDD125" s="1358"/>
      <c r="LDE125" s="1358"/>
      <c r="LDF125" s="1358"/>
      <c r="LDG125" s="1358"/>
      <c r="LDH125" s="1358"/>
      <c r="LDI125" s="1358"/>
      <c r="LDJ125" s="1358"/>
      <c r="LDK125" s="1358"/>
      <c r="LDL125" s="1358"/>
      <c r="LDM125" s="1358"/>
      <c r="LDN125" s="1358"/>
      <c r="LDO125" s="1358"/>
      <c r="LDP125" s="1358"/>
      <c r="LDQ125" s="1358"/>
      <c r="LDR125" s="1358"/>
      <c r="LDS125" s="1358"/>
      <c r="LDT125" s="1358"/>
      <c r="LDU125" s="1358"/>
      <c r="LDV125" s="1358"/>
      <c r="LDW125" s="1358"/>
      <c r="LDX125" s="1358"/>
      <c r="LDY125" s="1358"/>
      <c r="LDZ125" s="1358"/>
      <c r="LEA125" s="1358"/>
      <c r="LEB125" s="1358"/>
      <c r="LEC125" s="1358"/>
      <c r="LED125" s="1358"/>
      <c r="LEE125" s="1358"/>
      <c r="LEF125" s="1358"/>
      <c r="LEG125" s="1358"/>
      <c r="LEH125" s="1358"/>
      <c r="LEI125" s="1358"/>
      <c r="LEJ125" s="1358"/>
      <c r="LEK125" s="1358"/>
      <c r="LEL125" s="1358"/>
      <c r="LEM125" s="1358"/>
      <c r="LEN125" s="1358"/>
      <c r="LEO125" s="1358"/>
      <c r="LEP125" s="1358"/>
      <c r="LEQ125" s="1358"/>
      <c r="LER125" s="1358"/>
      <c r="LES125" s="1358"/>
      <c r="LET125" s="1358"/>
      <c r="LEU125" s="1358"/>
      <c r="LEV125" s="1358"/>
      <c r="LEW125" s="1358"/>
      <c r="LEX125" s="1358"/>
      <c r="LEY125" s="1358"/>
      <c r="LEZ125" s="1358"/>
      <c r="LFA125" s="1358"/>
      <c r="LFB125" s="1358"/>
      <c r="LFC125" s="1358"/>
      <c r="LFD125" s="1358"/>
      <c r="LFE125" s="1358"/>
      <c r="LFF125" s="1358"/>
      <c r="LFG125" s="1358"/>
      <c r="LFH125" s="1358"/>
      <c r="LFI125" s="1358"/>
      <c r="LFJ125" s="1358"/>
      <c r="LFK125" s="1358"/>
      <c r="LFL125" s="1358"/>
      <c r="LFM125" s="1358"/>
      <c r="LFN125" s="1358"/>
      <c r="LFO125" s="1358"/>
      <c r="LFP125" s="1358"/>
      <c r="LFQ125" s="1358"/>
      <c r="LFR125" s="1358"/>
      <c r="LFS125" s="1358"/>
      <c r="LFT125" s="1358"/>
      <c r="LFU125" s="1358"/>
      <c r="LFV125" s="1358"/>
      <c r="LFW125" s="1358"/>
      <c r="LFX125" s="1358"/>
      <c r="LFY125" s="1358"/>
      <c r="LFZ125" s="1358"/>
      <c r="LGA125" s="1358"/>
      <c r="LGB125" s="1358"/>
      <c r="LGC125" s="1358"/>
      <c r="LGD125" s="1358"/>
      <c r="LGE125" s="1358"/>
      <c r="LGF125" s="1358"/>
      <c r="LGG125" s="1358"/>
      <c r="LGH125" s="1358"/>
      <c r="LGI125" s="1358"/>
      <c r="LGJ125" s="1358"/>
      <c r="LGK125" s="1358"/>
      <c r="LGL125" s="1358"/>
      <c r="LGM125" s="1358"/>
      <c r="LGN125" s="1358"/>
      <c r="LGO125" s="1358"/>
      <c r="LGP125" s="1358"/>
      <c r="LGQ125" s="1358"/>
      <c r="LGR125" s="1358"/>
      <c r="LGS125" s="1358"/>
      <c r="LGT125" s="1358"/>
      <c r="LGU125" s="1358"/>
      <c r="LGV125" s="1358"/>
      <c r="LGW125" s="1358"/>
      <c r="LGX125" s="1358"/>
      <c r="LGY125" s="1358"/>
      <c r="LGZ125" s="1358"/>
      <c r="LHA125" s="1358"/>
      <c r="LHB125" s="1358"/>
      <c r="LHC125" s="1358"/>
      <c r="LHD125" s="1358"/>
      <c r="LHE125" s="1358"/>
      <c r="LHF125" s="1358"/>
      <c r="LHG125" s="1358"/>
      <c r="LHH125" s="1358"/>
      <c r="LHI125" s="1358"/>
      <c r="LHJ125" s="1358"/>
      <c r="LHK125" s="1358"/>
      <c r="LHL125" s="1358"/>
      <c r="LHM125" s="1358"/>
      <c r="LHN125" s="1358"/>
      <c r="LHO125" s="1358"/>
      <c r="LHP125" s="1358"/>
      <c r="LHQ125" s="1358"/>
      <c r="LHR125" s="1358"/>
      <c r="LHS125" s="1358"/>
      <c r="LHT125" s="1358"/>
      <c r="LHU125" s="1358"/>
      <c r="LHV125" s="1358"/>
      <c r="LHW125" s="1358"/>
      <c r="LHX125" s="1358"/>
      <c r="LHY125" s="1358"/>
      <c r="LHZ125" s="1358"/>
      <c r="LIA125" s="1358"/>
      <c r="LIB125" s="1358"/>
      <c r="LIC125" s="1358"/>
      <c r="LID125" s="1358"/>
      <c r="LIE125" s="1358"/>
      <c r="LIF125" s="1358"/>
      <c r="LIG125" s="1358"/>
      <c r="LIH125" s="1358"/>
      <c r="LII125" s="1358"/>
      <c r="LIJ125" s="1358"/>
      <c r="LIK125" s="1358"/>
      <c r="LIL125" s="1358"/>
      <c r="LIM125" s="1358"/>
      <c r="LIN125" s="1358"/>
      <c r="LIO125" s="1358"/>
      <c r="LIP125" s="1358"/>
      <c r="LIQ125" s="1358"/>
      <c r="LIR125" s="1358"/>
      <c r="LIS125" s="1358"/>
      <c r="LIT125" s="1358"/>
      <c r="LIU125" s="1358"/>
      <c r="LIV125" s="1358"/>
      <c r="LIW125" s="1358"/>
      <c r="LIX125" s="1358"/>
      <c r="LIY125" s="1358"/>
      <c r="LIZ125" s="1358"/>
      <c r="LJA125" s="1358"/>
      <c r="LJB125" s="1358"/>
      <c r="LJC125" s="1358"/>
      <c r="LJD125" s="1358"/>
      <c r="LJE125" s="1358"/>
      <c r="LJF125" s="1358"/>
      <c r="LJG125" s="1358"/>
      <c r="LJH125" s="1358"/>
      <c r="LJI125" s="1358"/>
      <c r="LJJ125" s="1358"/>
      <c r="LJK125" s="1358"/>
      <c r="LJL125" s="1358"/>
      <c r="LJM125" s="1358"/>
      <c r="LJN125" s="1358"/>
      <c r="LJO125" s="1358"/>
      <c r="LJP125" s="1358"/>
      <c r="LJQ125" s="1358"/>
      <c r="LJR125" s="1358"/>
      <c r="LJS125" s="1358"/>
      <c r="LJT125" s="1358"/>
      <c r="LJU125" s="1358"/>
      <c r="LJV125" s="1358"/>
      <c r="LJW125" s="1358"/>
      <c r="LJX125" s="1358"/>
      <c r="LJY125" s="1358"/>
      <c r="LJZ125" s="1358"/>
      <c r="LKA125" s="1358"/>
      <c r="LKB125" s="1358"/>
      <c r="LKC125" s="1358"/>
      <c r="LKD125" s="1358"/>
      <c r="LKE125" s="1358"/>
      <c r="LKF125" s="1358"/>
      <c r="LKG125" s="1358"/>
      <c r="LKH125" s="1358"/>
      <c r="LKI125" s="1358"/>
      <c r="LKJ125" s="1358"/>
      <c r="LKK125" s="1358"/>
      <c r="LKL125" s="1358"/>
      <c r="LKM125" s="1358"/>
      <c r="LKN125" s="1358"/>
      <c r="LKO125" s="1358"/>
      <c r="LKP125" s="1358"/>
      <c r="LKQ125" s="1358"/>
      <c r="LKR125" s="1358"/>
      <c r="LKS125" s="1358"/>
      <c r="LKT125" s="1358"/>
      <c r="LKU125" s="1358"/>
      <c r="LKV125" s="1358"/>
      <c r="LKW125" s="1358"/>
      <c r="LKX125" s="1358"/>
      <c r="LKY125" s="1358"/>
      <c r="LKZ125" s="1358"/>
      <c r="LLA125" s="1358"/>
      <c r="LLB125" s="1358"/>
      <c r="LLC125" s="1358"/>
      <c r="LLD125" s="1358"/>
      <c r="LLE125" s="1358"/>
      <c r="LLF125" s="1358"/>
      <c r="LLG125" s="1358"/>
      <c r="LLH125" s="1358"/>
      <c r="LLI125" s="1358"/>
      <c r="LLJ125" s="1358"/>
      <c r="LLK125" s="1358"/>
      <c r="LLL125" s="1358"/>
      <c r="LLM125" s="1358"/>
      <c r="LLN125" s="1358"/>
      <c r="LLO125" s="1358"/>
      <c r="LLP125" s="1358"/>
      <c r="LLQ125" s="1358"/>
      <c r="LLR125" s="1358"/>
      <c r="LLS125" s="1358"/>
      <c r="LLT125" s="1358"/>
      <c r="LLU125" s="1358"/>
      <c r="LLV125" s="1358"/>
      <c r="LLW125" s="1358"/>
      <c r="LLX125" s="1358"/>
      <c r="LLY125" s="1358"/>
      <c r="LLZ125" s="1358"/>
      <c r="LMA125" s="1358"/>
      <c r="LMB125" s="1358"/>
      <c r="LMC125" s="1358"/>
      <c r="LMD125" s="1358"/>
      <c r="LME125" s="1358"/>
      <c r="LMF125" s="1358"/>
      <c r="LMG125" s="1358"/>
      <c r="LMH125" s="1358"/>
      <c r="LMI125" s="1358"/>
      <c r="LMJ125" s="1358"/>
      <c r="LMK125" s="1358"/>
      <c r="LML125" s="1358"/>
      <c r="LMM125" s="1358"/>
      <c r="LMN125" s="1358"/>
      <c r="LMO125" s="1358"/>
      <c r="LMP125" s="1358"/>
      <c r="LMQ125" s="1358"/>
      <c r="LMR125" s="1358"/>
      <c r="LMS125" s="1358"/>
      <c r="LMT125" s="1358"/>
      <c r="LMU125" s="1358"/>
      <c r="LMV125" s="1358"/>
      <c r="LMW125" s="1358"/>
      <c r="LMX125" s="1358"/>
      <c r="LMY125" s="1358"/>
      <c r="LMZ125" s="1358"/>
      <c r="LNA125" s="1358"/>
      <c r="LNB125" s="1358"/>
      <c r="LNC125" s="1358"/>
      <c r="LND125" s="1358"/>
      <c r="LNE125" s="1358"/>
      <c r="LNF125" s="1358"/>
      <c r="LNG125" s="1358"/>
      <c r="LNH125" s="1358"/>
      <c r="LNI125" s="1358"/>
      <c r="LNJ125" s="1358"/>
      <c r="LNK125" s="1358"/>
      <c r="LNL125" s="1358"/>
      <c r="LNM125" s="1358"/>
      <c r="LNN125" s="1358"/>
      <c r="LNO125" s="1358"/>
      <c r="LNP125" s="1358"/>
      <c r="LNQ125" s="1358"/>
      <c r="LNR125" s="1358"/>
      <c r="LNS125" s="1358"/>
      <c r="LNT125" s="1358"/>
      <c r="LNU125" s="1358"/>
      <c r="LNV125" s="1358"/>
      <c r="LNW125" s="1358"/>
      <c r="LNX125" s="1358"/>
      <c r="LNY125" s="1358"/>
      <c r="LNZ125" s="1358"/>
      <c r="LOA125" s="1358"/>
      <c r="LOB125" s="1358"/>
      <c r="LOC125" s="1358"/>
      <c r="LOD125" s="1358"/>
      <c r="LOE125" s="1358"/>
      <c r="LOF125" s="1358"/>
      <c r="LOG125" s="1358"/>
      <c r="LOH125" s="1358"/>
      <c r="LOI125" s="1358"/>
      <c r="LOJ125" s="1358"/>
      <c r="LOK125" s="1358"/>
      <c r="LOL125" s="1358"/>
      <c r="LOM125" s="1358"/>
      <c r="LON125" s="1358"/>
      <c r="LOO125" s="1358"/>
      <c r="LOP125" s="1358"/>
      <c r="LOQ125" s="1358"/>
      <c r="LOR125" s="1358"/>
      <c r="LOS125" s="1358"/>
      <c r="LOT125" s="1358"/>
      <c r="LOU125" s="1358"/>
      <c r="LOV125" s="1358"/>
      <c r="LOW125" s="1358"/>
      <c r="LOX125" s="1358"/>
      <c r="LOY125" s="1358"/>
      <c r="LOZ125" s="1358"/>
      <c r="LPA125" s="1358"/>
      <c r="LPB125" s="1358"/>
      <c r="LPC125" s="1358"/>
      <c r="LPD125" s="1358"/>
      <c r="LPE125" s="1358"/>
      <c r="LPF125" s="1358"/>
      <c r="LPG125" s="1358"/>
      <c r="LPH125" s="1358"/>
      <c r="LPI125" s="1358"/>
      <c r="LPJ125" s="1358"/>
      <c r="LPK125" s="1358"/>
      <c r="LPL125" s="1358"/>
      <c r="LPM125" s="1358"/>
      <c r="LPN125" s="1358"/>
      <c r="LPO125" s="1358"/>
      <c r="LPP125" s="1358"/>
      <c r="LPQ125" s="1358"/>
      <c r="LPR125" s="1358"/>
      <c r="LPS125" s="1358"/>
      <c r="LPT125" s="1358"/>
      <c r="LPU125" s="1358"/>
      <c r="LPV125" s="1358"/>
      <c r="LPW125" s="1358"/>
      <c r="LPX125" s="1358"/>
      <c r="LPY125" s="1358"/>
      <c r="LPZ125" s="1358"/>
      <c r="LQA125" s="1358"/>
      <c r="LQB125" s="1358"/>
      <c r="LQC125" s="1358"/>
      <c r="LQD125" s="1358"/>
      <c r="LQE125" s="1358"/>
      <c r="LQF125" s="1358"/>
      <c r="LQG125" s="1358"/>
      <c r="LQH125" s="1358"/>
      <c r="LQI125" s="1358"/>
      <c r="LQJ125" s="1358"/>
      <c r="LQK125" s="1358"/>
      <c r="LQL125" s="1358"/>
      <c r="LQM125" s="1358"/>
      <c r="LQN125" s="1358"/>
      <c r="LQO125" s="1358"/>
      <c r="LQP125" s="1358"/>
      <c r="LQQ125" s="1358"/>
      <c r="LQR125" s="1358"/>
      <c r="LQS125" s="1358"/>
      <c r="LQT125" s="1358"/>
      <c r="LQU125" s="1358"/>
      <c r="LQV125" s="1358"/>
      <c r="LQW125" s="1358"/>
      <c r="LQX125" s="1358"/>
      <c r="LQY125" s="1358"/>
      <c r="LQZ125" s="1358"/>
      <c r="LRA125" s="1358"/>
      <c r="LRB125" s="1358"/>
      <c r="LRC125" s="1358"/>
      <c r="LRD125" s="1358"/>
      <c r="LRE125" s="1358"/>
      <c r="LRF125" s="1358"/>
      <c r="LRG125" s="1358"/>
      <c r="LRH125" s="1358"/>
      <c r="LRI125" s="1358"/>
      <c r="LRJ125" s="1358"/>
      <c r="LRK125" s="1358"/>
      <c r="LRL125" s="1358"/>
      <c r="LRM125" s="1358"/>
      <c r="LRN125" s="1358"/>
      <c r="LRO125" s="1358"/>
      <c r="LRP125" s="1358"/>
      <c r="LRQ125" s="1358"/>
      <c r="LRR125" s="1358"/>
      <c r="LRS125" s="1358"/>
      <c r="LRT125" s="1358"/>
      <c r="LRU125" s="1358"/>
      <c r="LRV125" s="1358"/>
      <c r="LRW125" s="1358"/>
      <c r="LRX125" s="1358"/>
      <c r="LRY125" s="1358"/>
      <c r="LRZ125" s="1358"/>
      <c r="LSA125" s="1358"/>
      <c r="LSB125" s="1358"/>
      <c r="LSC125" s="1358"/>
      <c r="LSD125" s="1358"/>
      <c r="LSE125" s="1358"/>
      <c r="LSF125" s="1358"/>
      <c r="LSG125" s="1358"/>
      <c r="LSH125" s="1358"/>
      <c r="LSI125" s="1358"/>
      <c r="LSJ125" s="1358"/>
      <c r="LSK125" s="1358"/>
      <c r="LSL125" s="1358"/>
      <c r="LSM125" s="1358"/>
      <c r="LSN125" s="1358"/>
      <c r="LSO125" s="1358"/>
      <c r="LSP125" s="1358"/>
      <c r="LSQ125" s="1358"/>
      <c r="LSR125" s="1358"/>
      <c r="LSS125" s="1358"/>
      <c r="LST125" s="1358"/>
      <c r="LSU125" s="1358"/>
      <c r="LSV125" s="1358"/>
      <c r="LSW125" s="1358"/>
      <c r="LSX125" s="1358"/>
      <c r="LSY125" s="1358"/>
      <c r="LSZ125" s="1358"/>
      <c r="LTA125" s="1358"/>
      <c r="LTB125" s="1358"/>
      <c r="LTC125" s="1358"/>
      <c r="LTD125" s="1358"/>
      <c r="LTE125" s="1358"/>
      <c r="LTF125" s="1358"/>
      <c r="LTG125" s="1358"/>
      <c r="LTH125" s="1358"/>
      <c r="LTI125" s="1358"/>
      <c r="LTJ125" s="1358"/>
      <c r="LTK125" s="1358"/>
      <c r="LTL125" s="1358"/>
      <c r="LTM125" s="1358"/>
      <c r="LTN125" s="1358"/>
      <c r="LTO125" s="1358"/>
      <c r="LTP125" s="1358"/>
      <c r="LTQ125" s="1358"/>
      <c r="LTR125" s="1358"/>
      <c r="LTS125" s="1358"/>
      <c r="LTT125" s="1358"/>
      <c r="LTU125" s="1358"/>
      <c r="LTV125" s="1358"/>
      <c r="LTW125" s="1358"/>
      <c r="LTX125" s="1358"/>
      <c r="LTY125" s="1358"/>
      <c r="LTZ125" s="1358"/>
      <c r="LUA125" s="1358"/>
      <c r="LUB125" s="1358"/>
      <c r="LUC125" s="1358"/>
      <c r="LUD125" s="1358"/>
      <c r="LUE125" s="1358"/>
      <c r="LUF125" s="1358"/>
      <c r="LUG125" s="1358"/>
      <c r="LUH125" s="1358"/>
      <c r="LUI125" s="1358"/>
      <c r="LUJ125" s="1358"/>
      <c r="LUK125" s="1358"/>
      <c r="LUL125" s="1358"/>
      <c r="LUM125" s="1358"/>
      <c r="LUN125" s="1358"/>
      <c r="LUO125" s="1358"/>
      <c r="LUP125" s="1358"/>
      <c r="LUQ125" s="1358"/>
      <c r="LUR125" s="1358"/>
      <c r="LUS125" s="1358"/>
      <c r="LUT125" s="1358"/>
      <c r="LUU125" s="1358"/>
      <c r="LUV125" s="1358"/>
      <c r="LUW125" s="1358"/>
      <c r="LUX125" s="1358"/>
      <c r="LUY125" s="1358"/>
      <c r="LUZ125" s="1358"/>
      <c r="LVA125" s="1358"/>
      <c r="LVB125" s="1358"/>
      <c r="LVC125" s="1358"/>
      <c r="LVD125" s="1358"/>
      <c r="LVE125" s="1358"/>
      <c r="LVF125" s="1358"/>
      <c r="LVG125" s="1358"/>
      <c r="LVH125" s="1358"/>
      <c r="LVI125" s="1358"/>
      <c r="LVJ125" s="1358"/>
      <c r="LVK125" s="1358"/>
      <c r="LVL125" s="1358"/>
      <c r="LVM125" s="1358"/>
      <c r="LVN125" s="1358"/>
      <c r="LVO125" s="1358"/>
      <c r="LVP125" s="1358"/>
      <c r="LVQ125" s="1358"/>
      <c r="LVR125" s="1358"/>
      <c r="LVS125" s="1358"/>
      <c r="LVT125" s="1358"/>
      <c r="LVU125" s="1358"/>
      <c r="LVV125" s="1358"/>
      <c r="LVW125" s="1358"/>
      <c r="LVX125" s="1358"/>
      <c r="LVY125" s="1358"/>
      <c r="LVZ125" s="1358"/>
      <c r="LWA125" s="1358"/>
      <c r="LWB125" s="1358"/>
      <c r="LWC125" s="1358"/>
      <c r="LWD125" s="1358"/>
      <c r="LWE125" s="1358"/>
      <c r="LWF125" s="1358"/>
      <c r="LWG125" s="1358"/>
      <c r="LWH125" s="1358"/>
      <c r="LWI125" s="1358"/>
      <c r="LWJ125" s="1358"/>
      <c r="LWK125" s="1358"/>
      <c r="LWL125" s="1358"/>
      <c r="LWM125" s="1358"/>
      <c r="LWN125" s="1358"/>
      <c r="LWO125" s="1358"/>
      <c r="LWP125" s="1358"/>
      <c r="LWQ125" s="1358"/>
      <c r="LWR125" s="1358"/>
      <c r="LWS125" s="1358"/>
      <c r="LWT125" s="1358"/>
      <c r="LWU125" s="1358"/>
      <c r="LWV125" s="1358"/>
      <c r="LWW125" s="1358"/>
      <c r="LWX125" s="1358"/>
      <c r="LWY125" s="1358"/>
      <c r="LWZ125" s="1358"/>
      <c r="LXA125" s="1358"/>
      <c r="LXB125" s="1358"/>
      <c r="LXC125" s="1358"/>
      <c r="LXD125" s="1358"/>
      <c r="LXE125" s="1358"/>
      <c r="LXF125" s="1358"/>
      <c r="LXG125" s="1358"/>
      <c r="LXH125" s="1358"/>
      <c r="LXI125" s="1358"/>
      <c r="LXJ125" s="1358"/>
      <c r="LXK125" s="1358"/>
      <c r="LXL125" s="1358"/>
      <c r="LXM125" s="1358"/>
      <c r="LXN125" s="1358"/>
      <c r="LXO125" s="1358"/>
      <c r="LXP125" s="1358"/>
      <c r="LXQ125" s="1358"/>
      <c r="LXR125" s="1358"/>
      <c r="LXS125" s="1358"/>
      <c r="LXT125" s="1358"/>
      <c r="LXU125" s="1358"/>
      <c r="LXV125" s="1358"/>
      <c r="LXW125" s="1358"/>
      <c r="LXX125" s="1358"/>
      <c r="LXY125" s="1358"/>
      <c r="LXZ125" s="1358"/>
      <c r="LYA125" s="1358"/>
      <c r="LYB125" s="1358"/>
      <c r="LYC125" s="1358"/>
      <c r="LYD125" s="1358"/>
      <c r="LYE125" s="1358"/>
      <c r="LYF125" s="1358"/>
      <c r="LYG125" s="1358"/>
      <c r="LYH125" s="1358"/>
      <c r="LYI125" s="1358"/>
      <c r="LYJ125" s="1358"/>
      <c r="LYK125" s="1358"/>
      <c r="LYL125" s="1358"/>
      <c r="LYM125" s="1358"/>
      <c r="LYN125" s="1358"/>
      <c r="LYO125" s="1358"/>
      <c r="LYP125" s="1358"/>
      <c r="LYQ125" s="1358"/>
      <c r="LYR125" s="1358"/>
      <c r="LYS125" s="1358"/>
      <c r="LYT125" s="1358"/>
      <c r="LYU125" s="1358"/>
      <c r="LYV125" s="1358"/>
      <c r="LYW125" s="1358"/>
      <c r="LYX125" s="1358"/>
      <c r="LYY125" s="1358"/>
      <c r="LYZ125" s="1358"/>
      <c r="LZA125" s="1358"/>
      <c r="LZB125" s="1358"/>
      <c r="LZC125" s="1358"/>
      <c r="LZD125" s="1358"/>
      <c r="LZE125" s="1358"/>
      <c r="LZF125" s="1358"/>
      <c r="LZG125" s="1358"/>
      <c r="LZH125" s="1358"/>
      <c r="LZI125" s="1358"/>
      <c r="LZJ125" s="1358"/>
      <c r="LZK125" s="1358"/>
      <c r="LZL125" s="1358"/>
      <c r="LZM125" s="1358"/>
      <c r="LZN125" s="1358"/>
      <c r="LZO125" s="1358"/>
      <c r="LZP125" s="1358"/>
      <c r="LZQ125" s="1358"/>
      <c r="LZR125" s="1358"/>
      <c r="LZS125" s="1358"/>
      <c r="LZT125" s="1358"/>
      <c r="LZU125" s="1358"/>
      <c r="LZV125" s="1358"/>
      <c r="LZW125" s="1358"/>
      <c r="LZX125" s="1358"/>
      <c r="LZY125" s="1358"/>
      <c r="LZZ125" s="1358"/>
      <c r="MAA125" s="1358"/>
      <c r="MAB125" s="1358"/>
      <c r="MAC125" s="1358"/>
      <c r="MAD125" s="1358"/>
      <c r="MAE125" s="1358"/>
      <c r="MAF125" s="1358"/>
      <c r="MAG125" s="1358"/>
      <c r="MAH125" s="1358"/>
      <c r="MAI125" s="1358"/>
      <c r="MAJ125" s="1358"/>
      <c r="MAK125" s="1358"/>
      <c r="MAL125" s="1358"/>
      <c r="MAM125" s="1358"/>
      <c r="MAN125" s="1358"/>
      <c r="MAO125" s="1358"/>
      <c r="MAP125" s="1358"/>
      <c r="MAQ125" s="1358"/>
      <c r="MAR125" s="1358"/>
      <c r="MAS125" s="1358"/>
      <c r="MAT125" s="1358"/>
      <c r="MAU125" s="1358"/>
      <c r="MAV125" s="1358"/>
      <c r="MAW125" s="1358"/>
      <c r="MAX125" s="1358"/>
      <c r="MAY125" s="1358"/>
      <c r="MAZ125" s="1358"/>
      <c r="MBA125" s="1358"/>
      <c r="MBB125" s="1358"/>
      <c r="MBC125" s="1358"/>
      <c r="MBD125" s="1358"/>
      <c r="MBE125" s="1358"/>
      <c r="MBF125" s="1358"/>
      <c r="MBG125" s="1358"/>
      <c r="MBH125" s="1358"/>
      <c r="MBI125" s="1358"/>
      <c r="MBJ125" s="1358"/>
      <c r="MBK125" s="1358"/>
      <c r="MBL125" s="1358"/>
      <c r="MBM125" s="1358"/>
      <c r="MBN125" s="1358"/>
      <c r="MBO125" s="1358"/>
      <c r="MBP125" s="1358"/>
      <c r="MBQ125" s="1358"/>
      <c r="MBR125" s="1358"/>
      <c r="MBS125" s="1358"/>
      <c r="MBT125" s="1358"/>
      <c r="MBU125" s="1358"/>
      <c r="MBV125" s="1358"/>
      <c r="MBW125" s="1358"/>
      <c r="MBX125" s="1358"/>
      <c r="MBY125" s="1358"/>
      <c r="MBZ125" s="1358"/>
      <c r="MCA125" s="1358"/>
      <c r="MCB125" s="1358"/>
      <c r="MCC125" s="1358"/>
      <c r="MCD125" s="1358"/>
      <c r="MCE125" s="1358"/>
      <c r="MCF125" s="1358"/>
      <c r="MCG125" s="1358"/>
      <c r="MCH125" s="1358"/>
      <c r="MCI125" s="1358"/>
      <c r="MCJ125" s="1358"/>
      <c r="MCK125" s="1358"/>
      <c r="MCL125" s="1358"/>
      <c r="MCM125" s="1358"/>
      <c r="MCN125" s="1358"/>
      <c r="MCO125" s="1358"/>
      <c r="MCP125" s="1358"/>
      <c r="MCQ125" s="1358"/>
      <c r="MCR125" s="1358"/>
      <c r="MCS125" s="1358"/>
      <c r="MCT125" s="1358"/>
      <c r="MCU125" s="1358"/>
      <c r="MCV125" s="1358"/>
      <c r="MCW125" s="1358"/>
      <c r="MCX125" s="1358"/>
      <c r="MCY125" s="1358"/>
      <c r="MCZ125" s="1358"/>
      <c r="MDA125" s="1358"/>
      <c r="MDB125" s="1358"/>
      <c r="MDC125" s="1358"/>
      <c r="MDD125" s="1358"/>
      <c r="MDE125" s="1358"/>
      <c r="MDF125" s="1358"/>
      <c r="MDG125" s="1358"/>
      <c r="MDH125" s="1358"/>
      <c r="MDI125" s="1358"/>
      <c r="MDJ125" s="1358"/>
      <c r="MDK125" s="1358"/>
      <c r="MDL125" s="1358"/>
      <c r="MDM125" s="1358"/>
      <c r="MDN125" s="1358"/>
      <c r="MDO125" s="1358"/>
      <c r="MDP125" s="1358"/>
      <c r="MDQ125" s="1358"/>
      <c r="MDR125" s="1358"/>
      <c r="MDS125" s="1358"/>
      <c r="MDT125" s="1358"/>
      <c r="MDU125" s="1358"/>
      <c r="MDV125" s="1358"/>
      <c r="MDW125" s="1358"/>
      <c r="MDX125" s="1358"/>
      <c r="MDY125" s="1358"/>
      <c r="MDZ125" s="1358"/>
      <c r="MEA125" s="1358"/>
      <c r="MEB125" s="1358"/>
      <c r="MEC125" s="1358"/>
      <c r="MED125" s="1358"/>
      <c r="MEE125" s="1358"/>
      <c r="MEF125" s="1358"/>
      <c r="MEG125" s="1358"/>
      <c r="MEH125" s="1358"/>
      <c r="MEI125" s="1358"/>
      <c r="MEJ125" s="1358"/>
      <c r="MEK125" s="1358"/>
      <c r="MEL125" s="1358"/>
      <c r="MEM125" s="1358"/>
      <c r="MEN125" s="1358"/>
      <c r="MEO125" s="1358"/>
      <c r="MEP125" s="1358"/>
      <c r="MEQ125" s="1358"/>
      <c r="MER125" s="1358"/>
      <c r="MES125" s="1358"/>
      <c r="MET125" s="1358"/>
      <c r="MEU125" s="1358"/>
      <c r="MEV125" s="1358"/>
      <c r="MEW125" s="1358"/>
      <c r="MEX125" s="1358"/>
      <c r="MEY125" s="1358"/>
      <c r="MEZ125" s="1358"/>
      <c r="MFA125" s="1358"/>
      <c r="MFB125" s="1358"/>
      <c r="MFC125" s="1358"/>
      <c r="MFD125" s="1358"/>
      <c r="MFE125" s="1358"/>
      <c r="MFF125" s="1358"/>
      <c r="MFG125" s="1358"/>
      <c r="MFH125" s="1358"/>
      <c r="MFI125" s="1358"/>
      <c r="MFJ125" s="1358"/>
      <c r="MFK125" s="1358"/>
      <c r="MFL125" s="1358"/>
      <c r="MFM125" s="1358"/>
      <c r="MFN125" s="1358"/>
      <c r="MFO125" s="1358"/>
      <c r="MFP125" s="1358"/>
      <c r="MFQ125" s="1358"/>
      <c r="MFR125" s="1358"/>
      <c r="MFS125" s="1358"/>
      <c r="MFT125" s="1358"/>
      <c r="MFU125" s="1358"/>
      <c r="MFV125" s="1358"/>
      <c r="MFW125" s="1358"/>
      <c r="MFX125" s="1358"/>
      <c r="MFY125" s="1358"/>
      <c r="MFZ125" s="1358"/>
      <c r="MGA125" s="1358"/>
      <c r="MGB125" s="1358"/>
      <c r="MGC125" s="1358"/>
      <c r="MGD125" s="1358"/>
      <c r="MGE125" s="1358"/>
      <c r="MGF125" s="1358"/>
      <c r="MGG125" s="1358"/>
      <c r="MGH125" s="1358"/>
      <c r="MGI125" s="1358"/>
      <c r="MGJ125" s="1358"/>
      <c r="MGK125" s="1358"/>
      <c r="MGL125" s="1358"/>
      <c r="MGM125" s="1358"/>
      <c r="MGN125" s="1358"/>
      <c r="MGO125" s="1358"/>
      <c r="MGP125" s="1358"/>
      <c r="MGQ125" s="1358"/>
      <c r="MGR125" s="1358"/>
      <c r="MGS125" s="1358"/>
      <c r="MGT125" s="1358"/>
      <c r="MGU125" s="1358"/>
      <c r="MGV125" s="1358"/>
      <c r="MGW125" s="1358"/>
      <c r="MGX125" s="1358"/>
      <c r="MGY125" s="1358"/>
      <c r="MGZ125" s="1358"/>
      <c r="MHA125" s="1358"/>
      <c r="MHB125" s="1358"/>
      <c r="MHC125" s="1358"/>
      <c r="MHD125" s="1358"/>
      <c r="MHE125" s="1358"/>
      <c r="MHF125" s="1358"/>
      <c r="MHG125" s="1358"/>
      <c r="MHH125" s="1358"/>
      <c r="MHI125" s="1358"/>
      <c r="MHJ125" s="1358"/>
      <c r="MHK125" s="1358"/>
      <c r="MHL125" s="1358"/>
      <c r="MHM125" s="1358"/>
      <c r="MHN125" s="1358"/>
      <c r="MHO125" s="1358"/>
      <c r="MHP125" s="1358"/>
      <c r="MHQ125" s="1358"/>
      <c r="MHR125" s="1358"/>
      <c r="MHS125" s="1358"/>
      <c r="MHT125" s="1358"/>
      <c r="MHU125" s="1358"/>
      <c r="MHV125" s="1358"/>
      <c r="MHW125" s="1358"/>
      <c r="MHX125" s="1358"/>
      <c r="MHY125" s="1358"/>
      <c r="MHZ125" s="1358"/>
      <c r="MIA125" s="1358"/>
      <c r="MIB125" s="1358"/>
      <c r="MIC125" s="1358"/>
      <c r="MID125" s="1358"/>
      <c r="MIE125" s="1358"/>
      <c r="MIF125" s="1358"/>
      <c r="MIG125" s="1358"/>
      <c r="MIH125" s="1358"/>
      <c r="MII125" s="1358"/>
      <c r="MIJ125" s="1358"/>
      <c r="MIK125" s="1358"/>
      <c r="MIL125" s="1358"/>
      <c r="MIM125" s="1358"/>
      <c r="MIN125" s="1358"/>
      <c r="MIO125" s="1358"/>
      <c r="MIP125" s="1358"/>
      <c r="MIQ125" s="1358"/>
      <c r="MIR125" s="1358"/>
      <c r="MIS125" s="1358"/>
      <c r="MIT125" s="1358"/>
      <c r="MIU125" s="1358"/>
      <c r="MIV125" s="1358"/>
      <c r="MIW125" s="1358"/>
      <c r="MIX125" s="1358"/>
      <c r="MIY125" s="1358"/>
      <c r="MIZ125" s="1358"/>
      <c r="MJA125" s="1358"/>
      <c r="MJB125" s="1358"/>
      <c r="MJC125" s="1358"/>
      <c r="MJD125" s="1358"/>
      <c r="MJE125" s="1358"/>
      <c r="MJF125" s="1358"/>
      <c r="MJG125" s="1358"/>
      <c r="MJH125" s="1358"/>
      <c r="MJI125" s="1358"/>
      <c r="MJJ125" s="1358"/>
      <c r="MJK125" s="1358"/>
      <c r="MJL125" s="1358"/>
      <c r="MJM125" s="1358"/>
      <c r="MJN125" s="1358"/>
      <c r="MJO125" s="1358"/>
      <c r="MJP125" s="1358"/>
      <c r="MJQ125" s="1358"/>
      <c r="MJR125" s="1358"/>
      <c r="MJS125" s="1358"/>
      <c r="MJT125" s="1358"/>
      <c r="MJU125" s="1358"/>
      <c r="MJV125" s="1358"/>
      <c r="MJW125" s="1358"/>
      <c r="MJX125" s="1358"/>
      <c r="MJY125" s="1358"/>
      <c r="MJZ125" s="1358"/>
      <c r="MKA125" s="1358"/>
      <c r="MKB125" s="1358"/>
      <c r="MKC125" s="1358"/>
      <c r="MKD125" s="1358"/>
      <c r="MKE125" s="1358"/>
      <c r="MKF125" s="1358"/>
      <c r="MKG125" s="1358"/>
      <c r="MKH125" s="1358"/>
      <c r="MKI125" s="1358"/>
      <c r="MKJ125" s="1358"/>
      <c r="MKK125" s="1358"/>
      <c r="MKL125" s="1358"/>
      <c r="MKM125" s="1358"/>
      <c r="MKN125" s="1358"/>
      <c r="MKO125" s="1358"/>
      <c r="MKP125" s="1358"/>
      <c r="MKQ125" s="1358"/>
      <c r="MKR125" s="1358"/>
      <c r="MKS125" s="1358"/>
      <c r="MKT125" s="1358"/>
      <c r="MKU125" s="1358"/>
      <c r="MKV125" s="1358"/>
      <c r="MKW125" s="1358"/>
      <c r="MKX125" s="1358"/>
      <c r="MKY125" s="1358"/>
      <c r="MKZ125" s="1358"/>
      <c r="MLA125" s="1358"/>
      <c r="MLB125" s="1358"/>
      <c r="MLC125" s="1358"/>
      <c r="MLD125" s="1358"/>
      <c r="MLE125" s="1358"/>
      <c r="MLF125" s="1358"/>
      <c r="MLG125" s="1358"/>
      <c r="MLH125" s="1358"/>
      <c r="MLI125" s="1358"/>
      <c r="MLJ125" s="1358"/>
      <c r="MLK125" s="1358"/>
      <c r="MLL125" s="1358"/>
      <c r="MLM125" s="1358"/>
      <c r="MLN125" s="1358"/>
      <c r="MLO125" s="1358"/>
      <c r="MLP125" s="1358"/>
      <c r="MLQ125" s="1358"/>
      <c r="MLR125" s="1358"/>
      <c r="MLS125" s="1358"/>
      <c r="MLT125" s="1358"/>
      <c r="MLU125" s="1358"/>
      <c r="MLV125" s="1358"/>
      <c r="MLW125" s="1358"/>
      <c r="MLX125" s="1358"/>
      <c r="MLY125" s="1358"/>
      <c r="MLZ125" s="1358"/>
      <c r="MMA125" s="1358"/>
      <c r="MMB125" s="1358"/>
      <c r="MMC125" s="1358"/>
      <c r="MMD125" s="1358"/>
      <c r="MME125" s="1358"/>
      <c r="MMF125" s="1358"/>
      <c r="MMG125" s="1358"/>
      <c r="MMH125" s="1358"/>
      <c r="MMI125" s="1358"/>
      <c r="MMJ125" s="1358"/>
      <c r="MMK125" s="1358"/>
      <c r="MML125" s="1358"/>
      <c r="MMM125" s="1358"/>
      <c r="MMN125" s="1358"/>
      <c r="MMO125" s="1358"/>
      <c r="MMP125" s="1358"/>
      <c r="MMQ125" s="1358"/>
      <c r="MMR125" s="1358"/>
      <c r="MMS125" s="1358"/>
      <c r="MMT125" s="1358"/>
      <c r="MMU125" s="1358"/>
      <c r="MMV125" s="1358"/>
      <c r="MMW125" s="1358"/>
      <c r="MMX125" s="1358"/>
      <c r="MMY125" s="1358"/>
      <c r="MMZ125" s="1358"/>
      <c r="MNA125" s="1358"/>
      <c r="MNB125" s="1358"/>
      <c r="MNC125" s="1358"/>
      <c r="MND125" s="1358"/>
      <c r="MNE125" s="1358"/>
      <c r="MNF125" s="1358"/>
      <c r="MNG125" s="1358"/>
      <c r="MNH125" s="1358"/>
      <c r="MNI125" s="1358"/>
      <c r="MNJ125" s="1358"/>
      <c r="MNK125" s="1358"/>
      <c r="MNL125" s="1358"/>
      <c r="MNM125" s="1358"/>
      <c r="MNN125" s="1358"/>
      <c r="MNO125" s="1358"/>
      <c r="MNP125" s="1358"/>
      <c r="MNQ125" s="1358"/>
      <c r="MNR125" s="1358"/>
      <c r="MNS125" s="1358"/>
      <c r="MNT125" s="1358"/>
      <c r="MNU125" s="1358"/>
      <c r="MNV125" s="1358"/>
      <c r="MNW125" s="1358"/>
      <c r="MNX125" s="1358"/>
      <c r="MNY125" s="1358"/>
      <c r="MNZ125" s="1358"/>
      <c r="MOA125" s="1358"/>
      <c r="MOB125" s="1358"/>
      <c r="MOC125" s="1358"/>
      <c r="MOD125" s="1358"/>
      <c r="MOE125" s="1358"/>
      <c r="MOF125" s="1358"/>
      <c r="MOG125" s="1358"/>
      <c r="MOH125" s="1358"/>
      <c r="MOI125" s="1358"/>
      <c r="MOJ125" s="1358"/>
      <c r="MOK125" s="1358"/>
      <c r="MOL125" s="1358"/>
      <c r="MOM125" s="1358"/>
      <c r="MON125" s="1358"/>
      <c r="MOO125" s="1358"/>
      <c r="MOP125" s="1358"/>
      <c r="MOQ125" s="1358"/>
      <c r="MOR125" s="1358"/>
      <c r="MOS125" s="1358"/>
      <c r="MOT125" s="1358"/>
      <c r="MOU125" s="1358"/>
      <c r="MOV125" s="1358"/>
      <c r="MOW125" s="1358"/>
      <c r="MOX125" s="1358"/>
      <c r="MOY125" s="1358"/>
      <c r="MOZ125" s="1358"/>
      <c r="MPA125" s="1358"/>
      <c r="MPB125" s="1358"/>
      <c r="MPC125" s="1358"/>
      <c r="MPD125" s="1358"/>
      <c r="MPE125" s="1358"/>
      <c r="MPF125" s="1358"/>
      <c r="MPG125" s="1358"/>
      <c r="MPH125" s="1358"/>
      <c r="MPI125" s="1358"/>
      <c r="MPJ125" s="1358"/>
      <c r="MPK125" s="1358"/>
      <c r="MPL125" s="1358"/>
      <c r="MPM125" s="1358"/>
      <c r="MPN125" s="1358"/>
      <c r="MPO125" s="1358"/>
      <c r="MPP125" s="1358"/>
      <c r="MPQ125" s="1358"/>
      <c r="MPR125" s="1358"/>
      <c r="MPS125" s="1358"/>
      <c r="MPT125" s="1358"/>
      <c r="MPU125" s="1358"/>
      <c r="MPV125" s="1358"/>
      <c r="MPW125" s="1358"/>
      <c r="MPX125" s="1358"/>
      <c r="MPY125" s="1358"/>
      <c r="MPZ125" s="1358"/>
      <c r="MQA125" s="1358"/>
      <c r="MQB125" s="1358"/>
      <c r="MQC125" s="1358"/>
      <c r="MQD125" s="1358"/>
      <c r="MQE125" s="1358"/>
      <c r="MQF125" s="1358"/>
      <c r="MQG125" s="1358"/>
      <c r="MQH125" s="1358"/>
      <c r="MQI125" s="1358"/>
      <c r="MQJ125" s="1358"/>
      <c r="MQK125" s="1358"/>
      <c r="MQL125" s="1358"/>
      <c r="MQM125" s="1358"/>
      <c r="MQN125" s="1358"/>
      <c r="MQO125" s="1358"/>
      <c r="MQP125" s="1358"/>
      <c r="MQQ125" s="1358"/>
      <c r="MQR125" s="1358"/>
      <c r="MQS125" s="1358"/>
      <c r="MQT125" s="1358"/>
      <c r="MQU125" s="1358"/>
      <c r="MQV125" s="1358"/>
      <c r="MQW125" s="1358"/>
      <c r="MQX125" s="1358"/>
      <c r="MQY125" s="1358"/>
      <c r="MQZ125" s="1358"/>
      <c r="MRA125" s="1358"/>
      <c r="MRB125" s="1358"/>
      <c r="MRC125" s="1358"/>
      <c r="MRD125" s="1358"/>
      <c r="MRE125" s="1358"/>
      <c r="MRF125" s="1358"/>
      <c r="MRG125" s="1358"/>
      <c r="MRH125" s="1358"/>
      <c r="MRI125" s="1358"/>
      <c r="MRJ125" s="1358"/>
      <c r="MRK125" s="1358"/>
      <c r="MRL125" s="1358"/>
      <c r="MRM125" s="1358"/>
      <c r="MRN125" s="1358"/>
      <c r="MRO125" s="1358"/>
      <c r="MRP125" s="1358"/>
      <c r="MRQ125" s="1358"/>
      <c r="MRR125" s="1358"/>
      <c r="MRS125" s="1358"/>
      <c r="MRT125" s="1358"/>
      <c r="MRU125" s="1358"/>
      <c r="MRV125" s="1358"/>
      <c r="MRW125" s="1358"/>
      <c r="MRX125" s="1358"/>
      <c r="MRY125" s="1358"/>
      <c r="MRZ125" s="1358"/>
      <c r="MSA125" s="1358"/>
      <c r="MSB125" s="1358"/>
      <c r="MSC125" s="1358"/>
      <c r="MSD125" s="1358"/>
      <c r="MSE125" s="1358"/>
      <c r="MSF125" s="1358"/>
      <c r="MSG125" s="1358"/>
      <c r="MSH125" s="1358"/>
      <c r="MSI125" s="1358"/>
      <c r="MSJ125" s="1358"/>
      <c r="MSK125" s="1358"/>
      <c r="MSL125" s="1358"/>
      <c r="MSM125" s="1358"/>
      <c r="MSN125" s="1358"/>
      <c r="MSO125" s="1358"/>
      <c r="MSP125" s="1358"/>
      <c r="MSQ125" s="1358"/>
      <c r="MSR125" s="1358"/>
      <c r="MSS125" s="1358"/>
      <c r="MST125" s="1358"/>
      <c r="MSU125" s="1358"/>
      <c r="MSV125" s="1358"/>
      <c r="MSW125" s="1358"/>
      <c r="MSX125" s="1358"/>
      <c r="MSY125" s="1358"/>
      <c r="MSZ125" s="1358"/>
      <c r="MTA125" s="1358"/>
      <c r="MTB125" s="1358"/>
      <c r="MTC125" s="1358"/>
      <c r="MTD125" s="1358"/>
      <c r="MTE125" s="1358"/>
      <c r="MTF125" s="1358"/>
      <c r="MTG125" s="1358"/>
      <c r="MTH125" s="1358"/>
      <c r="MTI125" s="1358"/>
      <c r="MTJ125" s="1358"/>
      <c r="MTK125" s="1358"/>
      <c r="MTL125" s="1358"/>
      <c r="MTM125" s="1358"/>
      <c r="MTN125" s="1358"/>
      <c r="MTO125" s="1358"/>
      <c r="MTP125" s="1358"/>
      <c r="MTQ125" s="1358"/>
      <c r="MTR125" s="1358"/>
      <c r="MTS125" s="1358"/>
      <c r="MTT125" s="1358"/>
      <c r="MTU125" s="1358"/>
      <c r="MTV125" s="1358"/>
      <c r="MTW125" s="1358"/>
      <c r="MTX125" s="1358"/>
      <c r="MTY125" s="1358"/>
      <c r="MTZ125" s="1358"/>
      <c r="MUA125" s="1358"/>
      <c r="MUB125" s="1358"/>
      <c r="MUC125" s="1358"/>
      <c r="MUD125" s="1358"/>
      <c r="MUE125" s="1358"/>
      <c r="MUF125" s="1358"/>
      <c r="MUG125" s="1358"/>
      <c r="MUH125" s="1358"/>
      <c r="MUI125" s="1358"/>
      <c r="MUJ125" s="1358"/>
      <c r="MUK125" s="1358"/>
      <c r="MUL125" s="1358"/>
      <c r="MUM125" s="1358"/>
      <c r="MUN125" s="1358"/>
      <c r="MUO125" s="1358"/>
      <c r="MUP125" s="1358"/>
      <c r="MUQ125" s="1358"/>
      <c r="MUR125" s="1358"/>
      <c r="MUS125" s="1358"/>
      <c r="MUT125" s="1358"/>
      <c r="MUU125" s="1358"/>
      <c r="MUV125" s="1358"/>
      <c r="MUW125" s="1358"/>
      <c r="MUX125" s="1358"/>
      <c r="MUY125" s="1358"/>
      <c r="MUZ125" s="1358"/>
      <c r="MVA125" s="1358"/>
      <c r="MVB125" s="1358"/>
      <c r="MVC125" s="1358"/>
      <c r="MVD125" s="1358"/>
      <c r="MVE125" s="1358"/>
      <c r="MVF125" s="1358"/>
      <c r="MVG125" s="1358"/>
      <c r="MVH125" s="1358"/>
      <c r="MVI125" s="1358"/>
      <c r="MVJ125" s="1358"/>
      <c r="MVK125" s="1358"/>
      <c r="MVL125" s="1358"/>
      <c r="MVM125" s="1358"/>
      <c r="MVN125" s="1358"/>
      <c r="MVO125" s="1358"/>
      <c r="MVP125" s="1358"/>
      <c r="MVQ125" s="1358"/>
      <c r="MVR125" s="1358"/>
      <c r="MVS125" s="1358"/>
      <c r="MVT125" s="1358"/>
      <c r="MVU125" s="1358"/>
      <c r="MVV125" s="1358"/>
      <c r="MVW125" s="1358"/>
      <c r="MVX125" s="1358"/>
      <c r="MVY125" s="1358"/>
      <c r="MVZ125" s="1358"/>
      <c r="MWA125" s="1358"/>
      <c r="MWB125" s="1358"/>
      <c r="MWC125" s="1358"/>
      <c r="MWD125" s="1358"/>
      <c r="MWE125" s="1358"/>
      <c r="MWF125" s="1358"/>
      <c r="MWG125" s="1358"/>
      <c r="MWH125" s="1358"/>
      <c r="MWI125" s="1358"/>
      <c r="MWJ125" s="1358"/>
      <c r="MWK125" s="1358"/>
      <c r="MWL125" s="1358"/>
      <c r="MWM125" s="1358"/>
      <c r="MWN125" s="1358"/>
      <c r="MWO125" s="1358"/>
      <c r="MWP125" s="1358"/>
      <c r="MWQ125" s="1358"/>
      <c r="MWR125" s="1358"/>
      <c r="MWS125" s="1358"/>
      <c r="MWT125" s="1358"/>
      <c r="MWU125" s="1358"/>
      <c r="MWV125" s="1358"/>
      <c r="MWW125" s="1358"/>
      <c r="MWX125" s="1358"/>
      <c r="MWY125" s="1358"/>
      <c r="MWZ125" s="1358"/>
      <c r="MXA125" s="1358"/>
      <c r="MXB125" s="1358"/>
      <c r="MXC125" s="1358"/>
      <c r="MXD125" s="1358"/>
      <c r="MXE125" s="1358"/>
      <c r="MXF125" s="1358"/>
      <c r="MXG125" s="1358"/>
      <c r="MXH125" s="1358"/>
      <c r="MXI125" s="1358"/>
      <c r="MXJ125" s="1358"/>
      <c r="MXK125" s="1358"/>
      <c r="MXL125" s="1358"/>
      <c r="MXM125" s="1358"/>
      <c r="MXN125" s="1358"/>
      <c r="MXO125" s="1358"/>
      <c r="MXP125" s="1358"/>
      <c r="MXQ125" s="1358"/>
      <c r="MXR125" s="1358"/>
      <c r="MXS125" s="1358"/>
      <c r="MXT125" s="1358"/>
      <c r="MXU125" s="1358"/>
      <c r="MXV125" s="1358"/>
      <c r="MXW125" s="1358"/>
      <c r="MXX125" s="1358"/>
      <c r="MXY125" s="1358"/>
      <c r="MXZ125" s="1358"/>
      <c r="MYA125" s="1358"/>
      <c r="MYB125" s="1358"/>
      <c r="MYC125" s="1358"/>
      <c r="MYD125" s="1358"/>
      <c r="MYE125" s="1358"/>
      <c r="MYF125" s="1358"/>
      <c r="MYG125" s="1358"/>
      <c r="MYH125" s="1358"/>
      <c r="MYI125" s="1358"/>
      <c r="MYJ125" s="1358"/>
      <c r="MYK125" s="1358"/>
      <c r="MYL125" s="1358"/>
      <c r="MYM125" s="1358"/>
      <c r="MYN125" s="1358"/>
      <c r="MYO125" s="1358"/>
      <c r="MYP125" s="1358"/>
      <c r="MYQ125" s="1358"/>
      <c r="MYR125" s="1358"/>
      <c r="MYS125" s="1358"/>
      <c r="MYT125" s="1358"/>
      <c r="MYU125" s="1358"/>
      <c r="MYV125" s="1358"/>
      <c r="MYW125" s="1358"/>
      <c r="MYX125" s="1358"/>
      <c r="MYY125" s="1358"/>
      <c r="MYZ125" s="1358"/>
      <c r="MZA125" s="1358"/>
      <c r="MZB125" s="1358"/>
      <c r="MZC125" s="1358"/>
      <c r="MZD125" s="1358"/>
      <c r="MZE125" s="1358"/>
      <c r="MZF125" s="1358"/>
      <c r="MZG125" s="1358"/>
      <c r="MZH125" s="1358"/>
      <c r="MZI125" s="1358"/>
      <c r="MZJ125" s="1358"/>
      <c r="MZK125" s="1358"/>
      <c r="MZL125" s="1358"/>
      <c r="MZM125" s="1358"/>
      <c r="MZN125" s="1358"/>
      <c r="MZO125" s="1358"/>
      <c r="MZP125" s="1358"/>
      <c r="MZQ125" s="1358"/>
      <c r="MZR125" s="1358"/>
      <c r="MZS125" s="1358"/>
      <c r="MZT125" s="1358"/>
      <c r="MZU125" s="1358"/>
      <c r="MZV125" s="1358"/>
      <c r="MZW125" s="1358"/>
      <c r="MZX125" s="1358"/>
      <c r="MZY125" s="1358"/>
      <c r="MZZ125" s="1358"/>
      <c r="NAA125" s="1358"/>
      <c r="NAB125" s="1358"/>
      <c r="NAC125" s="1358"/>
      <c r="NAD125" s="1358"/>
      <c r="NAE125" s="1358"/>
      <c r="NAF125" s="1358"/>
      <c r="NAG125" s="1358"/>
      <c r="NAH125" s="1358"/>
      <c r="NAI125" s="1358"/>
      <c r="NAJ125" s="1358"/>
      <c r="NAK125" s="1358"/>
      <c r="NAL125" s="1358"/>
      <c r="NAM125" s="1358"/>
      <c r="NAN125" s="1358"/>
      <c r="NAO125" s="1358"/>
      <c r="NAP125" s="1358"/>
      <c r="NAQ125" s="1358"/>
      <c r="NAR125" s="1358"/>
      <c r="NAS125" s="1358"/>
      <c r="NAT125" s="1358"/>
      <c r="NAU125" s="1358"/>
      <c r="NAV125" s="1358"/>
      <c r="NAW125" s="1358"/>
      <c r="NAX125" s="1358"/>
      <c r="NAY125" s="1358"/>
      <c r="NAZ125" s="1358"/>
      <c r="NBA125" s="1358"/>
      <c r="NBB125" s="1358"/>
      <c r="NBC125" s="1358"/>
      <c r="NBD125" s="1358"/>
      <c r="NBE125" s="1358"/>
      <c r="NBF125" s="1358"/>
      <c r="NBG125" s="1358"/>
      <c r="NBH125" s="1358"/>
      <c r="NBI125" s="1358"/>
      <c r="NBJ125" s="1358"/>
      <c r="NBK125" s="1358"/>
      <c r="NBL125" s="1358"/>
      <c r="NBM125" s="1358"/>
      <c r="NBN125" s="1358"/>
      <c r="NBO125" s="1358"/>
      <c r="NBP125" s="1358"/>
      <c r="NBQ125" s="1358"/>
      <c r="NBR125" s="1358"/>
      <c r="NBS125" s="1358"/>
      <c r="NBT125" s="1358"/>
      <c r="NBU125" s="1358"/>
      <c r="NBV125" s="1358"/>
      <c r="NBW125" s="1358"/>
      <c r="NBX125" s="1358"/>
      <c r="NBY125" s="1358"/>
      <c r="NBZ125" s="1358"/>
      <c r="NCA125" s="1358"/>
      <c r="NCB125" s="1358"/>
      <c r="NCC125" s="1358"/>
      <c r="NCD125" s="1358"/>
      <c r="NCE125" s="1358"/>
      <c r="NCF125" s="1358"/>
      <c r="NCG125" s="1358"/>
      <c r="NCH125" s="1358"/>
      <c r="NCI125" s="1358"/>
      <c r="NCJ125" s="1358"/>
      <c r="NCK125" s="1358"/>
      <c r="NCL125" s="1358"/>
      <c r="NCM125" s="1358"/>
      <c r="NCN125" s="1358"/>
      <c r="NCO125" s="1358"/>
      <c r="NCP125" s="1358"/>
      <c r="NCQ125" s="1358"/>
      <c r="NCR125" s="1358"/>
      <c r="NCS125" s="1358"/>
      <c r="NCT125" s="1358"/>
      <c r="NCU125" s="1358"/>
      <c r="NCV125" s="1358"/>
      <c r="NCW125" s="1358"/>
      <c r="NCX125" s="1358"/>
      <c r="NCY125" s="1358"/>
      <c r="NCZ125" s="1358"/>
      <c r="NDA125" s="1358"/>
      <c r="NDB125" s="1358"/>
      <c r="NDC125" s="1358"/>
      <c r="NDD125" s="1358"/>
      <c r="NDE125" s="1358"/>
      <c r="NDF125" s="1358"/>
      <c r="NDG125" s="1358"/>
      <c r="NDH125" s="1358"/>
      <c r="NDI125" s="1358"/>
      <c r="NDJ125" s="1358"/>
      <c r="NDK125" s="1358"/>
      <c r="NDL125" s="1358"/>
      <c r="NDM125" s="1358"/>
      <c r="NDN125" s="1358"/>
      <c r="NDO125" s="1358"/>
      <c r="NDP125" s="1358"/>
      <c r="NDQ125" s="1358"/>
      <c r="NDR125" s="1358"/>
      <c r="NDS125" s="1358"/>
      <c r="NDT125" s="1358"/>
      <c r="NDU125" s="1358"/>
      <c r="NDV125" s="1358"/>
      <c r="NDW125" s="1358"/>
      <c r="NDX125" s="1358"/>
      <c r="NDY125" s="1358"/>
      <c r="NDZ125" s="1358"/>
      <c r="NEA125" s="1358"/>
      <c r="NEB125" s="1358"/>
      <c r="NEC125" s="1358"/>
      <c r="NED125" s="1358"/>
      <c r="NEE125" s="1358"/>
      <c r="NEF125" s="1358"/>
      <c r="NEG125" s="1358"/>
      <c r="NEH125" s="1358"/>
      <c r="NEI125" s="1358"/>
      <c r="NEJ125" s="1358"/>
      <c r="NEK125" s="1358"/>
      <c r="NEL125" s="1358"/>
      <c r="NEM125" s="1358"/>
      <c r="NEN125" s="1358"/>
      <c r="NEO125" s="1358"/>
      <c r="NEP125" s="1358"/>
      <c r="NEQ125" s="1358"/>
      <c r="NER125" s="1358"/>
      <c r="NES125" s="1358"/>
      <c r="NET125" s="1358"/>
      <c r="NEU125" s="1358"/>
      <c r="NEV125" s="1358"/>
      <c r="NEW125" s="1358"/>
      <c r="NEX125" s="1358"/>
      <c r="NEY125" s="1358"/>
      <c r="NEZ125" s="1358"/>
      <c r="NFA125" s="1358"/>
      <c r="NFB125" s="1358"/>
      <c r="NFC125" s="1358"/>
      <c r="NFD125" s="1358"/>
      <c r="NFE125" s="1358"/>
      <c r="NFF125" s="1358"/>
      <c r="NFG125" s="1358"/>
      <c r="NFH125" s="1358"/>
      <c r="NFI125" s="1358"/>
      <c r="NFJ125" s="1358"/>
      <c r="NFK125" s="1358"/>
      <c r="NFL125" s="1358"/>
      <c r="NFM125" s="1358"/>
      <c r="NFN125" s="1358"/>
      <c r="NFO125" s="1358"/>
      <c r="NFP125" s="1358"/>
      <c r="NFQ125" s="1358"/>
      <c r="NFR125" s="1358"/>
      <c r="NFS125" s="1358"/>
      <c r="NFT125" s="1358"/>
      <c r="NFU125" s="1358"/>
      <c r="NFV125" s="1358"/>
      <c r="NFW125" s="1358"/>
      <c r="NFX125" s="1358"/>
      <c r="NFY125" s="1358"/>
      <c r="NFZ125" s="1358"/>
      <c r="NGA125" s="1358"/>
      <c r="NGB125" s="1358"/>
      <c r="NGC125" s="1358"/>
      <c r="NGD125" s="1358"/>
      <c r="NGE125" s="1358"/>
      <c r="NGF125" s="1358"/>
      <c r="NGG125" s="1358"/>
      <c r="NGH125" s="1358"/>
      <c r="NGI125" s="1358"/>
      <c r="NGJ125" s="1358"/>
      <c r="NGK125" s="1358"/>
      <c r="NGL125" s="1358"/>
      <c r="NGM125" s="1358"/>
      <c r="NGN125" s="1358"/>
      <c r="NGO125" s="1358"/>
      <c r="NGP125" s="1358"/>
      <c r="NGQ125" s="1358"/>
      <c r="NGR125" s="1358"/>
      <c r="NGS125" s="1358"/>
      <c r="NGT125" s="1358"/>
      <c r="NGU125" s="1358"/>
      <c r="NGV125" s="1358"/>
      <c r="NGW125" s="1358"/>
      <c r="NGX125" s="1358"/>
      <c r="NGY125" s="1358"/>
      <c r="NGZ125" s="1358"/>
      <c r="NHA125" s="1358"/>
      <c r="NHB125" s="1358"/>
      <c r="NHC125" s="1358"/>
      <c r="NHD125" s="1358"/>
      <c r="NHE125" s="1358"/>
      <c r="NHF125" s="1358"/>
      <c r="NHG125" s="1358"/>
      <c r="NHH125" s="1358"/>
      <c r="NHI125" s="1358"/>
      <c r="NHJ125" s="1358"/>
      <c r="NHK125" s="1358"/>
      <c r="NHL125" s="1358"/>
      <c r="NHM125" s="1358"/>
      <c r="NHN125" s="1358"/>
      <c r="NHO125" s="1358"/>
      <c r="NHP125" s="1358"/>
      <c r="NHQ125" s="1358"/>
      <c r="NHR125" s="1358"/>
      <c r="NHS125" s="1358"/>
      <c r="NHT125" s="1358"/>
      <c r="NHU125" s="1358"/>
      <c r="NHV125" s="1358"/>
      <c r="NHW125" s="1358"/>
      <c r="NHX125" s="1358"/>
      <c r="NHY125" s="1358"/>
      <c r="NHZ125" s="1358"/>
      <c r="NIA125" s="1358"/>
      <c r="NIB125" s="1358"/>
      <c r="NIC125" s="1358"/>
      <c r="NID125" s="1358"/>
      <c r="NIE125" s="1358"/>
      <c r="NIF125" s="1358"/>
      <c r="NIG125" s="1358"/>
      <c r="NIH125" s="1358"/>
      <c r="NII125" s="1358"/>
      <c r="NIJ125" s="1358"/>
      <c r="NIK125" s="1358"/>
      <c r="NIL125" s="1358"/>
      <c r="NIM125" s="1358"/>
      <c r="NIN125" s="1358"/>
      <c r="NIO125" s="1358"/>
      <c r="NIP125" s="1358"/>
      <c r="NIQ125" s="1358"/>
      <c r="NIR125" s="1358"/>
      <c r="NIS125" s="1358"/>
      <c r="NIT125" s="1358"/>
      <c r="NIU125" s="1358"/>
      <c r="NIV125" s="1358"/>
      <c r="NIW125" s="1358"/>
      <c r="NIX125" s="1358"/>
      <c r="NIY125" s="1358"/>
      <c r="NIZ125" s="1358"/>
      <c r="NJA125" s="1358"/>
      <c r="NJB125" s="1358"/>
      <c r="NJC125" s="1358"/>
      <c r="NJD125" s="1358"/>
      <c r="NJE125" s="1358"/>
      <c r="NJF125" s="1358"/>
      <c r="NJG125" s="1358"/>
      <c r="NJH125" s="1358"/>
      <c r="NJI125" s="1358"/>
      <c r="NJJ125" s="1358"/>
      <c r="NJK125" s="1358"/>
      <c r="NJL125" s="1358"/>
      <c r="NJM125" s="1358"/>
      <c r="NJN125" s="1358"/>
      <c r="NJO125" s="1358"/>
      <c r="NJP125" s="1358"/>
      <c r="NJQ125" s="1358"/>
      <c r="NJR125" s="1358"/>
      <c r="NJS125" s="1358"/>
      <c r="NJT125" s="1358"/>
      <c r="NJU125" s="1358"/>
      <c r="NJV125" s="1358"/>
      <c r="NJW125" s="1358"/>
      <c r="NJX125" s="1358"/>
      <c r="NJY125" s="1358"/>
      <c r="NJZ125" s="1358"/>
      <c r="NKA125" s="1358"/>
      <c r="NKB125" s="1358"/>
      <c r="NKC125" s="1358"/>
      <c r="NKD125" s="1358"/>
      <c r="NKE125" s="1358"/>
      <c r="NKF125" s="1358"/>
      <c r="NKG125" s="1358"/>
      <c r="NKH125" s="1358"/>
      <c r="NKI125" s="1358"/>
      <c r="NKJ125" s="1358"/>
      <c r="NKK125" s="1358"/>
      <c r="NKL125" s="1358"/>
      <c r="NKM125" s="1358"/>
      <c r="NKN125" s="1358"/>
      <c r="NKO125" s="1358"/>
      <c r="NKP125" s="1358"/>
      <c r="NKQ125" s="1358"/>
      <c r="NKR125" s="1358"/>
      <c r="NKS125" s="1358"/>
      <c r="NKT125" s="1358"/>
      <c r="NKU125" s="1358"/>
      <c r="NKV125" s="1358"/>
      <c r="NKW125" s="1358"/>
      <c r="NKX125" s="1358"/>
      <c r="NKY125" s="1358"/>
      <c r="NKZ125" s="1358"/>
      <c r="NLA125" s="1358"/>
      <c r="NLB125" s="1358"/>
      <c r="NLC125" s="1358"/>
      <c r="NLD125" s="1358"/>
      <c r="NLE125" s="1358"/>
      <c r="NLF125" s="1358"/>
      <c r="NLG125" s="1358"/>
      <c r="NLH125" s="1358"/>
      <c r="NLI125" s="1358"/>
      <c r="NLJ125" s="1358"/>
      <c r="NLK125" s="1358"/>
      <c r="NLL125" s="1358"/>
      <c r="NLM125" s="1358"/>
      <c r="NLN125" s="1358"/>
      <c r="NLO125" s="1358"/>
      <c r="NLP125" s="1358"/>
      <c r="NLQ125" s="1358"/>
      <c r="NLR125" s="1358"/>
      <c r="NLS125" s="1358"/>
      <c r="NLT125" s="1358"/>
      <c r="NLU125" s="1358"/>
      <c r="NLV125" s="1358"/>
      <c r="NLW125" s="1358"/>
      <c r="NLX125" s="1358"/>
      <c r="NLY125" s="1358"/>
      <c r="NLZ125" s="1358"/>
      <c r="NMA125" s="1358"/>
      <c r="NMB125" s="1358"/>
      <c r="NMC125" s="1358"/>
      <c r="NMD125" s="1358"/>
      <c r="NME125" s="1358"/>
      <c r="NMF125" s="1358"/>
      <c r="NMG125" s="1358"/>
      <c r="NMH125" s="1358"/>
      <c r="NMI125" s="1358"/>
      <c r="NMJ125" s="1358"/>
      <c r="NMK125" s="1358"/>
      <c r="NML125" s="1358"/>
      <c r="NMM125" s="1358"/>
      <c r="NMN125" s="1358"/>
      <c r="NMO125" s="1358"/>
      <c r="NMP125" s="1358"/>
      <c r="NMQ125" s="1358"/>
      <c r="NMR125" s="1358"/>
      <c r="NMS125" s="1358"/>
      <c r="NMT125" s="1358"/>
      <c r="NMU125" s="1358"/>
      <c r="NMV125" s="1358"/>
      <c r="NMW125" s="1358"/>
      <c r="NMX125" s="1358"/>
      <c r="NMY125" s="1358"/>
      <c r="NMZ125" s="1358"/>
      <c r="NNA125" s="1358"/>
      <c r="NNB125" s="1358"/>
      <c r="NNC125" s="1358"/>
      <c r="NND125" s="1358"/>
      <c r="NNE125" s="1358"/>
      <c r="NNF125" s="1358"/>
      <c r="NNG125" s="1358"/>
      <c r="NNH125" s="1358"/>
      <c r="NNI125" s="1358"/>
      <c r="NNJ125" s="1358"/>
      <c r="NNK125" s="1358"/>
      <c r="NNL125" s="1358"/>
      <c r="NNM125" s="1358"/>
      <c r="NNN125" s="1358"/>
      <c r="NNO125" s="1358"/>
      <c r="NNP125" s="1358"/>
      <c r="NNQ125" s="1358"/>
      <c r="NNR125" s="1358"/>
      <c r="NNS125" s="1358"/>
      <c r="NNT125" s="1358"/>
      <c r="NNU125" s="1358"/>
      <c r="NNV125" s="1358"/>
      <c r="NNW125" s="1358"/>
      <c r="NNX125" s="1358"/>
      <c r="NNY125" s="1358"/>
      <c r="NNZ125" s="1358"/>
      <c r="NOA125" s="1358"/>
      <c r="NOB125" s="1358"/>
      <c r="NOC125" s="1358"/>
      <c r="NOD125" s="1358"/>
      <c r="NOE125" s="1358"/>
      <c r="NOF125" s="1358"/>
      <c r="NOG125" s="1358"/>
      <c r="NOH125" s="1358"/>
      <c r="NOI125" s="1358"/>
      <c r="NOJ125" s="1358"/>
      <c r="NOK125" s="1358"/>
      <c r="NOL125" s="1358"/>
      <c r="NOM125" s="1358"/>
      <c r="NON125" s="1358"/>
      <c r="NOO125" s="1358"/>
      <c r="NOP125" s="1358"/>
      <c r="NOQ125" s="1358"/>
      <c r="NOR125" s="1358"/>
      <c r="NOS125" s="1358"/>
      <c r="NOT125" s="1358"/>
      <c r="NOU125" s="1358"/>
      <c r="NOV125" s="1358"/>
      <c r="NOW125" s="1358"/>
      <c r="NOX125" s="1358"/>
      <c r="NOY125" s="1358"/>
      <c r="NOZ125" s="1358"/>
      <c r="NPA125" s="1358"/>
      <c r="NPB125" s="1358"/>
      <c r="NPC125" s="1358"/>
      <c r="NPD125" s="1358"/>
      <c r="NPE125" s="1358"/>
      <c r="NPF125" s="1358"/>
      <c r="NPG125" s="1358"/>
      <c r="NPH125" s="1358"/>
      <c r="NPI125" s="1358"/>
      <c r="NPJ125" s="1358"/>
      <c r="NPK125" s="1358"/>
      <c r="NPL125" s="1358"/>
      <c r="NPM125" s="1358"/>
      <c r="NPN125" s="1358"/>
      <c r="NPO125" s="1358"/>
      <c r="NPP125" s="1358"/>
      <c r="NPQ125" s="1358"/>
      <c r="NPR125" s="1358"/>
      <c r="NPS125" s="1358"/>
      <c r="NPT125" s="1358"/>
      <c r="NPU125" s="1358"/>
      <c r="NPV125" s="1358"/>
      <c r="NPW125" s="1358"/>
      <c r="NPX125" s="1358"/>
      <c r="NPY125" s="1358"/>
      <c r="NPZ125" s="1358"/>
      <c r="NQA125" s="1358"/>
      <c r="NQB125" s="1358"/>
      <c r="NQC125" s="1358"/>
      <c r="NQD125" s="1358"/>
      <c r="NQE125" s="1358"/>
      <c r="NQF125" s="1358"/>
      <c r="NQG125" s="1358"/>
      <c r="NQH125" s="1358"/>
      <c r="NQI125" s="1358"/>
      <c r="NQJ125" s="1358"/>
      <c r="NQK125" s="1358"/>
      <c r="NQL125" s="1358"/>
      <c r="NQM125" s="1358"/>
      <c r="NQN125" s="1358"/>
      <c r="NQO125" s="1358"/>
      <c r="NQP125" s="1358"/>
      <c r="NQQ125" s="1358"/>
      <c r="NQR125" s="1358"/>
      <c r="NQS125" s="1358"/>
      <c r="NQT125" s="1358"/>
      <c r="NQU125" s="1358"/>
      <c r="NQV125" s="1358"/>
      <c r="NQW125" s="1358"/>
      <c r="NQX125" s="1358"/>
      <c r="NQY125" s="1358"/>
      <c r="NQZ125" s="1358"/>
      <c r="NRA125" s="1358"/>
      <c r="NRB125" s="1358"/>
      <c r="NRC125" s="1358"/>
      <c r="NRD125" s="1358"/>
      <c r="NRE125" s="1358"/>
      <c r="NRF125" s="1358"/>
      <c r="NRG125" s="1358"/>
      <c r="NRH125" s="1358"/>
      <c r="NRI125" s="1358"/>
      <c r="NRJ125" s="1358"/>
      <c r="NRK125" s="1358"/>
      <c r="NRL125" s="1358"/>
      <c r="NRM125" s="1358"/>
      <c r="NRN125" s="1358"/>
      <c r="NRO125" s="1358"/>
      <c r="NRP125" s="1358"/>
      <c r="NRQ125" s="1358"/>
      <c r="NRR125" s="1358"/>
      <c r="NRS125" s="1358"/>
      <c r="NRT125" s="1358"/>
      <c r="NRU125" s="1358"/>
      <c r="NRV125" s="1358"/>
      <c r="NRW125" s="1358"/>
      <c r="NRX125" s="1358"/>
      <c r="NRY125" s="1358"/>
      <c r="NRZ125" s="1358"/>
      <c r="NSA125" s="1358"/>
      <c r="NSB125" s="1358"/>
      <c r="NSC125" s="1358"/>
      <c r="NSD125" s="1358"/>
      <c r="NSE125" s="1358"/>
      <c r="NSF125" s="1358"/>
      <c r="NSG125" s="1358"/>
      <c r="NSH125" s="1358"/>
      <c r="NSI125" s="1358"/>
      <c r="NSJ125" s="1358"/>
      <c r="NSK125" s="1358"/>
      <c r="NSL125" s="1358"/>
      <c r="NSM125" s="1358"/>
      <c r="NSN125" s="1358"/>
      <c r="NSO125" s="1358"/>
      <c r="NSP125" s="1358"/>
      <c r="NSQ125" s="1358"/>
      <c r="NSR125" s="1358"/>
      <c r="NSS125" s="1358"/>
      <c r="NST125" s="1358"/>
      <c r="NSU125" s="1358"/>
      <c r="NSV125" s="1358"/>
      <c r="NSW125" s="1358"/>
      <c r="NSX125" s="1358"/>
      <c r="NSY125" s="1358"/>
      <c r="NSZ125" s="1358"/>
      <c r="NTA125" s="1358"/>
      <c r="NTB125" s="1358"/>
      <c r="NTC125" s="1358"/>
      <c r="NTD125" s="1358"/>
      <c r="NTE125" s="1358"/>
      <c r="NTF125" s="1358"/>
      <c r="NTG125" s="1358"/>
      <c r="NTH125" s="1358"/>
      <c r="NTI125" s="1358"/>
      <c r="NTJ125" s="1358"/>
      <c r="NTK125" s="1358"/>
      <c r="NTL125" s="1358"/>
      <c r="NTM125" s="1358"/>
      <c r="NTN125" s="1358"/>
      <c r="NTO125" s="1358"/>
      <c r="NTP125" s="1358"/>
      <c r="NTQ125" s="1358"/>
      <c r="NTR125" s="1358"/>
      <c r="NTS125" s="1358"/>
      <c r="NTT125" s="1358"/>
      <c r="NTU125" s="1358"/>
      <c r="NTV125" s="1358"/>
      <c r="NTW125" s="1358"/>
      <c r="NTX125" s="1358"/>
      <c r="NTY125" s="1358"/>
      <c r="NTZ125" s="1358"/>
      <c r="NUA125" s="1358"/>
      <c r="NUB125" s="1358"/>
      <c r="NUC125" s="1358"/>
      <c r="NUD125" s="1358"/>
      <c r="NUE125" s="1358"/>
      <c r="NUF125" s="1358"/>
      <c r="NUG125" s="1358"/>
      <c r="NUH125" s="1358"/>
      <c r="NUI125" s="1358"/>
      <c r="NUJ125" s="1358"/>
      <c r="NUK125" s="1358"/>
      <c r="NUL125" s="1358"/>
      <c r="NUM125" s="1358"/>
      <c r="NUN125" s="1358"/>
      <c r="NUO125" s="1358"/>
      <c r="NUP125" s="1358"/>
      <c r="NUQ125" s="1358"/>
      <c r="NUR125" s="1358"/>
      <c r="NUS125" s="1358"/>
      <c r="NUT125" s="1358"/>
      <c r="NUU125" s="1358"/>
      <c r="NUV125" s="1358"/>
      <c r="NUW125" s="1358"/>
      <c r="NUX125" s="1358"/>
      <c r="NUY125" s="1358"/>
      <c r="NUZ125" s="1358"/>
      <c r="NVA125" s="1358"/>
      <c r="NVB125" s="1358"/>
      <c r="NVC125" s="1358"/>
      <c r="NVD125" s="1358"/>
      <c r="NVE125" s="1358"/>
      <c r="NVF125" s="1358"/>
      <c r="NVG125" s="1358"/>
      <c r="NVH125" s="1358"/>
      <c r="NVI125" s="1358"/>
      <c r="NVJ125" s="1358"/>
      <c r="NVK125" s="1358"/>
      <c r="NVL125" s="1358"/>
      <c r="NVM125" s="1358"/>
      <c r="NVN125" s="1358"/>
      <c r="NVO125" s="1358"/>
      <c r="NVP125" s="1358"/>
      <c r="NVQ125" s="1358"/>
      <c r="NVR125" s="1358"/>
      <c r="NVS125" s="1358"/>
      <c r="NVT125" s="1358"/>
      <c r="NVU125" s="1358"/>
      <c r="NVV125" s="1358"/>
      <c r="NVW125" s="1358"/>
      <c r="NVX125" s="1358"/>
      <c r="NVY125" s="1358"/>
      <c r="NVZ125" s="1358"/>
      <c r="NWA125" s="1358"/>
      <c r="NWB125" s="1358"/>
      <c r="NWC125" s="1358"/>
      <c r="NWD125" s="1358"/>
      <c r="NWE125" s="1358"/>
      <c r="NWF125" s="1358"/>
      <c r="NWG125" s="1358"/>
      <c r="NWH125" s="1358"/>
      <c r="NWI125" s="1358"/>
      <c r="NWJ125" s="1358"/>
      <c r="NWK125" s="1358"/>
      <c r="NWL125" s="1358"/>
      <c r="NWM125" s="1358"/>
      <c r="NWN125" s="1358"/>
      <c r="NWO125" s="1358"/>
      <c r="NWP125" s="1358"/>
      <c r="NWQ125" s="1358"/>
      <c r="NWR125" s="1358"/>
      <c r="NWS125" s="1358"/>
      <c r="NWT125" s="1358"/>
      <c r="NWU125" s="1358"/>
      <c r="NWV125" s="1358"/>
      <c r="NWW125" s="1358"/>
      <c r="NWX125" s="1358"/>
      <c r="NWY125" s="1358"/>
      <c r="NWZ125" s="1358"/>
      <c r="NXA125" s="1358"/>
      <c r="NXB125" s="1358"/>
      <c r="NXC125" s="1358"/>
      <c r="NXD125" s="1358"/>
      <c r="NXE125" s="1358"/>
      <c r="NXF125" s="1358"/>
      <c r="NXG125" s="1358"/>
      <c r="NXH125" s="1358"/>
      <c r="NXI125" s="1358"/>
      <c r="NXJ125" s="1358"/>
      <c r="NXK125" s="1358"/>
      <c r="NXL125" s="1358"/>
      <c r="NXM125" s="1358"/>
      <c r="NXN125" s="1358"/>
      <c r="NXO125" s="1358"/>
      <c r="NXP125" s="1358"/>
      <c r="NXQ125" s="1358"/>
      <c r="NXR125" s="1358"/>
      <c r="NXS125" s="1358"/>
      <c r="NXT125" s="1358"/>
      <c r="NXU125" s="1358"/>
      <c r="NXV125" s="1358"/>
      <c r="NXW125" s="1358"/>
      <c r="NXX125" s="1358"/>
      <c r="NXY125" s="1358"/>
      <c r="NXZ125" s="1358"/>
      <c r="NYA125" s="1358"/>
      <c r="NYB125" s="1358"/>
      <c r="NYC125" s="1358"/>
      <c r="NYD125" s="1358"/>
      <c r="NYE125" s="1358"/>
      <c r="NYF125" s="1358"/>
      <c r="NYG125" s="1358"/>
      <c r="NYH125" s="1358"/>
      <c r="NYI125" s="1358"/>
      <c r="NYJ125" s="1358"/>
      <c r="NYK125" s="1358"/>
      <c r="NYL125" s="1358"/>
      <c r="NYM125" s="1358"/>
      <c r="NYN125" s="1358"/>
      <c r="NYO125" s="1358"/>
      <c r="NYP125" s="1358"/>
      <c r="NYQ125" s="1358"/>
      <c r="NYR125" s="1358"/>
      <c r="NYS125" s="1358"/>
      <c r="NYT125" s="1358"/>
      <c r="NYU125" s="1358"/>
      <c r="NYV125" s="1358"/>
      <c r="NYW125" s="1358"/>
      <c r="NYX125" s="1358"/>
      <c r="NYY125" s="1358"/>
      <c r="NYZ125" s="1358"/>
      <c r="NZA125" s="1358"/>
      <c r="NZB125" s="1358"/>
      <c r="NZC125" s="1358"/>
      <c r="NZD125" s="1358"/>
      <c r="NZE125" s="1358"/>
      <c r="NZF125" s="1358"/>
      <c r="NZG125" s="1358"/>
      <c r="NZH125" s="1358"/>
      <c r="NZI125" s="1358"/>
      <c r="NZJ125" s="1358"/>
      <c r="NZK125" s="1358"/>
      <c r="NZL125" s="1358"/>
      <c r="NZM125" s="1358"/>
      <c r="NZN125" s="1358"/>
      <c r="NZO125" s="1358"/>
      <c r="NZP125" s="1358"/>
      <c r="NZQ125" s="1358"/>
      <c r="NZR125" s="1358"/>
      <c r="NZS125" s="1358"/>
      <c r="NZT125" s="1358"/>
      <c r="NZU125" s="1358"/>
      <c r="NZV125" s="1358"/>
      <c r="NZW125" s="1358"/>
      <c r="NZX125" s="1358"/>
      <c r="NZY125" s="1358"/>
      <c r="NZZ125" s="1358"/>
      <c r="OAA125" s="1358"/>
      <c r="OAB125" s="1358"/>
      <c r="OAC125" s="1358"/>
      <c r="OAD125" s="1358"/>
      <c r="OAE125" s="1358"/>
      <c r="OAF125" s="1358"/>
      <c r="OAG125" s="1358"/>
      <c r="OAH125" s="1358"/>
      <c r="OAI125" s="1358"/>
      <c r="OAJ125" s="1358"/>
      <c r="OAK125" s="1358"/>
      <c r="OAL125" s="1358"/>
      <c r="OAM125" s="1358"/>
      <c r="OAN125" s="1358"/>
      <c r="OAO125" s="1358"/>
      <c r="OAP125" s="1358"/>
      <c r="OAQ125" s="1358"/>
      <c r="OAR125" s="1358"/>
      <c r="OAS125" s="1358"/>
      <c r="OAT125" s="1358"/>
      <c r="OAU125" s="1358"/>
      <c r="OAV125" s="1358"/>
      <c r="OAW125" s="1358"/>
      <c r="OAX125" s="1358"/>
      <c r="OAY125" s="1358"/>
      <c r="OAZ125" s="1358"/>
      <c r="OBA125" s="1358"/>
      <c r="OBB125" s="1358"/>
      <c r="OBC125" s="1358"/>
      <c r="OBD125" s="1358"/>
      <c r="OBE125" s="1358"/>
      <c r="OBF125" s="1358"/>
      <c r="OBG125" s="1358"/>
      <c r="OBH125" s="1358"/>
      <c r="OBI125" s="1358"/>
      <c r="OBJ125" s="1358"/>
      <c r="OBK125" s="1358"/>
      <c r="OBL125" s="1358"/>
      <c r="OBM125" s="1358"/>
      <c r="OBN125" s="1358"/>
      <c r="OBO125" s="1358"/>
      <c r="OBP125" s="1358"/>
      <c r="OBQ125" s="1358"/>
      <c r="OBR125" s="1358"/>
      <c r="OBS125" s="1358"/>
      <c r="OBT125" s="1358"/>
      <c r="OBU125" s="1358"/>
      <c r="OBV125" s="1358"/>
      <c r="OBW125" s="1358"/>
      <c r="OBX125" s="1358"/>
      <c r="OBY125" s="1358"/>
      <c r="OBZ125" s="1358"/>
      <c r="OCA125" s="1358"/>
      <c r="OCB125" s="1358"/>
      <c r="OCC125" s="1358"/>
      <c r="OCD125" s="1358"/>
      <c r="OCE125" s="1358"/>
      <c r="OCF125" s="1358"/>
      <c r="OCG125" s="1358"/>
      <c r="OCH125" s="1358"/>
      <c r="OCI125" s="1358"/>
      <c r="OCJ125" s="1358"/>
      <c r="OCK125" s="1358"/>
      <c r="OCL125" s="1358"/>
      <c r="OCM125" s="1358"/>
      <c r="OCN125" s="1358"/>
      <c r="OCO125" s="1358"/>
      <c r="OCP125" s="1358"/>
      <c r="OCQ125" s="1358"/>
      <c r="OCR125" s="1358"/>
      <c r="OCS125" s="1358"/>
      <c r="OCT125" s="1358"/>
      <c r="OCU125" s="1358"/>
      <c r="OCV125" s="1358"/>
      <c r="OCW125" s="1358"/>
      <c r="OCX125" s="1358"/>
      <c r="OCY125" s="1358"/>
      <c r="OCZ125" s="1358"/>
      <c r="ODA125" s="1358"/>
      <c r="ODB125" s="1358"/>
      <c r="ODC125" s="1358"/>
      <c r="ODD125" s="1358"/>
      <c r="ODE125" s="1358"/>
      <c r="ODF125" s="1358"/>
      <c r="ODG125" s="1358"/>
      <c r="ODH125" s="1358"/>
      <c r="ODI125" s="1358"/>
      <c r="ODJ125" s="1358"/>
      <c r="ODK125" s="1358"/>
      <c r="ODL125" s="1358"/>
      <c r="ODM125" s="1358"/>
      <c r="ODN125" s="1358"/>
      <c r="ODO125" s="1358"/>
      <c r="ODP125" s="1358"/>
      <c r="ODQ125" s="1358"/>
      <c r="ODR125" s="1358"/>
      <c r="ODS125" s="1358"/>
      <c r="ODT125" s="1358"/>
      <c r="ODU125" s="1358"/>
      <c r="ODV125" s="1358"/>
      <c r="ODW125" s="1358"/>
      <c r="ODX125" s="1358"/>
      <c r="ODY125" s="1358"/>
      <c r="ODZ125" s="1358"/>
      <c r="OEA125" s="1358"/>
      <c r="OEB125" s="1358"/>
      <c r="OEC125" s="1358"/>
      <c r="OED125" s="1358"/>
      <c r="OEE125" s="1358"/>
      <c r="OEF125" s="1358"/>
      <c r="OEG125" s="1358"/>
      <c r="OEH125" s="1358"/>
      <c r="OEI125" s="1358"/>
      <c r="OEJ125" s="1358"/>
      <c r="OEK125" s="1358"/>
      <c r="OEL125" s="1358"/>
      <c r="OEM125" s="1358"/>
      <c r="OEN125" s="1358"/>
      <c r="OEO125" s="1358"/>
      <c r="OEP125" s="1358"/>
      <c r="OEQ125" s="1358"/>
      <c r="OER125" s="1358"/>
      <c r="OES125" s="1358"/>
      <c r="OET125" s="1358"/>
      <c r="OEU125" s="1358"/>
      <c r="OEV125" s="1358"/>
      <c r="OEW125" s="1358"/>
      <c r="OEX125" s="1358"/>
      <c r="OEY125" s="1358"/>
      <c r="OEZ125" s="1358"/>
      <c r="OFA125" s="1358"/>
      <c r="OFB125" s="1358"/>
      <c r="OFC125" s="1358"/>
      <c r="OFD125" s="1358"/>
      <c r="OFE125" s="1358"/>
      <c r="OFF125" s="1358"/>
      <c r="OFG125" s="1358"/>
      <c r="OFH125" s="1358"/>
      <c r="OFI125" s="1358"/>
      <c r="OFJ125" s="1358"/>
      <c r="OFK125" s="1358"/>
      <c r="OFL125" s="1358"/>
      <c r="OFM125" s="1358"/>
      <c r="OFN125" s="1358"/>
      <c r="OFO125" s="1358"/>
      <c r="OFP125" s="1358"/>
      <c r="OFQ125" s="1358"/>
      <c r="OFR125" s="1358"/>
      <c r="OFS125" s="1358"/>
      <c r="OFT125" s="1358"/>
      <c r="OFU125" s="1358"/>
      <c r="OFV125" s="1358"/>
      <c r="OFW125" s="1358"/>
      <c r="OFX125" s="1358"/>
      <c r="OFY125" s="1358"/>
      <c r="OFZ125" s="1358"/>
      <c r="OGA125" s="1358"/>
      <c r="OGB125" s="1358"/>
      <c r="OGC125" s="1358"/>
      <c r="OGD125" s="1358"/>
      <c r="OGE125" s="1358"/>
      <c r="OGF125" s="1358"/>
      <c r="OGG125" s="1358"/>
      <c r="OGH125" s="1358"/>
      <c r="OGI125" s="1358"/>
      <c r="OGJ125" s="1358"/>
      <c r="OGK125" s="1358"/>
      <c r="OGL125" s="1358"/>
      <c r="OGM125" s="1358"/>
      <c r="OGN125" s="1358"/>
      <c r="OGO125" s="1358"/>
      <c r="OGP125" s="1358"/>
      <c r="OGQ125" s="1358"/>
      <c r="OGR125" s="1358"/>
      <c r="OGS125" s="1358"/>
      <c r="OGT125" s="1358"/>
      <c r="OGU125" s="1358"/>
      <c r="OGV125" s="1358"/>
      <c r="OGW125" s="1358"/>
      <c r="OGX125" s="1358"/>
      <c r="OGY125" s="1358"/>
      <c r="OGZ125" s="1358"/>
      <c r="OHA125" s="1358"/>
      <c r="OHB125" s="1358"/>
      <c r="OHC125" s="1358"/>
      <c r="OHD125" s="1358"/>
      <c r="OHE125" s="1358"/>
      <c r="OHF125" s="1358"/>
      <c r="OHG125" s="1358"/>
      <c r="OHH125" s="1358"/>
      <c r="OHI125" s="1358"/>
      <c r="OHJ125" s="1358"/>
      <c r="OHK125" s="1358"/>
      <c r="OHL125" s="1358"/>
      <c r="OHM125" s="1358"/>
      <c r="OHN125" s="1358"/>
      <c r="OHO125" s="1358"/>
      <c r="OHP125" s="1358"/>
      <c r="OHQ125" s="1358"/>
      <c r="OHR125" s="1358"/>
      <c r="OHS125" s="1358"/>
      <c r="OHT125" s="1358"/>
      <c r="OHU125" s="1358"/>
      <c r="OHV125" s="1358"/>
      <c r="OHW125" s="1358"/>
      <c r="OHX125" s="1358"/>
      <c r="OHY125" s="1358"/>
      <c r="OHZ125" s="1358"/>
      <c r="OIA125" s="1358"/>
      <c r="OIB125" s="1358"/>
      <c r="OIC125" s="1358"/>
      <c r="OID125" s="1358"/>
      <c r="OIE125" s="1358"/>
      <c r="OIF125" s="1358"/>
      <c r="OIG125" s="1358"/>
      <c r="OIH125" s="1358"/>
      <c r="OII125" s="1358"/>
      <c r="OIJ125" s="1358"/>
      <c r="OIK125" s="1358"/>
      <c r="OIL125" s="1358"/>
      <c r="OIM125" s="1358"/>
      <c r="OIN125" s="1358"/>
      <c r="OIO125" s="1358"/>
      <c r="OIP125" s="1358"/>
      <c r="OIQ125" s="1358"/>
      <c r="OIR125" s="1358"/>
      <c r="OIS125" s="1358"/>
      <c r="OIT125" s="1358"/>
      <c r="OIU125" s="1358"/>
      <c r="OIV125" s="1358"/>
      <c r="OIW125" s="1358"/>
      <c r="OIX125" s="1358"/>
      <c r="OIY125" s="1358"/>
      <c r="OIZ125" s="1358"/>
      <c r="OJA125" s="1358"/>
      <c r="OJB125" s="1358"/>
      <c r="OJC125" s="1358"/>
      <c r="OJD125" s="1358"/>
      <c r="OJE125" s="1358"/>
      <c r="OJF125" s="1358"/>
      <c r="OJG125" s="1358"/>
      <c r="OJH125" s="1358"/>
      <c r="OJI125" s="1358"/>
      <c r="OJJ125" s="1358"/>
      <c r="OJK125" s="1358"/>
      <c r="OJL125" s="1358"/>
      <c r="OJM125" s="1358"/>
      <c r="OJN125" s="1358"/>
      <c r="OJO125" s="1358"/>
      <c r="OJP125" s="1358"/>
      <c r="OJQ125" s="1358"/>
      <c r="OJR125" s="1358"/>
      <c r="OJS125" s="1358"/>
      <c r="OJT125" s="1358"/>
      <c r="OJU125" s="1358"/>
      <c r="OJV125" s="1358"/>
      <c r="OJW125" s="1358"/>
      <c r="OJX125" s="1358"/>
      <c r="OJY125" s="1358"/>
      <c r="OJZ125" s="1358"/>
      <c r="OKA125" s="1358"/>
      <c r="OKB125" s="1358"/>
      <c r="OKC125" s="1358"/>
      <c r="OKD125" s="1358"/>
      <c r="OKE125" s="1358"/>
      <c r="OKF125" s="1358"/>
      <c r="OKG125" s="1358"/>
      <c r="OKH125" s="1358"/>
      <c r="OKI125" s="1358"/>
      <c r="OKJ125" s="1358"/>
      <c r="OKK125" s="1358"/>
      <c r="OKL125" s="1358"/>
      <c r="OKM125" s="1358"/>
      <c r="OKN125" s="1358"/>
      <c r="OKO125" s="1358"/>
      <c r="OKP125" s="1358"/>
      <c r="OKQ125" s="1358"/>
      <c r="OKR125" s="1358"/>
      <c r="OKS125" s="1358"/>
      <c r="OKT125" s="1358"/>
      <c r="OKU125" s="1358"/>
      <c r="OKV125" s="1358"/>
      <c r="OKW125" s="1358"/>
      <c r="OKX125" s="1358"/>
      <c r="OKY125" s="1358"/>
      <c r="OKZ125" s="1358"/>
      <c r="OLA125" s="1358"/>
      <c r="OLB125" s="1358"/>
      <c r="OLC125" s="1358"/>
      <c r="OLD125" s="1358"/>
      <c r="OLE125" s="1358"/>
      <c r="OLF125" s="1358"/>
      <c r="OLG125" s="1358"/>
      <c r="OLH125" s="1358"/>
      <c r="OLI125" s="1358"/>
      <c r="OLJ125" s="1358"/>
      <c r="OLK125" s="1358"/>
      <c r="OLL125" s="1358"/>
      <c r="OLM125" s="1358"/>
      <c r="OLN125" s="1358"/>
      <c r="OLO125" s="1358"/>
      <c r="OLP125" s="1358"/>
      <c r="OLQ125" s="1358"/>
      <c r="OLR125" s="1358"/>
      <c r="OLS125" s="1358"/>
      <c r="OLT125" s="1358"/>
      <c r="OLU125" s="1358"/>
      <c r="OLV125" s="1358"/>
      <c r="OLW125" s="1358"/>
      <c r="OLX125" s="1358"/>
      <c r="OLY125" s="1358"/>
      <c r="OLZ125" s="1358"/>
      <c r="OMA125" s="1358"/>
      <c r="OMB125" s="1358"/>
      <c r="OMC125" s="1358"/>
      <c r="OMD125" s="1358"/>
      <c r="OME125" s="1358"/>
      <c r="OMF125" s="1358"/>
      <c r="OMG125" s="1358"/>
      <c r="OMH125" s="1358"/>
      <c r="OMI125" s="1358"/>
      <c r="OMJ125" s="1358"/>
      <c r="OMK125" s="1358"/>
      <c r="OML125" s="1358"/>
      <c r="OMM125" s="1358"/>
      <c r="OMN125" s="1358"/>
      <c r="OMO125" s="1358"/>
      <c r="OMP125" s="1358"/>
      <c r="OMQ125" s="1358"/>
      <c r="OMR125" s="1358"/>
      <c r="OMS125" s="1358"/>
      <c r="OMT125" s="1358"/>
      <c r="OMU125" s="1358"/>
      <c r="OMV125" s="1358"/>
      <c r="OMW125" s="1358"/>
      <c r="OMX125" s="1358"/>
      <c r="OMY125" s="1358"/>
      <c r="OMZ125" s="1358"/>
      <c r="ONA125" s="1358"/>
      <c r="ONB125" s="1358"/>
      <c r="ONC125" s="1358"/>
      <c r="OND125" s="1358"/>
      <c r="ONE125" s="1358"/>
      <c r="ONF125" s="1358"/>
      <c r="ONG125" s="1358"/>
      <c r="ONH125" s="1358"/>
      <c r="ONI125" s="1358"/>
      <c r="ONJ125" s="1358"/>
      <c r="ONK125" s="1358"/>
      <c r="ONL125" s="1358"/>
      <c r="ONM125" s="1358"/>
      <c r="ONN125" s="1358"/>
      <c r="ONO125" s="1358"/>
      <c r="ONP125" s="1358"/>
      <c r="ONQ125" s="1358"/>
      <c r="ONR125" s="1358"/>
      <c r="ONS125" s="1358"/>
      <c r="ONT125" s="1358"/>
      <c r="ONU125" s="1358"/>
      <c r="ONV125" s="1358"/>
      <c r="ONW125" s="1358"/>
      <c r="ONX125" s="1358"/>
      <c r="ONY125" s="1358"/>
      <c r="ONZ125" s="1358"/>
      <c r="OOA125" s="1358"/>
      <c r="OOB125" s="1358"/>
      <c r="OOC125" s="1358"/>
      <c r="OOD125" s="1358"/>
      <c r="OOE125" s="1358"/>
      <c r="OOF125" s="1358"/>
      <c r="OOG125" s="1358"/>
      <c r="OOH125" s="1358"/>
      <c r="OOI125" s="1358"/>
      <c r="OOJ125" s="1358"/>
      <c r="OOK125" s="1358"/>
      <c r="OOL125" s="1358"/>
      <c r="OOM125" s="1358"/>
      <c r="OON125" s="1358"/>
      <c r="OOO125" s="1358"/>
      <c r="OOP125" s="1358"/>
      <c r="OOQ125" s="1358"/>
      <c r="OOR125" s="1358"/>
      <c r="OOS125" s="1358"/>
      <c r="OOT125" s="1358"/>
      <c r="OOU125" s="1358"/>
      <c r="OOV125" s="1358"/>
      <c r="OOW125" s="1358"/>
      <c r="OOX125" s="1358"/>
      <c r="OOY125" s="1358"/>
      <c r="OOZ125" s="1358"/>
      <c r="OPA125" s="1358"/>
      <c r="OPB125" s="1358"/>
      <c r="OPC125" s="1358"/>
      <c r="OPD125" s="1358"/>
      <c r="OPE125" s="1358"/>
      <c r="OPF125" s="1358"/>
      <c r="OPG125" s="1358"/>
      <c r="OPH125" s="1358"/>
      <c r="OPI125" s="1358"/>
      <c r="OPJ125" s="1358"/>
      <c r="OPK125" s="1358"/>
      <c r="OPL125" s="1358"/>
      <c r="OPM125" s="1358"/>
      <c r="OPN125" s="1358"/>
      <c r="OPO125" s="1358"/>
      <c r="OPP125" s="1358"/>
      <c r="OPQ125" s="1358"/>
      <c r="OPR125" s="1358"/>
      <c r="OPS125" s="1358"/>
      <c r="OPT125" s="1358"/>
      <c r="OPU125" s="1358"/>
      <c r="OPV125" s="1358"/>
      <c r="OPW125" s="1358"/>
      <c r="OPX125" s="1358"/>
      <c r="OPY125" s="1358"/>
      <c r="OPZ125" s="1358"/>
      <c r="OQA125" s="1358"/>
      <c r="OQB125" s="1358"/>
      <c r="OQC125" s="1358"/>
      <c r="OQD125" s="1358"/>
      <c r="OQE125" s="1358"/>
      <c r="OQF125" s="1358"/>
      <c r="OQG125" s="1358"/>
      <c r="OQH125" s="1358"/>
      <c r="OQI125" s="1358"/>
      <c r="OQJ125" s="1358"/>
      <c r="OQK125" s="1358"/>
      <c r="OQL125" s="1358"/>
      <c r="OQM125" s="1358"/>
      <c r="OQN125" s="1358"/>
      <c r="OQO125" s="1358"/>
      <c r="OQP125" s="1358"/>
      <c r="OQQ125" s="1358"/>
      <c r="OQR125" s="1358"/>
      <c r="OQS125" s="1358"/>
      <c r="OQT125" s="1358"/>
      <c r="OQU125" s="1358"/>
      <c r="OQV125" s="1358"/>
      <c r="OQW125" s="1358"/>
      <c r="OQX125" s="1358"/>
      <c r="OQY125" s="1358"/>
      <c r="OQZ125" s="1358"/>
      <c r="ORA125" s="1358"/>
      <c r="ORB125" s="1358"/>
      <c r="ORC125" s="1358"/>
      <c r="ORD125" s="1358"/>
      <c r="ORE125" s="1358"/>
      <c r="ORF125" s="1358"/>
      <c r="ORG125" s="1358"/>
      <c r="ORH125" s="1358"/>
      <c r="ORI125" s="1358"/>
      <c r="ORJ125" s="1358"/>
      <c r="ORK125" s="1358"/>
      <c r="ORL125" s="1358"/>
      <c r="ORM125" s="1358"/>
      <c r="ORN125" s="1358"/>
      <c r="ORO125" s="1358"/>
      <c r="ORP125" s="1358"/>
      <c r="ORQ125" s="1358"/>
      <c r="ORR125" s="1358"/>
      <c r="ORS125" s="1358"/>
      <c r="ORT125" s="1358"/>
      <c r="ORU125" s="1358"/>
      <c r="ORV125" s="1358"/>
      <c r="ORW125" s="1358"/>
      <c r="ORX125" s="1358"/>
      <c r="ORY125" s="1358"/>
      <c r="ORZ125" s="1358"/>
      <c r="OSA125" s="1358"/>
      <c r="OSB125" s="1358"/>
      <c r="OSC125" s="1358"/>
      <c r="OSD125" s="1358"/>
      <c r="OSE125" s="1358"/>
      <c r="OSF125" s="1358"/>
      <c r="OSG125" s="1358"/>
      <c r="OSH125" s="1358"/>
      <c r="OSI125" s="1358"/>
      <c r="OSJ125" s="1358"/>
      <c r="OSK125" s="1358"/>
      <c r="OSL125" s="1358"/>
      <c r="OSM125" s="1358"/>
      <c r="OSN125" s="1358"/>
      <c r="OSO125" s="1358"/>
      <c r="OSP125" s="1358"/>
      <c r="OSQ125" s="1358"/>
      <c r="OSR125" s="1358"/>
      <c r="OSS125" s="1358"/>
      <c r="OST125" s="1358"/>
      <c r="OSU125" s="1358"/>
      <c r="OSV125" s="1358"/>
      <c r="OSW125" s="1358"/>
      <c r="OSX125" s="1358"/>
      <c r="OSY125" s="1358"/>
      <c r="OSZ125" s="1358"/>
      <c r="OTA125" s="1358"/>
      <c r="OTB125" s="1358"/>
      <c r="OTC125" s="1358"/>
      <c r="OTD125" s="1358"/>
      <c r="OTE125" s="1358"/>
      <c r="OTF125" s="1358"/>
      <c r="OTG125" s="1358"/>
      <c r="OTH125" s="1358"/>
      <c r="OTI125" s="1358"/>
      <c r="OTJ125" s="1358"/>
      <c r="OTK125" s="1358"/>
      <c r="OTL125" s="1358"/>
      <c r="OTM125" s="1358"/>
      <c r="OTN125" s="1358"/>
      <c r="OTO125" s="1358"/>
      <c r="OTP125" s="1358"/>
      <c r="OTQ125" s="1358"/>
      <c r="OTR125" s="1358"/>
      <c r="OTS125" s="1358"/>
      <c r="OTT125" s="1358"/>
      <c r="OTU125" s="1358"/>
      <c r="OTV125" s="1358"/>
      <c r="OTW125" s="1358"/>
      <c r="OTX125" s="1358"/>
      <c r="OTY125" s="1358"/>
      <c r="OTZ125" s="1358"/>
      <c r="OUA125" s="1358"/>
      <c r="OUB125" s="1358"/>
      <c r="OUC125" s="1358"/>
      <c r="OUD125" s="1358"/>
      <c r="OUE125" s="1358"/>
      <c r="OUF125" s="1358"/>
      <c r="OUG125" s="1358"/>
      <c r="OUH125" s="1358"/>
      <c r="OUI125" s="1358"/>
      <c r="OUJ125" s="1358"/>
      <c r="OUK125" s="1358"/>
      <c r="OUL125" s="1358"/>
      <c r="OUM125" s="1358"/>
      <c r="OUN125" s="1358"/>
      <c r="OUO125" s="1358"/>
      <c r="OUP125" s="1358"/>
      <c r="OUQ125" s="1358"/>
      <c r="OUR125" s="1358"/>
      <c r="OUS125" s="1358"/>
      <c r="OUT125" s="1358"/>
      <c r="OUU125" s="1358"/>
      <c r="OUV125" s="1358"/>
      <c r="OUW125" s="1358"/>
      <c r="OUX125" s="1358"/>
      <c r="OUY125" s="1358"/>
      <c r="OUZ125" s="1358"/>
      <c r="OVA125" s="1358"/>
      <c r="OVB125" s="1358"/>
      <c r="OVC125" s="1358"/>
      <c r="OVD125" s="1358"/>
      <c r="OVE125" s="1358"/>
      <c r="OVF125" s="1358"/>
      <c r="OVG125" s="1358"/>
      <c r="OVH125" s="1358"/>
      <c r="OVI125" s="1358"/>
      <c r="OVJ125" s="1358"/>
      <c r="OVK125" s="1358"/>
      <c r="OVL125" s="1358"/>
      <c r="OVM125" s="1358"/>
      <c r="OVN125" s="1358"/>
      <c r="OVO125" s="1358"/>
      <c r="OVP125" s="1358"/>
      <c r="OVQ125" s="1358"/>
      <c r="OVR125" s="1358"/>
      <c r="OVS125" s="1358"/>
      <c r="OVT125" s="1358"/>
      <c r="OVU125" s="1358"/>
      <c r="OVV125" s="1358"/>
      <c r="OVW125" s="1358"/>
      <c r="OVX125" s="1358"/>
      <c r="OVY125" s="1358"/>
      <c r="OVZ125" s="1358"/>
      <c r="OWA125" s="1358"/>
      <c r="OWB125" s="1358"/>
      <c r="OWC125" s="1358"/>
      <c r="OWD125" s="1358"/>
      <c r="OWE125" s="1358"/>
      <c r="OWF125" s="1358"/>
      <c r="OWG125" s="1358"/>
      <c r="OWH125" s="1358"/>
      <c r="OWI125" s="1358"/>
      <c r="OWJ125" s="1358"/>
      <c r="OWK125" s="1358"/>
      <c r="OWL125" s="1358"/>
      <c r="OWM125" s="1358"/>
      <c r="OWN125" s="1358"/>
      <c r="OWO125" s="1358"/>
      <c r="OWP125" s="1358"/>
      <c r="OWQ125" s="1358"/>
      <c r="OWR125" s="1358"/>
      <c r="OWS125" s="1358"/>
      <c r="OWT125" s="1358"/>
      <c r="OWU125" s="1358"/>
      <c r="OWV125" s="1358"/>
      <c r="OWW125" s="1358"/>
      <c r="OWX125" s="1358"/>
      <c r="OWY125" s="1358"/>
      <c r="OWZ125" s="1358"/>
      <c r="OXA125" s="1358"/>
      <c r="OXB125" s="1358"/>
      <c r="OXC125" s="1358"/>
      <c r="OXD125" s="1358"/>
      <c r="OXE125" s="1358"/>
      <c r="OXF125" s="1358"/>
      <c r="OXG125" s="1358"/>
      <c r="OXH125" s="1358"/>
      <c r="OXI125" s="1358"/>
      <c r="OXJ125" s="1358"/>
      <c r="OXK125" s="1358"/>
      <c r="OXL125" s="1358"/>
      <c r="OXM125" s="1358"/>
      <c r="OXN125" s="1358"/>
      <c r="OXO125" s="1358"/>
      <c r="OXP125" s="1358"/>
      <c r="OXQ125" s="1358"/>
      <c r="OXR125" s="1358"/>
      <c r="OXS125" s="1358"/>
      <c r="OXT125" s="1358"/>
      <c r="OXU125" s="1358"/>
      <c r="OXV125" s="1358"/>
      <c r="OXW125" s="1358"/>
      <c r="OXX125" s="1358"/>
      <c r="OXY125" s="1358"/>
      <c r="OXZ125" s="1358"/>
      <c r="OYA125" s="1358"/>
      <c r="OYB125" s="1358"/>
      <c r="OYC125" s="1358"/>
      <c r="OYD125" s="1358"/>
      <c r="OYE125" s="1358"/>
      <c r="OYF125" s="1358"/>
      <c r="OYG125" s="1358"/>
      <c r="OYH125" s="1358"/>
      <c r="OYI125" s="1358"/>
      <c r="OYJ125" s="1358"/>
      <c r="OYK125" s="1358"/>
      <c r="OYL125" s="1358"/>
      <c r="OYM125" s="1358"/>
      <c r="OYN125" s="1358"/>
      <c r="OYO125" s="1358"/>
      <c r="OYP125" s="1358"/>
      <c r="OYQ125" s="1358"/>
      <c r="OYR125" s="1358"/>
      <c r="OYS125" s="1358"/>
      <c r="OYT125" s="1358"/>
      <c r="OYU125" s="1358"/>
      <c r="OYV125" s="1358"/>
      <c r="OYW125" s="1358"/>
      <c r="OYX125" s="1358"/>
      <c r="OYY125" s="1358"/>
      <c r="OYZ125" s="1358"/>
      <c r="OZA125" s="1358"/>
      <c r="OZB125" s="1358"/>
      <c r="OZC125" s="1358"/>
      <c r="OZD125" s="1358"/>
      <c r="OZE125" s="1358"/>
      <c r="OZF125" s="1358"/>
      <c r="OZG125" s="1358"/>
      <c r="OZH125" s="1358"/>
      <c r="OZI125" s="1358"/>
      <c r="OZJ125" s="1358"/>
      <c r="OZK125" s="1358"/>
      <c r="OZL125" s="1358"/>
      <c r="OZM125" s="1358"/>
      <c r="OZN125" s="1358"/>
      <c r="OZO125" s="1358"/>
      <c r="OZP125" s="1358"/>
      <c r="OZQ125" s="1358"/>
      <c r="OZR125" s="1358"/>
      <c r="OZS125" s="1358"/>
      <c r="OZT125" s="1358"/>
      <c r="OZU125" s="1358"/>
      <c r="OZV125" s="1358"/>
      <c r="OZW125" s="1358"/>
      <c r="OZX125" s="1358"/>
      <c r="OZY125" s="1358"/>
      <c r="OZZ125" s="1358"/>
      <c r="PAA125" s="1358"/>
      <c r="PAB125" s="1358"/>
      <c r="PAC125" s="1358"/>
      <c r="PAD125" s="1358"/>
      <c r="PAE125" s="1358"/>
      <c r="PAF125" s="1358"/>
      <c r="PAG125" s="1358"/>
      <c r="PAH125" s="1358"/>
      <c r="PAI125" s="1358"/>
      <c r="PAJ125" s="1358"/>
      <c r="PAK125" s="1358"/>
      <c r="PAL125" s="1358"/>
      <c r="PAM125" s="1358"/>
      <c r="PAN125" s="1358"/>
      <c r="PAO125" s="1358"/>
      <c r="PAP125" s="1358"/>
      <c r="PAQ125" s="1358"/>
      <c r="PAR125" s="1358"/>
      <c r="PAS125" s="1358"/>
      <c r="PAT125" s="1358"/>
      <c r="PAU125" s="1358"/>
      <c r="PAV125" s="1358"/>
      <c r="PAW125" s="1358"/>
      <c r="PAX125" s="1358"/>
      <c r="PAY125" s="1358"/>
      <c r="PAZ125" s="1358"/>
      <c r="PBA125" s="1358"/>
      <c r="PBB125" s="1358"/>
      <c r="PBC125" s="1358"/>
      <c r="PBD125" s="1358"/>
      <c r="PBE125" s="1358"/>
      <c r="PBF125" s="1358"/>
      <c r="PBG125" s="1358"/>
      <c r="PBH125" s="1358"/>
      <c r="PBI125" s="1358"/>
      <c r="PBJ125" s="1358"/>
      <c r="PBK125" s="1358"/>
      <c r="PBL125" s="1358"/>
      <c r="PBM125" s="1358"/>
      <c r="PBN125" s="1358"/>
      <c r="PBO125" s="1358"/>
      <c r="PBP125" s="1358"/>
      <c r="PBQ125" s="1358"/>
      <c r="PBR125" s="1358"/>
      <c r="PBS125" s="1358"/>
      <c r="PBT125" s="1358"/>
      <c r="PBU125" s="1358"/>
      <c r="PBV125" s="1358"/>
      <c r="PBW125" s="1358"/>
      <c r="PBX125" s="1358"/>
      <c r="PBY125" s="1358"/>
      <c r="PBZ125" s="1358"/>
      <c r="PCA125" s="1358"/>
      <c r="PCB125" s="1358"/>
      <c r="PCC125" s="1358"/>
      <c r="PCD125" s="1358"/>
      <c r="PCE125" s="1358"/>
      <c r="PCF125" s="1358"/>
      <c r="PCG125" s="1358"/>
      <c r="PCH125" s="1358"/>
      <c r="PCI125" s="1358"/>
      <c r="PCJ125" s="1358"/>
      <c r="PCK125" s="1358"/>
      <c r="PCL125" s="1358"/>
      <c r="PCM125" s="1358"/>
      <c r="PCN125" s="1358"/>
      <c r="PCO125" s="1358"/>
      <c r="PCP125" s="1358"/>
      <c r="PCQ125" s="1358"/>
      <c r="PCR125" s="1358"/>
      <c r="PCS125" s="1358"/>
      <c r="PCT125" s="1358"/>
      <c r="PCU125" s="1358"/>
      <c r="PCV125" s="1358"/>
      <c r="PCW125" s="1358"/>
      <c r="PCX125" s="1358"/>
      <c r="PCY125" s="1358"/>
      <c r="PCZ125" s="1358"/>
      <c r="PDA125" s="1358"/>
      <c r="PDB125" s="1358"/>
      <c r="PDC125" s="1358"/>
      <c r="PDD125" s="1358"/>
      <c r="PDE125" s="1358"/>
      <c r="PDF125" s="1358"/>
      <c r="PDG125" s="1358"/>
      <c r="PDH125" s="1358"/>
      <c r="PDI125" s="1358"/>
      <c r="PDJ125" s="1358"/>
      <c r="PDK125" s="1358"/>
      <c r="PDL125" s="1358"/>
      <c r="PDM125" s="1358"/>
      <c r="PDN125" s="1358"/>
      <c r="PDO125" s="1358"/>
      <c r="PDP125" s="1358"/>
      <c r="PDQ125" s="1358"/>
      <c r="PDR125" s="1358"/>
      <c r="PDS125" s="1358"/>
      <c r="PDT125" s="1358"/>
      <c r="PDU125" s="1358"/>
      <c r="PDV125" s="1358"/>
      <c r="PDW125" s="1358"/>
      <c r="PDX125" s="1358"/>
      <c r="PDY125" s="1358"/>
      <c r="PDZ125" s="1358"/>
      <c r="PEA125" s="1358"/>
      <c r="PEB125" s="1358"/>
      <c r="PEC125" s="1358"/>
      <c r="PED125" s="1358"/>
      <c r="PEE125" s="1358"/>
      <c r="PEF125" s="1358"/>
      <c r="PEG125" s="1358"/>
      <c r="PEH125" s="1358"/>
      <c r="PEI125" s="1358"/>
      <c r="PEJ125" s="1358"/>
      <c r="PEK125" s="1358"/>
      <c r="PEL125" s="1358"/>
      <c r="PEM125" s="1358"/>
      <c r="PEN125" s="1358"/>
      <c r="PEO125" s="1358"/>
      <c r="PEP125" s="1358"/>
      <c r="PEQ125" s="1358"/>
      <c r="PER125" s="1358"/>
      <c r="PES125" s="1358"/>
      <c r="PET125" s="1358"/>
      <c r="PEU125" s="1358"/>
      <c r="PEV125" s="1358"/>
      <c r="PEW125" s="1358"/>
      <c r="PEX125" s="1358"/>
      <c r="PEY125" s="1358"/>
      <c r="PEZ125" s="1358"/>
      <c r="PFA125" s="1358"/>
      <c r="PFB125" s="1358"/>
      <c r="PFC125" s="1358"/>
      <c r="PFD125" s="1358"/>
      <c r="PFE125" s="1358"/>
      <c r="PFF125" s="1358"/>
      <c r="PFG125" s="1358"/>
      <c r="PFH125" s="1358"/>
      <c r="PFI125" s="1358"/>
      <c r="PFJ125" s="1358"/>
      <c r="PFK125" s="1358"/>
      <c r="PFL125" s="1358"/>
      <c r="PFM125" s="1358"/>
      <c r="PFN125" s="1358"/>
      <c r="PFO125" s="1358"/>
      <c r="PFP125" s="1358"/>
      <c r="PFQ125" s="1358"/>
      <c r="PFR125" s="1358"/>
      <c r="PFS125" s="1358"/>
      <c r="PFT125" s="1358"/>
      <c r="PFU125" s="1358"/>
      <c r="PFV125" s="1358"/>
      <c r="PFW125" s="1358"/>
      <c r="PFX125" s="1358"/>
      <c r="PFY125" s="1358"/>
      <c r="PFZ125" s="1358"/>
      <c r="PGA125" s="1358"/>
      <c r="PGB125" s="1358"/>
      <c r="PGC125" s="1358"/>
      <c r="PGD125" s="1358"/>
      <c r="PGE125" s="1358"/>
      <c r="PGF125" s="1358"/>
      <c r="PGG125" s="1358"/>
      <c r="PGH125" s="1358"/>
      <c r="PGI125" s="1358"/>
      <c r="PGJ125" s="1358"/>
      <c r="PGK125" s="1358"/>
      <c r="PGL125" s="1358"/>
      <c r="PGM125" s="1358"/>
      <c r="PGN125" s="1358"/>
      <c r="PGO125" s="1358"/>
      <c r="PGP125" s="1358"/>
      <c r="PGQ125" s="1358"/>
      <c r="PGR125" s="1358"/>
      <c r="PGS125" s="1358"/>
      <c r="PGT125" s="1358"/>
      <c r="PGU125" s="1358"/>
      <c r="PGV125" s="1358"/>
      <c r="PGW125" s="1358"/>
      <c r="PGX125" s="1358"/>
      <c r="PGY125" s="1358"/>
      <c r="PGZ125" s="1358"/>
      <c r="PHA125" s="1358"/>
      <c r="PHB125" s="1358"/>
      <c r="PHC125" s="1358"/>
      <c r="PHD125" s="1358"/>
      <c r="PHE125" s="1358"/>
      <c r="PHF125" s="1358"/>
      <c r="PHG125" s="1358"/>
      <c r="PHH125" s="1358"/>
      <c r="PHI125" s="1358"/>
      <c r="PHJ125" s="1358"/>
      <c r="PHK125" s="1358"/>
      <c r="PHL125" s="1358"/>
      <c r="PHM125" s="1358"/>
      <c r="PHN125" s="1358"/>
      <c r="PHO125" s="1358"/>
      <c r="PHP125" s="1358"/>
      <c r="PHQ125" s="1358"/>
      <c r="PHR125" s="1358"/>
      <c r="PHS125" s="1358"/>
      <c r="PHT125" s="1358"/>
      <c r="PHU125" s="1358"/>
      <c r="PHV125" s="1358"/>
      <c r="PHW125" s="1358"/>
      <c r="PHX125" s="1358"/>
      <c r="PHY125" s="1358"/>
      <c r="PHZ125" s="1358"/>
      <c r="PIA125" s="1358"/>
      <c r="PIB125" s="1358"/>
      <c r="PIC125" s="1358"/>
      <c r="PID125" s="1358"/>
      <c r="PIE125" s="1358"/>
      <c r="PIF125" s="1358"/>
      <c r="PIG125" s="1358"/>
      <c r="PIH125" s="1358"/>
      <c r="PII125" s="1358"/>
      <c r="PIJ125" s="1358"/>
      <c r="PIK125" s="1358"/>
      <c r="PIL125" s="1358"/>
      <c r="PIM125" s="1358"/>
      <c r="PIN125" s="1358"/>
      <c r="PIO125" s="1358"/>
      <c r="PIP125" s="1358"/>
      <c r="PIQ125" s="1358"/>
      <c r="PIR125" s="1358"/>
      <c r="PIS125" s="1358"/>
      <c r="PIT125" s="1358"/>
      <c r="PIU125" s="1358"/>
      <c r="PIV125" s="1358"/>
      <c r="PIW125" s="1358"/>
      <c r="PIX125" s="1358"/>
      <c r="PIY125" s="1358"/>
      <c r="PIZ125" s="1358"/>
      <c r="PJA125" s="1358"/>
      <c r="PJB125" s="1358"/>
      <c r="PJC125" s="1358"/>
      <c r="PJD125" s="1358"/>
      <c r="PJE125" s="1358"/>
      <c r="PJF125" s="1358"/>
      <c r="PJG125" s="1358"/>
      <c r="PJH125" s="1358"/>
      <c r="PJI125" s="1358"/>
      <c r="PJJ125" s="1358"/>
      <c r="PJK125" s="1358"/>
      <c r="PJL125" s="1358"/>
      <c r="PJM125" s="1358"/>
      <c r="PJN125" s="1358"/>
      <c r="PJO125" s="1358"/>
      <c r="PJP125" s="1358"/>
      <c r="PJQ125" s="1358"/>
      <c r="PJR125" s="1358"/>
      <c r="PJS125" s="1358"/>
      <c r="PJT125" s="1358"/>
      <c r="PJU125" s="1358"/>
      <c r="PJV125" s="1358"/>
      <c r="PJW125" s="1358"/>
      <c r="PJX125" s="1358"/>
      <c r="PJY125" s="1358"/>
      <c r="PJZ125" s="1358"/>
      <c r="PKA125" s="1358"/>
      <c r="PKB125" s="1358"/>
      <c r="PKC125" s="1358"/>
      <c r="PKD125" s="1358"/>
      <c r="PKE125" s="1358"/>
      <c r="PKF125" s="1358"/>
      <c r="PKG125" s="1358"/>
      <c r="PKH125" s="1358"/>
      <c r="PKI125" s="1358"/>
      <c r="PKJ125" s="1358"/>
      <c r="PKK125" s="1358"/>
      <c r="PKL125" s="1358"/>
      <c r="PKM125" s="1358"/>
      <c r="PKN125" s="1358"/>
      <c r="PKO125" s="1358"/>
      <c r="PKP125" s="1358"/>
      <c r="PKQ125" s="1358"/>
      <c r="PKR125" s="1358"/>
      <c r="PKS125" s="1358"/>
      <c r="PKT125" s="1358"/>
      <c r="PKU125" s="1358"/>
      <c r="PKV125" s="1358"/>
      <c r="PKW125" s="1358"/>
      <c r="PKX125" s="1358"/>
      <c r="PKY125" s="1358"/>
      <c r="PKZ125" s="1358"/>
      <c r="PLA125" s="1358"/>
      <c r="PLB125" s="1358"/>
      <c r="PLC125" s="1358"/>
      <c r="PLD125" s="1358"/>
      <c r="PLE125" s="1358"/>
      <c r="PLF125" s="1358"/>
      <c r="PLG125" s="1358"/>
      <c r="PLH125" s="1358"/>
      <c r="PLI125" s="1358"/>
      <c r="PLJ125" s="1358"/>
      <c r="PLK125" s="1358"/>
      <c r="PLL125" s="1358"/>
      <c r="PLM125" s="1358"/>
      <c r="PLN125" s="1358"/>
      <c r="PLO125" s="1358"/>
      <c r="PLP125" s="1358"/>
      <c r="PLQ125" s="1358"/>
      <c r="PLR125" s="1358"/>
      <c r="PLS125" s="1358"/>
      <c r="PLT125" s="1358"/>
      <c r="PLU125" s="1358"/>
      <c r="PLV125" s="1358"/>
      <c r="PLW125" s="1358"/>
      <c r="PLX125" s="1358"/>
      <c r="PLY125" s="1358"/>
      <c r="PLZ125" s="1358"/>
      <c r="PMA125" s="1358"/>
      <c r="PMB125" s="1358"/>
      <c r="PMC125" s="1358"/>
      <c r="PMD125" s="1358"/>
      <c r="PME125" s="1358"/>
      <c r="PMF125" s="1358"/>
      <c r="PMG125" s="1358"/>
      <c r="PMH125" s="1358"/>
      <c r="PMI125" s="1358"/>
      <c r="PMJ125" s="1358"/>
      <c r="PMK125" s="1358"/>
      <c r="PML125" s="1358"/>
      <c r="PMM125" s="1358"/>
      <c r="PMN125" s="1358"/>
      <c r="PMO125" s="1358"/>
      <c r="PMP125" s="1358"/>
      <c r="PMQ125" s="1358"/>
      <c r="PMR125" s="1358"/>
      <c r="PMS125" s="1358"/>
      <c r="PMT125" s="1358"/>
      <c r="PMU125" s="1358"/>
      <c r="PMV125" s="1358"/>
      <c r="PMW125" s="1358"/>
      <c r="PMX125" s="1358"/>
      <c r="PMY125" s="1358"/>
      <c r="PMZ125" s="1358"/>
      <c r="PNA125" s="1358"/>
      <c r="PNB125" s="1358"/>
      <c r="PNC125" s="1358"/>
      <c r="PND125" s="1358"/>
      <c r="PNE125" s="1358"/>
      <c r="PNF125" s="1358"/>
      <c r="PNG125" s="1358"/>
      <c r="PNH125" s="1358"/>
      <c r="PNI125" s="1358"/>
      <c r="PNJ125" s="1358"/>
      <c r="PNK125" s="1358"/>
      <c r="PNL125" s="1358"/>
      <c r="PNM125" s="1358"/>
      <c r="PNN125" s="1358"/>
      <c r="PNO125" s="1358"/>
      <c r="PNP125" s="1358"/>
      <c r="PNQ125" s="1358"/>
      <c r="PNR125" s="1358"/>
      <c r="PNS125" s="1358"/>
      <c r="PNT125" s="1358"/>
      <c r="PNU125" s="1358"/>
      <c r="PNV125" s="1358"/>
      <c r="PNW125" s="1358"/>
      <c r="PNX125" s="1358"/>
      <c r="PNY125" s="1358"/>
      <c r="PNZ125" s="1358"/>
      <c r="POA125" s="1358"/>
      <c r="POB125" s="1358"/>
      <c r="POC125" s="1358"/>
      <c r="POD125" s="1358"/>
      <c r="POE125" s="1358"/>
      <c r="POF125" s="1358"/>
      <c r="POG125" s="1358"/>
      <c r="POH125" s="1358"/>
      <c r="POI125" s="1358"/>
      <c r="POJ125" s="1358"/>
      <c r="POK125" s="1358"/>
      <c r="POL125" s="1358"/>
      <c r="POM125" s="1358"/>
      <c r="PON125" s="1358"/>
      <c r="POO125" s="1358"/>
      <c r="POP125" s="1358"/>
      <c r="POQ125" s="1358"/>
      <c r="POR125" s="1358"/>
      <c r="POS125" s="1358"/>
      <c r="POT125" s="1358"/>
      <c r="POU125" s="1358"/>
      <c r="POV125" s="1358"/>
      <c r="POW125" s="1358"/>
      <c r="POX125" s="1358"/>
      <c r="POY125" s="1358"/>
      <c r="POZ125" s="1358"/>
      <c r="PPA125" s="1358"/>
      <c r="PPB125" s="1358"/>
      <c r="PPC125" s="1358"/>
      <c r="PPD125" s="1358"/>
      <c r="PPE125" s="1358"/>
      <c r="PPF125" s="1358"/>
      <c r="PPG125" s="1358"/>
      <c r="PPH125" s="1358"/>
      <c r="PPI125" s="1358"/>
      <c r="PPJ125" s="1358"/>
      <c r="PPK125" s="1358"/>
      <c r="PPL125" s="1358"/>
      <c r="PPM125" s="1358"/>
      <c r="PPN125" s="1358"/>
      <c r="PPO125" s="1358"/>
      <c r="PPP125" s="1358"/>
      <c r="PPQ125" s="1358"/>
      <c r="PPR125" s="1358"/>
      <c r="PPS125" s="1358"/>
      <c r="PPT125" s="1358"/>
      <c r="PPU125" s="1358"/>
      <c r="PPV125" s="1358"/>
      <c r="PPW125" s="1358"/>
      <c r="PPX125" s="1358"/>
      <c r="PPY125" s="1358"/>
      <c r="PPZ125" s="1358"/>
      <c r="PQA125" s="1358"/>
      <c r="PQB125" s="1358"/>
      <c r="PQC125" s="1358"/>
      <c r="PQD125" s="1358"/>
      <c r="PQE125" s="1358"/>
      <c r="PQF125" s="1358"/>
      <c r="PQG125" s="1358"/>
      <c r="PQH125" s="1358"/>
      <c r="PQI125" s="1358"/>
      <c r="PQJ125" s="1358"/>
      <c r="PQK125" s="1358"/>
      <c r="PQL125" s="1358"/>
      <c r="PQM125" s="1358"/>
      <c r="PQN125" s="1358"/>
      <c r="PQO125" s="1358"/>
      <c r="PQP125" s="1358"/>
      <c r="PQQ125" s="1358"/>
      <c r="PQR125" s="1358"/>
      <c r="PQS125" s="1358"/>
      <c r="PQT125" s="1358"/>
      <c r="PQU125" s="1358"/>
      <c r="PQV125" s="1358"/>
      <c r="PQW125" s="1358"/>
      <c r="PQX125" s="1358"/>
      <c r="PQY125" s="1358"/>
      <c r="PQZ125" s="1358"/>
      <c r="PRA125" s="1358"/>
      <c r="PRB125" s="1358"/>
      <c r="PRC125" s="1358"/>
      <c r="PRD125" s="1358"/>
      <c r="PRE125" s="1358"/>
      <c r="PRF125" s="1358"/>
      <c r="PRG125" s="1358"/>
      <c r="PRH125" s="1358"/>
      <c r="PRI125" s="1358"/>
      <c r="PRJ125" s="1358"/>
      <c r="PRK125" s="1358"/>
      <c r="PRL125" s="1358"/>
      <c r="PRM125" s="1358"/>
      <c r="PRN125" s="1358"/>
      <c r="PRO125" s="1358"/>
      <c r="PRP125" s="1358"/>
      <c r="PRQ125" s="1358"/>
      <c r="PRR125" s="1358"/>
      <c r="PRS125" s="1358"/>
      <c r="PRT125" s="1358"/>
      <c r="PRU125" s="1358"/>
      <c r="PRV125" s="1358"/>
      <c r="PRW125" s="1358"/>
      <c r="PRX125" s="1358"/>
      <c r="PRY125" s="1358"/>
      <c r="PRZ125" s="1358"/>
      <c r="PSA125" s="1358"/>
      <c r="PSB125" s="1358"/>
      <c r="PSC125" s="1358"/>
      <c r="PSD125" s="1358"/>
      <c r="PSE125" s="1358"/>
      <c r="PSF125" s="1358"/>
      <c r="PSG125" s="1358"/>
      <c r="PSH125" s="1358"/>
      <c r="PSI125" s="1358"/>
      <c r="PSJ125" s="1358"/>
      <c r="PSK125" s="1358"/>
      <c r="PSL125" s="1358"/>
      <c r="PSM125" s="1358"/>
      <c r="PSN125" s="1358"/>
      <c r="PSO125" s="1358"/>
      <c r="PSP125" s="1358"/>
      <c r="PSQ125" s="1358"/>
      <c r="PSR125" s="1358"/>
      <c r="PSS125" s="1358"/>
      <c r="PST125" s="1358"/>
      <c r="PSU125" s="1358"/>
      <c r="PSV125" s="1358"/>
      <c r="PSW125" s="1358"/>
      <c r="PSX125" s="1358"/>
      <c r="PSY125" s="1358"/>
      <c r="PSZ125" s="1358"/>
      <c r="PTA125" s="1358"/>
      <c r="PTB125" s="1358"/>
      <c r="PTC125" s="1358"/>
      <c r="PTD125" s="1358"/>
      <c r="PTE125" s="1358"/>
      <c r="PTF125" s="1358"/>
      <c r="PTG125" s="1358"/>
      <c r="PTH125" s="1358"/>
      <c r="PTI125" s="1358"/>
      <c r="PTJ125" s="1358"/>
      <c r="PTK125" s="1358"/>
      <c r="PTL125" s="1358"/>
      <c r="PTM125" s="1358"/>
      <c r="PTN125" s="1358"/>
      <c r="PTO125" s="1358"/>
      <c r="PTP125" s="1358"/>
      <c r="PTQ125" s="1358"/>
      <c r="PTR125" s="1358"/>
      <c r="PTS125" s="1358"/>
      <c r="PTT125" s="1358"/>
      <c r="PTU125" s="1358"/>
      <c r="PTV125" s="1358"/>
      <c r="PTW125" s="1358"/>
      <c r="PTX125" s="1358"/>
      <c r="PTY125" s="1358"/>
      <c r="PTZ125" s="1358"/>
      <c r="PUA125" s="1358"/>
      <c r="PUB125" s="1358"/>
      <c r="PUC125" s="1358"/>
      <c r="PUD125" s="1358"/>
      <c r="PUE125" s="1358"/>
      <c r="PUF125" s="1358"/>
      <c r="PUG125" s="1358"/>
      <c r="PUH125" s="1358"/>
      <c r="PUI125" s="1358"/>
      <c r="PUJ125" s="1358"/>
      <c r="PUK125" s="1358"/>
      <c r="PUL125" s="1358"/>
      <c r="PUM125" s="1358"/>
      <c r="PUN125" s="1358"/>
      <c r="PUO125" s="1358"/>
      <c r="PUP125" s="1358"/>
      <c r="PUQ125" s="1358"/>
      <c r="PUR125" s="1358"/>
      <c r="PUS125" s="1358"/>
      <c r="PUT125" s="1358"/>
      <c r="PUU125" s="1358"/>
      <c r="PUV125" s="1358"/>
      <c r="PUW125" s="1358"/>
      <c r="PUX125" s="1358"/>
      <c r="PUY125" s="1358"/>
      <c r="PUZ125" s="1358"/>
      <c r="PVA125" s="1358"/>
      <c r="PVB125" s="1358"/>
      <c r="PVC125" s="1358"/>
      <c r="PVD125" s="1358"/>
      <c r="PVE125" s="1358"/>
      <c r="PVF125" s="1358"/>
      <c r="PVG125" s="1358"/>
      <c r="PVH125" s="1358"/>
      <c r="PVI125" s="1358"/>
      <c r="PVJ125" s="1358"/>
      <c r="PVK125" s="1358"/>
      <c r="PVL125" s="1358"/>
      <c r="PVM125" s="1358"/>
      <c r="PVN125" s="1358"/>
      <c r="PVO125" s="1358"/>
      <c r="PVP125" s="1358"/>
      <c r="PVQ125" s="1358"/>
      <c r="PVR125" s="1358"/>
      <c r="PVS125" s="1358"/>
      <c r="PVT125" s="1358"/>
      <c r="PVU125" s="1358"/>
      <c r="PVV125" s="1358"/>
      <c r="PVW125" s="1358"/>
      <c r="PVX125" s="1358"/>
      <c r="PVY125" s="1358"/>
      <c r="PVZ125" s="1358"/>
      <c r="PWA125" s="1358"/>
      <c r="PWB125" s="1358"/>
      <c r="PWC125" s="1358"/>
      <c r="PWD125" s="1358"/>
      <c r="PWE125" s="1358"/>
      <c r="PWF125" s="1358"/>
      <c r="PWG125" s="1358"/>
      <c r="PWH125" s="1358"/>
      <c r="PWI125" s="1358"/>
      <c r="PWJ125" s="1358"/>
      <c r="PWK125" s="1358"/>
      <c r="PWL125" s="1358"/>
      <c r="PWM125" s="1358"/>
      <c r="PWN125" s="1358"/>
      <c r="PWO125" s="1358"/>
      <c r="PWP125" s="1358"/>
      <c r="PWQ125" s="1358"/>
      <c r="PWR125" s="1358"/>
      <c r="PWS125" s="1358"/>
      <c r="PWT125" s="1358"/>
      <c r="PWU125" s="1358"/>
      <c r="PWV125" s="1358"/>
      <c r="PWW125" s="1358"/>
      <c r="PWX125" s="1358"/>
      <c r="PWY125" s="1358"/>
      <c r="PWZ125" s="1358"/>
      <c r="PXA125" s="1358"/>
      <c r="PXB125" s="1358"/>
      <c r="PXC125" s="1358"/>
      <c r="PXD125" s="1358"/>
      <c r="PXE125" s="1358"/>
      <c r="PXF125" s="1358"/>
      <c r="PXG125" s="1358"/>
      <c r="PXH125" s="1358"/>
      <c r="PXI125" s="1358"/>
      <c r="PXJ125" s="1358"/>
      <c r="PXK125" s="1358"/>
      <c r="PXL125" s="1358"/>
      <c r="PXM125" s="1358"/>
      <c r="PXN125" s="1358"/>
      <c r="PXO125" s="1358"/>
      <c r="PXP125" s="1358"/>
      <c r="PXQ125" s="1358"/>
      <c r="PXR125" s="1358"/>
      <c r="PXS125" s="1358"/>
      <c r="PXT125" s="1358"/>
      <c r="PXU125" s="1358"/>
      <c r="PXV125" s="1358"/>
      <c r="PXW125" s="1358"/>
      <c r="PXX125" s="1358"/>
      <c r="PXY125" s="1358"/>
      <c r="PXZ125" s="1358"/>
      <c r="PYA125" s="1358"/>
      <c r="PYB125" s="1358"/>
      <c r="PYC125" s="1358"/>
      <c r="PYD125" s="1358"/>
      <c r="PYE125" s="1358"/>
      <c r="PYF125" s="1358"/>
      <c r="PYG125" s="1358"/>
      <c r="PYH125" s="1358"/>
      <c r="PYI125" s="1358"/>
      <c r="PYJ125" s="1358"/>
      <c r="PYK125" s="1358"/>
      <c r="PYL125" s="1358"/>
      <c r="PYM125" s="1358"/>
      <c r="PYN125" s="1358"/>
      <c r="PYO125" s="1358"/>
      <c r="PYP125" s="1358"/>
      <c r="PYQ125" s="1358"/>
      <c r="PYR125" s="1358"/>
      <c r="PYS125" s="1358"/>
      <c r="PYT125" s="1358"/>
      <c r="PYU125" s="1358"/>
      <c r="PYV125" s="1358"/>
      <c r="PYW125" s="1358"/>
      <c r="PYX125" s="1358"/>
      <c r="PYY125" s="1358"/>
      <c r="PYZ125" s="1358"/>
      <c r="PZA125" s="1358"/>
      <c r="PZB125" s="1358"/>
      <c r="PZC125" s="1358"/>
      <c r="PZD125" s="1358"/>
      <c r="PZE125" s="1358"/>
      <c r="PZF125" s="1358"/>
      <c r="PZG125" s="1358"/>
      <c r="PZH125" s="1358"/>
      <c r="PZI125" s="1358"/>
      <c r="PZJ125" s="1358"/>
      <c r="PZK125" s="1358"/>
      <c r="PZL125" s="1358"/>
      <c r="PZM125" s="1358"/>
      <c r="PZN125" s="1358"/>
      <c r="PZO125" s="1358"/>
      <c r="PZP125" s="1358"/>
      <c r="PZQ125" s="1358"/>
      <c r="PZR125" s="1358"/>
      <c r="PZS125" s="1358"/>
      <c r="PZT125" s="1358"/>
      <c r="PZU125" s="1358"/>
      <c r="PZV125" s="1358"/>
      <c r="PZW125" s="1358"/>
      <c r="PZX125" s="1358"/>
      <c r="PZY125" s="1358"/>
      <c r="PZZ125" s="1358"/>
      <c r="QAA125" s="1358"/>
      <c r="QAB125" s="1358"/>
      <c r="QAC125" s="1358"/>
      <c r="QAD125" s="1358"/>
      <c r="QAE125" s="1358"/>
      <c r="QAF125" s="1358"/>
      <c r="QAG125" s="1358"/>
      <c r="QAH125" s="1358"/>
      <c r="QAI125" s="1358"/>
      <c r="QAJ125" s="1358"/>
      <c r="QAK125" s="1358"/>
      <c r="QAL125" s="1358"/>
      <c r="QAM125" s="1358"/>
      <c r="QAN125" s="1358"/>
      <c r="QAO125" s="1358"/>
      <c r="QAP125" s="1358"/>
      <c r="QAQ125" s="1358"/>
      <c r="QAR125" s="1358"/>
      <c r="QAS125" s="1358"/>
      <c r="QAT125" s="1358"/>
      <c r="QAU125" s="1358"/>
      <c r="QAV125" s="1358"/>
      <c r="QAW125" s="1358"/>
      <c r="QAX125" s="1358"/>
      <c r="QAY125" s="1358"/>
      <c r="QAZ125" s="1358"/>
      <c r="QBA125" s="1358"/>
      <c r="QBB125" s="1358"/>
      <c r="QBC125" s="1358"/>
      <c r="QBD125" s="1358"/>
      <c r="QBE125" s="1358"/>
      <c r="QBF125" s="1358"/>
      <c r="QBG125" s="1358"/>
      <c r="QBH125" s="1358"/>
      <c r="QBI125" s="1358"/>
      <c r="QBJ125" s="1358"/>
      <c r="QBK125" s="1358"/>
      <c r="QBL125" s="1358"/>
      <c r="QBM125" s="1358"/>
      <c r="QBN125" s="1358"/>
      <c r="QBO125" s="1358"/>
      <c r="QBP125" s="1358"/>
      <c r="QBQ125" s="1358"/>
      <c r="QBR125" s="1358"/>
      <c r="QBS125" s="1358"/>
      <c r="QBT125" s="1358"/>
      <c r="QBU125" s="1358"/>
      <c r="QBV125" s="1358"/>
      <c r="QBW125" s="1358"/>
      <c r="QBX125" s="1358"/>
      <c r="QBY125" s="1358"/>
      <c r="QBZ125" s="1358"/>
      <c r="QCA125" s="1358"/>
      <c r="QCB125" s="1358"/>
      <c r="QCC125" s="1358"/>
      <c r="QCD125" s="1358"/>
      <c r="QCE125" s="1358"/>
      <c r="QCF125" s="1358"/>
      <c r="QCG125" s="1358"/>
      <c r="QCH125" s="1358"/>
      <c r="QCI125" s="1358"/>
      <c r="QCJ125" s="1358"/>
      <c r="QCK125" s="1358"/>
      <c r="QCL125" s="1358"/>
      <c r="QCM125" s="1358"/>
      <c r="QCN125" s="1358"/>
      <c r="QCO125" s="1358"/>
      <c r="QCP125" s="1358"/>
      <c r="QCQ125" s="1358"/>
      <c r="QCR125" s="1358"/>
      <c r="QCS125" s="1358"/>
      <c r="QCT125" s="1358"/>
      <c r="QCU125" s="1358"/>
      <c r="QCV125" s="1358"/>
      <c r="QCW125" s="1358"/>
      <c r="QCX125" s="1358"/>
      <c r="QCY125" s="1358"/>
      <c r="QCZ125" s="1358"/>
      <c r="QDA125" s="1358"/>
      <c r="QDB125" s="1358"/>
      <c r="QDC125" s="1358"/>
      <c r="QDD125" s="1358"/>
      <c r="QDE125" s="1358"/>
      <c r="QDF125" s="1358"/>
      <c r="QDG125" s="1358"/>
      <c r="QDH125" s="1358"/>
      <c r="QDI125" s="1358"/>
      <c r="QDJ125" s="1358"/>
      <c r="QDK125" s="1358"/>
      <c r="QDL125" s="1358"/>
      <c r="QDM125" s="1358"/>
      <c r="QDN125" s="1358"/>
      <c r="QDO125" s="1358"/>
      <c r="QDP125" s="1358"/>
      <c r="QDQ125" s="1358"/>
      <c r="QDR125" s="1358"/>
      <c r="QDS125" s="1358"/>
      <c r="QDT125" s="1358"/>
      <c r="QDU125" s="1358"/>
      <c r="QDV125" s="1358"/>
      <c r="QDW125" s="1358"/>
      <c r="QDX125" s="1358"/>
      <c r="QDY125" s="1358"/>
      <c r="QDZ125" s="1358"/>
      <c r="QEA125" s="1358"/>
      <c r="QEB125" s="1358"/>
      <c r="QEC125" s="1358"/>
      <c r="QED125" s="1358"/>
      <c r="QEE125" s="1358"/>
      <c r="QEF125" s="1358"/>
      <c r="QEG125" s="1358"/>
      <c r="QEH125" s="1358"/>
      <c r="QEI125" s="1358"/>
      <c r="QEJ125" s="1358"/>
      <c r="QEK125" s="1358"/>
      <c r="QEL125" s="1358"/>
      <c r="QEM125" s="1358"/>
      <c r="QEN125" s="1358"/>
      <c r="QEO125" s="1358"/>
      <c r="QEP125" s="1358"/>
      <c r="QEQ125" s="1358"/>
      <c r="QER125" s="1358"/>
      <c r="QES125" s="1358"/>
      <c r="QET125" s="1358"/>
      <c r="QEU125" s="1358"/>
      <c r="QEV125" s="1358"/>
      <c r="QEW125" s="1358"/>
      <c r="QEX125" s="1358"/>
      <c r="QEY125" s="1358"/>
      <c r="QEZ125" s="1358"/>
      <c r="QFA125" s="1358"/>
      <c r="QFB125" s="1358"/>
      <c r="QFC125" s="1358"/>
      <c r="QFD125" s="1358"/>
      <c r="QFE125" s="1358"/>
      <c r="QFF125" s="1358"/>
      <c r="QFG125" s="1358"/>
      <c r="QFH125" s="1358"/>
      <c r="QFI125" s="1358"/>
      <c r="QFJ125" s="1358"/>
      <c r="QFK125" s="1358"/>
      <c r="QFL125" s="1358"/>
      <c r="QFM125" s="1358"/>
      <c r="QFN125" s="1358"/>
      <c r="QFO125" s="1358"/>
      <c r="QFP125" s="1358"/>
      <c r="QFQ125" s="1358"/>
      <c r="QFR125" s="1358"/>
      <c r="QFS125" s="1358"/>
      <c r="QFT125" s="1358"/>
      <c r="QFU125" s="1358"/>
      <c r="QFV125" s="1358"/>
      <c r="QFW125" s="1358"/>
      <c r="QFX125" s="1358"/>
      <c r="QFY125" s="1358"/>
      <c r="QFZ125" s="1358"/>
      <c r="QGA125" s="1358"/>
      <c r="QGB125" s="1358"/>
      <c r="QGC125" s="1358"/>
      <c r="QGD125" s="1358"/>
      <c r="QGE125" s="1358"/>
      <c r="QGF125" s="1358"/>
      <c r="QGG125" s="1358"/>
      <c r="QGH125" s="1358"/>
      <c r="QGI125" s="1358"/>
      <c r="QGJ125" s="1358"/>
      <c r="QGK125" s="1358"/>
      <c r="QGL125" s="1358"/>
      <c r="QGM125" s="1358"/>
      <c r="QGN125" s="1358"/>
      <c r="QGO125" s="1358"/>
      <c r="QGP125" s="1358"/>
      <c r="QGQ125" s="1358"/>
      <c r="QGR125" s="1358"/>
      <c r="QGS125" s="1358"/>
      <c r="QGT125" s="1358"/>
      <c r="QGU125" s="1358"/>
      <c r="QGV125" s="1358"/>
      <c r="QGW125" s="1358"/>
      <c r="QGX125" s="1358"/>
      <c r="QGY125" s="1358"/>
      <c r="QGZ125" s="1358"/>
      <c r="QHA125" s="1358"/>
      <c r="QHB125" s="1358"/>
      <c r="QHC125" s="1358"/>
      <c r="QHD125" s="1358"/>
      <c r="QHE125" s="1358"/>
      <c r="QHF125" s="1358"/>
      <c r="QHG125" s="1358"/>
      <c r="QHH125" s="1358"/>
      <c r="QHI125" s="1358"/>
      <c r="QHJ125" s="1358"/>
      <c r="QHK125" s="1358"/>
      <c r="QHL125" s="1358"/>
      <c r="QHM125" s="1358"/>
      <c r="QHN125" s="1358"/>
      <c r="QHO125" s="1358"/>
      <c r="QHP125" s="1358"/>
      <c r="QHQ125" s="1358"/>
      <c r="QHR125" s="1358"/>
      <c r="QHS125" s="1358"/>
      <c r="QHT125" s="1358"/>
      <c r="QHU125" s="1358"/>
      <c r="QHV125" s="1358"/>
      <c r="QHW125" s="1358"/>
      <c r="QHX125" s="1358"/>
      <c r="QHY125" s="1358"/>
      <c r="QHZ125" s="1358"/>
      <c r="QIA125" s="1358"/>
      <c r="QIB125" s="1358"/>
      <c r="QIC125" s="1358"/>
      <c r="QID125" s="1358"/>
      <c r="QIE125" s="1358"/>
      <c r="QIF125" s="1358"/>
      <c r="QIG125" s="1358"/>
      <c r="QIH125" s="1358"/>
      <c r="QII125" s="1358"/>
      <c r="QIJ125" s="1358"/>
      <c r="QIK125" s="1358"/>
      <c r="QIL125" s="1358"/>
      <c r="QIM125" s="1358"/>
      <c r="QIN125" s="1358"/>
      <c r="QIO125" s="1358"/>
      <c r="QIP125" s="1358"/>
      <c r="QIQ125" s="1358"/>
      <c r="QIR125" s="1358"/>
      <c r="QIS125" s="1358"/>
      <c r="QIT125" s="1358"/>
      <c r="QIU125" s="1358"/>
      <c r="QIV125" s="1358"/>
      <c r="QIW125" s="1358"/>
      <c r="QIX125" s="1358"/>
      <c r="QIY125" s="1358"/>
      <c r="QIZ125" s="1358"/>
      <c r="QJA125" s="1358"/>
      <c r="QJB125" s="1358"/>
      <c r="QJC125" s="1358"/>
      <c r="QJD125" s="1358"/>
      <c r="QJE125" s="1358"/>
      <c r="QJF125" s="1358"/>
      <c r="QJG125" s="1358"/>
      <c r="QJH125" s="1358"/>
      <c r="QJI125" s="1358"/>
      <c r="QJJ125" s="1358"/>
      <c r="QJK125" s="1358"/>
      <c r="QJL125" s="1358"/>
      <c r="QJM125" s="1358"/>
      <c r="QJN125" s="1358"/>
      <c r="QJO125" s="1358"/>
      <c r="QJP125" s="1358"/>
      <c r="QJQ125" s="1358"/>
      <c r="QJR125" s="1358"/>
      <c r="QJS125" s="1358"/>
      <c r="QJT125" s="1358"/>
      <c r="QJU125" s="1358"/>
      <c r="QJV125" s="1358"/>
      <c r="QJW125" s="1358"/>
      <c r="QJX125" s="1358"/>
      <c r="QJY125" s="1358"/>
      <c r="QJZ125" s="1358"/>
      <c r="QKA125" s="1358"/>
      <c r="QKB125" s="1358"/>
      <c r="QKC125" s="1358"/>
      <c r="QKD125" s="1358"/>
      <c r="QKE125" s="1358"/>
      <c r="QKF125" s="1358"/>
      <c r="QKG125" s="1358"/>
      <c r="QKH125" s="1358"/>
      <c r="QKI125" s="1358"/>
      <c r="QKJ125" s="1358"/>
      <c r="QKK125" s="1358"/>
      <c r="QKL125" s="1358"/>
      <c r="QKM125" s="1358"/>
      <c r="QKN125" s="1358"/>
      <c r="QKO125" s="1358"/>
      <c r="QKP125" s="1358"/>
      <c r="QKQ125" s="1358"/>
      <c r="QKR125" s="1358"/>
      <c r="QKS125" s="1358"/>
      <c r="QKT125" s="1358"/>
      <c r="QKU125" s="1358"/>
      <c r="QKV125" s="1358"/>
      <c r="QKW125" s="1358"/>
      <c r="QKX125" s="1358"/>
      <c r="QKY125" s="1358"/>
      <c r="QKZ125" s="1358"/>
      <c r="QLA125" s="1358"/>
      <c r="QLB125" s="1358"/>
      <c r="QLC125" s="1358"/>
      <c r="QLD125" s="1358"/>
      <c r="QLE125" s="1358"/>
      <c r="QLF125" s="1358"/>
      <c r="QLG125" s="1358"/>
      <c r="QLH125" s="1358"/>
      <c r="QLI125" s="1358"/>
      <c r="QLJ125" s="1358"/>
      <c r="QLK125" s="1358"/>
      <c r="QLL125" s="1358"/>
      <c r="QLM125" s="1358"/>
      <c r="QLN125" s="1358"/>
      <c r="QLO125" s="1358"/>
      <c r="QLP125" s="1358"/>
      <c r="QLQ125" s="1358"/>
      <c r="QLR125" s="1358"/>
      <c r="QLS125" s="1358"/>
      <c r="QLT125" s="1358"/>
      <c r="QLU125" s="1358"/>
      <c r="QLV125" s="1358"/>
      <c r="QLW125" s="1358"/>
      <c r="QLX125" s="1358"/>
      <c r="QLY125" s="1358"/>
      <c r="QLZ125" s="1358"/>
      <c r="QMA125" s="1358"/>
      <c r="QMB125" s="1358"/>
      <c r="QMC125" s="1358"/>
      <c r="QMD125" s="1358"/>
      <c r="QME125" s="1358"/>
      <c r="QMF125" s="1358"/>
      <c r="QMG125" s="1358"/>
      <c r="QMH125" s="1358"/>
      <c r="QMI125" s="1358"/>
      <c r="QMJ125" s="1358"/>
      <c r="QMK125" s="1358"/>
      <c r="QML125" s="1358"/>
      <c r="QMM125" s="1358"/>
      <c r="QMN125" s="1358"/>
      <c r="QMO125" s="1358"/>
      <c r="QMP125" s="1358"/>
      <c r="QMQ125" s="1358"/>
      <c r="QMR125" s="1358"/>
      <c r="QMS125" s="1358"/>
      <c r="QMT125" s="1358"/>
      <c r="QMU125" s="1358"/>
      <c r="QMV125" s="1358"/>
      <c r="QMW125" s="1358"/>
      <c r="QMX125" s="1358"/>
      <c r="QMY125" s="1358"/>
      <c r="QMZ125" s="1358"/>
      <c r="QNA125" s="1358"/>
      <c r="QNB125" s="1358"/>
      <c r="QNC125" s="1358"/>
      <c r="QND125" s="1358"/>
      <c r="QNE125" s="1358"/>
      <c r="QNF125" s="1358"/>
      <c r="QNG125" s="1358"/>
      <c r="QNH125" s="1358"/>
      <c r="QNI125" s="1358"/>
      <c r="QNJ125" s="1358"/>
      <c r="QNK125" s="1358"/>
      <c r="QNL125" s="1358"/>
      <c r="QNM125" s="1358"/>
      <c r="QNN125" s="1358"/>
      <c r="QNO125" s="1358"/>
      <c r="QNP125" s="1358"/>
      <c r="QNQ125" s="1358"/>
      <c r="QNR125" s="1358"/>
      <c r="QNS125" s="1358"/>
      <c r="QNT125" s="1358"/>
      <c r="QNU125" s="1358"/>
      <c r="QNV125" s="1358"/>
      <c r="QNW125" s="1358"/>
      <c r="QNX125" s="1358"/>
      <c r="QNY125" s="1358"/>
      <c r="QNZ125" s="1358"/>
      <c r="QOA125" s="1358"/>
      <c r="QOB125" s="1358"/>
      <c r="QOC125" s="1358"/>
      <c r="QOD125" s="1358"/>
      <c r="QOE125" s="1358"/>
      <c r="QOF125" s="1358"/>
      <c r="QOG125" s="1358"/>
      <c r="QOH125" s="1358"/>
      <c r="QOI125" s="1358"/>
      <c r="QOJ125" s="1358"/>
      <c r="QOK125" s="1358"/>
      <c r="QOL125" s="1358"/>
      <c r="QOM125" s="1358"/>
      <c r="QON125" s="1358"/>
      <c r="QOO125" s="1358"/>
      <c r="QOP125" s="1358"/>
      <c r="QOQ125" s="1358"/>
      <c r="QOR125" s="1358"/>
      <c r="QOS125" s="1358"/>
      <c r="QOT125" s="1358"/>
      <c r="QOU125" s="1358"/>
      <c r="QOV125" s="1358"/>
      <c r="QOW125" s="1358"/>
      <c r="QOX125" s="1358"/>
      <c r="QOY125" s="1358"/>
      <c r="QOZ125" s="1358"/>
      <c r="QPA125" s="1358"/>
      <c r="QPB125" s="1358"/>
      <c r="QPC125" s="1358"/>
      <c r="QPD125" s="1358"/>
      <c r="QPE125" s="1358"/>
      <c r="QPF125" s="1358"/>
      <c r="QPG125" s="1358"/>
      <c r="QPH125" s="1358"/>
      <c r="QPI125" s="1358"/>
      <c r="QPJ125" s="1358"/>
      <c r="QPK125" s="1358"/>
      <c r="QPL125" s="1358"/>
      <c r="QPM125" s="1358"/>
      <c r="QPN125" s="1358"/>
      <c r="QPO125" s="1358"/>
      <c r="QPP125" s="1358"/>
      <c r="QPQ125" s="1358"/>
      <c r="QPR125" s="1358"/>
      <c r="QPS125" s="1358"/>
      <c r="QPT125" s="1358"/>
      <c r="QPU125" s="1358"/>
      <c r="QPV125" s="1358"/>
      <c r="QPW125" s="1358"/>
      <c r="QPX125" s="1358"/>
      <c r="QPY125" s="1358"/>
      <c r="QPZ125" s="1358"/>
      <c r="QQA125" s="1358"/>
      <c r="QQB125" s="1358"/>
      <c r="QQC125" s="1358"/>
      <c r="QQD125" s="1358"/>
      <c r="QQE125" s="1358"/>
      <c r="QQF125" s="1358"/>
      <c r="QQG125" s="1358"/>
      <c r="QQH125" s="1358"/>
      <c r="QQI125" s="1358"/>
      <c r="QQJ125" s="1358"/>
      <c r="QQK125" s="1358"/>
      <c r="QQL125" s="1358"/>
      <c r="QQM125" s="1358"/>
      <c r="QQN125" s="1358"/>
      <c r="QQO125" s="1358"/>
      <c r="QQP125" s="1358"/>
      <c r="QQQ125" s="1358"/>
      <c r="QQR125" s="1358"/>
      <c r="QQS125" s="1358"/>
      <c r="QQT125" s="1358"/>
      <c r="QQU125" s="1358"/>
      <c r="QQV125" s="1358"/>
      <c r="QQW125" s="1358"/>
      <c r="QQX125" s="1358"/>
      <c r="QQY125" s="1358"/>
      <c r="QQZ125" s="1358"/>
      <c r="QRA125" s="1358"/>
      <c r="QRB125" s="1358"/>
      <c r="QRC125" s="1358"/>
      <c r="QRD125" s="1358"/>
      <c r="QRE125" s="1358"/>
      <c r="QRF125" s="1358"/>
      <c r="QRG125" s="1358"/>
      <c r="QRH125" s="1358"/>
      <c r="QRI125" s="1358"/>
      <c r="QRJ125" s="1358"/>
      <c r="QRK125" s="1358"/>
      <c r="QRL125" s="1358"/>
      <c r="QRM125" s="1358"/>
      <c r="QRN125" s="1358"/>
      <c r="QRO125" s="1358"/>
      <c r="QRP125" s="1358"/>
      <c r="QRQ125" s="1358"/>
      <c r="QRR125" s="1358"/>
      <c r="QRS125" s="1358"/>
      <c r="QRT125" s="1358"/>
      <c r="QRU125" s="1358"/>
      <c r="QRV125" s="1358"/>
      <c r="QRW125" s="1358"/>
      <c r="QRX125" s="1358"/>
      <c r="QRY125" s="1358"/>
      <c r="QRZ125" s="1358"/>
      <c r="QSA125" s="1358"/>
      <c r="QSB125" s="1358"/>
      <c r="QSC125" s="1358"/>
      <c r="QSD125" s="1358"/>
      <c r="QSE125" s="1358"/>
      <c r="QSF125" s="1358"/>
      <c r="QSG125" s="1358"/>
      <c r="QSH125" s="1358"/>
      <c r="QSI125" s="1358"/>
      <c r="QSJ125" s="1358"/>
      <c r="QSK125" s="1358"/>
      <c r="QSL125" s="1358"/>
      <c r="QSM125" s="1358"/>
      <c r="QSN125" s="1358"/>
      <c r="QSO125" s="1358"/>
      <c r="QSP125" s="1358"/>
      <c r="QSQ125" s="1358"/>
      <c r="QSR125" s="1358"/>
      <c r="QSS125" s="1358"/>
      <c r="QST125" s="1358"/>
      <c r="QSU125" s="1358"/>
      <c r="QSV125" s="1358"/>
      <c r="QSW125" s="1358"/>
      <c r="QSX125" s="1358"/>
      <c r="QSY125" s="1358"/>
      <c r="QSZ125" s="1358"/>
      <c r="QTA125" s="1358"/>
      <c r="QTB125" s="1358"/>
      <c r="QTC125" s="1358"/>
      <c r="QTD125" s="1358"/>
      <c r="QTE125" s="1358"/>
      <c r="QTF125" s="1358"/>
      <c r="QTG125" s="1358"/>
      <c r="QTH125" s="1358"/>
      <c r="QTI125" s="1358"/>
      <c r="QTJ125" s="1358"/>
      <c r="QTK125" s="1358"/>
      <c r="QTL125" s="1358"/>
      <c r="QTM125" s="1358"/>
      <c r="QTN125" s="1358"/>
      <c r="QTO125" s="1358"/>
      <c r="QTP125" s="1358"/>
      <c r="QTQ125" s="1358"/>
      <c r="QTR125" s="1358"/>
      <c r="QTS125" s="1358"/>
      <c r="QTT125" s="1358"/>
      <c r="QTU125" s="1358"/>
      <c r="QTV125" s="1358"/>
      <c r="QTW125" s="1358"/>
      <c r="QTX125" s="1358"/>
      <c r="QTY125" s="1358"/>
      <c r="QTZ125" s="1358"/>
      <c r="QUA125" s="1358"/>
      <c r="QUB125" s="1358"/>
      <c r="QUC125" s="1358"/>
      <c r="QUD125" s="1358"/>
      <c r="QUE125" s="1358"/>
      <c r="QUF125" s="1358"/>
      <c r="QUG125" s="1358"/>
      <c r="QUH125" s="1358"/>
      <c r="QUI125" s="1358"/>
      <c r="QUJ125" s="1358"/>
      <c r="QUK125" s="1358"/>
      <c r="QUL125" s="1358"/>
      <c r="QUM125" s="1358"/>
      <c r="QUN125" s="1358"/>
      <c r="QUO125" s="1358"/>
      <c r="QUP125" s="1358"/>
      <c r="QUQ125" s="1358"/>
      <c r="QUR125" s="1358"/>
      <c r="QUS125" s="1358"/>
      <c r="QUT125" s="1358"/>
      <c r="QUU125" s="1358"/>
      <c r="QUV125" s="1358"/>
      <c r="QUW125" s="1358"/>
      <c r="QUX125" s="1358"/>
      <c r="QUY125" s="1358"/>
      <c r="QUZ125" s="1358"/>
      <c r="QVA125" s="1358"/>
      <c r="QVB125" s="1358"/>
      <c r="QVC125" s="1358"/>
      <c r="QVD125" s="1358"/>
      <c r="QVE125" s="1358"/>
      <c r="QVF125" s="1358"/>
      <c r="QVG125" s="1358"/>
      <c r="QVH125" s="1358"/>
      <c r="QVI125" s="1358"/>
      <c r="QVJ125" s="1358"/>
      <c r="QVK125" s="1358"/>
      <c r="QVL125" s="1358"/>
      <c r="QVM125" s="1358"/>
      <c r="QVN125" s="1358"/>
      <c r="QVO125" s="1358"/>
      <c r="QVP125" s="1358"/>
      <c r="QVQ125" s="1358"/>
      <c r="QVR125" s="1358"/>
      <c r="QVS125" s="1358"/>
      <c r="QVT125" s="1358"/>
      <c r="QVU125" s="1358"/>
      <c r="QVV125" s="1358"/>
      <c r="QVW125" s="1358"/>
      <c r="QVX125" s="1358"/>
      <c r="QVY125" s="1358"/>
      <c r="QVZ125" s="1358"/>
      <c r="QWA125" s="1358"/>
      <c r="QWB125" s="1358"/>
      <c r="QWC125" s="1358"/>
      <c r="QWD125" s="1358"/>
      <c r="QWE125" s="1358"/>
      <c r="QWF125" s="1358"/>
      <c r="QWG125" s="1358"/>
      <c r="QWH125" s="1358"/>
      <c r="QWI125" s="1358"/>
      <c r="QWJ125" s="1358"/>
      <c r="QWK125" s="1358"/>
      <c r="QWL125" s="1358"/>
      <c r="QWM125" s="1358"/>
      <c r="QWN125" s="1358"/>
      <c r="QWO125" s="1358"/>
      <c r="QWP125" s="1358"/>
      <c r="QWQ125" s="1358"/>
      <c r="QWR125" s="1358"/>
      <c r="QWS125" s="1358"/>
      <c r="QWT125" s="1358"/>
      <c r="QWU125" s="1358"/>
      <c r="QWV125" s="1358"/>
      <c r="QWW125" s="1358"/>
      <c r="QWX125" s="1358"/>
      <c r="QWY125" s="1358"/>
      <c r="QWZ125" s="1358"/>
      <c r="QXA125" s="1358"/>
      <c r="QXB125" s="1358"/>
      <c r="QXC125" s="1358"/>
      <c r="QXD125" s="1358"/>
      <c r="QXE125" s="1358"/>
      <c r="QXF125" s="1358"/>
      <c r="QXG125" s="1358"/>
      <c r="QXH125" s="1358"/>
      <c r="QXI125" s="1358"/>
      <c r="QXJ125" s="1358"/>
      <c r="QXK125" s="1358"/>
      <c r="QXL125" s="1358"/>
      <c r="QXM125" s="1358"/>
      <c r="QXN125" s="1358"/>
      <c r="QXO125" s="1358"/>
      <c r="QXP125" s="1358"/>
      <c r="QXQ125" s="1358"/>
      <c r="QXR125" s="1358"/>
      <c r="QXS125" s="1358"/>
      <c r="QXT125" s="1358"/>
      <c r="QXU125" s="1358"/>
      <c r="QXV125" s="1358"/>
      <c r="QXW125" s="1358"/>
      <c r="QXX125" s="1358"/>
      <c r="QXY125" s="1358"/>
      <c r="QXZ125" s="1358"/>
      <c r="QYA125" s="1358"/>
      <c r="QYB125" s="1358"/>
      <c r="QYC125" s="1358"/>
      <c r="QYD125" s="1358"/>
      <c r="QYE125" s="1358"/>
      <c r="QYF125" s="1358"/>
      <c r="QYG125" s="1358"/>
      <c r="QYH125" s="1358"/>
      <c r="QYI125" s="1358"/>
      <c r="QYJ125" s="1358"/>
      <c r="QYK125" s="1358"/>
      <c r="QYL125" s="1358"/>
      <c r="QYM125" s="1358"/>
      <c r="QYN125" s="1358"/>
      <c r="QYO125" s="1358"/>
      <c r="QYP125" s="1358"/>
      <c r="QYQ125" s="1358"/>
      <c r="QYR125" s="1358"/>
      <c r="QYS125" s="1358"/>
      <c r="QYT125" s="1358"/>
      <c r="QYU125" s="1358"/>
      <c r="QYV125" s="1358"/>
      <c r="QYW125" s="1358"/>
      <c r="QYX125" s="1358"/>
      <c r="QYY125" s="1358"/>
      <c r="QYZ125" s="1358"/>
      <c r="QZA125" s="1358"/>
      <c r="QZB125" s="1358"/>
      <c r="QZC125" s="1358"/>
      <c r="QZD125" s="1358"/>
      <c r="QZE125" s="1358"/>
      <c r="QZF125" s="1358"/>
      <c r="QZG125" s="1358"/>
      <c r="QZH125" s="1358"/>
      <c r="QZI125" s="1358"/>
      <c r="QZJ125" s="1358"/>
      <c r="QZK125" s="1358"/>
      <c r="QZL125" s="1358"/>
      <c r="QZM125" s="1358"/>
      <c r="QZN125" s="1358"/>
      <c r="QZO125" s="1358"/>
      <c r="QZP125" s="1358"/>
      <c r="QZQ125" s="1358"/>
      <c r="QZR125" s="1358"/>
      <c r="QZS125" s="1358"/>
      <c r="QZT125" s="1358"/>
      <c r="QZU125" s="1358"/>
      <c r="QZV125" s="1358"/>
      <c r="QZW125" s="1358"/>
      <c r="QZX125" s="1358"/>
      <c r="QZY125" s="1358"/>
      <c r="QZZ125" s="1358"/>
      <c r="RAA125" s="1358"/>
      <c r="RAB125" s="1358"/>
      <c r="RAC125" s="1358"/>
      <c r="RAD125" s="1358"/>
      <c r="RAE125" s="1358"/>
      <c r="RAF125" s="1358"/>
      <c r="RAG125" s="1358"/>
      <c r="RAH125" s="1358"/>
      <c r="RAI125" s="1358"/>
      <c r="RAJ125" s="1358"/>
      <c r="RAK125" s="1358"/>
      <c r="RAL125" s="1358"/>
      <c r="RAM125" s="1358"/>
      <c r="RAN125" s="1358"/>
      <c r="RAO125" s="1358"/>
      <c r="RAP125" s="1358"/>
      <c r="RAQ125" s="1358"/>
      <c r="RAR125" s="1358"/>
      <c r="RAS125" s="1358"/>
      <c r="RAT125" s="1358"/>
      <c r="RAU125" s="1358"/>
      <c r="RAV125" s="1358"/>
      <c r="RAW125" s="1358"/>
      <c r="RAX125" s="1358"/>
      <c r="RAY125" s="1358"/>
      <c r="RAZ125" s="1358"/>
      <c r="RBA125" s="1358"/>
      <c r="RBB125" s="1358"/>
      <c r="RBC125" s="1358"/>
      <c r="RBD125" s="1358"/>
      <c r="RBE125" s="1358"/>
      <c r="RBF125" s="1358"/>
      <c r="RBG125" s="1358"/>
      <c r="RBH125" s="1358"/>
      <c r="RBI125" s="1358"/>
      <c r="RBJ125" s="1358"/>
      <c r="RBK125" s="1358"/>
      <c r="RBL125" s="1358"/>
      <c r="RBM125" s="1358"/>
      <c r="RBN125" s="1358"/>
      <c r="RBO125" s="1358"/>
      <c r="RBP125" s="1358"/>
      <c r="RBQ125" s="1358"/>
      <c r="RBR125" s="1358"/>
      <c r="RBS125" s="1358"/>
      <c r="RBT125" s="1358"/>
      <c r="RBU125" s="1358"/>
      <c r="RBV125" s="1358"/>
      <c r="RBW125" s="1358"/>
      <c r="RBX125" s="1358"/>
      <c r="RBY125" s="1358"/>
      <c r="RBZ125" s="1358"/>
      <c r="RCA125" s="1358"/>
      <c r="RCB125" s="1358"/>
      <c r="RCC125" s="1358"/>
      <c r="RCD125" s="1358"/>
      <c r="RCE125" s="1358"/>
      <c r="RCF125" s="1358"/>
      <c r="RCG125" s="1358"/>
      <c r="RCH125" s="1358"/>
      <c r="RCI125" s="1358"/>
      <c r="RCJ125" s="1358"/>
      <c r="RCK125" s="1358"/>
      <c r="RCL125" s="1358"/>
      <c r="RCM125" s="1358"/>
      <c r="RCN125" s="1358"/>
      <c r="RCO125" s="1358"/>
      <c r="RCP125" s="1358"/>
      <c r="RCQ125" s="1358"/>
      <c r="RCR125" s="1358"/>
      <c r="RCS125" s="1358"/>
      <c r="RCT125" s="1358"/>
      <c r="RCU125" s="1358"/>
      <c r="RCV125" s="1358"/>
      <c r="RCW125" s="1358"/>
      <c r="RCX125" s="1358"/>
      <c r="RCY125" s="1358"/>
      <c r="RCZ125" s="1358"/>
      <c r="RDA125" s="1358"/>
      <c r="RDB125" s="1358"/>
      <c r="RDC125" s="1358"/>
      <c r="RDD125" s="1358"/>
      <c r="RDE125" s="1358"/>
      <c r="RDF125" s="1358"/>
      <c r="RDG125" s="1358"/>
      <c r="RDH125" s="1358"/>
      <c r="RDI125" s="1358"/>
      <c r="RDJ125" s="1358"/>
      <c r="RDK125" s="1358"/>
      <c r="RDL125" s="1358"/>
      <c r="RDM125" s="1358"/>
      <c r="RDN125" s="1358"/>
      <c r="RDO125" s="1358"/>
      <c r="RDP125" s="1358"/>
      <c r="RDQ125" s="1358"/>
      <c r="RDR125" s="1358"/>
      <c r="RDS125" s="1358"/>
      <c r="RDT125" s="1358"/>
      <c r="RDU125" s="1358"/>
      <c r="RDV125" s="1358"/>
      <c r="RDW125" s="1358"/>
      <c r="RDX125" s="1358"/>
      <c r="RDY125" s="1358"/>
      <c r="RDZ125" s="1358"/>
      <c r="REA125" s="1358"/>
      <c r="REB125" s="1358"/>
      <c r="REC125" s="1358"/>
      <c r="RED125" s="1358"/>
      <c r="REE125" s="1358"/>
      <c r="REF125" s="1358"/>
      <c r="REG125" s="1358"/>
      <c r="REH125" s="1358"/>
      <c r="REI125" s="1358"/>
      <c r="REJ125" s="1358"/>
      <c r="REK125" s="1358"/>
      <c r="REL125" s="1358"/>
      <c r="REM125" s="1358"/>
      <c r="REN125" s="1358"/>
      <c r="REO125" s="1358"/>
      <c r="REP125" s="1358"/>
      <c r="REQ125" s="1358"/>
      <c r="RER125" s="1358"/>
      <c r="RES125" s="1358"/>
      <c r="RET125" s="1358"/>
      <c r="REU125" s="1358"/>
      <c r="REV125" s="1358"/>
      <c r="REW125" s="1358"/>
      <c r="REX125" s="1358"/>
      <c r="REY125" s="1358"/>
      <c r="REZ125" s="1358"/>
      <c r="RFA125" s="1358"/>
      <c r="RFB125" s="1358"/>
      <c r="RFC125" s="1358"/>
      <c r="RFD125" s="1358"/>
      <c r="RFE125" s="1358"/>
      <c r="RFF125" s="1358"/>
      <c r="RFG125" s="1358"/>
      <c r="RFH125" s="1358"/>
      <c r="RFI125" s="1358"/>
      <c r="RFJ125" s="1358"/>
      <c r="RFK125" s="1358"/>
      <c r="RFL125" s="1358"/>
      <c r="RFM125" s="1358"/>
      <c r="RFN125" s="1358"/>
      <c r="RFO125" s="1358"/>
      <c r="RFP125" s="1358"/>
      <c r="RFQ125" s="1358"/>
      <c r="RFR125" s="1358"/>
      <c r="RFS125" s="1358"/>
      <c r="RFT125" s="1358"/>
      <c r="RFU125" s="1358"/>
      <c r="RFV125" s="1358"/>
      <c r="RFW125" s="1358"/>
      <c r="RFX125" s="1358"/>
      <c r="RFY125" s="1358"/>
      <c r="RFZ125" s="1358"/>
      <c r="RGA125" s="1358"/>
      <c r="RGB125" s="1358"/>
      <c r="RGC125" s="1358"/>
      <c r="RGD125" s="1358"/>
      <c r="RGE125" s="1358"/>
      <c r="RGF125" s="1358"/>
      <c r="RGG125" s="1358"/>
      <c r="RGH125" s="1358"/>
      <c r="RGI125" s="1358"/>
      <c r="RGJ125" s="1358"/>
      <c r="RGK125" s="1358"/>
      <c r="RGL125" s="1358"/>
      <c r="RGM125" s="1358"/>
      <c r="RGN125" s="1358"/>
      <c r="RGO125" s="1358"/>
      <c r="RGP125" s="1358"/>
      <c r="RGQ125" s="1358"/>
      <c r="RGR125" s="1358"/>
      <c r="RGS125" s="1358"/>
      <c r="RGT125" s="1358"/>
      <c r="RGU125" s="1358"/>
      <c r="RGV125" s="1358"/>
      <c r="RGW125" s="1358"/>
      <c r="RGX125" s="1358"/>
      <c r="RGY125" s="1358"/>
      <c r="RGZ125" s="1358"/>
      <c r="RHA125" s="1358"/>
      <c r="RHB125" s="1358"/>
      <c r="RHC125" s="1358"/>
      <c r="RHD125" s="1358"/>
      <c r="RHE125" s="1358"/>
      <c r="RHF125" s="1358"/>
      <c r="RHG125" s="1358"/>
      <c r="RHH125" s="1358"/>
      <c r="RHI125" s="1358"/>
      <c r="RHJ125" s="1358"/>
      <c r="RHK125" s="1358"/>
      <c r="RHL125" s="1358"/>
      <c r="RHM125" s="1358"/>
      <c r="RHN125" s="1358"/>
      <c r="RHO125" s="1358"/>
      <c r="RHP125" s="1358"/>
      <c r="RHQ125" s="1358"/>
      <c r="RHR125" s="1358"/>
      <c r="RHS125" s="1358"/>
      <c r="RHT125" s="1358"/>
      <c r="RHU125" s="1358"/>
      <c r="RHV125" s="1358"/>
      <c r="RHW125" s="1358"/>
      <c r="RHX125" s="1358"/>
      <c r="RHY125" s="1358"/>
      <c r="RHZ125" s="1358"/>
      <c r="RIA125" s="1358"/>
      <c r="RIB125" s="1358"/>
      <c r="RIC125" s="1358"/>
      <c r="RID125" s="1358"/>
      <c r="RIE125" s="1358"/>
      <c r="RIF125" s="1358"/>
      <c r="RIG125" s="1358"/>
      <c r="RIH125" s="1358"/>
      <c r="RII125" s="1358"/>
      <c r="RIJ125" s="1358"/>
      <c r="RIK125" s="1358"/>
      <c r="RIL125" s="1358"/>
      <c r="RIM125" s="1358"/>
      <c r="RIN125" s="1358"/>
      <c r="RIO125" s="1358"/>
      <c r="RIP125" s="1358"/>
      <c r="RIQ125" s="1358"/>
      <c r="RIR125" s="1358"/>
      <c r="RIS125" s="1358"/>
      <c r="RIT125" s="1358"/>
      <c r="RIU125" s="1358"/>
      <c r="RIV125" s="1358"/>
      <c r="RIW125" s="1358"/>
      <c r="RIX125" s="1358"/>
      <c r="RIY125" s="1358"/>
      <c r="RIZ125" s="1358"/>
      <c r="RJA125" s="1358"/>
      <c r="RJB125" s="1358"/>
      <c r="RJC125" s="1358"/>
      <c r="RJD125" s="1358"/>
      <c r="RJE125" s="1358"/>
      <c r="RJF125" s="1358"/>
      <c r="RJG125" s="1358"/>
      <c r="RJH125" s="1358"/>
      <c r="RJI125" s="1358"/>
      <c r="RJJ125" s="1358"/>
      <c r="RJK125" s="1358"/>
      <c r="RJL125" s="1358"/>
      <c r="RJM125" s="1358"/>
      <c r="RJN125" s="1358"/>
      <c r="RJO125" s="1358"/>
      <c r="RJP125" s="1358"/>
      <c r="RJQ125" s="1358"/>
      <c r="RJR125" s="1358"/>
      <c r="RJS125" s="1358"/>
      <c r="RJT125" s="1358"/>
      <c r="RJU125" s="1358"/>
      <c r="RJV125" s="1358"/>
      <c r="RJW125" s="1358"/>
      <c r="RJX125" s="1358"/>
      <c r="RJY125" s="1358"/>
      <c r="RJZ125" s="1358"/>
      <c r="RKA125" s="1358"/>
      <c r="RKB125" s="1358"/>
      <c r="RKC125" s="1358"/>
      <c r="RKD125" s="1358"/>
      <c r="RKE125" s="1358"/>
      <c r="RKF125" s="1358"/>
      <c r="RKG125" s="1358"/>
      <c r="RKH125" s="1358"/>
      <c r="RKI125" s="1358"/>
      <c r="RKJ125" s="1358"/>
      <c r="RKK125" s="1358"/>
      <c r="RKL125" s="1358"/>
      <c r="RKM125" s="1358"/>
      <c r="RKN125" s="1358"/>
      <c r="RKO125" s="1358"/>
      <c r="RKP125" s="1358"/>
      <c r="RKQ125" s="1358"/>
      <c r="RKR125" s="1358"/>
      <c r="RKS125" s="1358"/>
      <c r="RKT125" s="1358"/>
      <c r="RKU125" s="1358"/>
      <c r="RKV125" s="1358"/>
      <c r="RKW125" s="1358"/>
      <c r="RKX125" s="1358"/>
      <c r="RKY125" s="1358"/>
      <c r="RKZ125" s="1358"/>
      <c r="RLA125" s="1358"/>
      <c r="RLB125" s="1358"/>
      <c r="RLC125" s="1358"/>
      <c r="RLD125" s="1358"/>
      <c r="RLE125" s="1358"/>
      <c r="RLF125" s="1358"/>
      <c r="RLG125" s="1358"/>
      <c r="RLH125" s="1358"/>
      <c r="RLI125" s="1358"/>
      <c r="RLJ125" s="1358"/>
      <c r="RLK125" s="1358"/>
      <c r="RLL125" s="1358"/>
      <c r="RLM125" s="1358"/>
      <c r="RLN125" s="1358"/>
      <c r="RLO125" s="1358"/>
      <c r="RLP125" s="1358"/>
      <c r="RLQ125" s="1358"/>
      <c r="RLR125" s="1358"/>
      <c r="RLS125" s="1358"/>
      <c r="RLT125" s="1358"/>
      <c r="RLU125" s="1358"/>
      <c r="RLV125" s="1358"/>
      <c r="RLW125" s="1358"/>
      <c r="RLX125" s="1358"/>
      <c r="RLY125" s="1358"/>
      <c r="RLZ125" s="1358"/>
      <c r="RMA125" s="1358"/>
      <c r="RMB125" s="1358"/>
      <c r="RMC125" s="1358"/>
      <c r="RMD125" s="1358"/>
      <c r="RME125" s="1358"/>
      <c r="RMF125" s="1358"/>
      <c r="RMG125" s="1358"/>
      <c r="RMH125" s="1358"/>
      <c r="RMI125" s="1358"/>
      <c r="RMJ125" s="1358"/>
      <c r="RMK125" s="1358"/>
      <c r="RML125" s="1358"/>
      <c r="RMM125" s="1358"/>
      <c r="RMN125" s="1358"/>
      <c r="RMO125" s="1358"/>
      <c r="RMP125" s="1358"/>
      <c r="RMQ125" s="1358"/>
      <c r="RMR125" s="1358"/>
      <c r="RMS125" s="1358"/>
      <c r="RMT125" s="1358"/>
      <c r="RMU125" s="1358"/>
      <c r="RMV125" s="1358"/>
      <c r="RMW125" s="1358"/>
      <c r="RMX125" s="1358"/>
      <c r="RMY125" s="1358"/>
      <c r="RMZ125" s="1358"/>
      <c r="RNA125" s="1358"/>
      <c r="RNB125" s="1358"/>
      <c r="RNC125" s="1358"/>
      <c r="RND125" s="1358"/>
      <c r="RNE125" s="1358"/>
      <c r="RNF125" s="1358"/>
      <c r="RNG125" s="1358"/>
      <c r="RNH125" s="1358"/>
      <c r="RNI125" s="1358"/>
      <c r="RNJ125" s="1358"/>
      <c r="RNK125" s="1358"/>
      <c r="RNL125" s="1358"/>
      <c r="RNM125" s="1358"/>
      <c r="RNN125" s="1358"/>
      <c r="RNO125" s="1358"/>
      <c r="RNP125" s="1358"/>
      <c r="RNQ125" s="1358"/>
      <c r="RNR125" s="1358"/>
      <c r="RNS125" s="1358"/>
      <c r="RNT125" s="1358"/>
      <c r="RNU125" s="1358"/>
      <c r="RNV125" s="1358"/>
      <c r="RNW125" s="1358"/>
      <c r="RNX125" s="1358"/>
      <c r="RNY125" s="1358"/>
      <c r="RNZ125" s="1358"/>
      <c r="ROA125" s="1358"/>
      <c r="ROB125" s="1358"/>
      <c r="ROC125" s="1358"/>
      <c r="ROD125" s="1358"/>
      <c r="ROE125" s="1358"/>
      <c r="ROF125" s="1358"/>
      <c r="ROG125" s="1358"/>
      <c r="ROH125" s="1358"/>
      <c r="ROI125" s="1358"/>
      <c r="ROJ125" s="1358"/>
      <c r="ROK125" s="1358"/>
      <c r="ROL125" s="1358"/>
      <c r="ROM125" s="1358"/>
      <c r="RON125" s="1358"/>
      <c r="ROO125" s="1358"/>
      <c r="ROP125" s="1358"/>
      <c r="ROQ125" s="1358"/>
      <c r="ROR125" s="1358"/>
      <c r="ROS125" s="1358"/>
      <c r="ROT125" s="1358"/>
      <c r="ROU125" s="1358"/>
      <c r="ROV125" s="1358"/>
      <c r="ROW125" s="1358"/>
      <c r="ROX125" s="1358"/>
      <c r="ROY125" s="1358"/>
      <c r="ROZ125" s="1358"/>
      <c r="RPA125" s="1358"/>
      <c r="RPB125" s="1358"/>
      <c r="RPC125" s="1358"/>
      <c r="RPD125" s="1358"/>
      <c r="RPE125" s="1358"/>
      <c r="RPF125" s="1358"/>
      <c r="RPG125" s="1358"/>
      <c r="RPH125" s="1358"/>
      <c r="RPI125" s="1358"/>
      <c r="RPJ125" s="1358"/>
      <c r="RPK125" s="1358"/>
      <c r="RPL125" s="1358"/>
      <c r="RPM125" s="1358"/>
      <c r="RPN125" s="1358"/>
      <c r="RPO125" s="1358"/>
      <c r="RPP125" s="1358"/>
      <c r="RPQ125" s="1358"/>
      <c r="RPR125" s="1358"/>
      <c r="RPS125" s="1358"/>
      <c r="RPT125" s="1358"/>
      <c r="RPU125" s="1358"/>
      <c r="RPV125" s="1358"/>
      <c r="RPW125" s="1358"/>
      <c r="RPX125" s="1358"/>
      <c r="RPY125" s="1358"/>
      <c r="RPZ125" s="1358"/>
      <c r="RQA125" s="1358"/>
      <c r="RQB125" s="1358"/>
      <c r="RQC125" s="1358"/>
      <c r="RQD125" s="1358"/>
      <c r="RQE125" s="1358"/>
      <c r="RQF125" s="1358"/>
      <c r="RQG125" s="1358"/>
      <c r="RQH125" s="1358"/>
      <c r="RQI125" s="1358"/>
      <c r="RQJ125" s="1358"/>
      <c r="RQK125" s="1358"/>
      <c r="RQL125" s="1358"/>
      <c r="RQM125" s="1358"/>
      <c r="RQN125" s="1358"/>
      <c r="RQO125" s="1358"/>
      <c r="RQP125" s="1358"/>
      <c r="RQQ125" s="1358"/>
      <c r="RQR125" s="1358"/>
      <c r="RQS125" s="1358"/>
      <c r="RQT125" s="1358"/>
      <c r="RQU125" s="1358"/>
      <c r="RQV125" s="1358"/>
      <c r="RQW125" s="1358"/>
      <c r="RQX125" s="1358"/>
      <c r="RQY125" s="1358"/>
      <c r="RQZ125" s="1358"/>
      <c r="RRA125" s="1358"/>
      <c r="RRB125" s="1358"/>
      <c r="RRC125" s="1358"/>
      <c r="RRD125" s="1358"/>
      <c r="RRE125" s="1358"/>
      <c r="RRF125" s="1358"/>
      <c r="RRG125" s="1358"/>
      <c r="RRH125" s="1358"/>
      <c r="RRI125" s="1358"/>
      <c r="RRJ125" s="1358"/>
      <c r="RRK125" s="1358"/>
      <c r="RRL125" s="1358"/>
      <c r="RRM125" s="1358"/>
      <c r="RRN125" s="1358"/>
      <c r="RRO125" s="1358"/>
      <c r="RRP125" s="1358"/>
      <c r="RRQ125" s="1358"/>
      <c r="RRR125" s="1358"/>
      <c r="RRS125" s="1358"/>
      <c r="RRT125" s="1358"/>
      <c r="RRU125" s="1358"/>
      <c r="RRV125" s="1358"/>
      <c r="RRW125" s="1358"/>
      <c r="RRX125" s="1358"/>
      <c r="RRY125" s="1358"/>
      <c r="RRZ125" s="1358"/>
      <c r="RSA125" s="1358"/>
      <c r="RSB125" s="1358"/>
      <c r="RSC125" s="1358"/>
      <c r="RSD125" s="1358"/>
      <c r="RSE125" s="1358"/>
      <c r="RSF125" s="1358"/>
      <c r="RSG125" s="1358"/>
      <c r="RSH125" s="1358"/>
      <c r="RSI125" s="1358"/>
      <c r="RSJ125" s="1358"/>
      <c r="RSK125" s="1358"/>
      <c r="RSL125" s="1358"/>
      <c r="RSM125" s="1358"/>
      <c r="RSN125" s="1358"/>
      <c r="RSO125" s="1358"/>
      <c r="RSP125" s="1358"/>
      <c r="RSQ125" s="1358"/>
      <c r="RSR125" s="1358"/>
      <c r="RSS125" s="1358"/>
      <c r="RST125" s="1358"/>
      <c r="RSU125" s="1358"/>
      <c r="RSV125" s="1358"/>
      <c r="RSW125" s="1358"/>
      <c r="RSX125" s="1358"/>
      <c r="RSY125" s="1358"/>
      <c r="RSZ125" s="1358"/>
      <c r="RTA125" s="1358"/>
      <c r="RTB125" s="1358"/>
      <c r="RTC125" s="1358"/>
      <c r="RTD125" s="1358"/>
      <c r="RTE125" s="1358"/>
      <c r="RTF125" s="1358"/>
      <c r="RTG125" s="1358"/>
      <c r="RTH125" s="1358"/>
      <c r="RTI125" s="1358"/>
      <c r="RTJ125" s="1358"/>
      <c r="RTK125" s="1358"/>
      <c r="RTL125" s="1358"/>
      <c r="RTM125" s="1358"/>
      <c r="RTN125" s="1358"/>
      <c r="RTO125" s="1358"/>
      <c r="RTP125" s="1358"/>
      <c r="RTQ125" s="1358"/>
      <c r="RTR125" s="1358"/>
      <c r="RTS125" s="1358"/>
      <c r="RTT125" s="1358"/>
      <c r="RTU125" s="1358"/>
      <c r="RTV125" s="1358"/>
      <c r="RTW125" s="1358"/>
      <c r="RTX125" s="1358"/>
      <c r="RTY125" s="1358"/>
      <c r="RTZ125" s="1358"/>
      <c r="RUA125" s="1358"/>
      <c r="RUB125" s="1358"/>
      <c r="RUC125" s="1358"/>
      <c r="RUD125" s="1358"/>
      <c r="RUE125" s="1358"/>
      <c r="RUF125" s="1358"/>
      <c r="RUG125" s="1358"/>
      <c r="RUH125" s="1358"/>
      <c r="RUI125" s="1358"/>
      <c r="RUJ125" s="1358"/>
      <c r="RUK125" s="1358"/>
      <c r="RUL125" s="1358"/>
      <c r="RUM125" s="1358"/>
      <c r="RUN125" s="1358"/>
      <c r="RUO125" s="1358"/>
      <c r="RUP125" s="1358"/>
      <c r="RUQ125" s="1358"/>
      <c r="RUR125" s="1358"/>
      <c r="RUS125" s="1358"/>
      <c r="RUT125" s="1358"/>
      <c r="RUU125" s="1358"/>
      <c r="RUV125" s="1358"/>
      <c r="RUW125" s="1358"/>
      <c r="RUX125" s="1358"/>
      <c r="RUY125" s="1358"/>
      <c r="RUZ125" s="1358"/>
      <c r="RVA125" s="1358"/>
      <c r="RVB125" s="1358"/>
      <c r="RVC125" s="1358"/>
      <c r="RVD125" s="1358"/>
      <c r="RVE125" s="1358"/>
      <c r="RVF125" s="1358"/>
      <c r="RVG125" s="1358"/>
      <c r="RVH125" s="1358"/>
      <c r="RVI125" s="1358"/>
      <c r="RVJ125" s="1358"/>
      <c r="RVK125" s="1358"/>
      <c r="RVL125" s="1358"/>
      <c r="RVM125" s="1358"/>
      <c r="RVN125" s="1358"/>
      <c r="RVO125" s="1358"/>
      <c r="RVP125" s="1358"/>
      <c r="RVQ125" s="1358"/>
      <c r="RVR125" s="1358"/>
      <c r="RVS125" s="1358"/>
      <c r="RVT125" s="1358"/>
      <c r="RVU125" s="1358"/>
      <c r="RVV125" s="1358"/>
      <c r="RVW125" s="1358"/>
      <c r="RVX125" s="1358"/>
      <c r="RVY125" s="1358"/>
      <c r="RVZ125" s="1358"/>
      <c r="RWA125" s="1358"/>
      <c r="RWB125" s="1358"/>
      <c r="RWC125" s="1358"/>
      <c r="RWD125" s="1358"/>
      <c r="RWE125" s="1358"/>
      <c r="RWF125" s="1358"/>
      <c r="RWG125" s="1358"/>
      <c r="RWH125" s="1358"/>
      <c r="RWI125" s="1358"/>
      <c r="RWJ125" s="1358"/>
      <c r="RWK125" s="1358"/>
      <c r="RWL125" s="1358"/>
      <c r="RWM125" s="1358"/>
      <c r="RWN125" s="1358"/>
      <c r="RWO125" s="1358"/>
      <c r="RWP125" s="1358"/>
      <c r="RWQ125" s="1358"/>
      <c r="RWR125" s="1358"/>
      <c r="RWS125" s="1358"/>
      <c r="RWT125" s="1358"/>
      <c r="RWU125" s="1358"/>
      <c r="RWV125" s="1358"/>
      <c r="RWW125" s="1358"/>
      <c r="RWX125" s="1358"/>
      <c r="RWY125" s="1358"/>
      <c r="RWZ125" s="1358"/>
      <c r="RXA125" s="1358"/>
      <c r="RXB125" s="1358"/>
      <c r="RXC125" s="1358"/>
      <c r="RXD125" s="1358"/>
      <c r="RXE125" s="1358"/>
      <c r="RXF125" s="1358"/>
      <c r="RXG125" s="1358"/>
      <c r="RXH125" s="1358"/>
      <c r="RXI125" s="1358"/>
      <c r="RXJ125" s="1358"/>
      <c r="RXK125" s="1358"/>
      <c r="RXL125" s="1358"/>
      <c r="RXM125" s="1358"/>
      <c r="RXN125" s="1358"/>
      <c r="RXO125" s="1358"/>
      <c r="RXP125" s="1358"/>
      <c r="RXQ125" s="1358"/>
      <c r="RXR125" s="1358"/>
      <c r="RXS125" s="1358"/>
      <c r="RXT125" s="1358"/>
      <c r="RXU125" s="1358"/>
      <c r="RXV125" s="1358"/>
      <c r="RXW125" s="1358"/>
      <c r="RXX125" s="1358"/>
      <c r="RXY125" s="1358"/>
      <c r="RXZ125" s="1358"/>
      <c r="RYA125" s="1358"/>
      <c r="RYB125" s="1358"/>
      <c r="RYC125" s="1358"/>
      <c r="RYD125" s="1358"/>
      <c r="RYE125" s="1358"/>
      <c r="RYF125" s="1358"/>
      <c r="RYG125" s="1358"/>
      <c r="RYH125" s="1358"/>
      <c r="RYI125" s="1358"/>
      <c r="RYJ125" s="1358"/>
      <c r="RYK125" s="1358"/>
      <c r="RYL125" s="1358"/>
      <c r="RYM125" s="1358"/>
      <c r="RYN125" s="1358"/>
      <c r="RYO125" s="1358"/>
      <c r="RYP125" s="1358"/>
      <c r="RYQ125" s="1358"/>
      <c r="RYR125" s="1358"/>
      <c r="RYS125" s="1358"/>
      <c r="RYT125" s="1358"/>
      <c r="RYU125" s="1358"/>
      <c r="RYV125" s="1358"/>
      <c r="RYW125" s="1358"/>
      <c r="RYX125" s="1358"/>
      <c r="RYY125" s="1358"/>
      <c r="RYZ125" s="1358"/>
      <c r="RZA125" s="1358"/>
      <c r="RZB125" s="1358"/>
      <c r="RZC125" s="1358"/>
      <c r="RZD125" s="1358"/>
      <c r="RZE125" s="1358"/>
      <c r="RZF125" s="1358"/>
      <c r="RZG125" s="1358"/>
      <c r="RZH125" s="1358"/>
      <c r="RZI125" s="1358"/>
      <c r="RZJ125" s="1358"/>
      <c r="RZK125" s="1358"/>
      <c r="RZL125" s="1358"/>
      <c r="RZM125" s="1358"/>
      <c r="RZN125" s="1358"/>
      <c r="RZO125" s="1358"/>
      <c r="RZP125" s="1358"/>
      <c r="RZQ125" s="1358"/>
      <c r="RZR125" s="1358"/>
      <c r="RZS125" s="1358"/>
      <c r="RZT125" s="1358"/>
      <c r="RZU125" s="1358"/>
      <c r="RZV125" s="1358"/>
      <c r="RZW125" s="1358"/>
      <c r="RZX125" s="1358"/>
      <c r="RZY125" s="1358"/>
      <c r="RZZ125" s="1358"/>
      <c r="SAA125" s="1358"/>
      <c r="SAB125" s="1358"/>
      <c r="SAC125" s="1358"/>
      <c r="SAD125" s="1358"/>
      <c r="SAE125" s="1358"/>
      <c r="SAF125" s="1358"/>
      <c r="SAG125" s="1358"/>
      <c r="SAH125" s="1358"/>
      <c r="SAI125" s="1358"/>
      <c r="SAJ125" s="1358"/>
      <c r="SAK125" s="1358"/>
      <c r="SAL125" s="1358"/>
      <c r="SAM125" s="1358"/>
      <c r="SAN125" s="1358"/>
      <c r="SAO125" s="1358"/>
      <c r="SAP125" s="1358"/>
      <c r="SAQ125" s="1358"/>
      <c r="SAR125" s="1358"/>
      <c r="SAS125" s="1358"/>
      <c r="SAT125" s="1358"/>
      <c r="SAU125" s="1358"/>
      <c r="SAV125" s="1358"/>
      <c r="SAW125" s="1358"/>
      <c r="SAX125" s="1358"/>
      <c r="SAY125" s="1358"/>
      <c r="SAZ125" s="1358"/>
      <c r="SBA125" s="1358"/>
      <c r="SBB125" s="1358"/>
      <c r="SBC125" s="1358"/>
      <c r="SBD125" s="1358"/>
      <c r="SBE125" s="1358"/>
      <c r="SBF125" s="1358"/>
      <c r="SBG125" s="1358"/>
      <c r="SBH125" s="1358"/>
      <c r="SBI125" s="1358"/>
      <c r="SBJ125" s="1358"/>
      <c r="SBK125" s="1358"/>
      <c r="SBL125" s="1358"/>
      <c r="SBM125" s="1358"/>
      <c r="SBN125" s="1358"/>
      <c r="SBO125" s="1358"/>
      <c r="SBP125" s="1358"/>
      <c r="SBQ125" s="1358"/>
      <c r="SBR125" s="1358"/>
      <c r="SBS125" s="1358"/>
      <c r="SBT125" s="1358"/>
      <c r="SBU125" s="1358"/>
      <c r="SBV125" s="1358"/>
      <c r="SBW125" s="1358"/>
      <c r="SBX125" s="1358"/>
      <c r="SBY125" s="1358"/>
      <c r="SBZ125" s="1358"/>
      <c r="SCA125" s="1358"/>
      <c r="SCB125" s="1358"/>
      <c r="SCC125" s="1358"/>
      <c r="SCD125" s="1358"/>
      <c r="SCE125" s="1358"/>
      <c r="SCF125" s="1358"/>
      <c r="SCG125" s="1358"/>
      <c r="SCH125" s="1358"/>
      <c r="SCI125" s="1358"/>
      <c r="SCJ125" s="1358"/>
      <c r="SCK125" s="1358"/>
      <c r="SCL125" s="1358"/>
      <c r="SCM125" s="1358"/>
      <c r="SCN125" s="1358"/>
      <c r="SCO125" s="1358"/>
      <c r="SCP125" s="1358"/>
      <c r="SCQ125" s="1358"/>
      <c r="SCR125" s="1358"/>
      <c r="SCS125" s="1358"/>
      <c r="SCT125" s="1358"/>
      <c r="SCU125" s="1358"/>
      <c r="SCV125" s="1358"/>
      <c r="SCW125" s="1358"/>
      <c r="SCX125" s="1358"/>
      <c r="SCY125" s="1358"/>
      <c r="SCZ125" s="1358"/>
      <c r="SDA125" s="1358"/>
      <c r="SDB125" s="1358"/>
      <c r="SDC125" s="1358"/>
      <c r="SDD125" s="1358"/>
      <c r="SDE125" s="1358"/>
      <c r="SDF125" s="1358"/>
      <c r="SDG125" s="1358"/>
      <c r="SDH125" s="1358"/>
      <c r="SDI125" s="1358"/>
      <c r="SDJ125" s="1358"/>
      <c r="SDK125" s="1358"/>
      <c r="SDL125" s="1358"/>
      <c r="SDM125" s="1358"/>
      <c r="SDN125" s="1358"/>
      <c r="SDO125" s="1358"/>
      <c r="SDP125" s="1358"/>
      <c r="SDQ125" s="1358"/>
      <c r="SDR125" s="1358"/>
      <c r="SDS125" s="1358"/>
      <c r="SDT125" s="1358"/>
      <c r="SDU125" s="1358"/>
      <c r="SDV125" s="1358"/>
      <c r="SDW125" s="1358"/>
      <c r="SDX125" s="1358"/>
      <c r="SDY125" s="1358"/>
      <c r="SDZ125" s="1358"/>
      <c r="SEA125" s="1358"/>
      <c r="SEB125" s="1358"/>
      <c r="SEC125" s="1358"/>
      <c r="SED125" s="1358"/>
      <c r="SEE125" s="1358"/>
      <c r="SEF125" s="1358"/>
      <c r="SEG125" s="1358"/>
      <c r="SEH125" s="1358"/>
      <c r="SEI125" s="1358"/>
      <c r="SEJ125" s="1358"/>
      <c r="SEK125" s="1358"/>
      <c r="SEL125" s="1358"/>
      <c r="SEM125" s="1358"/>
      <c r="SEN125" s="1358"/>
      <c r="SEO125" s="1358"/>
      <c r="SEP125" s="1358"/>
      <c r="SEQ125" s="1358"/>
      <c r="SER125" s="1358"/>
      <c r="SES125" s="1358"/>
      <c r="SET125" s="1358"/>
      <c r="SEU125" s="1358"/>
      <c r="SEV125" s="1358"/>
      <c r="SEW125" s="1358"/>
      <c r="SEX125" s="1358"/>
      <c r="SEY125" s="1358"/>
      <c r="SEZ125" s="1358"/>
      <c r="SFA125" s="1358"/>
      <c r="SFB125" s="1358"/>
      <c r="SFC125" s="1358"/>
      <c r="SFD125" s="1358"/>
      <c r="SFE125" s="1358"/>
      <c r="SFF125" s="1358"/>
      <c r="SFG125" s="1358"/>
      <c r="SFH125" s="1358"/>
      <c r="SFI125" s="1358"/>
      <c r="SFJ125" s="1358"/>
      <c r="SFK125" s="1358"/>
      <c r="SFL125" s="1358"/>
      <c r="SFM125" s="1358"/>
      <c r="SFN125" s="1358"/>
      <c r="SFO125" s="1358"/>
      <c r="SFP125" s="1358"/>
      <c r="SFQ125" s="1358"/>
      <c r="SFR125" s="1358"/>
      <c r="SFS125" s="1358"/>
      <c r="SFT125" s="1358"/>
      <c r="SFU125" s="1358"/>
      <c r="SFV125" s="1358"/>
      <c r="SFW125" s="1358"/>
      <c r="SFX125" s="1358"/>
      <c r="SFY125" s="1358"/>
      <c r="SFZ125" s="1358"/>
      <c r="SGA125" s="1358"/>
      <c r="SGB125" s="1358"/>
      <c r="SGC125" s="1358"/>
      <c r="SGD125" s="1358"/>
      <c r="SGE125" s="1358"/>
      <c r="SGF125" s="1358"/>
      <c r="SGG125" s="1358"/>
      <c r="SGH125" s="1358"/>
      <c r="SGI125" s="1358"/>
      <c r="SGJ125" s="1358"/>
      <c r="SGK125" s="1358"/>
      <c r="SGL125" s="1358"/>
      <c r="SGM125" s="1358"/>
      <c r="SGN125" s="1358"/>
      <c r="SGO125" s="1358"/>
      <c r="SGP125" s="1358"/>
      <c r="SGQ125" s="1358"/>
      <c r="SGR125" s="1358"/>
      <c r="SGS125" s="1358"/>
      <c r="SGT125" s="1358"/>
      <c r="SGU125" s="1358"/>
      <c r="SGV125" s="1358"/>
      <c r="SGW125" s="1358"/>
      <c r="SGX125" s="1358"/>
      <c r="SGY125" s="1358"/>
      <c r="SGZ125" s="1358"/>
      <c r="SHA125" s="1358"/>
      <c r="SHB125" s="1358"/>
      <c r="SHC125" s="1358"/>
      <c r="SHD125" s="1358"/>
      <c r="SHE125" s="1358"/>
      <c r="SHF125" s="1358"/>
      <c r="SHG125" s="1358"/>
      <c r="SHH125" s="1358"/>
      <c r="SHI125" s="1358"/>
      <c r="SHJ125" s="1358"/>
      <c r="SHK125" s="1358"/>
      <c r="SHL125" s="1358"/>
      <c r="SHM125" s="1358"/>
      <c r="SHN125" s="1358"/>
      <c r="SHO125" s="1358"/>
      <c r="SHP125" s="1358"/>
      <c r="SHQ125" s="1358"/>
      <c r="SHR125" s="1358"/>
      <c r="SHS125" s="1358"/>
      <c r="SHT125" s="1358"/>
      <c r="SHU125" s="1358"/>
      <c r="SHV125" s="1358"/>
      <c r="SHW125" s="1358"/>
      <c r="SHX125" s="1358"/>
      <c r="SHY125" s="1358"/>
      <c r="SHZ125" s="1358"/>
      <c r="SIA125" s="1358"/>
      <c r="SIB125" s="1358"/>
      <c r="SIC125" s="1358"/>
      <c r="SID125" s="1358"/>
      <c r="SIE125" s="1358"/>
      <c r="SIF125" s="1358"/>
      <c r="SIG125" s="1358"/>
      <c r="SIH125" s="1358"/>
      <c r="SII125" s="1358"/>
      <c r="SIJ125" s="1358"/>
      <c r="SIK125" s="1358"/>
      <c r="SIL125" s="1358"/>
      <c r="SIM125" s="1358"/>
      <c r="SIN125" s="1358"/>
      <c r="SIO125" s="1358"/>
      <c r="SIP125" s="1358"/>
      <c r="SIQ125" s="1358"/>
      <c r="SIR125" s="1358"/>
      <c r="SIS125" s="1358"/>
      <c r="SIT125" s="1358"/>
      <c r="SIU125" s="1358"/>
      <c r="SIV125" s="1358"/>
      <c r="SIW125" s="1358"/>
      <c r="SIX125" s="1358"/>
      <c r="SIY125" s="1358"/>
      <c r="SIZ125" s="1358"/>
      <c r="SJA125" s="1358"/>
      <c r="SJB125" s="1358"/>
      <c r="SJC125" s="1358"/>
      <c r="SJD125" s="1358"/>
      <c r="SJE125" s="1358"/>
      <c r="SJF125" s="1358"/>
      <c r="SJG125" s="1358"/>
      <c r="SJH125" s="1358"/>
      <c r="SJI125" s="1358"/>
      <c r="SJJ125" s="1358"/>
      <c r="SJK125" s="1358"/>
      <c r="SJL125" s="1358"/>
      <c r="SJM125" s="1358"/>
      <c r="SJN125" s="1358"/>
      <c r="SJO125" s="1358"/>
      <c r="SJP125" s="1358"/>
      <c r="SJQ125" s="1358"/>
      <c r="SJR125" s="1358"/>
      <c r="SJS125" s="1358"/>
      <c r="SJT125" s="1358"/>
      <c r="SJU125" s="1358"/>
      <c r="SJV125" s="1358"/>
      <c r="SJW125" s="1358"/>
      <c r="SJX125" s="1358"/>
      <c r="SJY125" s="1358"/>
      <c r="SJZ125" s="1358"/>
      <c r="SKA125" s="1358"/>
      <c r="SKB125" s="1358"/>
      <c r="SKC125" s="1358"/>
      <c r="SKD125" s="1358"/>
      <c r="SKE125" s="1358"/>
      <c r="SKF125" s="1358"/>
      <c r="SKG125" s="1358"/>
      <c r="SKH125" s="1358"/>
      <c r="SKI125" s="1358"/>
      <c r="SKJ125" s="1358"/>
      <c r="SKK125" s="1358"/>
      <c r="SKL125" s="1358"/>
      <c r="SKM125" s="1358"/>
      <c r="SKN125" s="1358"/>
      <c r="SKO125" s="1358"/>
      <c r="SKP125" s="1358"/>
      <c r="SKQ125" s="1358"/>
      <c r="SKR125" s="1358"/>
      <c r="SKS125" s="1358"/>
      <c r="SKT125" s="1358"/>
      <c r="SKU125" s="1358"/>
      <c r="SKV125" s="1358"/>
      <c r="SKW125" s="1358"/>
      <c r="SKX125" s="1358"/>
      <c r="SKY125" s="1358"/>
      <c r="SKZ125" s="1358"/>
      <c r="SLA125" s="1358"/>
      <c r="SLB125" s="1358"/>
      <c r="SLC125" s="1358"/>
      <c r="SLD125" s="1358"/>
      <c r="SLE125" s="1358"/>
      <c r="SLF125" s="1358"/>
      <c r="SLG125" s="1358"/>
      <c r="SLH125" s="1358"/>
      <c r="SLI125" s="1358"/>
      <c r="SLJ125" s="1358"/>
      <c r="SLK125" s="1358"/>
      <c r="SLL125" s="1358"/>
      <c r="SLM125" s="1358"/>
      <c r="SLN125" s="1358"/>
      <c r="SLO125" s="1358"/>
      <c r="SLP125" s="1358"/>
      <c r="SLQ125" s="1358"/>
      <c r="SLR125" s="1358"/>
      <c r="SLS125" s="1358"/>
      <c r="SLT125" s="1358"/>
      <c r="SLU125" s="1358"/>
      <c r="SLV125" s="1358"/>
      <c r="SLW125" s="1358"/>
      <c r="SLX125" s="1358"/>
      <c r="SLY125" s="1358"/>
      <c r="SLZ125" s="1358"/>
      <c r="SMA125" s="1358"/>
      <c r="SMB125" s="1358"/>
      <c r="SMC125" s="1358"/>
      <c r="SMD125" s="1358"/>
      <c r="SME125" s="1358"/>
      <c r="SMF125" s="1358"/>
      <c r="SMG125" s="1358"/>
      <c r="SMH125" s="1358"/>
      <c r="SMI125" s="1358"/>
      <c r="SMJ125" s="1358"/>
      <c r="SMK125" s="1358"/>
      <c r="SML125" s="1358"/>
      <c r="SMM125" s="1358"/>
      <c r="SMN125" s="1358"/>
      <c r="SMO125" s="1358"/>
      <c r="SMP125" s="1358"/>
      <c r="SMQ125" s="1358"/>
      <c r="SMR125" s="1358"/>
      <c r="SMS125" s="1358"/>
      <c r="SMT125" s="1358"/>
      <c r="SMU125" s="1358"/>
      <c r="SMV125" s="1358"/>
      <c r="SMW125" s="1358"/>
      <c r="SMX125" s="1358"/>
      <c r="SMY125" s="1358"/>
      <c r="SMZ125" s="1358"/>
      <c r="SNA125" s="1358"/>
      <c r="SNB125" s="1358"/>
      <c r="SNC125" s="1358"/>
      <c r="SND125" s="1358"/>
      <c r="SNE125" s="1358"/>
      <c r="SNF125" s="1358"/>
      <c r="SNG125" s="1358"/>
      <c r="SNH125" s="1358"/>
      <c r="SNI125" s="1358"/>
      <c r="SNJ125" s="1358"/>
      <c r="SNK125" s="1358"/>
      <c r="SNL125" s="1358"/>
      <c r="SNM125" s="1358"/>
      <c r="SNN125" s="1358"/>
      <c r="SNO125" s="1358"/>
      <c r="SNP125" s="1358"/>
      <c r="SNQ125" s="1358"/>
      <c r="SNR125" s="1358"/>
      <c r="SNS125" s="1358"/>
      <c r="SNT125" s="1358"/>
      <c r="SNU125" s="1358"/>
      <c r="SNV125" s="1358"/>
      <c r="SNW125" s="1358"/>
      <c r="SNX125" s="1358"/>
      <c r="SNY125" s="1358"/>
      <c r="SNZ125" s="1358"/>
      <c r="SOA125" s="1358"/>
      <c r="SOB125" s="1358"/>
      <c r="SOC125" s="1358"/>
      <c r="SOD125" s="1358"/>
      <c r="SOE125" s="1358"/>
      <c r="SOF125" s="1358"/>
      <c r="SOG125" s="1358"/>
      <c r="SOH125" s="1358"/>
      <c r="SOI125" s="1358"/>
      <c r="SOJ125" s="1358"/>
      <c r="SOK125" s="1358"/>
      <c r="SOL125" s="1358"/>
      <c r="SOM125" s="1358"/>
      <c r="SON125" s="1358"/>
      <c r="SOO125" s="1358"/>
      <c r="SOP125" s="1358"/>
      <c r="SOQ125" s="1358"/>
      <c r="SOR125" s="1358"/>
      <c r="SOS125" s="1358"/>
      <c r="SOT125" s="1358"/>
      <c r="SOU125" s="1358"/>
      <c r="SOV125" s="1358"/>
      <c r="SOW125" s="1358"/>
      <c r="SOX125" s="1358"/>
      <c r="SOY125" s="1358"/>
      <c r="SOZ125" s="1358"/>
      <c r="SPA125" s="1358"/>
      <c r="SPB125" s="1358"/>
      <c r="SPC125" s="1358"/>
      <c r="SPD125" s="1358"/>
      <c r="SPE125" s="1358"/>
      <c r="SPF125" s="1358"/>
      <c r="SPG125" s="1358"/>
      <c r="SPH125" s="1358"/>
      <c r="SPI125" s="1358"/>
      <c r="SPJ125" s="1358"/>
      <c r="SPK125" s="1358"/>
      <c r="SPL125" s="1358"/>
      <c r="SPM125" s="1358"/>
      <c r="SPN125" s="1358"/>
      <c r="SPO125" s="1358"/>
      <c r="SPP125" s="1358"/>
      <c r="SPQ125" s="1358"/>
      <c r="SPR125" s="1358"/>
      <c r="SPS125" s="1358"/>
      <c r="SPT125" s="1358"/>
      <c r="SPU125" s="1358"/>
      <c r="SPV125" s="1358"/>
      <c r="SPW125" s="1358"/>
      <c r="SPX125" s="1358"/>
      <c r="SPY125" s="1358"/>
      <c r="SPZ125" s="1358"/>
      <c r="SQA125" s="1358"/>
      <c r="SQB125" s="1358"/>
      <c r="SQC125" s="1358"/>
      <c r="SQD125" s="1358"/>
      <c r="SQE125" s="1358"/>
      <c r="SQF125" s="1358"/>
      <c r="SQG125" s="1358"/>
      <c r="SQH125" s="1358"/>
      <c r="SQI125" s="1358"/>
      <c r="SQJ125" s="1358"/>
      <c r="SQK125" s="1358"/>
      <c r="SQL125" s="1358"/>
      <c r="SQM125" s="1358"/>
      <c r="SQN125" s="1358"/>
      <c r="SQO125" s="1358"/>
      <c r="SQP125" s="1358"/>
      <c r="SQQ125" s="1358"/>
      <c r="SQR125" s="1358"/>
      <c r="SQS125" s="1358"/>
      <c r="SQT125" s="1358"/>
      <c r="SQU125" s="1358"/>
      <c r="SQV125" s="1358"/>
      <c r="SQW125" s="1358"/>
      <c r="SQX125" s="1358"/>
      <c r="SQY125" s="1358"/>
      <c r="SQZ125" s="1358"/>
      <c r="SRA125" s="1358"/>
      <c r="SRB125" s="1358"/>
      <c r="SRC125" s="1358"/>
      <c r="SRD125" s="1358"/>
      <c r="SRE125" s="1358"/>
      <c r="SRF125" s="1358"/>
      <c r="SRG125" s="1358"/>
      <c r="SRH125" s="1358"/>
      <c r="SRI125" s="1358"/>
      <c r="SRJ125" s="1358"/>
      <c r="SRK125" s="1358"/>
      <c r="SRL125" s="1358"/>
      <c r="SRM125" s="1358"/>
      <c r="SRN125" s="1358"/>
      <c r="SRO125" s="1358"/>
      <c r="SRP125" s="1358"/>
      <c r="SRQ125" s="1358"/>
      <c r="SRR125" s="1358"/>
      <c r="SRS125" s="1358"/>
      <c r="SRT125" s="1358"/>
      <c r="SRU125" s="1358"/>
      <c r="SRV125" s="1358"/>
      <c r="SRW125" s="1358"/>
      <c r="SRX125" s="1358"/>
      <c r="SRY125" s="1358"/>
      <c r="SRZ125" s="1358"/>
      <c r="SSA125" s="1358"/>
      <c r="SSB125" s="1358"/>
      <c r="SSC125" s="1358"/>
      <c r="SSD125" s="1358"/>
      <c r="SSE125" s="1358"/>
      <c r="SSF125" s="1358"/>
      <c r="SSG125" s="1358"/>
      <c r="SSH125" s="1358"/>
      <c r="SSI125" s="1358"/>
      <c r="SSJ125" s="1358"/>
      <c r="SSK125" s="1358"/>
      <c r="SSL125" s="1358"/>
      <c r="SSM125" s="1358"/>
      <c r="SSN125" s="1358"/>
      <c r="SSO125" s="1358"/>
      <c r="SSP125" s="1358"/>
      <c r="SSQ125" s="1358"/>
      <c r="SSR125" s="1358"/>
      <c r="SSS125" s="1358"/>
      <c r="SST125" s="1358"/>
      <c r="SSU125" s="1358"/>
      <c r="SSV125" s="1358"/>
      <c r="SSW125" s="1358"/>
      <c r="SSX125" s="1358"/>
      <c r="SSY125" s="1358"/>
      <c r="SSZ125" s="1358"/>
      <c r="STA125" s="1358"/>
      <c r="STB125" s="1358"/>
      <c r="STC125" s="1358"/>
      <c r="STD125" s="1358"/>
      <c r="STE125" s="1358"/>
      <c r="STF125" s="1358"/>
      <c r="STG125" s="1358"/>
      <c r="STH125" s="1358"/>
      <c r="STI125" s="1358"/>
      <c r="STJ125" s="1358"/>
      <c r="STK125" s="1358"/>
      <c r="STL125" s="1358"/>
      <c r="STM125" s="1358"/>
      <c r="STN125" s="1358"/>
      <c r="STO125" s="1358"/>
      <c r="STP125" s="1358"/>
      <c r="STQ125" s="1358"/>
      <c r="STR125" s="1358"/>
      <c r="STS125" s="1358"/>
      <c r="STT125" s="1358"/>
      <c r="STU125" s="1358"/>
      <c r="STV125" s="1358"/>
      <c r="STW125" s="1358"/>
      <c r="STX125" s="1358"/>
      <c r="STY125" s="1358"/>
      <c r="STZ125" s="1358"/>
      <c r="SUA125" s="1358"/>
      <c r="SUB125" s="1358"/>
      <c r="SUC125" s="1358"/>
      <c r="SUD125" s="1358"/>
      <c r="SUE125" s="1358"/>
      <c r="SUF125" s="1358"/>
      <c r="SUG125" s="1358"/>
      <c r="SUH125" s="1358"/>
      <c r="SUI125" s="1358"/>
      <c r="SUJ125" s="1358"/>
      <c r="SUK125" s="1358"/>
      <c r="SUL125" s="1358"/>
      <c r="SUM125" s="1358"/>
      <c r="SUN125" s="1358"/>
      <c r="SUO125" s="1358"/>
      <c r="SUP125" s="1358"/>
      <c r="SUQ125" s="1358"/>
      <c r="SUR125" s="1358"/>
      <c r="SUS125" s="1358"/>
      <c r="SUT125" s="1358"/>
      <c r="SUU125" s="1358"/>
      <c r="SUV125" s="1358"/>
      <c r="SUW125" s="1358"/>
      <c r="SUX125" s="1358"/>
      <c r="SUY125" s="1358"/>
      <c r="SUZ125" s="1358"/>
      <c r="SVA125" s="1358"/>
      <c r="SVB125" s="1358"/>
      <c r="SVC125" s="1358"/>
      <c r="SVD125" s="1358"/>
      <c r="SVE125" s="1358"/>
      <c r="SVF125" s="1358"/>
      <c r="SVG125" s="1358"/>
      <c r="SVH125" s="1358"/>
      <c r="SVI125" s="1358"/>
      <c r="SVJ125" s="1358"/>
      <c r="SVK125" s="1358"/>
      <c r="SVL125" s="1358"/>
      <c r="SVM125" s="1358"/>
      <c r="SVN125" s="1358"/>
      <c r="SVO125" s="1358"/>
      <c r="SVP125" s="1358"/>
      <c r="SVQ125" s="1358"/>
      <c r="SVR125" s="1358"/>
      <c r="SVS125" s="1358"/>
      <c r="SVT125" s="1358"/>
      <c r="SVU125" s="1358"/>
      <c r="SVV125" s="1358"/>
      <c r="SVW125" s="1358"/>
      <c r="SVX125" s="1358"/>
      <c r="SVY125" s="1358"/>
      <c r="SVZ125" s="1358"/>
      <c r="SWA125" s="1358"/>
      <c r="SWB125" s="1358"/>
      <c r="SWC125" s="1358"/>
      <c r="SWD125" s="1358"/>
      <c r="SWE125" s="1358"/>
      <c r="SWF125" s="1358"/>
      <c r="SWG125" s="1358"/>
      <c r="SWH125" s="1358"/>
      <c r="SWI125" s="1358"/>
      <c r="SWJ125" s="1358"/>
      <c r="SWK125" s="1358"/>
      <c r="SWL125" s="1358"/>
      <c r="SWM125" s="1358"/>
      <c r="SWN125" s="1358"/>
      <c r="SWO125" s="1358"/>
      <c r="SWP125" s="1358"/>
      <c r="SWQ125" s="1358"/>
      <c r="SWR125" s="1358"/>
      <c r="SWS125" s="1358"/>
      <c r="SWT125" s="1358"/>
      <c r="SWU125" s="1358"/>
      <c r="SWV125" s="1358"/>
      <c r="SWW125" s="1358"/>
      <c r="SWX125" s="1358"/>
      <c r="SWY125" s="1358"/>
      <c r="SWZ125" s="1358"/>
      <c r="SXA125" s="1358"/>
      <c r="SXB125" s="1358"/>
      <c r="SXC125" s="1358"/>
      <c r="SXD125" s="1358"/>
      <c r="SXE125" s="1358"/>
      <c r="SXF125" s="1358"/>
      <c r="SXG125" s="1358"/>
      <c r="SXH125" s="1358"/>
      <c r="SXI125" s="1358"/>
      <c r="SXJ125" s="1358"/>
      <c r="SXK125" s="1358"/>
      <c r="SXL125" s="1358"/>
      <c r="SXM125" s="1358"/>
      <c r="SXN125" s="1358"/>
      <c r="SXO125" s="1358"/>
      <c r="SXP125" s="1358"/>
      <c r="SXQ125" s="1358"/>
      <c r="SXR125" s="1358"/>
      <c r="SXS125" s="1358"/>
      <c r="SXT125" s="1358"/>
      <c r="SXU125" s="1358"/>
      <c r="SXV125" s="1358"/>
      <c r="SXW125" s="1358"/>
      <c r="SXX125" s="1358"/>
      <c r="SXY125" s="1358"/>
      <c r="SXZ125" s="1358"/>
      <c r="SYA125" s="1358"/>
      <c r="SYB125" s="1358"/>
      <c r="SYC125" s="1358"/>
      <c r="SYD125" s="1358"/>
      <c r="SYE125" s="1358"/>
      <c r="SYF125" s="1358"/>
      <c r="SYG125" s="1358"/>
      <c r="SYH125" s="1358"/>
      <c r="SYI125" s="1358"/>
      <c r="SYJ125" s="1358"/>
      <c r="SYK125" s="1358"/>
      <c r="SYL125" s="1358"/>
      <c r="SYM125" s="1358"/>
      <c r="SYN125" s="1358"/>
      <c r="SYO125" s="1358"/>
      <c r="SYP125" s="1358"/>
      <c r="SYQ125" s="1358"/>
      <c r="SYR125" s="1358"/>
      <c r="SYS125" s="1358"/>
      <c r="SYT125" s="1358"/>
      <c r="SYU125" s="1358"/>
      <c r="SYV125" s="1358"/>
      <c r="SYW125" s="1358"/>
      <c r="SYX125" s="1358"/>
      <c r="SYY125" s="1358"/>
      <c r="SYZ125" s="1358"/>
      <c r="SZA125" s="1358"/>
      <c r="SZB125" s="1358"/>
      <c r="SZC125" s="1358"/>
      <c r="SZD125" s="1358"/>
      <c r="SZE125" s="1358"/>
      <c r="SZF125" s="1358"/>
      <c r="SZG125" s="1358"/>
      <c r="SZH125" s="1358"/>
      <c r="SZI125" s="1358"/>
      <c r="SZJ125" s="1358"/>
      <c r="SZK125" s="1358"/>
      <c r="SZL125" s="1358"/>
      <c r="SZM125" s="1358"/>
      <c r="SZN125" s="1358"/>
      <c r="SZO125" s="1358"/>
      <c r="SZP125" s="1358"/>
      <c r="SZQ125" s="1358"/>
      <c r="SZR125" s="1358"/>
      <c r="SZS125" s="1358"/>
      <c r="SZT125" s="1358"/>
      <c r="SZU125" s="1358"/>
      <c r="SZV125" s="1358"/>
      <c r="SZW125" s="1358"/>
      <c r="SZX125" s="1358"/>
      <c r="SZY125" s="1358"/>
      <c r="SZZ125" s="1358"/>
      <c r="TAA125" s="1358"/>
      <c r="TAB125" s="1358"/>
      <c r="TAC125" s="1358"/>
      <c r="TAD125" s="1358"/>
      <c r="TAE125" s="1358"/>
      <c r="TAF125" s="1358"/>
      <c r="TAG125" s="1358"/>
      <c r="TAH125" s="1358"/>
      <c r="TAI125" s="1358"/>
      <c r="TAJ125" s="1358"/>
      <c r="TAK125" s="1358"/>
      <c r="TAL125" s="1358"/>
      <c r="TAM125" s="1358"/>
      <c r="TAN125" s="1358"/>
      <c r="TAO125" s="1358"/>
      <c r="TAP125" s="1358"/>
      <c r="TAQ125" s="1358"/>
      <c r="TAR125" s="1358"/>
      <c r="TAS125" s="1358"/>
      <c r="TAT125" s="1358"/>
      <c r="TAU125" s="1358"/>
      <c r="TAV125" s="1358"/>
      <c r="TAW125" s="1358"/>
      <c r="TAX125" s="1358"/>
      <c r="TAY125" s="1358"/>
      <c r="TAZ125" s="1358"/>
      <c r="TBA125" s="1358"/>
      <c r="TBB125" s="1358"/>
      <c r="TBC125" s="1358"/>
      <c r="TBD125" s="1358"/>
      <c r="TBE125" s="1358"/>
      <c r="TBF125" s="1358"/>
      <c r="TBG125" s="1358"/>
      <c r="TBH125" s="1358"/>
      <c r="TBI125" s="1358"/>
      <c r="TBJ125" s="1358"/>
      <c r="TBK125" s="1358"/>
      <c r="TBL125" s="1358"/>
      <c r="TBM125" s="1358"/>
      <c r="TBN125" s="1358"/>
      <c r="TBO125" s="1358"/>
      <c r="TBP125" s="1358"/>
      <c r="TBQ125" s="1358"/>
      <c r="TBR125" s="1358"/>
      <c r="TBS125" s="1358"/>
      <c r="TBT125" s="1358"/>
      <c r="TBU125" s="1358"/>
      <c r="TBV125" s="1358"/>
      <c r="TBW125" s="1358"/>
      <c r="TBX125" s="1358"/>
      <c r="TBY125" s="1358"/>
      <c r="TBZ125" s="1358"/>
      <c r="TCA125" s="1358"/>
      <c r="TCB125" s="1358"/>
      <c r="TCC125" s="1358"/>
      <c r="TCD125" s="1358"/>
      <c r="TCE125" s="1358"/>
      <c r="TCF125" s="1358"/>
      <c r="TCG125" s="1358"/>
      <c r="TCH125" s="1358"/>
      <c r="TCI125" s="1358"/>
      <c r="TCJ125" s="1358"/>
      <c r="TCK125" s="1358"/>
      <c r="TCL125" s="1358"/>
      <c r="TCM125" s="1358"/>
      <c r="TCN125" s="1358"/>
      <c r="TCO125" s="1358"/>
      <c r="TCP125" s="1358"/>
      <c r="TCQ125" s="1358"/>
      <c r="TCR125" s="1358"/>
      <c r="TCS125" s="1358"/>
      <c r="TCT125" s="1358"/>
      <c r="TCU125" s="1358"/>
      <c r="TCV125" s="1358"/>
      <c r="TCW125" s="1358"/>
      <c r="TCX125" s="1358"/>
      <c r="TCY125" s="1358"/>
      <c r="TCZ125" s="1358"/>
      <c r="TDA125" s="1358"/>
      <c r="TDB125" s="1358"/>
      <c r="TDC125" s="1358"/>
      <c r="TDD125" s="1358"/>
      <c r="TDE125" s="1358"/>
      <c r="TDF125" s="1358"/>
      <c r="TDG125" s="1358"/>
      <c r="TDH125" s="1358"/>
      <c r="TDI125" s="1358"/>
      <c r="TDJ125" s="1358"/>
      <c r="TDK125" s="1358"/>
      <c r="TDL125" s="1358"/>
      <c r="TDM125" s="1358"/>
      <c r="TDN125" s="1358"/>
      <c r="TDO125" s="1358"/>
      <c r="TDP125" s="1358"/>
      <c r="TDQ125" s="1358"/>
      <c r="TDR125" s="1358"/>
      <c r="TDS125" s="1358"/>
      <c r="TDT125" s="1358"/>
      <c r="TDU125" s="1358"/>
      <c r="TDV125" s="1358"/>
      <c r="TDW125" s="1358"/>
      <c r="TDX125" s="1358"/>
      <c r="TDY125" s="1358"/>
      <c r="TDZ125" s="1358"/>
      <c r="TEA125" s="1358"/>
      <c r="TEB125" s="1358"/>
      <c r="TEC125" s="1358"/>
      <c r="TED125" s="1358"/>
      <c r="TEE125" s="1358"/>
      <c r="TEF125" s="1358"/>
      <c r="TEG125" s="1358"/>
      <c r="TEH125" s="1358"/>
      <c r="TEI125" s="1358"/>
      <c r="TEJ125" s="1358"/>
      <c r="TEK125" s="1358"/>
      <c r="TEL125" s="1358"/>
      <c r="TEM125" s="1358"/>
      <c r="TEN125" s="1358"/>
      <c r="TEO125" s="1358"/>
      <c r="TEP125" s="1358"/>
      <c r="TEQ125" s="1358"/>
      <c r="TER125" s="1358"/>
      <c r="TES125" s="1358"/>
      <c r="TET125" s="1358"/>
      <c r="TEU125" s="1358"/>
      <c r="TEV125" s="1358"/>
      <c r="TEW125" s="1358"/>
      <c r="TEX125" s="1358"/>
      <c r="TEY125" s="1358"/>
      <c r="TEZ125" s="1358"/>
      <c r="TFA125" s="1358"/>
      <c r="TFB125" s="1358"/>
      <c r="TFC125" s="1358"/>
      <c r="TFD125" s="1358"/>
      <c r="TFE125" s="1358"/>
      <c r="TFF125" s="1358"/>
      <c r="TFG125" s="1358"/>
      <c r="TFH125" s="1358"/>
      <c r="TFI125" s="1358"/>
      <c r="TFJ125" s="1358"/>
      <c r="TFK125" s="1358"/>
      <c r="TFL125" s="1358"/>
      <c r="TFM125" s="1358"/>
      <c r="TFN125" s="1358"/>
      <c r="TFO125" s="1358"/>
      <c r="TFP125" s="1358"/>
      <c r="TFQ125" s="1358"/>
      <c r="TFR125" s="1358"/>
      <c r="TFS125" s="1358"/>
      <c r="TFT125" s="1358"/>
      <c r="TFU125" s="1358"/>
      <c r="TFV125" s="1358"/>
      <c r="TFW125" s="1358"/>
      <c r="TFX125" s="1358"/>
      <c r="TFY125" s="1358"/>
      <c r="TFZ125" s="1358"/>
      <c r="TGA125" s="1358"/>
      <c r="TGB125" s="1358"/>
      <c r="TGC125" s="1358"/>
      <c r="TGD125" s="1358"/>
      <c r="TGE125" s="1358"/>
      <c r="TGF125" s="1358"/>
      <c r="TGG125" s="1358"/>
      <c r="TGH125" s="1358"/>
      <c r="TGI125" s="1358"/>
      <c r="TGJ125" s="1358"/>
      <c r="TGK125" s="1358"/>
      <c r="TGL125" s="1358"/>
      <c r="TGM125" s="1358"/>
      <c r="TGN125" s="1358"/>
      <c r="TGO125" s="1358"/>
      <c r="TGP125" s="1358"/>
      <c r="TGQ125" s="1358"/>
      <c r="TGR125" s="1358"/>
      <c r="TGS125" s="1358"/>
      <c r="TGT125" s="1358"/>
      <c r="TGU125" s="1358"/>
      <c r="TGV125" s="1358"/>
      <c r="TGW125" s="1358"/>
      <c r="TGX125" s="1358"/>
      <c r="TGY125" s="1358"/>
      <c r="TGZ125" s="1358"/>
      <c r="THA125" s="1358"/>
      <c r="THB125" s="1358"/>
      <c r="THC125" s="1358"/>
      <c r="THD125" s="1358"/>
      <c r="THE125" s="1358"/>
      <c r="THF125" s="1358"/>
      <c r="THG125" s="1358"/>
      <c r="THH125" s="1358"/>
      <c r="THI125" s="1358"/>
      <c r="THJ125" s="1358"/>
      <c r="THK125" s="1358"/>
      <c r="THL125" s="1358"/>
      <c r="THM125" s="1358"/>
      <c r="THN125" s="1358"/>
      <c r="THO125" s="1358"/>
      <c r="THP125" s="1358"/>
      <c r="THQ125" s="1358"/>
      <c r="THR125" s="1358"/>
      <c r="THS125" s="1358"/>
      <c r="THT125" s="1358"/>
      <c r="THU125" s="1358"/>
      <c r="THV125" s="1358"/>
      <c r="THW125" s="1358"/>
      <c r="THX125" s="1358"/>
      <c r="THY125" s="1358"/>
      <c r="THZ125" s="1358"/>
      <c r="TIA125" s="1358"/>
      <c r="TIB125" s="1358"/>
      <c r="TIC125" s="1358"/>
      <c r="TID125" s="1358"/>
      <c r="TIE125" s="1358"/>
      <c r="TIF125" s="1358"/>
      <c r="TIG125" s="1358"/>
      <c r="TIH125" s="1358"/>
      <c r="TII125" s="1358"/>
      <c r="TIJ125" s="1358"/>
      <c r="TIK125" s="1358"/>
      <c r="TIL125" s="1358"/>
      <c r="TIM125" s="1358"/>
      <c r="TIN125" s="1358"/>
      <c r="TIO125" s="1358"/>
      <c r="TIP125" s="1358"/>
      <c r="TIQ125" s="1358"/>
      <c r="TIR125" s="1358"/>
      <c r="TIS125" s="1358"/>
      <c r="TIT125" s="1358"/>
      <c r="TIU125" s="1358"/>
      <c r="TIV125" s="1358"/>
      <c r="TIW125" s="1358"/>
      <c r="TIX125" s="1358"/>
      <c r="TIY125" s="1358"/>
      <c r="TIZ125" s="1358"/>
      <c r="TJA125" s="1358"/>
      <c r="TJB125" s="1358"/>
      <c r="TJC125" s="1358"/>
      <c r="TJD125" s="1358"/>
      <c r="TJE125" s="1358"/>
      <c r="TJF125" s="1358"/>
      <c r="TJG125" s="1358"/>
      <c r="TJH125" s="1358"/>
      <c r="TJI125" s="1358"/>
      <c r="TJJ125" s="1358"/>
      <c r="TJK125" s="1358"/>
      <c r="TJL125" s="1358"/>
      <c r="TJM125" s="1358"/>
      <c r="TJN125" s="1358"/>
      <c r="TJO125" s="1358"/>
      <c r="TJP125" s="1358"/>
      <c r="TJQ125" s="1358"/>
      <c r="TJR125" s="1358"/>
      <c r="TJS125" s="1358"/>
      <c r="TJT125" s="1358"/>
      <c r="TJU125" s="1358"/>
      <c r="TJV125" s="1358"/>
      <c r="TJW125" s="1358"/>
      <c r="TJX125" s="1358"/>
      <c r="TJY125" s="1358"/>
      <c r="TJZ125" s="1358"/>
      <c r="TKA125" s="1358"/>
      <c r="TKB125" s="1358"/>
      <c r="TKC125" s="1358"/>
      <c r="TKD125" s="1358"/>
      <c r="TKE125" s="1358"/>
      <c r="TKF125" s="1358"/>
      <c r="TKG125" s="1358"/>
      <c r="TKH125" s="1358"/>
      <c r="TKI125" s="1358"/>
      <c r="TKJ125" s="1358"/>
      <c r="TKK125" s="1358"/>
      <c r="TKL125" s="1358"/>
      <c r="TKM125" s="1358"/>
      <c r="TKN125" s="1358"/>
      <c r="TKO125" s="1358"/>
      <c r="TKP125" s="1358"/>
      <c r="TKQ125" s="1358"/>
      <c r="TKR125" s="1358"/>
      <c r="TKS125" s="1358"/>
      <c r="TKT125" s="1358"/>
      <c r="TKU125" s="1358"/>
      <c r="TKV125" s="1358"/>
      <c r="TKW125" s="1358"/>
      <c r="TKX125" s="1358"/>
      <c r="TKY125" s="1358"/>
      <c r="TKZ125" s="1358"/>
      <c r="TLA125" s="1358"/>
      <c r="TLB125" s="1358"/>
      <c r="TLC125" s="1358"/>
      <c r="TLD125" s="1358"/>
      <c r="TLE125" s="1358"/>
      <c r="TLF125" s="1358"/>
      <c r="TLG125" s="1358"/>
      <c r="TLH125" s="1358"/>
      <c r="TLI125" s="1358"/>
      <c r="TLJ125" s="1358"/>
      <c r="TLK125" s="1358"/>
      <c r="TLL125" s="1358"/>
      <c r="TLM125" s="1358"/>
      <c r="TLN125" s="1358"/>
      <c r="TLO125" s="1358"/>
      <c r="TLP125" s="1358"/>
      <c r="TLQ125" s="1358"/>
      <c r="TLR125" s="1358"/>
      <c r="TLS125" s="1358"/>
      <c r="TLT125" s="1358"/>
      <c r="TLU125" s="1358"/>
      <c r="TLV125" s="1358"/>
      <c r="TLW125" s="1358"/>
      <c r="TLX125" s="1358"/>
      <c r="TLY125" s="1358"/>
      <c r="TLZ125" s="1358"/>
      <c r="TMA125" s="1358"/>
      <c r="TMB125" s="1358"/>
      <c r="TMC125" s="1358"/>
      <c r="TMD125" s="1358"/>
      <c r="TME125" s="1358"/>
      <c r="TMF125" s="1358"/>
      <c r="TMG125" s="1358"/>
      <c r="TMH125" s="1358"/>
      <c r="TMI125" s="1358"/>
      <c r="TMJ125" s="1358"/>
      <c r="TMK125" s="1358"/>
      <c r="TML125" s="1358"/>
      <c r="TMM125" s="1358"/>
      <c r="TMN125" s="1358"/>
      <c r="TMO125" s="1358"/>
      <c r="TMP125" s="1358"/>
      <c r="TMQ125" s="1358"/>
      <c r="TMR125" s="1358"/>
      <c r="TMS125" s="1358"/>
      <c r="TMT125" s="1358"/>
      <c r="TMU125" s="1358"/>
      <c r="TMV125" s="1358"/>
      <c r="TMW125" s="1358"/>
      <c r="TMX125" s="1358"/>
      <c r="TMY125" s="1358"/>
      <c r="TMZ125" s="1358"/>
      <c r="TNA125" s="1358"/>
      <c r="TNB125" s="1358"/>
      <c r="TNC125" s="1358"/>
      <c r="TND125" s="1358"/>
      <c r="TNE125" s="1358"/>
      <c r="TNF125" s="1358"/>
      <c r="TNG125" s="1358"/>
      <c r="TNH125" s="1358"/>
      <c r="TNI125" s="1358"/>
      <c r="TNJ125" s="1358"/>
      <c r="TNK125" s="1358"/>
      <c r="TNL125" s="1358"/>
      <c r="TNM125" s="1358"/>
      <c r="TNN125" s="1358"/>
      <c r="TNO125" s="1358"/>
      <c r="TNP125" s="1358"/>
      <c r="TNQ125" s="1358"/>
      <c r="TNR125" s="1358"/>
      <c r="TNS125" s="1358"/>
      <c r="TNT125" s="1358"/>
      <c r="TNU125" s="1358"/>
      <c r="TNV125" s="1358"/>
      <c r="TNW125" s="1358"/>
      <c r="TNX125" s="1358"/>
      <c r="TNY125" s="1358"/>
      <c r="TNZ125" s="1358"/>
      <c r="TOA125" s="1358"/>
      <c r="TOB125" s="1358"/>
      <c r="TOC125" s="1358"/>
      <c r="TOD125" s="1358"/>
      <c r="TOE125" s="1358"/>
      <c r="TOF125" s="1358"/>
      <c r="TOG125" s="1358"/>
      <c r="TOH125" s="1358"/>
      <c r="TOI125" s="1358"/>
      <c r="TOJ125" s="1358"/>
      <c r="TOK125" s="1358"/>
      <c r="TOL125" s="1358"/>
      <c r="TOM125" s="1358"/>
      <c r="TON125" s="1358"/>
      <c r="TOO125" s="1358"/>
      <c r="TOP125" s="1358"/>
      <c r="TOQ125" s="1358"/>
      <c r="TOR125" s="1358"/>
      <c r="TOS125" s="1358"/>
      <c r="TOT125" s="1358"/>
      <c r="TOU125" s="1358"/>
      <c r="TOV125" s="1358"/>
      <c r="TOW125" s="1358"/>
      <c r="TOX125" s="1358"/>
      <c r="TOY125" s="1358"/>
      <c r="TOZ125" s="1358"/>
      <c r="TPA125" s="1358"/>
      <c r="TPB125" s="1358"/>
      <c r="TPC125" s="1358"/>
      <c r="TPD125" s="1358"/>
      <c r="TPE125" s="1358"/>
      <c r="TPF125" s="1358"/>
      <c r="TPG125" s="1358"/>
      <c r="TPH125" s="1358"/>
      <c r="TPI125" s="1358"/>
      <c r="TPJ125" s="1358"/>
      <c r="TPK125" s="1358"/>
      <c r="TPL125" s="1358"/>
      <c r="TPM125" s="1358"/>
      <c r="TPN125" s="1358"/>
      <c r="TPO125" s="1358"/>
      <c r="TPP125" s="1358"/>
      <c r="TPQ125" s="1358"/>
      <c r="TPR125" s="1358"/>
      <c r="TPS125" s="1358"/>
      <c r="TPT125" s="1358"/>
      <c r="TPU125" s="1358"/>
      <c r="TPV125" s="1358"/>
      <c r="TPW125" s="1358"/>
      <c r="TPX125" s="1358"/>
      <c r="TPY125" s="1358"/>
      <c r="TPZ125" s="1358"/>
      <c r="TQA125" s="1358"/>
      <c r="TQB125" s="1358"/>
      <c r="TQC125" s="1358"/>
      <c r="TQD125" s="1358"/>
      <c r="TQE125" s="1358"/>
      <c r="TQF125" s="1358"/>
      <c r="TQG125" s="1358"/>
      <c r="TQH125" s="1358"/>
      <c r="TQI125" s="1358"/>
      <c r="TQJ125" s="1358"/>
      <c r="TQK125" s="1358"/>
      <c r="TQL125" s="1358"/>
      <c r="TQM125" s="1358"/>
      <c r="TQN125" s="1358"/>
      <c r="TQO125" s="1358"/>
      <c r="TQP125" s="1358"/>
      <c r="TQQ125" s="1358"/>
      <c r="TQR125" s="1358"/>
      <c r="TQS125" s="1358"/>
      <c r="TQT125" s="1358"/>
      <c r="TQU125" s="1358"/>
      <c r="TQV125" s="1358"/>
      <c r="TQW125" s="1358"/>
      <c r="TQX125" s="1358"/>
      <c r="TQY125" s="1358"/>
      <c r="TQZ125" s="1358"/>
      <c r="TRA125" s="1358"/>
      <c r="TRB125" s="1358"/>
      <c r="TRC125" s="1358"/>
      <c r="TRD125" s="1358"/>
      <c r="TRE125" s="1358"/>
      <c r="TRF125" s="1358"/>
      <c r="TRG125" s="1358"/>
      <c r="TRH125" s="1358"/>
      <c r="TRI125" s="1358"/>
      <c r="TRJ125" s="1358"/>
      <c r="TRK125" s="1358"/>
      <c r="TRL125" s="1358"/>
      <c r="TRM125" s="1358"/>
      <c r="TRN125" s="1358"/>
      <c r="TRO125" s="1358"/>
      <c r="TRP125" s="1358"/>
      <c r="TRQ125" s="1358"/>
      <c r="TRR125" s="1358"/>
      <c r="TRS125" s="1358"/>
      <c r="TRT125" s="1358"/>
      <c r="TRU125" s="1358"/>
      <c r="TRV125" s="1358"/>
      <c r="TRW125" s="1358"/>
      <c r="TRX125" s="1358"/>
      <c r="TRY125" s="1358"/>
      <c r="TRZ125" s="1358"/>
      <c r="TSA125" s="1358"/>
      <c r="TSB125" s="1358"/>
      <c r="TSC125" s="1358"/>
      <c r="TSD125" s="1358"/>
      <c r="TSE125" s="1358"/>
      <c r="TSF125" s="1358"/>
      <c r="TSG125" s="1358"/>
      <c r="TSH125" s="1358"/>
      <c r="TSI125" s="1358"/>
      <c r="TSJ125" s="1358"/>
      <c r="TSK125" s="1358"/>
      <c r="TSL125" s="1358"/>
      <c r="TSM125" s="1358"/>
      <c r="TSN125" s="1358"/>
      <c r="TSO125" s="1358"/>
      <c r="TSP125" s="1358"/>
      <c r="TSQ125" s="1358"/>
      <c r="TSR125" s="1358"/>
      <c r="TSS125" s="1358"/>
      <c r="TST125" s="1358"/>
      <c r="TSU125" s="1358"/>
      <c r="TSV125" s="1358"/>
      <c r="TSW125" s="1358"/>
      <c r="TSX125" s="1358"/>
      <c r="TSY125" s="1358"/>
      <c r="TSZ125" s="1358"/>
      <c r="TTA125" s="1358"/>
      <c r="TTB125" s="1358"/>
      <c r="TTC125" s="1358"/>
      <c r="TTD125" s="1358"/>
      <c r="TTE125" s="1358"/>
      <c r="TTF125" s="1358"/>
      <c r="TTG125" s="1358"/>
      <c r="TTH125" s="1358"/>
      <c r="TTI125" s="1358"/>
      <c r="TTJ125" s="1358"/>
      <c r="TTK125" s="1358"/>
      <c r="TTL125" s="1358"/>
      <c r="TTM125" s="1358"/>
      <c r="TTN125" s="1358"/>
      <c r="TTO125" s="1358"/>
      <c r="TTP125" s="1358"/>
      <c r="TTQ125" s="1358"/>
      <c r="TTR125" s="1358"/>
      <c r="TTS125" s="1358"/>
      <c r="TTT125" s="1358"/>
      <c r="TTU125" s="1358"/>
      <c r="TTV125" s="1358"/>
      <c r="TTW125" s="1358"/>
      <c r="TTX125" s="1358"/>
      <c r="TTY125" s="1358"/>
      <c r="TTZ125" s="1358"/>
      <c r="TUA125" s="1358"/>
      <c r="TUB125" s="1358"/>
      <c r="TUC125" s="1358"/>
      <c r="TUD125" s="1358"/>
      <c r="TUE125" s="1358"/>
      <c r="TUF125" s="1358"/>
      <c r="TUG125" s="1358"/>
      <c r="TUH125" s="1358"/>
      <c r="TUI125" s="1358"/>
      <c r="TUJ125" s="1358"/>
      <c r="TUK125" s="1358"/>
      <c r="TUL125" s="1358"/>
      <c r="TUM125" s="1358"/>
      <c r="TUN125" s="1358"/>
      <c r="TUO125" s="1358"/>
      <c r="TUP125" s="1358"/>
      <c r="TUQ125" s="1358"/>
      <c r="TUR125" s="1358"/>
      <c r="TUS125" s="1358"/>
      <c r="TUT125" s="1358"/>
      <c r="TUU125" s="1358"/>
      <c r="TUV125" s="1358"/>
      <c r="TUW125" s="1358"/>
      <c r="TUX125" s="1358"/>
      <c r="TUY125" s="1358"/>
      <c r="TUZ125" s="1358"/>
      <c r="TVA125" s="1358"/>
      <c r="TVB125" s="1358"/>
      <c r="TVC125" s="1358"/>
      <c r="TVD125" s="1358"/>
      <c r="TVE125" s="1358"/>
      <c r="TVF125" s="1358"/>
      <c r="TVG125" s="1358"/>
      <c r="TVH125" s="1358"/>
      <c r="TVI125" s="1358"/>
      <c r="TVJ125" s="1358"/>
      <c r="TVK125" s="1358"/>
      <c r="TVL125" s="1358"/>
      <c r="TVM125" s="1358"/>
      <c r="TVN125" s="1358"/>
      <c r="TVO125" s="1358"/>
      <c r="TVP125" s="1358"/>
      <c r="TVQ125" s="1358"/>
      <c r="TVR125" s="1358"/>
      <c r="TVS125" s="1358"/>
      <c r="TVT125" s="1358"/>
      <c r="TVU125" s="1358"/>
      <c r="TVV125" s="1358"/>
      <c r="TVW125" s="1358"/>
      <c r="TVX125" s="1358"/>
      <c r="TVY125" s="1358"/>
      <c r="TVZ125" s="1358"/>
      <c r="TWA125" s="1358"/>
      <c r="TWB125" s="1358"/>
      <c r="TWC125" s="1358"/>
      <c r="TWD125" s="1358"/>
      <c r="TWE125" s="1358"/>
      <c r="TWF125" s="1358"/>
      <c r="TWG125" s="1358"/>
      <c r="TWH125" s="1358"/>
      <c r="TWI125" s="1358"/>
      <c r="TWJ125" s="1358"/>
      <c r="TWK125" s="1358"/>
      <c r="TWL125" s="1358"/>
      <c r="TWM125" s="1358"/>
      <c r="TWN125" s="1358"/>
      <c r="TWO125" s="1358"/>
      <c r="TWP125" s="1358"/>
      <c r="TWQ125" s="1358"/>
      <c r="TWR125" s="1358"/>
      <c r="TWS125" s="1358"/>
      <c r="TWT125" s="1358"/>
      <c r="TWU125" s="1358"/>
      <c r="TWV125" s="1358"/>
      <c r="TWW125" s="1358"/>
      <c r="TWX125" s="1358"/>
      <c r="TWY125" s="1358"/>
      <c r="TWZ125" s="1358"/>
      <c r="TXA125" s="1358"/>
      <c r="TXB125" s="1358"/>
      <c r="TXC125" s="1358"/>
      <c r="TXD125" s="1358"/>
      <c r="TXE125" s="1358"/>
      <c r="TXF125" s="1358"/>
      <c r="TXG125" s="1358"/>
      <c r="TXH125" s="1358"/>
      <c r="TXI125" s="1358"/>
      <c r="TXJ125" s="1358"/>
      <c r="TXK125" s="1358"/>
      <c r="TXL125" s="1358"/>
      <c r="TXM125" s="1358"/>
      <c r="TXN125" s="1358"/>
      <c r="TXO125" s="1358"/>
      <c r="TXP125" s="1358"/>
      <c r="TXQ125" s="1358"/>
      <c r="TXR125" s="1358"/>
      <c r="TXS125" s="1358"/>
      <c r="TXT125" s="1358"/>
      <c r="TXU125" s="1358"/>
      <c r="TXV125" s="1358"/>
      <c r="TXW125" s="1358"/>
      <c r="TXX125" s="1358"/>
      <c r="TXY125" s="1358"/>
      <c r="TXZ125" s="1358"/>
      <c r="TYA125" s="1358"/>
      <c r="TYB125" s="1358"/>
      <c r="TYC125" s="1358"/>
      <c r="TYD125" s="1358"/>
      <c r="TYE125" s="1358"/>
      <c r="TYF125" s="1358"/>
      <c r="TYG125" s="1358"/>
      <c r="TYH125" s="1358"/>
      <c r="TYI125" s="1358"/>
      <c r="TYJ125" s="1358"/>
      <c r="TYK125" s="1358"/>
      <c r="TYL125" s="1358"/>
      <c r="TYM125" s="1358"/>
      <c r="TYN125" s="1358"/>
      <c r="TYO125" s="1358"/>
      <c r="TYP125" s="1358"/>
      <c r="TYQ125" s="1358"/>
      <c r="TYR125" s="1358"/>
      <c r="TYS125" s="1358"/>
      <c r="TYT125" s="1358"/>
      <c r="TYU125" s="1358"/>
      <c r="TYV125" s="1358"/>
      <c r="TYW125" s="1358"/>
      <c r="TYX125" s="1358"/>
      <c r="TYY125" s="1358"/>
      <c r="TYZ125" s="1358"/>
      <c r="TZA125" s="1358"/>
      <c r="TZB125" s="1358"/>
      <c r="TZC125" s="1358"/>
      <c r="TZD125" s="1358"/>
      <c r="TZE125" s="1358"/>
      <c r="TZF125" s="1358"/>
      <c r="TZG125" s="1358"/>
      <c r="TZH125" s="1358"/>
      <c r="TZI125" s="1358"/>
      <c r="TZJ125" s="1358"/>
      <c r="TZK125" s="1358"/>
      <c r="TZL125" s="1358"/>
      <c r="TZM125" s="1358"/>
      <c r="TZN125" s="1358"/>
      <c r="TZO125" s="1358"/>
      <c r="TZP125" s="1358"/>
      <c r="TZQ125" s="1358"/>
      <c r="TZR125" s="1358"/>
      <c r="TZS125" s="1358"/>
      <c r="TZT125" s="1358"/>
      <c r="TZU125" s="1358"/>
      <c r="TZV125" s="1358"/>
      <c r="TZW125" s="1358"/>
      <c r="TZX125" s="1358"/>
      <c r="TZY125" s="1358"/>
      <c r="TZZ125" s="1358"/>
      <c r="UAA125" s="1358"/>
      <c r="UAB125" s="1358"/>
      <c r="UAC125" s="1358"/>
      <c r="UAD125" s="1358"/>
      <c r="UAE125" s="1358"/>
      <c r="UAF125" s="1358"/>
      <c r="UAG125" s="1358"/>
      <c r="UAH125" s="1358"/>
      <c r="UAI125" s="1358"/>
      <c r="UAJ125" s="1358"/>
      <c r="UAK125" s="1358"/>
      <c r="UAL125" s="1358"/>
      <c r="UAM125" s="1358"/>
      <c r="UAN125" s="1358"/>
      <c r="UAO125" s="1358"/>
      <c r="UAP125" s="1358"/>
      <c r="UAQ125" s="1358"/>
      <c r="UAR125" s="1358"/>
      <c r="UAS125" s="1358"/>
      <c r="UAT125" s="1358"/>
      <c r="UAU125" s="1358"/>
      <c r="UAV125" s="1358"/>
      <c r="UAW125" s="1358"/>
      <c r="UAX125" s="1358"/>
      <c r="UAY125" s="1358"/>
      <c r="UAZ125" s="1358"/>
      <c r="UBA125" s="1358"/>
      <c r="UBB125" s="1358"/>
      <c r="UBC125" s="1358"/>
      <c r="UBD125" s="1358"/>
      <c r="UBE125" s="1358"/>
      <c r="UBF125" s="1358"/>
      <c r="UBG125" s="1358"/>
      <c r="UBH125" s="1358"/>
      <c r="UBI125" s="1358"/>
      <c r="UBJ125" s="1358"/>
      <c r="UBK125" s="1358"/>
      <c r="UBL125" s="1358"/>
      <c r="UBM125" s="1358"/>
      <c r="UBN125" s="1358"/>
      <c r="UBO125" s="1358"/>
      <c r="UBP125" s="1358"/>
      <c r="UBQ125" s="1358"/>
      <c r="UBR125" s="1358"/>
      <c r="UBS125" s="1358"/>
      <c r="UBT125" s="1358"/>
      <c r="UBU125" s="1358"/>
      <c r="UBV125" s="1358"/>
      <c r="UBW125" s="1358"/>
      <c r="UBX125" s="1358"/>
      <c r="UBY125" s="1358"/>
      <c r="UBZ125" s="1358"/>
      <c r="UCA125" s="1358"/>
      <c r="UCB125" s="1358"/>
      <c r="UCC125" s="1358"/>
      <c r="UCD125" s="1358"/>
      <c r="UCE125" s="1358"/>
      <c r="UCF125" s="1358"/>
      <c r="UCG125" s="1358"/>
      <c r="UCH125" s="1358"/>
      <c r="UCI125" s="1358"/>
      <c r="UCJ125" s="1358"/>
      <c r="UCK125" s="1358"/>
      <c r="UCL125" s="1358"/>
      <c r="UCM125" s="1358"/>
      <c r="UCN125" s="1358"/>
      <c r="UCO125" s="1358"/>
      <c r="UCP125" s="1358"/>
      <c r="UCQ125" s="1358"/>
      <c r="UCR125" s="1358"/>
      <c r="UCS125" s="1358"/>
      <c r="UCT125" s="1358"/>
      <c r="UCU125" s="1358"/>
      <c r="UCV125" s="1358"/>
      <c r="UCW125" s="1358"/>
      <c r="UCX125" s="1358"/>
      <c r="UCY125" s="1358"/>
      <c r="UCZ125" s="1358"/>
      <c r="UDA125" s="1358"/>
      <c r="UDB125" s="1358"/>
      <c r="UDC125" s="1358"/>
      <c r="UDD125" s="1358"/>
      <c r="UDE125" s="1358"/>
      <c r="UDF125" s="1358"/>
      <c r="UDG125" s="1358"/>
      <c r="UDH125" s="1358"/>
      <c r="UDI125" s="1358"/>
      <c r="UDJ125" s="1358"/>
      <c r="UDK125" s="1358"/>
      <c r="UDL125" s="1358"/>
      <c r="UDM125" s="1358"/>
      <c r="UDN125" s="1358"/>
      <c r="UDO125" s="1358"/>
      <c r="UDP125" s="1358"/>
      <c r="UDQ125" s="1358"/>
      <c r="UDR125" s="1358"/>
      <c r="UDS125" s="1358"/>
      <c r="UDT125" s="1358"/>
      <c r="UDU125" s="1358"/>
      <c r="UDV125" s="1358"/>
      <c r="UDW125" s="1358"/>
      <c r="UDX125" s="1358"/>
      <c r="UDY125" s="1358"/>
      <c r="UDZ125" s="1358"/>
      <c r="UEA125" s="1358"/>
      <c r="UEB125" s="1358"/>
      <c r="UEC125" s="1358"/>
      <c r="UED125" s="1358"/>
      <c r="UEE125" s="1358"/>
      <c r="UEF125" s="1358"/>
      <c r="UEG125" s="1358"/>
      <c r="UEH125" s="1358"/>
      <c r="UEI125" s="1358"/>
      <c r="UEJ125" s="1358"/>
      <c r="UEK125" s="1358"/>
      <c r="UEL125" s="1358"/>
      <c r="UEM125" s="1358"/>
      <c r="UEN125" s="1358"/>
      <c r="UEO125" s="1358"/>
      <c r="UEP125" s="1358"/>
      <c r="UEQ125" s="1358"/>
      <c r="UER125" s="1358"/>
      <c r="UES125" s="1358"/>
      <c r="UET125" s="1358"/>
      <c r="UEU125" s="1358"/>
      <c r="UEV125" s="1358"/>
      <c r="UEW125" s="1358"/>
      <c r="UEX125" s="1358"/>
      <c r="UEY125" s="1358"/>
      <c r="UEZ125" s="1358"/>
      <c r="UFA125" s="1358"/>
      <c r="UFB125" s="1358"/>
      <c r="UFC125" s="1358"/>
      <c r="UFD125" s="1358"/>
      <c r="UFE125" s="1358"/>
      <c r="UFF125" s="1358"/>
      <c r="UFG125" s="1358"/>
      <c r="UFH125" s="1358"/>
      <c r="UFI125" s="1358"/>
      <c r="UFJ125" s="1358"/>
      <c r="UFK125" s="1358"/>
      <c r="UFL125" s="1358"/>
      <c r="UFM125" s="1358"/>
      <c r="UFN125" s="1358"/>
      <c r="UFO125" s="1358"/>
      <c r="UFP125" s="1358"/>
      <c r="UFQ125" s="1358"/>
      <c r="UFR125" s="1358"/>
      <c r="UFS125" s="1358"/>
      <c r="UFT125" s="1358"/>
      <c r="UFU125" s="1358"/>
      <c r="UFV125" s="1358"/>
      <c r="UFW125" s="1358"/>
      <c r="UFX125" s="1358"/>
      <c r="UFY125" s="1358"/>
      <c r="UFZ125" s="1358"/>
      <c r="UGA125" s="1358"/>
      <c r="UGB125" s="1358"/>
      <c r="UGC125" s="1358"/>
      <c r="UGD125" s="1358"/>
      <c r="UGE125" s="1358"/>
      <c r="UGF125" s="1358"/>
      <c r="UGG125" s="1358"/>
      <c r="UGH125" s="1358"/>
      <c r="UGI125" s="1358"/>
      <c r="UGJ125" s="1358"/>
      <c r="UGK125" s="1358"/>
      <c r="UGL125" s="1358"/>
      <c r="UGM125" s="1358"/>
      <c r="UGN125" s="1358"/>
      <c r="UGO125" s="1358"/>
      <c r="UGP125" s="1358"/>
      <c r="UGQ125" s="1358"/>
      <c r="UGR125" s="1358"/>
      <c r="UGS125" s="1358"/>
      <c r="UGT125" s="1358"/>
      <c r="UGU125" s="1358"/>
      <c r="UGV125" s="1358"/>
      <c r="UGW125" s="1358"/>
      <c r="UGX125" s="1358"/>
      <c r="UGY125" s="1358"/>
      <c r="UGZ125" s="1358"/>
      <c r="UHA125" s="1358"/>
      <c r="UHB125" s="1358"/>
      <c r="UHC125" s="1358"/>
      <c r="UHD125" s="1358"/>
      <c r="UHE125" s="1358"/>
      <c r="UHF125" s="1358"/>
      <c r="UHG125" s="1358"/>
      <c r="UHH125" s="1358"/>
      <c r="UHI125" s="1358"/>
      <c r="UHJ125" s="1358"/>
      <c r="UHK125" s="1358"/>
      <c r="UHL125" s="1358"/>
      <c r="UHM125" s="1358"/>
      <c r="UHN125" s="1358"/>
      <c r="UHO125" s="1358"/>
      <c r="UHP125" s="1358"/>
      <c r="UHQ125" s="1358"/>
      <c r="UHR125" s="1358"/>
      <c r="UHS125" s="1358"/>
      <c r="UHT125" s="1358"/>
      <c r="UHU125" s="1358"/>
      <c r="UHV125" s="1358"/>
      <c r="UHW125" s="1358"/>
      <c r="UHX125" s="1358"/>
      <c r="UHY125" s="1358"/>
      <c r="UHZ125" s="1358"/>
      <c r="UIA125" s="1358"/>
      <c r="UIB125" s="1358"/>
      <c r="UIC125" s="1358"/>
      <c r="UID125" s="1358"/>
      <c r="UIE125" s="1358"/>
      <c r="UIF125" s="1358"/>
      <c r="UIG125" s="1358"/>
      <c r="UIH125" s="1358"/>
      <c r="UII125" s="1358"/>
      <c r="UIJ125" s="1358"/>
      <c r="UIK125" s="1358"/>
      <c r="UIL125" s="1358"/>
      <c r="UIM125" s="1358"/>
      <c r="UIN125" s="1358"/>
      <c r="UIO125" s="1358"/>
      <c r="UIP125" s="1358"/>
      <c r="UIQ125" s="1358"/>
      <c r="UIR125" s="1358"/>
      <c r="UIS125" s="1358"/>
      <c r="UIT125" s="1358"/>
      <c r="UIU125" s="1358"/>
      <c r="UIV125" s="1358"/>
      <c r="UIW125" s="1358"/>
      <c r="UIX125" s="1358"/>
      <c r="UIY125" s="1358"/>
      <c r="UIZ125" s="1358"/>
      <c r="UJA125" s="1358"/>
      <c r="UJB125" s="1358"/>
      <c r="UJC125" s="1358"/>
      <c r="UJD125" s="1358"/>
      <c r="UJE125" s="1358"/>
      <c r="UJF125" s="1358"/>
      <c r="UJG125" s="1358"/>
      <c r="UJH125" s="1358"/>
      <c r="UJI125" s="1358"/>
      <c r="UJJ125" s="1358"/>
      <c r="UJK125" s="1358"/>
      <c r="UJL125" s="1358"/>
      <c r="UJM125" s="1358"/>
      <c r="UJN125" s="1358"/>
      <c r="UJO125" s="1358"/>
      <c r="UJP125" s="1358"/>
      <c r="UJQ125" s="1358"/>
      <c r="UJR125" s="1358"/>
      <c r="UJS125" s="1358"/>
      <c r="UJT125" s="1358"/>
      <c r="UJU125" s="1358"/>
      <c r="UJV125" s="1358"/>
      <c r="UJW125" s="1358"/>
      <c r="UJX125" s="1358"/>
      <c r="UJY125" s="1358"/>
      <c r="UJZ125" s="1358"/>
      <c r="UKA125" s="1358"/>
      <c r="UKB125" s="1358"/>
      <c r="UKC125" s="1358"/>
      <c r="UKD125" s="1358"/>
      <c r="UKE125" s="1358"/>
      <c r="UKF125" s="1358"/>
      <c r="UKG125" s="1358"/>
      <c r="UKH125" s="1358"/>
      <c r="UKI125" s="1358"/>
      <c r="UKJ125" s="1358"/>
      <c r="UKK125" s="1358"/>
      <c r="UKL125" s="1358"/>
      <c r="UKM125" s="1358"/>
      <c r="UKN125" s="1358"/>
      <c r="UKO125" s="1358"/>
      <c r="UKP125" s="1358"/>
      <c r="UKQ125" s="1358"/>
      <c r="UKR125" s="1358"/>
      <c r="UKS125" s="1358"/>
      <c r="UKT125" s="1358"/>
      <c r="UKU125" s="1358"/>
      <c r="UKV125" s="1358"/>
      <c r="UKW125" s="1358"/>
      <c r="UKX125" s="1358"/>
      <c r="UKY125" s="1358"/>
      <c r="UKZ125" s="1358"/>
      <c r="ULA125" s="1358"/>
      <c r="ULB125" s="1358"/>
      <c r="ULC125" s="1358"/>
      <c r="ULD125" s="1358"/>
      <c r="ULE125" s="1358"/>
      <c r="ULF125" s="1358"/>
      <c r="ULG125" s="1358"/>
      <c r="ULH125" s="1358"/>
      <c r="ULI125" s="1358"/>
      <c r="ULJ125" s="1358"/>
      <c r="ULK125" s="1358"/>
      <c r="ULL125" s="1358"/>
      <c r="ULM125" s="1358"/>
      <c r="ULN125" s="1358"/>
      <c r="ULO125" s="1358"/>
      <c r="ULP125" s="1358"/>
      <c r="ULQ125" s="1358"/>
      <c r="ULR125" s="1358"/>
      <c r="ULS125" s="1358"/>
      <c r="ULT125" s="1358"/>
      <c r="ULU125" s="1358"/>
      <c r="ULV125" s="1358"/>
      <c r="ULW125" s="1358"/>
      <c r="ULX125" s="1358"/>
      <c r="ULY125" s="1358"/>
      <c r="ULZ125" s="1358"/>
      <c r="UMA125" s="1358"/>
      <c r="UMB125" s="1358"/>
      <c r="UMC125" s="1358"/>
      <c r="UMD125" s="1358"/>
      <c r="UME125" s="1358"/>
      <c r="UMF125" s="1358"/>
      <c r="UMG125" s="1358"/>
      <c r="UMH125" s="1358"/>
      <c r="UMI125" s="1358"/>
      <c r="UMJ125" s="1358"/>
      <c r="UMK125" s="1358"/>
      <c r="UML125" s="1358"/>
      <c r="UMM125" s="1358"/>
      <c r="UMN125" s="1358"/>
      <c r="UMO125" s="1358"/>
      <c r="UMP125" s="1358"/>
      <c r="UMQ125" s="1358"/>
      <c r="UMR125" s="1358"/>
      <c r="UMS125" s="1358"/>
      <c r="UMT125" s="1358"/>
      <c r="UMU125" s="1358"/>
      <c r="UMV125" s="1358"/>
      <c r="UMW125" s="1358"/>
      <c r="UMX125" s="1358"/>
      <c r="UMY125" s="1358"/>
      <c r="UMZ125" s="1358"/>
      <c r="UNA125" s="1358"/>
      <c r="UNB125" s="1358"/>
      <c r="UNC125" s="1358"/>
      <c r="UND125" s="1358"/>
      <c r="UNE125" s="1358"/>
      <c r="UNF125" s="1358"/>
      <c r="UNG125" s="1358"/>
      <c r="UNH125" s="1358"/>
      <c r="UNI125" s="1358"/>
      <c r="UNJ125" s="1358"/>
      <c r="UNK125" s="1358"/>
      <c r="UNL125" s="1358"/>
      <c r="UNM125" s="1358"/>
      <c r="UNN125" s="1358"/>
      <c r="UNO125" s="1358"/>
      <c r="UNP125" s="1358"/>
      <c r="UNQ125" s="1358"/>
      <c r="UNR125" s="1358"/>
      <c r="UNS125" s="1358"/>
      <c r="UNT125" s="1358"/>
      <c r="UNU125" s="1358"/>
      <c r="UNV125" s="1358"/>
      <c r="UNW125" s="1358"/>
      <c r="UNX125" s="1358"/>
      <c r="UNY125" s="1358"/>
      <c r="UNZ125" s="1358"/>
      <c r="UOA125" s="1358"/>
      <c r="UOB125" s="1358"/>
      <c r="UOC125" s="1358"/>
      <c r="UOD125" s="1358"/>
      <c r="UOE125" s="1358"/>
      <c r="UOF125" s="1358"/>
      <c r="UOG125" s="1358"/>
      <c r="UOH125" s="1358"/>
      <c r="UOI125" s="1358"/>
      <c r="UOJ125" s="1358"/>
      <c r="UOK125" s="1358"/>
      <c r="UOL125" s="1358"/>
      <c r="UOM125" s="1358"/>
      <c r="UON125" s="1358"/>
      <c r="UOO125" s="1358"/>
      <c r="UOP125" s="1358"/>
      <c r="UOQ125" s="1358"/>
      <c r="UOR125" s="1358"/>
      <c r="UOS125" s="1358"/>
      <c r="UOT125" s="1358"/>
      <c r="UOU125" s="1358"/>
      <c r="UOV125" s="1358"/>
      <c r="UOW125" s="1358"/>
      <c r="UOX125" s="1358"/>
      <c r="UOY125" s="1358"/>
      <c r="UOZ125" s="1358"/>
      <c r="UPA125" s="1358"/>
      <c r="UPB125" s="1358"/>
      <c r="UPC125" s="1358"/>
      <c r="UPD125" s="1358"/>
      <c r="UPE125" s="1358"/>
      <c r="UPF125" s="1358"/>
      <c r="UPG125" s="1358"/>
      <c r="UPH125" s="1358"/>
      <c r="UPI125" s="1358"/>
      <c r="UPJ125" s="1358"/>
      <c r="UPK125" s="1358"/>
      <c r="UPL125" s="1358"/>
      <c r="UPM125" s="1358"/>
      <c r="UPN125" s="1358"/>
      <c r="UPO125" s="1358"/>
      <c r="UPP125" s="1358"/>
      <c r="UPQ125" s="1358"/>
      <c r="UPR125" s="1358"/>
      <c r="UPS125" s="1358"/>
      <c r="UPT125" s="1358"/>
      <c r="UPU125" s="1358"/>
      <c r="UPV125" s="1358"/>
      <c r="UPW125" s="1358"/>
      <c r="UPX125" s="1358"/>
      <c r="UPY125" s="1358"/>
      <c r="UPZ125" s="1358"/>
      <c r="UQA125" s="1358"/>
      <c r="UQB125" s="1358"/>
      <c r="UQC125" s="1358"/>
      <c r="UQD125" s="1358"/>
      <c r="UQE125" s="1358"/>
      <c r="UQF125" s="1358"/>
      <c r="UQG125" s="1358"/>
      <c r="UQH125" s="1358"/>
      <c r="UQI125" s="1358"/>
      <c r="UQJ125" s="1358"/>
      <c r="UQK125" s="1358"/>
      <c r="UQL125" s="1358"/>
      <c r="UQM125" s="1358"/>
      <c r="UQN125" s="1358"/>
      <c r="UQO125" s="1358"/>
      <c r="UQP125" s="1358"/>
      <c r="UQQ125" s="1358"/>
      <c r="UQR125" s="1358"/>
      <c r="UQS125" s="1358"/>
      <c r="UQT125" s="1358"/>
      <c r="UQU125" s="1358"/>
      <c r="UQV125" s="1358"/>
      <c r="UQW125" s="1358"/>
      <c r="UQX125" s="1358"/>
      <c r="UQY125" s="1358"/>
      <c r="UQZ125" s="1358"/>
      <c r="URA125" s="1358"/>
      <c r="URB125" s="1358"/>
      <c r="URC125" s="1358"/>
      <c r="URD125" s="1358"/>
      <c r="URE125" s="1358"/>
      <c r="URF125" s="1358"/>
      <c r="URG125" s="1358"/>
      <c r="URH125" s="1358"/>
      <c r="URI125" s="1358"/>
      <c r="URJ125" s="1358"/>
      <c r="URK125" s="1358"/>
      <c r="URL125" s="1358"/>
      <c r="URM125" s="1358"/>
      <c r="URN125" s="1358"/>
      <c r="URO125" s="1358"/>
      <c r="URP125" s="1358"/>
      <c r="URQ125" s="1358"/>
      <c r="URR125" s="1358"/>
      <c r="URS125" s="1358"/>
      <c r="URT125" s="1358"/>
      <c r="URU125" s="1358"/>
      <c r="URV125" s="1358"/>
      <c r="URW125" s="1358"/>
      <c r="URX125" s="1358"/>
      <c r="URY125" s="1358"/>
      <c r="URZ125" s="1358"/>
      <c r="USA125" s="1358"/>
      <c r="USB125" s="1358"/>
      <c r="USC125" s="1358"/>
      <c r="USD125" s="1358"/>
      <c r="USE125" s="1358"/>
      <c r="USF125" s="1358"/>
      <c r="USG125" s="1358"/>
      <c r="USH125" s="1358"/>
      <c r="USI125" s="1358"/>
      <c r="USJ125" s="1358"/>
      <c r="USK125" s="1358"/>
      <c r="USL125" s="1358"/>
      <c r="USM125" s="1358"/>
      <c r="USN125" s="1358"/>
      <c r="USO125" s="1358"/>
      <c r="USP125" s="1358"/>
      <c r="USQ125" s="1358"/>
      <c r="USR125" s="1358"/>
      <c r="USS125" s="1358"/>
      <c r="UST125" s="1358"/>
      <c r="USU125" s="1358"/>
      <c r="USV125" s="1358"/>
      <c r="USW125" s="1358"/>
      <c r="USX125" s="1358"/>
      <c r="USY125" s="1358"/>
      <c r="USZ125" s="1358"/>
      <c r="UTA125" s="1358"/>
      <c r="UTB125" s="1358"/>
      <c r="UTC125" s="1358"/>
      <c r="UTD125" s="1358"/>
      <c r="UTE125" s="1358"/>
      <c r="UTF125" s="1358"/>
      <c r="UTG125" s="1358"/>
      <c r="UTH125" s="1358"/>
      <c r="UTI125" s="1358"/>
      <c r="UTJ125" s="1358"/>
      <c r="UTK125" s="1358"/>
      <c r="UTL125" s="1358"/>
      <c r="UTM125" s="1358"/>
      <c r="UTN125" s="1358"/>
      <c r="UTO125" s="1358"/>
      <c r="UTP125" s="1358"/>
      <c r="UTQ125" s="1358"/>
      <c r="UTR125" s="1358"/>
      <c r="UTS125" s="1358"/>
      <c r="UTT125" s="1358"/>
      <c r="UTU125" s="1358"/>
      <c r="UTV125" s="1358"/>
      <c r="UTW125" s="1358"/>
      <c r="UTX125" s="1358"/>
      <c r="UTY125" s="1358"/>
      <c r="UTZ125" s="1358"/>
      <c r="UUA125" s="1358"/>
      <c r="UUB125" s="1358"/>
      <c r="UUC125" s="1358"/>
      <c r="UUD125" s="1358"/>
      <c r="UUE125" s="1358"/>
      <c r="UUF125" s="1358"/>
      <c r="UUG125" s="1358"/>
      <c r="UUH125" s="1358"/>
      <c r="UUI125" s="1358"/>
      <c r="UUJ125" s="1358"/>
      <c r="UUK125" s="1358"/>
      <c r="UUL125" s="1358"/>
      <c r="UUM125" s="1358"/>
      <c r="UUN125" s="1358"/>
      <c r="UUO125" s="1358"/>
      <c r="UUP125" s="1358"/>
      <c r="UUQ125" s="1358"/>
      <c r="UUR125" s="1358"/>
      <c r="UUS125" s="1358"/>
      <c r="UUT125" s="1358"/>
      <c r="UUU125" s="1358"/>
      <c r="UUV125" s="1358"/>
      <c r="UUW125" s="1358"/>
      <c r="UUX125" s="1358"/>
      <c r="UUY125" s="1358"/>
      <c r="UUZ125" s="1358"/>
      <c r="UVA125" s="1358"/>
      <c r="UVB125" s="1358"/>
      <c r="UVC125" s="1358"/>
      <c r="UVD125" s="1358"/>
      <c r="UVE125" s="1358"/>
      <c r="UVF125" s="1358"/>
      <c r="UVG125" s="1358"/>
      <c r="UVH125" s="1358"/>
      <c r="UVI125" s="1358"/>
      <c r="UVJ125" s="1358"/>
      <c r="UVK125" s="1358"/>
      <c r="UVL125" s="1358"/>
      <c r="UVM125" s="1358"/>
      <c r="UVN125" s="1358"/>
      <c r="UVO125" s="1358"/>
      <c r="UVP125" s="1358"/>
      <c r="UVQ125" s="1358"/>
      <c r="UVR125" s="1358"/>
      <c r="UVS125" s="1358"/>
      <c r="UVT125" s="1358"/>
      <c r="UVU125" s="1358"/>
      <c r="UVV125" s="1358"/>
      <c r="UVW125" s="1358"/>
      <c r="UVX125" s="1358"/>
      <c r="UVY125" s="1358"/>
      <c r="UVZ125" s="1358"/>
      <c r="UWA125" s="1358"/>
      <c r="UWB125" s="1358"/>
      <c r="UWC125" s="1358"/>
      <c r="UWD125" s="1358"/>
      <c r="UWE125" s="1358"/>
      <c r="UWF125" s="1358"/>
      <c r="UWG125" s="1358"/>
      <c r="UWH125" s="1358"/>
      <c r="UWI125" s="1358"/>
      <c r="UWJ125" s="1358"/>
      <c r="UWK125" s="1358"/>
      <c r="UWL125" s="1358"/>
      <c r="UWM125" s="1358"/>
      <c r="UWN125" s="1358"/>
      <c r="UWO125" s="1358"/>
      <c r="UWP125" s="1358"/>
      <c r="UWQ125" s="1358"/>
      <c r="UWR125" s="1358"/>
      <c r="UWS125" s="1358"/>
      <c r="UWT125" s="1358"/>
      <c r="UWU125" s="1358"/>
      <c r="UWV125" s="1358"/>
      <c r="UWW125" s="1358"/>
      <c r="UWX125" s="1358"/>
      <c r="UWY125" s="1358"/>
      <c r="UWZ125" s="1358"/>
      <c r="UXA125" s="1358"/>
      <c r="UXB125" s="1358"/>
      <c r="UXC125" s="1358"/>
      <c r="UXD125" s="1358"/>
      <c r="UXE125" s="1358"/>
      <c r="UXF125" s="1358"/>
      <c r="UXG125" s="1358"/>
      <c r="UXH125" s="1358"/>
      <c r="UXI125" s="1358"/>
      <c r="UXJ125" s="1358"/>
      <c r="UXK125" s="1358"/>
      <c r="UXL125" s="1358"/>
      <c r="UXM125" s="1358"/>
      <c r="UXN125" s="1358"/>
      <c r="UXO125" s="1358"/>
      <c r="UXP125" s="1358"/>
      <c r="UXQ125" s="1358"/>
      <c r="UXR125" s="1358"/>
      <c r="UXS125" s="1358"/>
      <c r="UXT125" s="1358"/>
      <c r="UXU125" s="1358"/>
      <c r="UXV125" s="1358"/>
      <c r="UXW125" s="1358"/>
      <c r="UXX125" s="1358"/>
      <c r="UXY125" s="1358"/>
      <c r="UXZ125" s="1358"/>
      <c r="UYA125" s="1358"/>
      <c r="UYB125" s="1358"/>
      <c r="UYC125" s="1358"/>
      <c r="UYD125" s="1358"/>
      <c r="UYE125" s="1358"/>
      <c r="UYF125" s="1358"/>
      <c r="UYG125" s="1358"/>
      <c r="UYH125" s="1358"/>
      <c r="UYI125" s="1358"/>
      <c r="UYJ125" s="1358"/>
      <c r="UYK125" s="1358"/>
      <c r="UYL125" s="1358"/>
      <c r="UYM125" s="1358"/>
      <c r="UYN125" s="1358"/>
      <c r="UYO125" s="1358"/>
      <c r="UYP125" s="1358"/>
      <c r="UYQ125" s="1358"/>
      <c r="UYR125" s="1358"/>
      <c r="UYS125" s="1358"/>
      <c r="UYT125" s="1358"/>
      <c r="UYU125" s="1358"/>
      <c r="UYV125" s="1358"/>
      <c r="UYW125" s="1358"/>
      <c r="UYX125" s="1358"/>
      <c r="UYY125" s="1358"/>
      <c r="UYZ125" s="1358"/>
      <c r="UZA125" s="1358"/>
      <c r="UZB125" s="1358"/>
      <c r="UZC125" s="1358"/>
      <c r="UZD125" s="1358"/>
      <c r="UZE125" s="1358"/>
      <c r="UZF125" s="1358"/>
      <c r="UZG125" s="1358"/>
      <c r="UZH125" s="1358"/>
      <c r="UZI125" s="1358"/>
      <c r="UZJ125" s="1358"/>
      <c r="UZK125" s="1358"/>
      <c r="UZL125" s="1358"/>
      <c r="UZM125" s="1358"/>
      <c r="UZN125" s="1358"/>
      <c r="UZO125" s="1358"/>
      <c r="UZP125" s="1358"/>
      <c r="UZQ125" s="1358"/>
      <c r="UZR125" s="1358"/>
      <c r="UZS125" s="1358"/>
      <c r="UZT125" s="1358"/>
      <c r="UZU125" s="1358"/>
      <c r="UZV125" s="1358"/>
      <c r="UZW125" s="1358"/>
      <c r="UZX125" s="1358"/>
      <c r="UZY125" s="1358"/>
      <c r="UZZ125" s="1358"/>
      <c r="VAA125" s="1358"/>
      <c r="VAB125" s="1358"/>
      <c r="VAC125" s="1358"/>
      <c r="VAD125" s="1358"/>
      <c r="VAE125" s="1358"/>
      <c r="VAF125" s="1358"/>
      <c r="VAG125" s="1358"/>
      <c r="VAH125" s="1358"/>
      <c r="VAI125" s="1358"/>
      <c r="VAJ125" s="1358"/>
      <c r="VAK125" s="1358"/>
      <c r="VAL125" s="1358"/>
      <c r="VAM125" s="1358"/>
      <c r="VAN125" s="1358"/>
      <c r="VAO125" s="1358"/>
      <c r="VAP125" s="1358"/>
      <c r="VAQ125" s="1358"/>
      <c r="VAR125" s="1358"/>
      <c r="VAS125" s="1358"/>
      <c r="VAT125" s="1358"/>
      <c r="VAU125" s="1358"/>
      <c r="VAV125" s="1358"/>
      <c r="VAW125" s="1358"/>
      <c r="VAX125" s="1358"/>
      <c r="VAY125" s="1358"/>
      <c r="VAZ125" s="1358"/>
      <c r="VBA125" s="1358"/>
      <c r="VBB125" s="1358"/>
      <c r="VBC125" s="1358"/>
      <c r="VBD125" s="1358"/>
      <c r="VBE125" s="1358"/>
      <c r="VBF125" s="1358"/>
      <c r="VBG125" s="1358"/>
      <c r="VBH125" s="1358"/>
      <c r="VBI125" s="1358"/>
      <c r="VBJ125" s="1358"/>
      <c r="VBK125" s="1358"/>
      <c r="VBL125" s="1358"/>
      <c r="VBM125" s="1358"/>
      <c r="VBN125" s="1358"/>
      <c r="VBO125" s="1358"/>
      <c r="VBP125" s="1358"/>
      <c r="VBQ125" s="1358"/>
      <c r="VBR125" s="1358"/>
      <c r="VBS125" s="1358"/>
      <c r="VBT125" s="1358"/>
      <c r="VBU125" s="1358"/>
      <c r="VBV125" s="1358"/>
      <c r="VBW125" s="1358"/>
      <c r="VBX125" s="1358"/>
      <c r="VBY125" s="1358"/>
      <c r="VBZ125" s="1358"/>
      <c r="VCA125" s="1358"/>
      <c r="VCB125" s="1358"/>
      <c r="VCC125" s="1358"/>
      <c r="VCD125" s="1358"/>
      <c r="VCE125" s="1358"/>
      <c r="VCF125" s="1358"/>
      <c r="VCG125" s="1358"/>
      <c r="VCH125" s="1358"/>
      <c r="VCI125" s="1358"/>
      <c r="VCJ125" s="1358"/>
      <c r="VCK125" s="1358"/>
      <c r="VCL125" s="1358"/>
      <c r="VCM125" s="1358"/>
      <c r="VCN125" s="1358"/>
      <c r="VCO125" s="1358"/>
      <c r="VCP125" s="1358"/>
      <c r="VCQ125" s="1358"/>
      <c r="VCR125" s="1358"/>
      <c r="VCS125" s="1358"/>
      <c r="VCT125" s="1358"/>
      <c r="VCU125" s="1358"/>
      <c r="VCV125" s="1358"/>
      <c r="VCW125" s="1358"/>
      <c r="VCX125" s="1358"/>
      <c r="VCY125" s="1358"/>
      <c r="VCZ125" s="1358"/>
      <c r="VDA125" s="1358"/>
      <c r="VDB125" s="1358"/>
      <c r="VDC125" s="1358"/>
      <c r="VDD125" s="1358"/>
      <c r="VDE125" s="1358"/>
      <c r="VDF125" s="1358"/>
      <c r="VDG125" s="1358"/>
      <c r="VDH125" s="1358"/>
      <c r="VDI125" s="1358"/>
      <c r="VDJ125" s="1358"/>
      <c r="VDK125" s="1358"/>
      <c r="VDL125" s="1358"/>
      <c r="VDM125" s="1358"/>
      <c r="VDN125" s="1358"/>
      <c r="VDO125" s="1358"/>
      <c r="VDP125" s="1358"/>
      <c r="VDQ125" s="1358"/>
      <c r="VDR125" s="1358"/>
      <c r="VDS125" s="1358"/>
      <c r="VDT125" s="1358"/>
      <c r="VDU125" s="1358"/>
      <c r="VDV125" s="1358"/>
      <c r="VDW125" s="1358"/>
      <c r="VDX125" s="1358"/>
      <c r="VDY125" s="1358"/>
      <c r="VDZ125" s="1358"/>
      <c r="VEA125" s="1358"/>
      <c r="VEB125" s="1358"/>
      <c r="VEC125" s="1358"/>
      <c r="VED125" s="1358"/>
      <c r="VEE125" s="1358"/>
      <c r="VEF125" s="1358"/>
      <c r="VEG125" s="1358"/>
      <c r="VEH125" s="1358"/>
      <c r="VEI125" s="1358"/>
      <c r="VEJ125" s="1358"/>
      <c r="VEK125" s="1358"/>
      <c r="VEL125" s="1358"/>
      <c r="VEM125" s="1358"/>
      <c r="VEN125" s="1358"/>
      <c r="VEO125" s="1358"/>
      <c r="VEP125" s="1358"/>
      <c r="VEQ125" s="1358"/>
      <c r="VER125" s="1358"/>
      <c r="VES125" s="1358"/>
      <c r="VET125" s="1358"/>
      <c r="VEU125" s="1358"/>
      <c r="VEV125" s="1358"/>
      <c r="VEW125" s="1358"/>
      <c r="VEX125" s="1358"/>
      <c r="VEY125" s="1358"/>
      <c r="VEZ125" s="1358"/>
      <c r="VFA125" s="1358"/>
      <c r="VFB125" s="1358"/>
      <c r="VFC125" s="1358"/>
      <c r="VFD125" s="1358"/>
      <c r="VFE125" s="1358"/>
      <c r="VFF125" s="1358"/>
      <c r="VFG125" s="1358"/>
      <c r="VFH125" s="1358"/>
      <c r="VFI125" s="1358"/>
      <c r="VFJ125" s="1358"/>
      <c r="VFK125" s="1358"/>
      <c r="VFL125" s="1358"/>
      <c r="VFM125" s="1358"/>
      <c r="VFN125" s="1358"/>
      <c r="VFO125" s="1358"/>
      <c r="VFP125" s="1358"/>
      <c r="VFQ125" s="1358"/>
      <c r="VFR125" s="1358"/>
      <c r="VFS125" s="1358"/>
      <c r="VFT125" s="1358"/>
      <c r="VFU125" s="1358"/>
      <c r="VFV125" s="1358"/>
      <c r="VFW125" s="1358"/>
      <c r="VFX125" s="1358"/>
      <c r="VFY125" s="1358"/>
      <c r="VFZ125" s="1358"/>
      <c r="VGA125" s="1358"/>
      <c r="VGB125" s="1358"/>
      <c r="VGC125" s="1358"/>
      <c r="VGD125" s="1358"/>
      <c r="VGE125" s="1358"/>
      <c r="VGF125" s="1358"/>
      <c r="VGG125" s="1358"/>
      <c r="VGH125" s="1358"/>
      <c r="VGI125" s="1358"/>
      <c r="VGJ125" s="1358"/>
      <c r="VGK125" s="1358"/>
      <c r="VGL125" s="1358"/>
      <c r="VGM125" s="1358"/>
      <c r="VGN125" s="1358"/>
      <c r="VGO125" s="1358"/>
      <c r="VGP125" s="1358"/>
      <c r="VGQ125" s="1358"/>
      <c r="VGR125" s="1358"/>
      <c r="VGS125" s="1358"/>
      <c r="VGT125" s="1358"/>
      <c r="VGU125" s="1358"/>
      <c r="VGV125" s="1358"/>
      <c r="VGW125" s="1358"/>
      <c r="VGX125" s="1358"/>
      <c r="VGY125" s="1358"/>
      <c r="VGZ125" s="1358"/>
      <c r="VHA125" s="1358"/>
      <c r="VHB125" s="1358"/>
      <c r="VHC125" s="1358"/>
      <c r="VHD125" s="1358"/>
      <c r="VHE125" s="1358"/>
      <c r="VHF125" s="1358"/>
      <c r="VHG125" s="1358"/>
      <c r="VHH125" s="1358"/>
      <c r="VHI125" s="1358"/>
      <c r="VHJ125" s="1358"/>
      <c r="VHK125" s="1358"/>
      <c r="VHL125" s="1358"/>
      <c r="VHM125" s="1358"/>
      <c r="VHN125" s="1358"/>
      <c r="VHO125" s="1358"/>
      <c r="VHP125" s="1358"/>
      <c r="VHQ125" s="1358"/>
      <c r="VHR125" s="1358"/>
      <c r="VHS125" s="1358"/>
      <c r="VHT125" s="1358"/>
      <c r="VHU125" s="1358"/>
      <c r="VHV125" s="1358"/>
      <c r="VHW125" s="1358"/>
      <c r="VHX125" s="1358"/>
      <c r="VHY125" s="1358"/>
      <c r="VHZ125" s="1358"/>
      <c r="VIA125" s="1358"/>
      <c r="VIB125" s="1358"/>
      <c r="VIC125" s="1358"/>
      <c r="VID125" s="1358"/>
      <c r="VIE125" s="1358"/>
      <c r="VIF125" s="1358"/>
      <c r="VIG125" s="1358"/>
      <c r="VIH125" s="1358"/>
      <c r="VII125" s="1358"/>
      <c r="VIJ125" s="1358"/>
      <c r="VIK125" s="1358"/>
      <c r="VIL125" s="1358"/>
      <c r="VIM125" s="1358"/>
      <c r="VIN125" s="1358"/>
      <c r="VIO125" s="1358"/>
      <c r="VIP125" s="1358"/>
      <c r="VIQ125" s="1358"/>
      <c r="VIR125" s="1358"/>
      <c r="VIS125" s="1358"/>
      <c r="VIT125" s="1358"/>
      <c r="VIU125" s="1358"/>
      <c r="VIV125" s="1358"/>
      <c r="VIW125" s="1358"/>
      <c r="VIX125" s="1358"/>
      <c r="VIY125" s="1358"/>
      <c r="VIZ125" s="1358"/>
      <c r="VJA125" s="1358"/>
      <c r="VJB125" s="1358"/>
      <c r="VJC125" s="1358"/>
      <c r="VJD125" s="1358"/>
      <c r="VJE125" s="1358"/>
      <c r="VJF125" s="1358"/>
      <c r="VJG125" s="1358"/>
      <c r="VJH125" s="1358"/>
      <c r="VJI125" s="1358"/>
      <c r="VJJ125" s="1358"/>
      <c r="VJK125" s="1358"/>
      <c r="VJL125" s="1358"/>
      <c r="VJM125" s="1358"/>
      <c r="VJN125" s="1358"/>
      <c r="VJO125" s="1358"/>
      <c r="VJP125" s="1358"/>
      <c r="VJQ125" s="1358"/>
      <c r="VJR125" s="1358"/>
      <c r="VJS125" s="1358"/>
      <c r="VJT125" s="1358"/>
      <c r="VJU125" s="1358"/>
      <c r="VJV125" s="1358"/>
      <c r="VJW125" s="1358"/>
      <c r="VJX125" s="1358"/>
      <c r="VJY125" s="1358"/>
      <c r="VJZ125" s="1358"/>
      <c r="VKA125" s="1358"/>
      <c r="VKB125" s="1358"/>
      <c r="VKC125" s="1358"/>
      <c r="VKD125" s="1358"/>
      <c r="VKE125" s="1358"/>
      <c r="VKF125" s="1358"/>
      <c r="VKG125" s="1358"/>
      <c r="VKH125" s="1358"/>
      <c r="VKI125" s="1358"/>
      <c r="VKJ125" s="1358"/>
      <c r="VKK125" s="1358"/>
      <c r="VKL125" s="1358"/>
      <c r="VKM125" s="1358"/>
      <c r="VKN125" s="1358"/>
      <c r="VKO125" s="1358"/>
      <c r="VKP125" s="1358"/>
      <c r="VKQ125" s="1358"/>
      <c r="VKR125" s="1358"/>
      <c r="VKS125" s="1358"/>
      <c r="VKT125" s="1358"/>
      <c r="VKU125" s="1358"/>
      <c r="VKV125" s="1358"/>
      <c r="VKW125" s="1358"/>
      <c r="VKX125" s="1358"/>
      <c r="VKY125" s="1358"/>
      <c r="VKZ125" s="1358"/>
      <c r="VLA125" s="1358"/>
      <c r="VLB125" s="1358"/>
      <c r="VLC125" s="1358"/>
      <c r="VLD125" s="1358"/>
      <c r="VLE125" s="1358"/>
      <c r="VLF125" s="1358"/>
      <c r="VLG125" s="1358"/>
      <c r="VLH125" s="1358"/>
      <c r="VLI125" s="1358"/>
      <c r="VLJ125" s="1358"/>
      <c r="VLK125" s="1358"/>
      <c r="VLL125" s="1358"/>
      <c r="VLM125" s="1358"/>
      <c r="VLN125" s="1358"/>
      <c r="VLO125" s="1358"/>
      <c r="VLP125" s="1358"/>
      <c r="VLQ125" s="1358"/>
      <c r="VLR125" s="1358"/>
      <c r="VLS125" s="1358"/>
      <c r="VLT125" s="1358"/>
      <c r="VLU125" s="1358"/>
      <c r="VLV125" s="1358"/>
      <c r="VLW125" s="1358"/>
      <c r="VLX125" s="1358"/>
      <c r="VLY125" s="1358"/>
      <c r="VLZ125" s="1358"/>
      <c r="VMA125" s="1358"/>
      <c r="VMB125" s="1358"/>
      <c r="VMC125" s="1358"/>
      <c r="VMD125" s="1358"/>
      <c r="VME125" s="1358"/>
      <c r="VMF125" s="1358"/>
      <c r="VMG125" s="1358"/>
      <c r="VMH125" s="1358"/>
      <c r="VMI125" s="1358"/>
      <c r="VMJ125" s="1358"/>
      <c r="VMK125" s="1358"/>
      <c r="VML125" s="1358"/>
      <c r="VMM125" s="1358"/>
      <c r="VMN125" s="1358"/>
      <c r="VMO125" s="1358"/>
      <c r="VMP125" s="1358"/>
      <c r="VMQ125" s="1358"/>
      <c r="VMR125" s="1358"/>
      <c r="VMS125" s="1358"/>
      <c r="VMT125" s="1358"/>
      <c r="VMU125" s="1358"/>
      <c r="VMV125" s="1358"/>
      <c r="VMW125" s="1358"/>
      <c r="VMX125" s="1358"/>
      <c r="VMY125" s="1358"/>
      <c r="VMZ125" s="1358"/>
      <c r="VNA125" s="1358"/>
      <c r="VNB125" s="1358"/>
      <c r="VNC125" s="1358"/>
      <c r="VND125" s="1358"/>
      <c r="VNE125" s="1358"/>
      <c r="VNF125" s="1358"/>
      <c r="VNG125" s="1358"/>
      <c r="VNH125" s="1358"/>
      <c r="VNI125" s="1358"/>
      <c r="VNJ125" s="1358"/>
      <c r="VNK125" s="1358"/>
      <c r="VNL125" s="1358"/>
      <c r="VNM125" s="1358"/>
      <c r="VNN125" s="1358"/>
      <c r="VNO125" s="1358"/>
      <c r="VNP125" s="1358"/>
      <c r="VNQ125" s="1358"/>
      <c r="VNR125" s="1358"/>
      <c r="VNS125" s="1358"/>
      <c r="VNT125" s="1358"/>
      <c r="VNU125" s="1358"/>
      <c r="VNV125" s="1358"/>
      <c r="VNW125" s="1358"/>
      <c r="VNX125" s="1358"/>
      <c r="VNY125" s="1358"/>
      <c r="VNZ125" s="1358"/>
      <c r="VOA125" s="1358"/>
      <c r="VOB125" s="1358"/>
      <c r="VOC125" s="1358"/>
      <c r="VOD125" s="1358"/>
      <c r="VOE125" s="1358"/>
      <c r="VOF125" s="1358"/>
      <c r="VOG125" s="1358"/>
      <c r="VOH125" s="1358"/>
      <c r="VOI125" s="1358"/>
      <c r="VOJ125" s="1358"/>
      <c r="VOK125" s="1358"/>
      <c r="VOL125" s="1358"/>
      <c r="VOM125" s="1358"/>
      <c r="VON125" s="1358"/>
      <c r="VOO125" s="1358"/>
      <c r="VOP125" s="1358"/>
      <c r="VOQ125" s="1358"/>
      <c r="VOR125" s="1358"/>
      <c r="VOS125" s="1358"/>
      <c r="VOT125" s="1358"/>
      <c r="VOU125" s="1358"/>
      <c r="VOV125" s="1358"/>
      <c r="VOW125" s="1358"/>
      <c r="VOX125" s="1358"/>
      <c r="VOY125" s="1358"/>
      <c r="VOZ125" s="1358"/>
      <c r="VPA125" s="1358"/>
      <c r="VPB125" s="1358"/>
      <c r="VPC125" s="1358"/>
      <c r="VPD125" s="1358"/>
      <c r="VPE125" s="1358"/>
      <c r="VPF125" s="1358"/>
      <c r="VPG125" s="1358"/>
      <c r="VPH125" s="1358"/>
      <c r="VPI125" s="1358"/>
      <c r="VPJ125" s="1358"/>
      <c r="VPK125" s="1358"/>
      <c r="VPL125" s="1358"/>
      <c r="VPM125" s="1358"/>
      <c r="VPN125" s="1358"/>
      <c r="VPO125" s="1358"/>
      <c r="VPP125" s="1358"/>
      <c r="VPQ125" s="1358"/>
      <c r="VPR125" s="1358"/>
      <c r="VPS125" s="1358"/>
      <c r="VPT125" s="1358"/>
      <c r="VPU125" s="1358"/>
      <c r="VPV125" s="1358"/>
      <c r="VPW125" s="1358"/>
      <c r="VPX125" s="1358"/>
      <c r="VPY125" s="1358"/>
      <c r="VPZ125" s="1358"/>
      <c r="VQA125" s="1358"/>
      <c r="VQB125" s="1358"/>
      <c r="VQC125" s="1358"/>
      <c r="VQD125" s="1358"/>
      <c r="VQE125" s="1358"/>
      <c r="VQF125" s="1358"/>
      <c r="VQG125" s="1358"/>
      <c r="VQH125" s="1358"/>
      <c r="VQI125" s="1358"/>
      <c r="VQJ125" s="1358"/>
      <c r="VQK125" s="1358"/>
      <c r="VQL125" s="1358"/>
      <c r="VQM125" s="1358"/>
      <c r="VQN125" s="1358"/>
      <c r="VQO125" s="1358"/>
      <c r="VQP125" s="1358"/>
      <c r="VQQ125" s="1358"/>
      <c r="VQR125" s="1358"/>
      <c r="VQS125" s="1358"/>
      <c r="VQT125" s="1358"/>
      <c r="VQU125" s="1358"/>
      <c r="VQV125" s="1358"/>
      <c r="VQW125" s="1358"/>
      <c r="VQX125" s="1358"/>
      <c r="VQY125" s="1358"/>
      <c r="VQZ125" s="1358"/>
      <c r="VRA125" s="1358"/>
      <c r="VRB125" s="1358"/>
      <c r="VRC125" s="1358"/>
      <c r="VRD125" s="1358"/>
      <c r="VRE125" s="1358"/>
      <c r="VRF125" s="1358"/>
      <c r="VRG125" s="1358"/>
      <c r="VRH125" s="1358"/>
      <c r="VRI125" s="1358"/>
      <c r="VRJ125" s="1358"/>
      <c r="VRK125" s="1358"/>
      <c r="VRL125" s="1358"/>
      <c r="VRM125" s="1358"/>
      <c r="VRN125" s="1358"/>
      <c r="VRO125" s="1358"/>
      <c r="VRP125" s="1358"/>
      <c r="VRQ125" s="1358"/>
      <c r="VRR125" s="1358"/>
      <c r="VRS125" s="1358"/>
      <c r="VRT125" s="1358"/>
      <c r="VRU125" s="1358"/>
      <c r="VRV125" s="1358"/>
      <c r="VRW125" s="1358"/>
      <c r="VRX125" s="1358"/>
      <c r="VRY125" s="1358"/>
      <c r="VRZ125" s="1358"/>
      <c r="VSA125" s="1358"/>
      <c r="VSB125" s="1358"/>
      <c r="VSC125" s="1358"/>
      <c r="VSD125" s="1358"/>
      <c r="VSE125" s="1358"/>
      <c r="VSF125" s="1358"/>
      <c r="VSG125" s="1358"/>
      <c r="VSH125" s="1358"/>
      <c r="VSI125" s="1358"/>
      <c r="VSJ125" s="1358"/>
      <c r="VSK125" s="1358"/>
      <c r="VSL125" s="1358"/>
      <c r="VSM125" s="1358"/>
      <c r="VSN125" s="1358"/>
      <c r="VSO125" s="1358"/>
      <c r="VSP125" s="1358"/>
      <c r="VSQ125" s="1358"/>
      <c r="VSR125" s="1358"/>
      <c r="VSS125" s="1358"/>
      <c r="VST125" s="1358"/>
      <c r="VSU125" s="1358"/>
      <c r="VSV125" s="1358"/>
      <c r="VSW125" s="1358"/>
      <c r="VSX125" s="1358"/>
      <c r="VSY125" s="1358"/>
      <c r="VSZ125" s="1358"/>
      <c r="VTA125" s="1358"/>
      <c r="VTB125" s="1358"/>
      <c r="VTC125" s="1358"/>
      <c r="VTD125" s="1358"/>
      <c r="VTE125" s="1358"/>
      <c r="VTF125" s="1358"/>
      <c r="VTG125" s="1358"/>
      <c r="VTH125" s="1358"/>
      <c r="VTI125" s="1358"/>
      <c r="VTJ125" s="1358"/>
      <c r="VTK125" s="1358"/>
      <c r="VTL125" s="1358"/>
      <c r="VTM125" s="1358"/>
      <c r="VTN125" s="1358"/>
      <c r="VTO125" s="1358"/>
      <c r="VTP125" s="1358"/>
      <c r="VTQ125" s="1358"/>
      <c r="VTR125" s="1358"/>
      <c r="VTS125" s="1358"/>
      <c r="VTT125" s="1358"/>
      <c r="VTU125" s="1358"/>
      <c r="VTV125" s="1358"/>
      <c r="VTW125" s="1358"/>
      <c r="VTX125" s="1358"/>
      <c r="VTY125" s="1358"/>
      <c r="VTZ125" s="1358"/>
      <c r="VUA125" s="1358"/>
      <c r="VUB125" s="1358"/>
      <c r="VUC125" s="1358"/>
      <c r="VUD125" s="1358"/>
      <c r="VUE125" s="1358"/>
      <c r="VUF125" s="1358"/>
      <c r="VUG125" s="1358"/>
      <c r="VUH125" s="1358"/>
      <c r="VUI125" s="1358"/>
      <c r="VUJ125" s="1358"/>
      <c r="VUK125" s="1358"/>
      <c r="VUL125" s="1358"/>
      <c r="VUM125" s="1358"/>
      <c r="VUN125" s="1358"/>
      <c r="VUO125" s="1358"/>
      <c r="VUP125" s="1358"/>
      <c r="VUQ125" s="1358"/>
      <c r="VUR125" s="1358"/>
      <c r="VUS125" s="1358"/>
      <c r="VUT125" s="1358"/>
      <c r="VUU125" s="1358"/>
      <c r="VUV125" s="1358"/>
      <c r="VUW125" s="1358"/>
      <c r="VUX125" s="1358"/>
      <c r="VUY125" s="1358"/>
      <c r="VUZ125" s="1358"/>
      <c r="VVA125" s="1358"/>
      <c r="VVB125" s="1358"/>
      <c r="VVC125" s="1358"/>
      <c r="VVD125" s="1358"/>
      <c r="VVE125" s="1358"/>
      <c r="VVF125" s="1358"/>
      <c r="VVG125" s="1358"/>
      <c r="VVH125" s="1358"/>
      <c r="VVI125" s="1358"/>
      <c r="VVJ125" s="1358"/>
      <c r="VVK125" s="1358"/>
      <c r="VVL125" s="1358"/>
      <c r="VVM125" s="1358"/>
      <c r="VVN125" s="1358"/>
      <c r="VVO125" s="1358"/>
      <c r="VVP125" s="1358"/>
      <c r="VVQ125" s="1358"/>
      <c r="VVR125" s="1358"/>
      <c r="VVS125" s="1358"/>
      <c r="VVT125" s="1358"/>
      <c r="VVU125" s="1358"/>
      <c r="VVV125" s="1358"/>
      <c r="VVW125" s="1358"/>
      <c r="VVX125" s="1358"/>
      <c r="VVY125" s="1358"/>
      <c r="VVZ125" s="1358"/>
      <c r="VWA125" s="1358"/>
      <c r="VWB125" s="1358"/>
      <c r="VWC125" s="1358"/>
      <c r="VWD125" s="1358"/>
      <c r="VWE125" s="1358"/>
      <c r="VWF125" s="1358"/>
      <c r="VWG125" s="1358"/>
      <c r="VWH125" s="1358"/>
      <c r="VWI125" s="1358"/>
      <c r="VWJ125" s="1358"/>
      <c r="VWK125" s="1358"/>
      <c r="VWL125" s="1358"/>
      <c r="VWM125" s="1358"/>
      <c r="VWN125" s="1358"/>
      <c r="VWO125" s="1358"/>
      <c r="VWP125" s="1358"/>
      <c r="VWQ125" s="1358"/>
      <c r="VWR125" s="1358"/>
      <c r="VWS125" s="1358"/>
      <c r="VWT125" s="1358"/>
      <c r="VWU125" s="1358"/>
      <c r="VWV125" s="1358"/>
      <c r="VWW125" s="1358"/>
      <c r="VWX125" s="1358"/>
      <c r="VWY125" s="1358"/>
      <c r="VWZ125" s="1358"/>
      <c r="VXA125" s="1358"/>
      <c r="VXB125" s="1358"/>
      <c r="VXC125" s="1358"/>
      <c r="VXD125" s="1358"/>
      <c r="VXE125" s="1358"/>
      <c r="VXF125" s="1358"/>
      <c r="VXG125" s="1358"/>
      <c r="VXH125" s="1358"/>
      <c r="VXI125" s="1358"/>
      <c r="VXJ125" s="1358"/>
      <c r="VXK125" s="1358"/>
      <c r="VXL125" s="1358"/>
      <c r="VXM125" s="1358"/>
      <c r="VXN125" s="1358"/>
      <c r="VXO125" s="1358"/>
      <c r="VXP125" s="1358"/>
      <c r="VXQ125" s="1358"/>
      <c r="VXR125" s="1358"/>
      <c r="VXS125" s="1358"/>
      <c r="VXT125" s="1358"/>
      <c r="VXU125" s="1358"/>
      <c r="VXV125" s="1358"/>
      <c r="VXW125" s="1358"/>
      <c r="VXX125" s="1358"/>
      <c r="VXY125" s="1358"/>
      <c r="VXZ125" s="1358"/>
      <c r="VYA125" s="1358"/>
      <c r="VYB125" s="1358"/>
      <c r="VYC125" s="1358"/>
      <c r="VYD125" s="1358"/>
      <c r="VYE125" s="1358"/>
      <c r="VYF125" s="1358"/>
      <c r="VYG125" s="1358"/>
      <c r="VYH125" s="1358"/>
      <c r="VYI125" s="1358"/>
      <c r="VYJ125" s="1358"/>
      <c r="VYK125" s="1358"/>
      <c r="VYL125" s="1358"/>
      <c r="VYM125" s="1358"/>
      <c r="VYN125" s="1358"/>
      <c r="VYO125" s="1358"/>
      <c r="VYP125" s="1358"/>
      <c r="VYQ125" s="1358"/>
      <c r="VYR125" s="1358"/>
      <c r="VYS125" s="1358"/>
      <c r="VYT125" s="1358"/>
      <c r="VYU125" s="1358"/>
      <c r="VYV125" s="1358"/>
      <c r="VYW125" s="1358"/>
      <c r="VYX125" s="1358"/>
      <c r="VYY125" s="1358"/>
      <c r="VYZ125" s="1358"/>
      <c r="VZA125" s="1358"/>
      <c r="VZB125" s="1358"/>
      <c r="VZC125" s="1358"/>
      <c r="VZD125" s="1358"/>
      <c r="VZE125" s="1358"/>
      <c r="VZF125" s="1358"/>
      <c r="VZG125" s="1358"/>
      <c r="VZH125" s="1358"/>
      <c r="VZI125" s="1358"/>
      <c r="VZJ125" s="1358"/>
      <c r="VZK125" s="1358"/>
      <c r="VZL125" s="1358"/>
      <c r="VZM125" s="1358"/>
      <c r="VZN125" s="1358"/>
      <c r="VZO125" s="1358"/>
      <c r="VZP125" s="1358"/>
      <c r="VZQ125" s="1358"/>
      <c r="VZR125" s="1358"/>
      <c r="VZS125" s="1358"/>
      <c r="VZT125" s="1358"/>
      <c r="VZU125" s="1358"/>
      <c r="VZV125" s="1358"/>
      <c r="VZW125" s="1358"/>
      <c r="VZX125" s="1358"/>
      <c r="VZY125" s="1358"/>
      <c r="VZZ125" s="1358"/>
      <c r="WAA125" s="1358"/>
      <c r="WAB125" s="1358"/>
      <c r="WAC125" s="1358"/>
      <c r="WAD125" s="1358"/>
      <c r="WAE125" s="1358"/>
      <c r="WAF125" s="1358"/>
      <c r="WAG125" s="1358"/>
      <c r="WAH125" s="1358"/>
      <c r="WAI125" s="1358"/>
      <c r="WAJ125" s="1358"/>
      <c r="WAK125" s="1358"/>
      <c r="WAL125" s="1358"/>
      <c r="WAM125" s="1358"/>
      <c r="WAN125" s="1358"/>
      <c r="WAO125" s="1358"/>
      <c r="WAP125" s="1358"/>
      <c r="WAQ125" s="1358"/>
      <c r="WAR125" s="1358"/>
      <c r="WAS125" s="1358"/>
      <c r="WAT125" s="1358"/>
      <c r="WAU125" s="1358"/>
      <c r="WAV125" s="1358"/>
      <c r="WAW125" s="1358"/>
      <c r="WAX125" s="1358"/>
      <c r="WAY125" s="1358"/>
      <c r="WAZ125" s="1358"/>
      <c r="WBA125" s="1358"/>
      <c r="WBB125" s="1358"/>
      <c r="WBC125" s="1358"/>
      <c r="WBD125" s="1358"/>
      <c r="WBE125" s="1358"/>
      <c r="WBF125" s="1358"/>
      <c r="WBG125" s="1358"/>
      <c r="WBH125" s="1358"/>
      <c r="WBI125" s="1358"/>
      <c r="WBJ125" s="1358"/>
      <c r="WBK125" s="1358"/>
      <c r="WBL125" s="1358"/>
      <c r="WBM125" s="1358"/>
      <c r="WBN125" s="1358"/>
      <c r="WBO125" s="1358"/>
      <c r="WBP125" s="1358"/>
      <c r="WBQ125" s="1358"/>
      <c r="WBR125" s="1358"/>
      <c r="WBS125" s="1358"/>
      <c r="WBT125" s="1358"/>
      <c r="WBU125" s="1358"/>
      <c r="WBV125" s="1358"/>
      <c r="WBW125" s="1358"/>
      <c r="WBX125" s="1358"/>
      <c r="WBY125" s="1358"/>
      <c r="WBZ125" s="1358"/>
      <c r="WCA125" s="1358"/>
      <c r="WCB125" s="1358"/>
      <c r="WCC125" s="1358"/>
      <c r="WCD125" s="1358"/>
      <c r="WCE125" s="1358"/>
      <c r="WCF125" s="1358"/>
      <c r="WCG125" s="1358"/>
      <c r="WCH125" s="1358"/>
      <c r="WCI125" s="1358"/>
      <c r="WCJ125" s="1358"/>
      <c r="WCK125" s="1358"/>
      <c r="WCL125" s="1358"/>
      <c r="WCM125" s="1358"/>
      <c r="WCN125" s="1358"/>
      <c r="WCO125" s="1358"/>
      <c r="WCP125" s="1358"/>
      <c r="WCQ125" s="1358"/>
      <c r="WCR125" s="1358"/>
      <c r="WCS125" s="1358"/>
      <c r="WCT125" s="1358"/>
      <c r="WCU125" s="1358"/>
      <c r="WCV125" s="1358"/>
      <c r="WCW125" s="1358"/>
      <c r="WCX125" s="1358"/>
      <c r="WCY125" s="1358"/>
      <c r="WCZ125" s="1358"/>
      <c r="WDA125" s="1358"/>
      <c r="WDB125" s="1358"/>
      <c r="WDC125" s="1358"/>
      <c r="WDD125" s="1358"/>
      <c r="WDE125" s="1358"/>
      <c r="WDF125" s="1358"/>
      <c r="WDG125" s="1358"/>
      <c r="WDH125" s="1358"/>
      <c r="WDI125" s="1358"/>
      <c r="WDJ125" s="1358"/>
      <c r="WDK125" s="1358"/>
      <c r="WDL125" s="1358"/>
      <c r="WDM125" s="1358"/>
      <c r="WDN125" s="1358"/>
      <c r="WDO125" s="1358"/>
      <c r="WDP125" s="1358"/>
      <c r="WDQ125" s="1358"/>
      <c r="WDR125" s="1358"/>
      <c r="WDS125" s="1358"/>
      <c r="WDT125" s="1358"/>
      <c r="WDU125" s="1358"/>
      <c r="WDV125" s="1358"/>
      <c r="WDW125" s="1358"/>
      <c r="WDX125" s="1358"/>
      <c r="WDY125" s="1358"/>
      <c r="WDZ125" s="1358"/>
      <c r="WEA125" s="1358"/>
      <c r="WEB125" s="1358"/>
      <c r="WEC125" s="1358"/>
      <c r="WED125" s="1358"/>
      <c r="WEE125" s="1358"/>
      <c r="WEF125" s="1358"/>
      <c r="WEG125" s="1358"/>
      <c r="WEH125" s="1358"/>
      <c r="WEI125" s="1358"/>
      <c r="WEJ125" s="1358"/>
      <c r="WEK125" s="1358"/>
      <c r="WEL125" s="1358"/>
      <c r="WEM125" s="1358"/>
      <c r="WEN125" s="1358"/>
      <c r="WEO125" s="1358"/>
      <c r="WEP125" s="1358"/>
      <c r="WEQ125" s="1358"/>
      <c r="WER125" s="1358"/>
      <c r="WES125" s="1358"/>
      <c r="WET125" s="1358"/>
      <c r="WEU125" s="1358"/>
      <c r="WEV125" s="1358"/>
      <c r="WEW125" s="1358"/>
      <c r="WEX125" s="1358"/>
      <c r="WEY125" s="1358"/>
      <c r="WEZ125" s="1358"/>
      <c r="WFA125" s="1358"/>
      <c r="WFB125" s="1358"/>
      <c r="WFC125" s="1358"/>
      <c r="WFD125" s="1358"/>
      <c r="WFE125" s="1358"/>
      <c r="WFF125" s="1358"/>
      <c r="WFG125" s="1358"/>
      <c r="WFH125" s="1358"/>
      <c r="WFI125" s="1358"/>
      <c r="WFJ125" s="1358"/>
      <c r="WFK125" s="1358"/>
      <c r="WFL125" s="1358"/>
      <c r="WFM125" s="1358"/>
      <c r="WFN125" s="1358"/>
      <c r="WFO125" s="1358"/>
      <c r="WFP125" s="1358"/>
      <c r="WFQ125" s="1358"/>
      <c r="WFR125" s="1358"/>
      <c r="WFS125" s="1358"/>
      <c r="WFT125" s="1358"/>
      <c r="WFU125" s="1358"/>
      <c r="WFV125" s="1358"/>
      <c r="WFW125" s="1358"/>
      <c r="WFX125" s="1358"/>
      <c r="WFY125" s="1358"/>
      <c r="WFZ125" s="1358"/>
      <c r="WGA125" s="1358"/>
      <c r="WGB125" s="1358"/>
      <c r="WGC125" s="1358"/>
      <c r="WGD125" s="1358"/>
      <c r="WGE125" s="1358"/>
      <c r="WGF125" s="1358"/>
      <c r="WGG125" s="1358"/>
      <c r="WGH125" s="1358"/>
      <c r="WGI125" s="1358"/>
      <c r="WGJ125" s="1358"/>
      <c r="WGK125" s="1358"/>
      <c r="WGL125" s="1358"/>
      <c r="WGM125" s="1358"/>
      <c r="WGN125" s="1358"/>
      <c r="WGO125" s="1358"/>
      <c r="WGP125" s="1358"/>
      <c r="WGQ125" s="1358"/>
      <c r="WGR125" s="1358"/>
      <c r="WGS125" s="1358"/>
      <c r="WGT125" s="1358"/>
      <c r="WGU125" s="1358"/>
      <c r="WGV125" s="1358"/>
      <c r="WGW125" s="1358"/>
      <c r="WGX125" s="1358"/>
      <c r="WGY125" s="1358"/>
      <c r="WGZ125" s="1358"/>
      <c r="WHA125" s="1358"/>
      <c r="WHB125" s="1358"/>
      <c r="WHC125" s="1358"/>
      <c r="WHD125" s="1358"/>
      <c r="WHE125" s="1358"/>
      <c r="WHF125" s="1358"/>
      <c r="WHG125" s="1358"/>
      <c r="WHH125" s="1358"/>
      <c r="WHI125" s="1358"/>
      <c r="WHJ125" s="1358"/>
      <c r="WHK125" s="1358"/>
      <c r="WHL125" s="1358"/>
      <c r="WHM125" s="1358"/>
      <c r="WHN125" s="1358"/>
      <c r="WHO125" s="1358"/>
      <c r="WHP125" s="1358"/>
      <c r="WHQ125" s="1358"/>
      <c r="WHR125" s="1358"/>
      <c r="WHS125" s="1358"/>
      <c r="WHT125" s="1358"/>
      <c r="WHU125" s="1358"/>
      <c r="WHV125" s="1358"/>
      <c r="WHW125" s="1358"/>
      <c r="WHX125" s="1358"/>
      <c r="WHY125" s="1358"/>
      <c r="WHZ125" s="1358"/>
      <c r="WIA125" s="1358"/>
      <c r="WIB125" s="1358"/>
      <c r="WIC125" s="1358"/>
      <c r="WID125" s="1358"/>
      <c r="WIE125" s="1358"/>
      <c r="WIF125" s="1358"/>
      <c r="WIG125" s="1358"/>
      <c r="WIH125" s="1358"/>
      <c r="WII125" s="1358"/>
      <c r="WIJ125" s="1358"/>
      <c r="WIK125" s="1358"/>
      <c r="WIL125" s="1358"/>
      <c r="WIM125" s="1358"/>
      <c r="WIN125" s="1358"/>
      <c r="WIO125" s="1358"/>
      <c r="WIP125" s="1358"/>
      <c r="WIQ125" s="1358"/>
      <c r="WIR125" s="1358"/>
      <c r="WIS125" s="1358"/>
      <c r="WIT125" s="1358"/>
      <c r="WIU125" s="1358"/>
      <c r="WIV125" s="1358"/>
      <c r="WIW125" s="1358"/>
      <c r="WIX125" s="1358"/>
      <c r="WIY125" s="1358"/>
      <c r="WIZ125" s="1358"/>
      <c r="WJA125" s="1358"/>
      <c r="WJB125" s="1358"/>
      <c r="WJC125" s="1358"/>
      <c r="WJD125" s="1358"/>
      <c r="WJE125" s="1358"/>
      <c r="WJF125" s="1358"/>
      <c r="WJG125" s="1358"/>
      <c r="WJH125" s="1358"/>
      <c r="WJI125" s="1358"/>
      <c r="WJJ125" s="1358"/>
      <c r="WJK125" s="1358"/>
      <c r="WJL125" s="1358"/>
      <c r="WJM125" s="1358"/>
      <c r="WJN125" s="1358"/>
      <c r="WJO125" s="1358"/>
      <c r="WJP125" s="1358"/>
      <c r="WJQ125" s="1358"/>
      <c r="WJR125" s="1358"/>
      <c r="WJS125" s="1358"/>
      <c r="WJT125" s="1358"/>
      <c r="WJU125" s="1358"/>
      <c r="WJV125" s="1358"/>
      <c r="WJW125" s="1358"/>
      <c r="WJX125" s="1358"/>
      <c r="WJY125" s="1358"/>
      <c r="WJZ125" s="1358"/>
      <c r="WKA125" s="1358"/>
      <c r="WKB125" s="1358"/>
      <c r="WKC125" s="1358"/>
      <c r="WKD125" s="1358"/>
      <c r="WKE125" s="1358"/>
      <c r="WKF125" s="1358"/>
      <c r="WKG125" s="1358"/>
      <c r="WKH125" s="1358"/>
      <c r="WKI125" s="1358"/>
      <c r="WKJ125" s="1358"/>
      <c r="WKK125" s="1358"/>
      <c r="WKL125" s="1358"/>
      <c r="WKM125" s="1358"/>
      <c r="WKN125" s="1358"/>
      <c r="WKO125" s="1358"/>
      <c r="WKP125" s="1358"/>
      <c r="WKQ125" s="1358"/>
      <c r="WKR125" s="1358"/>
      <c r="WKS125" s="1358"/>
      <c r="WKT125" s="1358"/>
      <c r="WKU125" s="1358"/>
      <c r="WKV125" s="1358"/>
      <c r="WKW125" s="1358"/>
      <c r="WKX125" s="1358"/>
      <c r="WKY125" s="1358"/>
      <c r="WKZ125" s="1358"/>
      <c r="WLA125" s="1358"/>
      <c r="WLB125" s="1358"/>
      <c r="WLC125" s="1358"/>
      <c r="WLD125" s="1358"/>
      <c r="WLE125" s="1358"/>
      <c r="WLF125" s="1358"/>
      <c r="WLG125" s="1358"/>
      <c r="WLH125" s="1358"/>
      <c r="WLI125" s="1358"/>
      <c r="WLJ125" s="1358"/>
      <c r="WLK125" s="1358"/>
      <c r="WLL125" s="1358"/>
      <c r="WLM125" s="1358"/>
      <c r="WLN125" s="1358"/>
      <c r="WLO125" s="1358"/>
      <c r="WLP125" s="1358"/>
      <c r="WLQ125" s="1358"/>
      <c r="WLR125" s="1358"/>
      <c r="WLS125" s="1358"/>
      <c r="WLT125" s="1358"/>
      <c r="WLU125" s="1358"/>
      <c r="WLV125" s="1358"/>
      <c r="WLW125" s="1358"/>
      <c r="WLX125" s="1358"/>
      <c r="WLY125" s="1358"/>
      <c r="WLZ125" s="1358"/>
      <c r="WMA125" s="1358"/>
      <c r="WMB125" s="1358"/>
      <c r="WMC125" s="1358"/>
      <c r="WMD125" s="1358"/>
      <c r="WME125" s="1358"/>
      <c r="WMF125" s="1358"/>
      <c r="WMG125" s="1358"/>
      <c r="WMH125" s="1358"/>
      <c r="WMI125" s="1358"/>
      <c r="WMJ125" s="1358"/>
      <c r="WMK125" s="1358"/>
      <c r="WML125" s="1358"/>
      <c r="WMM125" s="1358"/>
      <c r="WMN125" s="1358"/>
      <c r="WMO125" s="1358"/>
      <c r="WMP125" s="1358"/>
      <c r="WMQ125" s="1358"/>
      <c r="WMR125" s="1358"/>
      <c r="WMS125" s="1358"/>
      <c r="WMT125" s="1358"/>
      <c r="WMU125" s="1358"/>
      <c r="WMV125" s="1358"/>
      <c r="WMW125" s="1358"/>
      <c r="WMX125" s="1358"/>
      <c r="WMY125" s="1358"/>
      <c r="WMZ125" s="1358"/>
      <c r="WNA125" s="1358"/>
      <c r="WNB125" s="1358"/>
      <c r="WNC125" s="1358"/>
      <c r="WND125" s="1358"/>
      <c r="WNE125" s="1358"/>
      <c r="WNF125" s="1358"/>
      <c r="WNG125" s="1358"/>
      <c r="WNH125" s="1358"/>
      <c r="WNI125" s="1358"/>
      <c r="WNJ125" s="1358"/>
      <c r="WNK125" s="1358"/>
      <c r="WNL125" s="1358"/>
      <c r="WNM125" s="1358"/>
      <c r="WNN125" s="1358"/>
      <c r="WNO125" s="1358"/>
      <c r="WNP125" s="1358"/>
      <c r="WNQ125" s="1358"/>
      <c r="WNR125" s="1358"/>
      <c r="WNS125" s="1358"/>
      <c r="WNT125" s="1358"/>
      <c r="WNU125" s="1358"/>
      <c r="WNV125" s="1358"/>
      <c r="WNW125" s="1358"/>
      <c r="WNX125" s="1358"/>
      <c r="WNY125" s="1358"/>
      <c r="WNZ125" s="1358"/>
      <c r="WOA125" s="1358"/>
      <c r="WOB125" s="1358"/>
      <c r="WOC125" s="1358"/>
      <c r="WOD125" s="1358"/>
      <c r="WOE125" s="1358"/>
      <c r="WOF125" s="1358"/>
      <c r="WOG125" s="1358"/>
      <c r="WOH125" s="1358"/>
      <c r="WOI125" s="1358"/>
      <c r="WOJ125" s="1358"/>
      <c r="WOK125" s="1358"/>
      <c r="WOL125" s="1358"/>
      <c r="WOM125" s="1358"/>
      <c r="WON125" s="1358"/>
      <c r="WOO125" s="1358"/>
      <c r="WOP125" s="1358"/>
      <c r="WOQ125" s="1358"/>
      <c r="WOR125" s="1358"/>
      <c r="WOS125" s="1358"/>
      <c r="WOT125" s="1358"/>
      <c r="WOU125" s="1358"/>
      <c r="WOV125" s="1358"/>
      <c r="WOW125" s="1358"/>
      <c r="WOX125" s="1358"/>
      <c r="WOY125" s="1358"/>
      <c r="WOZ125" s="1358"/>
      <c r="WPA125" s="1358"/>
      <c r="WPB125" s="1358"/>
      <c r="WPC125" s="1358"/>
      <c r="WPD125" s="1358"/>
      <c r="WPE125" s="1358"/>
      <c r="WPF125" s="1358"/>
      <c r="WPG125" s="1358"/>
      <c r="WPH125" s="1358"/>
      <c r="WPI125" s="1358"/>
      <c r="WPJ125" s="1358"/>
      <c r="WPK125" s="1358"/>
      <c r="WPL125" s="1358"/>
      <c r="WPM125" s="1358"/>
      <c r="WPN125" s="1358"/>
      <c r="WPO125" s="1358"/>
      <c r="WPP125" s="1358"/>
      <c r="WPQ125" s="1358"/>
      <c r="WPR125" s="1358"/>
      <c r="WPS125" s="1358"/>
      <c r="WPT125" s="1358"/>
      <c r="WPU125" s="1358"/>
      <c r="WPV125" s="1358"/>
      <c r="WPW125" s="1358"/>
      <c r="WPX125" s="1358"/>
      <c r="WPY125" s="1358"/>
      <c r="WPZ125" s="1358"/>
      <c r="WQA125" s="1358"/>
      <c r="WQB125" s="1358"/>
      <c r="WQC125" s="1358"/>
      <c r="WQD125" s="1358"/>
      <c r="WQE125" s="1358"/>
      <c r="WQF125" s="1358"/>
      <c r="WQG125" s="1358"/>
      <c r="WQH125" s="1358"/>
      <c r="WQI125" s="1358"/>
      <c r="WQJ125" s="1358"/>
      <c r="WQK125" s="1358"/>
      <c r="WQL125" s="1358"/>
      <c r="WQM125" s="1358"/>
      <c r="WQN125" s="1358"/>
      <c r="WQO125" s="1358"/>
      <c r="WQP125" s="1358"/>
      <c r="WQQ125" s="1358"/>
      <c r="WQR125" s="1358"/>
      <c r="WQS125" s="1358"/>
      <c r="WQT125" s="1358"/>
      <c r="WQU125" s="1358"/>
      <c r="WQV125" s="1358"/>
      <c r="WQW125" s="1358"/>
      <c r="WQX125" s="1358"/>
      <c r="WQY125" s="1358"/>
      <c r="WQZ125" s="1358"/>
      <c r="WRA125" s="1358"/>
      <c r="WRB125" s="1358"/>
      <c r="WRC125" s="1358"/>
      <c r="WRD125" s="1358"/>
      <c r="WRE125" s="1358"/>
      <c r="WRF125" s="1358"/>
      <c r="WRG125" s="1358"/>
      <c r="WRH125" s="1358"/>
      <c r="WRI125" s="1358"/>
      <c r="WRJ125" s="1358"/>
      <c r="WRK125" s="1358"/>
      <c r="WRL125" s="1358"/>
      <c r="WRM125" s="1358"/>
      <c r="WRN125" s="1358"/>
      <c r="WRO125" s="1358"/>
      <c r="WRP125" s="1358"/>
      <c r="WRQ125" s="1358"/>
      <c r="WRR125" s="1358"/>
      <c r="WRS125" s="1358"/>
      <c r="WRT125" s="1358"/>
      <c r="WRU125" s="1358"/>
      <c r="WRV125" s="1358"/>
      <c r="WRW125" s="1358"/>
      <c r="WRX125" s="1358"/>
      <c r="WRY125" s="1358"/>
      <c r="WRZ125" s="1358"/>
      <c r="WSA125" s="1358"/>
      <c r="WSB125" s="1358"/>
      <c r="WSC125" s="1358"/>
      <c r="WSD125" s="1358"/>
      <c r="WSE125" s="1358"/>
      <c r="WSF125" s="1358"/>
      <c r="WSG125" s="1358"/>
      <c r="WSH125" s="1358"/>
      <c r="WSI125" s="1358"/>
      <c r="WSJ125" s="1358"/>
      <c r="WSK125" s="1358"/>
      <c r="WSL125" s="1358"/>
      <c r="WSM125" s="1358"/>
      <c r="WSN125" s="1358"/>
      <c r="WSO125" s="1358"/>
      <c r="WSP125" s="1358"/>
      <c r="WSQ125" s="1358"/>
      <c r="WSR125" s="1358"/>
      <c r="WSS125" s="1358"/>
      <c r="WST125" s="1358"/>
      <c r="WSU125" s="1358"/>
      <c r="WSV125" s="1358"/>
      <c r="WSW125" s="1358"/>
      <c r="WSX125" s="1358"/>
      <c r="WSY125" s="1358"/>
      <c r="WSZ125" s="1358"/>
      <c r="WTA125" s="1358"/>
      <c r="WTB125" s="1358"/>
      <c r="WTC125" s="1358"/>
      <c r="WTD125" s="1358"/>
      <c r="WTE125" s="1358"/>
      <c r="WTF125" s="1358"/>
      <c r="WTG125" s="1358"/>
      <c r="WTH125" s="1358"/>
      <c r="WTI125" s="1358"/>
      <c r="WTJ125" s="1358"/>
      <c r="WTK125" s="1358"/>
      <c r="WTL125" s="1358"/>
      <c r="WTM125" s="1358"/>
      <c r="WTN125" s="1358"/>
      <c r="WTO125" s="1358"/>
      <c r="WTP125" s="1358"/>
      <c r="WTQ125" s="1358"/>
      <c r="WTR125" s="1358"/>
      <c r="WTS125" s="1358"/>
      <c r="WTT125" s="1358"/>
      <c r="WTU125" s="1358"/>
      <c r="WTV125" s="1358"/>
      <c r="WTW125" s="1358"/>
      <c r="WTX125" s="1358"/>
      <c r="WTY125" s="1358"/>
      <c r="WTZ125" s="1358"/>
      <c r="WUA125" s="1358"/>
      <c r="WUB125" s="1358"/>
      <c r="WUC125" s="1358"/>
      <c r="WUD125" s="1358"/>
      <c r="WUE125" s="1358"/>
      <c r="WUF125" s="1358"/>
      <c r="WUG125" s="1358"/>
      <c r="WUH125" s="1358"/>
      <c r="WUI125" s="1358"/>
      <c r="WUJ125" s="1358"/>
      <c r="WUK125" s="1358"/>
      <c r="WUL125" s="1358"/>
      <c r="WUM125" s="1358"/>
      <c r="WUN125" s="1358"/>
      <c r="WUO125" s="1358"/>
      <c r="WUP125" s="1358"/>
      <c r="WUQ125" s="1358"/>
      <c r="WUR125" s="1358"/>
      <c r="WUS125" s="1358"/>
      <c r="WUT125" s="1358"/>
      <c r="WUU125" s="1358"/>
      <c r="WUV125" s="1358"/>
      <c r="WUW125" s="1358"/>
      <c r="WUX125" s="1358"/>
      <c r="WUY125" s="1358"/>
      <c r="WUZ125" s="1358"/>
      <c r="WVA125" s="1358"/>
      <c r="WVB125" s="1358"/>
      <c r="WVC125" s="1358"/>
      <c r="WVD125" s="1358"/>
      <c r="WVE125" s="1358"/>
      <c r="WVF125" s="1358"/>
      <c r="WVG125" s="1358"/>
      <c r="WVH125" s="1358"/>
      <c r="WVI125" s="1358"/>
      <c r="WVJ125" s="1358"/>
      <c r="WVK125" s="1358"/>
      <c r="WVL125" s="1358"/>
      <c r="WVM125" s="1358"/>
      <c r="WVN125" s="1358"/>
      <c r="WVO125" s="1358"/>
      <c r="WVP125" s="1358"/>
      <c r="WVQ125" s="1358"/>
      <c r="WVR125" s="1358"/>
      <c r="WVS125" s="1358"/>
      <c r="WVT125" s="1358"/>
      <c r="WVU125" s="1358"/>
      <c r="WVV125" s="1358"/>
      <c r="WVW125" s="1358"/>
      <c r="WVX125" s="1358"/>
      <c r="WVY125" s="1358"/>
      <c r="WVZ125" s="1358"/>
      <c r="WWA125" s="1358"/>
      <c r="WWB125" s="1358"/>
      <c r="WWC125" s="1358"/>
      <c r="WWD125" s="1358"/>
      <c r="WWE125" s="1358"/>
      <c r="WWF125" s="1358"/>
      <c r="WWG125" s="1358"/>
      <c r="WWH125" s="1358"/>
      <c r="WWI125" s="1358"/>
      <c r="WWJ125" s="1358"/>
      <c r="WWK125" s="1358"/>
      <c r="WWL125" s="1358"/>
      <c r="WWM125" s="1358"/>
      <c r="WWN125" s="1358"/>
      <c r="WWO125" s="1358"/>
      <c r="WWP125" s="1358"/>
      <c r="WWQ125" s="1358"/>
      <c r="WWR125" s="1358"/>
      <c r="WWS125" s="1358"/>
      <c r="WWT125" s="1358"/>
      <c r="WWU125" s="1358"/>
      <c r="WWV125" s="1358"/>
      <c r="WWW125" s="1358"/>
      <c r="WWX125" s="1358"/>
      <c r="WWY125" s="1358"/>
      <c r="WWZ125" s="1358"/>
      <c r="WXA125" s="1358"/>
      <c r="WXB125" s="1358"/>
      <c r="WXC125" s="1358"/>
      <c r="WXD125" s="1358"/>
      <c r="WXE125" s="1358"/>
      <c r="WXF125" s="1358"/>
      <c r="WXG125" s="1358"/>
      <c r="WXH125" s="1358"/>
      <c r="WXI125" s="1358"/>
      <c r="WXJ125" s="1358"/>
      <c r="WXK125" s="1358"/>
      <c r="WXL125" s="1358"/>
      <c r="WXM125" s="1358"/>
      <c r="WXN125" s="1358"/>
      <c r="WXO125" s="1358"/>
      <c r="WXP125" s="1358"/>
      <c r="WXQ125" s="1358"/>
      <c r="WXR125" s="1358"/>
      <c r="WXS125" s="1358"/>
      <c r="WXT125" s="1358"/>
      <c r="WXU125" s="1358"/>
      <c r="WXV125" s="1358"/>
      <c r="WXW125" s="1358"/>
      <c r="WXX125" s="1358"/>
      <c r="WXY125" s="1358"/>
      <c r="WXZ125" s="1358"/>
      <c r="WYA125" s="1358"/>
      <c r="WYB125" s="1358"/>
      <c r="WYC125" s="1358"/>
      <c r="WYD125" s="1358"/>
      <c r="WYE125" s="1358"/>
      <c r="WYF125" s="1358"/>
      <c r="WYG125" s="1358"/>
      <c r="WYH125" s="1358"/>
      <c r="WYI125" s="1358"/>
      <c r="WYJ125" s="1358"/>
      <c r="WYK125" s="1358"/>
      <c r="WYL125" s="1358"/>
      <c r="WYM125" s="1358"/>
      <c r="WYN125" s="1358"/>
      <c r="WYO125" s="1358"/>
      <c r="WYP125" s="1358"/>
      <c r="WYQ125" s="1358"/>
      <c r="WYR125" s="1358"/>
      <c r="WYS125" s="1358"/>
      <c r="WYT125" s="1358"/>
      <c r="WYU125" s="1358"/>
      <c r="WYV125" s="1358"/>
      <c r="WYW125" s="1358"/>
      <c r="WYX125" s="1358"/>
      <c r="WYY125" s="1358"/>
      <c r="WYZ125" s="1358"/>
      <c r="WZA125" s="1358"/>
      <c r="WZB125" s="1358"/>
      <c r="WZC125" s="1358"/>
      <c r="WZD125" s="1358"/>
      <c r="WZE125" s="1358"/>
      <c r="WZF125" s="1358"/>
      <c r="WZG125" s="1358"/>
      <c r="WZH125" s="1358"/>
      <c r="WZI125" s="1358"/>
      <c r="WZJ125" s="1358"/>
      <c r="WZK125" s="1358"/>
      <c r="WZL125" s="1358"/>
      <c r="WZM125" s="1358"/>
      <c r="WZN125" s="1358"/>
      <c r="WZO125" s="1358"/>
      <c r="WZP125" s="1358"/>
      <c r="WZQ125" s="1358"/>
      <c r="WZR125" s="1358"/>
      <c r="WZS125" s="1358"/>
      <c r="WZT125" s="1358"/>
      <c r="WZU125" s="1358"/>
      <c r="WZV125" s="1358"/>
      <c r="WZW125" s="1358"/>
      <c r="WZX125" s="1358"/>
      <c r="WZY125" s="1358"/>
      <c r="WZZ125" s="1358"/>
      <c r="XAA125" s="1358"/>
      <c r="XAB125" s="1358"/>
      <c r="XAC125" s="1358"/>
      <c r="XAD125" s="1358"/>
      <c r="XAE125" s="1358"/>
      <c r="XAF125" s="1358"/>
      <c r="XAG125" s="1358"/>
      <c r="XAH125" s="1358"/>
      <c r="XAI125" s="1358"/>
      <c r="XAJ125" s="1358"/>
      <c r="XAK125" s="1358"/>
      <c r="XAL125" s="1358"/>
      <c r="XAM125" s="1358"/>
      <c r="XAN125" s="1358"/>
      <c r="XAO125" s="1358"/>
      <c r="XAP125" s="1358"/>
      <c r="XAQ125" s="1358"/>
      <c r="XAR125" s="1358"/>
      <c r="XAS125" s="1358"/>
      <c r="XAT125" s="1358"/>
      <c r="XAU125" s="1358"/>
      <c r="XAV125" s="1358"/>
      <c r="XAW125" s="1358"/>
      <c r="XAX125" s="1358"/>
      <c r="XAY125" s="1358"/>
      <c r="XAZ125" s="1358"/>
      <c r="XBA125" s="1358"/>
      <c r="XBB125" s="1358"/>
      <c r="XBC125" s="1358"/>
      <c r="XBD125" s="1358"/>
      <c r="XBE125" s="1358"/>
      <c r="XBF125" s="1358"/>
      <c r="XBG125" s="1358"/>
      <c r="XBH125" s="1358"/>
      <c r="XBI125" s="1358"/>
      <c r="XBJ125" s="1358"/>
      <c r="XBK125" s="1358"/>
      <c r="XBL125" s="1358"/>
      <c r="XBM125" s="1358"/>
      <c r="XBN125" s="1358"/>
      <c r="XBO125" s="1358"/>
      <c r="XBP125" s="1358"/>
      <c r="XBQ125" s="1358"/>
      <c r="XBR125" s="1358"/>
      <c r="XBS125" s="1358"/>
      <c r="XBT125" s="1358"/>
      <c r="XBU125" s="1358"/>
      <c r="XBV125" s="1358"/>
      <c r="XBW125" s="1358"/>
      <c r="XBX125" s="1358"/>
      <c r="XBY125" s="1358"/>
      <c r="XBZ125" s="1358"/>
      <c r="XCA125" s="1358"/>
      <c r="XCB125" s="1358"/>
      <c r="XCC125" s="1358"/>
      <c r="XCD125" s="1358"/>
      <c r="XCE125" s="1358"/>
      <c r="XCF125" s="1358"/>
      <c r="XCG125" s="1358"/>
      <c r="XCH125" s="1358"/>
      <c r="XCI125" s="1358"/>
      <c r="XCJ125" s="1358"/>
      <c r="XCK125" s="1358"/>
      <c r="XCL125" s="1358"/>
      <c r="XCM125" s="1358"/>
      <c r="XCN125" s="1358"/>
      <c r="XCO125" s="1358"/>
      <c r="XCP125" s="1358"/>
      <c r="XCQ125" s="1358"/>
      <c r="XCR125" s="1358"/>
      <c r="XCS125" s="1358"/>
      <c r="XCT125" s="1358"/>
      <c r="XCU125" s="1358"/>
      <c r="XCV125" s="1358"/>
      <c r="XCW125" s="1358"/>
      <c r="XCX125" s="1358"/>
      <c r="XCY125" s="1358"/>
      <c r="XCZ125" s="1358"/>
      <c r="XDA125" s="1358"/>
      <c r="XDB125" s="1358"/>
      <c r="XDC125" s="1358"/>
      <c r="XDD125" s="1358"/>
      <c r="XDE125" s="1358"/>
      <c r="XDF125" s="1358"/>
      <c r="XDG125" s="1358"/>
      <c r="XDH125" s="1358"/>
      <c r="XDI125" s="1358"/>
      <c r="XDJ125" s="1358"/>
      <c r="XDK125" s="1358"/>
      <c r="XDL125" s="1358"/>
      <c r="XDM125" s="1358"/>
      <c r="XDN125" s="1358"/>
      <c r="XDO125" s="1358"/>
      <c r="XDP125" s="1358"/>
      <c r="XDQ125" s="1358"/>
      <c r="XDR125" s="1358"/>
      <c r="XDS125" s="1358"/>
      <c r="XDT125" s="1358"/>
      <c r="XDU125" s="1358"/>
      <c r="XDV125" s="1358"/>
      <c r="XDW125" s="1358"/>
      <c r="XDX125" s="1358"/>
      <c r="XDY125" s="1358"/>
      <c r="XDZ125" s="1358"/>
      <c r="XEA125" s="1358"/>
      <c r="XEB125" s="1358"/>
      <c r="XEC125" s="1358"/>
      <c r="XED125" s="1358"/>
      <c r="XEE125" s="1358"/>
      <c r="XEF125" s="1358"/>
      <c r="XEG125" s="1358"/>
      <c r="XEH125" s="1358"/>
      <c r="XEI125" s="1358"/>
      <c r="XEJ125" s="1358"/>
      <c r="XEK125" s="1358"/>
      <c r="XEL125" s="1358"/>
      <c r="XEM125" s="1358"/>
      <c r="XEN125" s="1358"/>
      <c r="XEO125" s="1358"/>
      <c r="XEP125" s="1358"/>
      <c r="XEQ125" s="1358"/>
      <c r="XER125" s="1358"/>
      <c r="XES125" s="1358"/>
      <c r="XET125" s="1358"/>
      <c r="XEU125" s="1358"/>
      <c r="XEV125" s="1358"/>
      <c r="XEW125" s="1358"/>
      <c r="XEX125" s="1358"/>
      <c r="XEY125" s="1358"/>
      <c r="XEZ125" s="1358"/>
      <c r="XFA125" s="1358"/>
      <c r="XFB125" s="1358"/>
      <c r="XFC125" s="1358"/>
      <c r="XFD125" s="1358"/>
    </row>
    <row r="126" spans="1:16384" s="1242" customFormat="1" ht="60" customHeight="1">
      <c r="A126" s="762" t="s">
        <v>17</v>
      </c>
      <c r="B126" s="763" t="s">
        <v>551</v>
      </c>
      <c r="C126" s="1140" t="s">
        <v>18</v>
      </c>
      <c r="D126" s="1140"/>
      <c r="E126" s="1140"/>
      <c r="F126" s="746">
        <f>VLOOKUP(B126,[3]Лист_1!$A:$E,5,0)</f>
        <v>11</v>
      </c>
      <c r="G126" s="749" t="s">
        <v>22</v>
      </c>
      <c r="H126" s="766"/>
      <c r="I126" s="1244" t="s">
        <v>1276</v>
      </c>
      <c r="J126" s="1232"/>
      <c r="K126" s="1232"/>
      <c r="L126" s="1232"/>
      <c r="M126" s="1232"/>
      <c r="N126" s="1232"/>
      <c r="O126" s="1232"/>
      <c r="P126" s="1317"/>
      <c r="Q126" s="1233"/>
      <c r="R126" s="1345" t="s">
        <v>23</v>
      </c>
      <c r="S126" s="1233"/>
      <c r="T126" s="1317"/>
      <c r="U126" s="1317"/>
      <c r="V126" s="1317"/>
      <c r="W126" s="1233"/>
      <c r="X126" s="1233"/>
      <c r="Y126" s="1245"/>
      <c r="Z126" s="1245"/>
      <c r="AA126" s="1245"/>
      <c r="AB126" s="1245"/>
      <c r="AC126" s="1317"/>
      <c r="AD126" s="1233"/>
      <c r="AE126" s="1317"/>
      <c r="AF126" s="1069" t="s">
        <v>23</v>
      </c>
    </row>
    <row r="127" spans="1:16384" s="776" customFormat="1" ht="9" hidden="1" customHeight="1">
      <c r="A127" s="757" t="s">
        <v>17</v>
      </c>
      <c r="B127" s="763" t="s">
        <v>607</v>
      </c>
      <c r="C127" s="775" t="s">
        <v>18</v>
      </c>
      <c r="D127" s="775"/>
      <c r="E127" s="775"/>
      <c r="F127" s="746">
        <f>VLOOKUP(B127,[3]Лист_1!$A:$E,5,0)</f>
        <v>25</v>
      </c>
      <c r="G127" s="772" t="s">
        <v>19</v>
      </c>
      <c r="H127" s="774"/>
      <c r="I127" s="1359" t="s">
        <v>1159</v>
      </c>
      <c r="J127" s="1360"/>
      <c r="K127" s="1361"/>
      <c r="L127" s="1330"/>
      <c r="M127" s="1330"/>
      <c r="N127" s="1362"/>
      <c r="O127" s="1362"/>
      <c r="P127" s="1362"/>
      <c r="Q127" s="1330"/>
      <c r="R127" s="1363"/>
      <c r="S127" s="1330"/>
      <c r="T127" s="1362"/>
      <c r="U127" s="1362"/>
      <c r="V127" s="1364"/>
      <c r="W127" s="1330"/>
      <c r="X127" s="1330"/>
      <c r="Y127" s="1330"/>
      <c r="Z127" s="1365"/>
      <c r="AA127" s="1362"/>
      <c r="AB127" s="1362"/>
      <c r="AC127" s="1362"/>
      <c r="AD127" s="1330"/>
      <c r="AE127" s="1362"/>
      <c r="AF127" s="1362"/>
      <c r="AG127" s="788"/>
      <c r="AH127" s="788"/>
      <c r="AI127" s="788"/>
      <c r="AJ127" s="788"/>
      <c r="AK127" s="788"/>
      <c r="AL127" s="788"/>
      <c r="AM127" s="788"/>
      <c r="AN127" s="788"/>
      <c r="AO127" s="788"/>
      <c r="AP127" s="788"/>
      <c r="AQ127" s="788"/>
      <c r="AR127" s="788"/>
      <c r="AS127" s="788"/>
      <c r="AT127" s="788"/>
      <c r="AU127" s="788"/>
      <c r="AV127" s="788"/>
      <c r="AW127" s="788"/>
      <c r="AX127" s="788"/>
      <c r="AY127" s="788"/>
      <c r="AZ127" s="788"/>
      <c r="BA127" s="788"/>
      <c r="BB127" s="788"/>
      <c r="BC127" s="788"/>
      <c r="BD127" s="788"/>
      <c r="BE127" s="788"/>
      <c r="BF127" s="788"/>
      <c r="BG127" s="788"/>
      <c r="BH127" s="788"/>
      <c r="BI127" s="788"/>
      <c r="BJ127" s="788"/>
      <c r="BK127" s="788"/>
      <c r="BL127" s="788"/>
      <c r="BM127" s="788"/>
      <c r="BN127" s="788"/>
      <c r="BO127" s="788"/>
      <c r="BP127" s="788"/>
      <c r="BQ127" s="788"/>
      <c r="BR127" s="788"/>
      <c r="BS127" s="788"/>
      <c r="BT127" s="788"/>
      <c r="BU127" s="788"/>
      <c r="BV127" s="788"/>
      <c r="BW127" s="788"/>
      <c r="BX127" s="788"/>
      <c r="BY127" s="788"/>
      <c r="BZ127" s="788"/>
      <c r="CA127" s="788"/>
      <c r="CB127" s="788"/>
      <c r="CC127" s="788"/>
      <c r="CD127" s="1366"/>
      <c r="CE127" s="1367"/>
      <c r="CF127" s="1367"/>
      <c r="CG127" s="1367"/>
      <c r="CH127" s="1367"/>
      <c r="CI127" s="1367"/>
      <c r="CJ127" s="1367"/>
      <c r="CK127" s="1367"/>
      <c r="CL127" s="1367"/>
      <c r="CM127" s="1367"/>
      <c r="CN127" s="1367"/>
      <c r="CO127" s="1367"/>
      <c r="CP127" s="1367"/>
      <c r="CQ127" s="1367"/>
      <c r="CR127" s="1367"/>
      <c r="CS127" s="1367"/>
      <c r="CT127" s="1367"/>
      <c r="CU127" s="1367"/>
      <c r="CV127" s="1367"/>
      <c r="CW127" s="1367"/>
      <c r="CX127" s="1367"/>
      <c r="CY127" s="1367"/>
      <c r="CZ127" s="1367"/>
      <c r="DA127" s="1367"/>
      <c r="DB127" s="1367"/>
      <c r="DC127" s="1367"/>
      <c r="DD127" s="1367"/>
      <c r="DE127" s="1367"/>
      <c r="DF127" s="1367"/>
      <c r="DG127" s="1367"/>
      <c r="DH127" s="1367"/>
      <c r="DI127" s="1367"/>
      <c r="DJ127" s="1367"/>
      <c r="DK127" s="1367"/>
      <c r="DL127" s="1367"/>
      <c r="DM127" s="1367"/>
      <c r="DN127" s="1367"/>
      <c r="DO127" s="1367"/>
      <c r="DP127" s="1367"/>
      <c r="DQ127" s="1367"/>
      <c r="DR127" s="1367"/>
      <c r="DS127" s="1367"/>
      <c r="DT127" s="1367"/>
      <c r="DU127" s="1367"/>
      <c r="DV127" s="1367"/>
      <c r="DW127" s="1367"/>
      <c r="DX127" s="1367"/>
      <c r="DY127" s="1367"/>
      <c r="DZ127" s="1367"/>
      <c r="EA127" s="1367"/>
      <c r="EB127" s="1367"/>
      <c r="EC127" s="1367"/>
      <c r="ED127" s="1367"/>
      <c r="EE127" s="1367"/>
      <c r="EF127" s="1367"/>
      <c r="EG127" s="1367"/>
      <c r="EH127" s="1367"/>
      <c r="EI127" s="1367"/>
      <c r="EJ127" s="1367"/>
      <c r="EK127" s="1367"/>
      <c r="EL127" s="1367"/>
      <c r="EM127" s="1367"/>
      <c r="EN127" s="1367"/>
      <c r="EO127" s="1367"/>
      <c r="EP127" s="1367"/>
      <c r="EQ127" s="1367"/>
      <c r="ER127" s="1367"/>
      <c r="ES127" s="1367"/>
      <c r="ET127" s="1367"/>
      <c r="EU127" s="1367"/>
      <c r="EV127" s="1367"/>
      <c r="EW127" s="1367"/>
      <c r="EX127" s="1367"/>
      <c r="EY127" s="1367"/>
      <c r="EZ127" s="1367"/>
      <c r="FA127" s="1367"/>
      <c r="FB127" s="1367"/>
      <c r="FC127" s="1367"/>
      <c r="FD127" s="1367"/>
      <c r="FE127" s="1367"/>
      <c r="FF127" s="1367"/>
      <c r="FG127" s="1367"/>
      <c r="FH127" s="1367"/>
      <c r="FI127" s="1367"/>
      <c r="FJ127" s="1367"/>
      <c r="FK127" s="1367"/>
      <c r="FL127" s="1367"/>
      <c r="FM127" s="1367"/>
      <c r="FN127" s="1367"/>
      <c r="FO127" s="1367"/>
      <c r="FP127" s="1367"/>
      <c r="FQ127" s="1367"/>
      <c r="FR127" s="1367"/>
      <c r="FS127" s="1367"/>
      <c r="FT127" s="1367"/>
      <c r="FU127" s="1367"/>
      <c r="FV127" s="1367"/>
      <c r="FW127" s="1367"/>
      <c r="FX127" s="1367"/>
      <c r="FY127" s="1367"/>
      <c r="FZ127" s="1367"/>
      <c r="GA127" s="1367"/>
      <c r="GB127" s="1367"/>
      <c r="GC127" s="1367"/>
      <c r="GD127" s="1367"/>
      <c r="GE127" s="1367"/>
      <c r="GF127" s="1367"/>
      <c r="GG127" s="1367"/>
      <c r="GH127" s="1367"/>
      <c r="GI127" s="1367"/>
      <c r="GJ127" s="1367"/>
      <c r="GK127" s="1367"/>
      <c r="GL127" s="1367"/>
      <c r="GM127" s="1367"/>
      <c r="GN127" s="1367"/>
      <c r="GO127" s="1367"/>
      <c r="GP127" s="1367"/>
      <c r="GQ127" s="1367"/>
      <c r="GR127" s="1367"/>
      <c r="GS127" s="1367"/>
      <c r="GT127" s="1367"/>
      <c r="GU127" s="1367"/>
      <c r="GV127" s="1367"/>
      <c r="GW127" s="1367"/>
      <c r="GX127" s="1367"/>
      <c r="GY127" s="1367"/>
      <c r="GZ127" s="1367"/>
      <c r="HA127" s="1367"/>
      <c r="HB127" s="1367"/>
      <c r="HC127" s="1367"/>
      <c r="HD127" s="1367"/>
      <c r="HE127" s="1367"/>
      <c r="HF127" s="1367"/>
      <c r="HG127" s="1367"/>
      <c r="HH127" s="1367"/>
      <c r="HI127" s="1367"/>
      <c r="HJ127" s="1367"/>
      <c r="HK127" s="1367"/>
      <c r="HL127" s="1367"/>
      <c r="HM127" s="1367"/>
      <c r="HN127" s="1367"/>
      <c r="HO127" s="1367"/>
      <c r="HP127" s="1367"/>
      <c r="HQ127" s="1367"/>
      <c r="HR127" s="1367"/>
      <c r="HS127" s="1367"/>
      <c r="HT127" s="1367"/>
      <c r="HU127" s="1367"/>
      <c r="HV127" s="1367"/>
      <c r="HW127" s="1367"/>
      <c r="HX127" s="1367"/>
      <c r="HY127" s="1367"/>
      <c r="HZ127" s="1367"/>
      <c r="IA127" s="1367"/>
      <c r="IB127" s="1367"/>
      <c r="IC127" s="1367"/>
      <c r="ID127" s="1367"/>
      <c r="IE127" s="1367"/>
      <c r="IF127" s="1367"/>
      <c r="IG127" s="1367"/>
      <c r="IH127" s="1367"/>
      <c r="II127" s="1367"/>
      <c r="IJ127" s="1367"/>
      <c r="IK127" s="1367"/>
      <c r="IL127" s="1367"/>
      <c r="IM127" s="1367"/>
      <c r="IN127" s="1367"/>
      <c r="IO127" s="1367"/>
      <c r="IP127" s="1367"/>
      <c r="IQ127" s="1367"/>
      <c r="IR127" s="1367"/>
      <c r="IS127" s="1367"/>
      <c r="IT127" s="1367"/>
      <c r="IU127" s="1367"/>
      <c r="IV127" s="1367"/>
      <c r="IW127" s="1367"/>
      <c r="IX127" s="1367"/>
      <c r="IY127" s="1367"/>
      <c r="IZ127" s="1367"/>
      <c r="JA127" s="1367"/>
      <c r="JB127" s="1367"/>
      <c r="JC127" s="1367"/>
      <c r="JD127" s="1367"/>
      <c r="JE127" s="1367"/>
      <c r="JF127" s="1367"/>
      <c r="JG127" s="1367"/>
      <c r="JH127" s="1367"/>
      <c r="JI127" s="1367"/>
      <c r="JJ127" s="1367"/>
      <c r="JK127" s="1367"/>
      <c r="JL127" s="1367"/>
      <c r="JM127" s="1367"/>
      <c r="JN127" s="1367"/>
      <c r="JO127" s="1367"/>
      <c r="JP127" s="1367"/>
      <c r="JQ127" s="1367"/>
      <c r="JR127" s="1367"/>
      <c r="JS127" s="1367"/>
      <c r="JT127" s="1367"/>
      <c r="JU127" s="1367"/>
      <c r="JV127" s="1367"/>
      <c r="JW127" s="1367"/>
      <c r="JX127" s="1367"/>
      <c r="JY127" s="1367"/>
      <c r="JZ127" s="1367"/>
      <c r="KA127" s="1367"/>
      <c r="KB127" s="1367"/>
      <c r="KC127" s="1367"/>
      <c r="KD127" s="1367"/>
      <c r="KE127" s="1367"/>
      <c r="KF127" s="1367"/>
      <c r="KG127" s="1367"/>
      <c r="KH127" s="1367"/>
      <c r="KI127" s="1367"/>
      <c r="KJ127" s="1367"/>
      <c r="KK127" s="1367"/>
      <c r="KL127" s="1367"/>
      <c r="KM127" s="1367"/>
      <c r="KN127" s="1367"/>
      <c r="KO127" s="1367"/>
      <c r="KP127" s="1367"/>
      <c r="KQ127" s="1367"/>
      <c r="KR127" s="1367"/>
      <c r="KS127" s="1367"/>
      <c r="KT127" s="1367"/>
      <c r="KU127" s="1367"/>
      <c r="KV127" s="1367"/>
      <c r="KW127" s="1367"/>
      <c r="KX127" s="1367"/>
      <c r="KY127" s="1367"/>
      <c r="KZ127" s="1367"/>
      <c r="LA127" s="1367"/>
      <c r="LB127" s="1367"/>
      <c r="LC127" s="1367"/>
      <c r="LD127" s="1367"/>
      <c r="LE127" s="1367"/>
      <c r="LF127" s="1367"/>
      <c r="LG127" s="1367"/>
      <c r="LH127" s="1367"/>
      <c r="LI127" s="1367"/>
      <c r="LJ127" s="1367"/>
      <c r="LK127" s="1367"/>
      <c r="LL127" s="1367"/>
      <c r="LM127" s="1367"/>
      <c r="LN127" s="1367"/>
      <c r="LO127" s="1367"/>
      <c r="LP127" s="1367"/>
      <c r="LQ127" s="1367"/>
      <c r="LR127" s="1367"/>
      <c r="LS127" s="1367"/>
      <c r="LT127" s="1367"/>
      <c r="LU127" s="1367"/>
      <c r="LV127" s="1367"/>
      <c r="LW127" s="1367"/>
      <c r="LX127" s="1367"/>
      <c r="LY127" s="1367"/>
      <c r="LZ127" s="1367"/>
      <c r="MA127" s="1367"/>
      <c r="MB127" s="1367"/>
      <c r="MC127" s="1367"/>
      <c r="MD127" s="1367"/>
      <c r="ME127" s="1367"/>
      <c r="MF127" s="1367"/>
      <c r="MG127" s="1367"/>
      <c r="MH127" s="1367"/>
      <c r="MI127" s="1367"/>
      <c r="MJ127" s="1367"/>
      <c r="MK127" s="1367"/>
      <c r="ML127" s="1367"/>
      <c r="MM127" s="1367"/>
      <c r="MN127" s="1367"/>
      <c r="MO127" s="1367"/>
      <c r="MP127" s="1367"/>
      <c r="MQ127" s="1367"/>
      <c r="MR127" s="1367"/>
      <c r="MS127" s="1367"/>
      <c r="MT127" s="1367"/>
      <c r="MU127" s="1367"/>
      <c r="MV127" s="1367"/>
      <c r="MW127" s="1367"/>
      <c r="MX127" s="1367"/>
      <c r="MY127" s="1367"/>
      <c r="MZ127" s="1367"/>
      <c r="NA127" s="1367"/>
      <c r="NB127" s="1367"/>
      <c r="NC127" s="1367"/>
      <c r="ND127" s="1367"/>
      <c r="NE127" s="1367"/>
      <c r="NF127" s="1367"/>
      <c r="NG127" s="1367"/>
      <c r="NH127" s="1367"/>
      <c r="NI127" s="1367"/>
      <c r="NJ127" s="1367"/>
      <c r="NK127" s="1367"/>
      <c r="NL127" s="1367"/>
      <c r="NM127" s="1367"/>
      <c r="NN127" s="1367"/>
      <c r="NO127" s="1367"/>
      <c r="NP127" s="1367"/>
      <c r="NQ127" s="1367"/>
      <c r="NR127" s="1367"/>
      <c r="NS127" s="1367"/>
      <c r="NT127" s="1367"/>
      <c r="NU127" s="1367"/>
      <c r="NV127" s="1367"/>
      <c r="NW127" s="1367"/>
      <c r="NX127" s="1367"/>
      <c r="NY127" s="1367"/>
      <c r="NZ127" s="1367"/>
      <c r="OA127" s="1367"/>
      <c r="OB127" s="1367"/>
      <c r="OC127" s="1367"/>
      <c r="OD127" s="1367"/>
      <c r="OE127" s="1367"/>
      <c r="OF127" s="1367"/>
      <c r="OG127" s="1367"/>
      <c r="OH127" s="1367"/>
      <c r="OI127" s="1367"/>
      <c r="OJ127" s="1367"/>
      <c r="OK127" s="1367"/>
      <c r="OL127" s="1367"/>
      <c r="OM127" s="1367"/>
      <c r="ON127" s="1367"/>
      <c r="OO127" s="1367"/>
      <c r="OP127" s="1367"/>
      <c r="OQ127" s="1367"/>
      <c r="OR127" s="1367"/>
      <c r="OS127" s="1367"/>
      <c r="OT127" s="1367"/>
      <c r="OU127" s="1367"/>
      <c r="OV127" s="1367"/>
      <c r="OW127" s="1367"/>
      <c r="OX127" s="1367"/>
      <c r="OY127" s="1367"/>
      <c r="OZ127" s="1367"/>
      <c r="PA127" s="1367"/>
      <c r="PB127" s="1367"/>
      <c r="PC127" s="1367"/>
      <c r="PD127" s="1367"/>
      <c r="PE127" s="1367"/>
      <c r="PF127" s="1367"/>
      <c r="PG127" s="1367"/>
      <c r="PH127" s="1367"/>
      <c r="PI127" s="1367"/>
      <c r="PJ127" s="1367"/>
      <c r="PK127" s="1367"/>
      <c r="PL127" s="1367"/>
      <c r="PM127" s="1367"/>
      <c r="PN127" s="1367"/>
      <c r="PO127" s="1367"/>
      <c r="PP127" s="1367"/>
      <c r="PQ127" s="1367"/>
      <c r="PR127" s="1367"/>
      <c r="PS127" s="1367"/>
      <c r="PT127" s="1367"/>
      <c r="PU127" s="1367"/>
      <c r="PV127" s="1367"/>
      <c r="PW127" s="1367"/>
      <c r="PX127" s="1367"/>
      <c r="PY127" s="1367"/>
      <c r="PZ127" s="1367"/>
      <c r="QA127" s="1367"/>
      <c r="QB127" s="1367"/>
      <c r="QC127" s="1367"/>
      <c r="QD127" s="1367"/>
      <c r="QE127" s="1367"/>
      <c r="QF127" s="1367"/>
      <c r="QG127" s="1367"/>
      <c r="QH127" s="1367"/>
      <c r="QI127" s="1367"/>
      <c r="QJ127" s="1367"/>
      <c r="QK127" s="1367"/>
      <c r="QL127" s="1367"/>
      <c r="QM127" s="1367"/>
      <c r="QN127" s="1367"/>
      <c r="QO127" s="1367"/>
      <c r="QP127" s="1367"/>
      <c r="QQ127" s="1367"/>
      <c r="QR127" s="1367"/>
      <c r="QS127" s="1367"/>
      <c r="QT127" s="1367"/>
      <c r="QU127" s="1367"/>
      <c r="QV127" s="1367"/>
      <c r="QW127" s="1367"/>
      <c r="QX127" s="1367"/>
      <c r="QY127" s="1367"/>
      <c r="QZ127" s="1367"/>
      <c r="RA127" s="1367"/>
      <c r="RB127" s="1367"/>
      <c r="RC127" s="1367"/>
      <c r="RD127" s="1367"/>
      <c r="RE127" s="1367"/>
      <c r="RF127" s="1367"/>
      <c r="RG127" s="1367"/>
      <c r="RH127" s="1367"/>
      <c r="RI127" s="1367"/>
      <c r="RJ127" s="1367"/>
      <c r="RK127" s="1367"/>
      <c r="RL127" s="1367"/>
      <c r="RM127" s="1367"/>
      <c r="RN127" s="1367"/>
      <c r="RO127" s="1367"/>
      <c r="RP127" s="1367"/>
      <c r="RQ127" s="1367"/>
      <c r="RR127" s="1367"/>
      <c r="RS127" s="1367"/>
      <c r="RT127" s="1367"/>
      <c r="RU127" s="1367"/>
      <c r="RV127" s="1367"/>
      <c r="RW127" s="1367"/>
      <c r="RX127" s="1367"/>
      <c r="RY127" s="1367"/>
      <c r="RZ127" s="1367"/>
      <c r="SA127" s="1367"/>
      <c r="SB127" s="1367"/>
      <c r="SC127" s="1367"/>
      <c r="SD127" s="1367"/>
      <c r="SE127" s="1367"/>
      <c r="SF127" s="1367"/>
      <c r="SG127" s="1367"/>
      <c r="SH127" s="1367"/>
      <c r="SI127" s="1367"/>
      <c r="SJ127" s="1367"/>
      <c r="SK127" s="1367"/>
      <c r="SL127" s="1367"/>
      <c r="SM127" s="1367"/>
      <c r="SN127" s="1367"/>
      <c r="SO127" s="1367"/>
      <c r="SP127" s="1367"/>
      <c r="SQ127" s="1367"/>
      <c r="SR127" s="1367"/>
      <c r="SS127" s="1367"/>
      <c r="ST127" s="1367"/>
      <c r="SU127" s="1367"/>
      <c r="SV127" s="1367"/>
      <c r="SW127" s="1367"/>
      <c r="SX127" s="1367"/>
      <c r="SY127" s="1367"/>
      <c r="SZ127" s="1367"/>
      <c r="TA127" s="1367"/>
      <c r="TB127" s="1367"/>
      <c r="TC127" s="1367"/>
      <c r="TD127" s="1367"/>
      <c r="TE127" s="1367"/>
      <c r="TF127" s="1367"/>
      <c r="TG127" s="1367"/>
      <c r="TH127" s="1367"/>
      <c r="TI127" s="1367"/>
      <c r="TJ127" s="1367"/>
      <c r="TK127" s="1367"/>
      <c r="TL127" s="1367"/>
      <c r="TM127" s="1367"/>
      <c r="TN127" s="1367"/>
      <c r="TO127" s="1367"/>
      <c r="TP127" s="1367"/>
      <c r="TQ127" s="1367"/>
      <c r="TR127" s="1367"/>
      <c r="TS127" s="1367"/>
      <c r="TT127" s="1367"/>
      <c r="TU127" s="1367"/>
      <c r="TV127" s="1367"/>
      <c r="TW127" s="1367"/>
      <c r="TX127" s="1367"/>
      <c r="TY127" s="1367"/>
      <c r="TZ127" s="1367"/>
      <c r="UA127" s="1367"/>
      <c r="UB127" s="1367"/>
      <c r="UC127" s="1367"/>
      <c r="UD127" s="1367"/>
      <c r="UE127" s="1367"/>
      <c r="UF127" s="1367"/>
      <c r="UG127" s="1367"/>
      <c r="UH127" s="1367"/>
      <c r="UI127" s="1367"/>
      <c r="UJ127" s="1367"/>
      <c r="UK127" s="1367"/>
      <c r="UL127" s="1367"/>
      <c r="UM127" s="1367"/>
      <c r="UN127" s="1367"/>
      <c r="UO127" s="1367"/>
      <c r="UP127" s="1367"/>
      <c r="UQ127" s="1367"/>
      <c r="UR127" s="1367"/>
      <c r="US127" s="1367"/>
      <c r="UT127" s="1367"/>
      <c r="UU127" s="1367"/>
      <c r="UV127" s="1367"/>
      <c r="UW127" s="1367"/>
      <c r="UX127" s="1367"/>
      <c r="UY127" s="1367"/>
      <c r="UZ127" s="1367"/>
      <c r="VA127" s="1367"/>
      <c r="VB127" s="1367"/>
      <c r="VC127" s="1367"/>
      <c r="VD127" s="1367"/>
      <c r="VE127" s="1367"/>
      <c r="VF127" s="1367"/>
      <c r="VG127" s="1367"/>
      <c r="VH127" s="1367"/>
      <c r="VI127" s="1367"/>
      <c r="VJ127" s="1367"/>
      <c r="VK127" s="1367"/>
      <c r="VL127" s="1367"/>
      <c r="VM127" s="1367"/>
      <c r="VN127" s="1367"/>
      <c r="VO127" s="1367"/>
      <c r="VP127" s="1367"/>
      <c r="VQ127" s="1367"/>
      <c r="VR127" s="1367"/>
      <c r="VS127" s="1367"/>
      <c r="VT127" s="1367"/>
      <c r="VU127" s="1367"/>
      <c r="VV127" s="1367"/>
      <c r="VW127" s="1367"/>
      <c r="VX127" s="1367"/>
      <c r="VY127" s="1367"/>
      <c r="VZ127" s="1367"/>
      <c r="WA127" s="1367"/>
      <c r="WB127" s="1367"/>
      <c r="WC127" s="1367"/>
      <c r="WD127" s="1367"/>
      <c r="WE127" s="1367"/>
      <c r="WF127" s="1367"/>
      <c r="WG127" s="1367"/>
      <c r="WH127" s="1367"/>
      <c r="WI127" s="1367"/>
      <c r="WJ127" s="1367"/>
      <c r="WK127" s="1367"/>
      <c r="WL127" s="1367"/>
      <c r="WM127" s="1367"/>
      <c r="WN127" s="1367"/>
      <c r="WO127" s="1367"/>
      <c r="WP127" s="1367"/>
      <c r="WQ127" s="1367"/>
      <c r="WR127" s="1367"/>
      <c r="WS127" s="1367"/>
      <c r="WT127" s="1367"/>
      <c r="WU127" s="1367"/>
      <c r="WV127" s="1367"/>
      <c r="WW127" s="1367"/>
      <c r="WX127" s="1367"/>
      <c r="WY127" s="1367"/>
      <c r="WZ127" s="1367"/>
      <c r="XA127" s="1367"/>
      <c r="XB127" s="1367"/>
      <c r="XC127" s="1367"/>
      <c r="XD127" s="1367"/>
      <c r="XE127" s="1367"/>
      <c r="XF127" s="1367"/>
      <c r="XG127" s="1367"/>
      <c r="XH127" s="1367"/>
      <c r="XI127" s="1367"/>
      <c r="XJ127" s="1367"/>
      <c r="XK127" s="1367"/>
      <c r="XL127" s="1367"/>
      <c r="XM127" s="1367"/>
      <c r="XN127" s="1367"/>
      <c r="XO127" s="1367"/>
      <c r="XP127" s="1367"/>
      <c r="XQ127" s="1367"/>
      <c r="XR127" s="1367"/>
      <c r="XS127" s="1367"/>
      <c r="XT127" s="1367"/>
      <c r="XU127" s="1367"/>
      <c r="XV127" s="1367"/>
      <c r="XW127" s="1367"/>
      <c r="XX127" s="1367"/>
      <c r="XY127" s="1367"/>
      <c r="XZ127" s="1367"/>
      <c r="YA127" s="1367"/>
      <c r="YB127" s="1367"/>
      <c r="YC127" s="1367"/>
      <c r="YD127" s="1367"/>
      <c r="YE127" s="1367"/>
      <c r="YF127" s="1367"/>
      <c r="YG127" s="1367"/>
      <c r="YH127" s="1367"/>
      <c r="YI127" s="1367"/>
      <c r="YJ127" s="1367"/>
      <c r="YK127" s="1367"/>
      <c r="YL127" s="1367"/>
      <c r="YM127" s="1367"/>
      <c r="YN127" s="1367"/>
      <c r="YO127" s="1367"/>
      <c r="YP127" s="1367"/>
      <c r="YQ127" s="1367"/>
      <c r="YR127" s="1367"/>
      <c r="YS127" s="1367"/>
      <c r="YT127" s="1367"/>
      <c r="YU127" s="1367"/>
      <c r="YV127" s="1367"/>
      <c r="YW127" s="1367"/>
      <c r="YX127" s="1367"/>
      <c r="YY127" s="1367"/>
      <c r="YZ127" s="1367"/>
      <c r="ZA127" s="1367"/>
      <c r="ZB127" s="1367"/>
      <c r="ZC127" s="1367"/>
      <c r="ZD127" s="1367"/>
      <c r="ZE127" s="1367"/>
      <c r="ZF127" s="1367"/>
      <c r="ZG127" s="1367"/>
      <c r="ZH127" s="1367"/>
      <c r="ZI127" s="1367"/>
      <c r="ZJ127" s="1367"/>
      <c r="ZK127" s="1367"/>
      <c r="ZL127" s="1367"/>
      <c r="ZM127" s="1367"/>
      <c r="ZN127" s="1367"/>
      <c r="ZO127" s="1367"/>
      <c r="ZP127" s="1367"/>
      <c r="ZQ127" s="1367"/>
      <c r="ZR127" s="1367"/>
      <c r="ZS127" s="1367"/>
      <c r="ZT127" s="1367"/>
      <c r="ZU127" s="1367"/>
      <c r="ZV127" s="1367"/>
      <c r="ZW127" s="1367"/>
      <c r="ZX127" s="1367"/>
      <c r="ZY127" s="1367"/>
      <c r="ZZ127" s="1367"/>
      <c r="AAA127" s="1367"/>
      <c r="AAB127" s="1367"/>
      <c r="AAC127" s="1367"/>
      <c r="AAD127" s="1367"/>
      <c r="AAE127" s="1367"/>
      <c r="AAF127" s="1367"/>
      <c r="AAG127" s="1367"/>
      <c r="AAH127" s="1367"/>
      <c r="AAI127" s="1367"/>
      <c r="AAJ127" s="1367"/>
      <c r="AAK127" s="1367"/>
      <c r="AAL127" s="1367"/>
      <c r="AAM127" s="1367"/>
      <c r="AAN127" s="1367"/>
      <c r="AAO127" s="1367"/>
      <c r="AAP127" s="1367"/>
      <c r="AAQ127" s="1367"/>
      <c r="AAR127" s="1367"/>
      <c r="AAS127" s="1367"/>
      <c r="AAT127" s="1367"/>
      <c r="AAU127" s="1367"/>
      <c r="AAV127" s="1367"/>
      <c r="AAW127" s="1367"/>
      <c r="AAX127" s="1367"/>
      <c r="AAY127" s="1367"/>
      <c r="AAZ127" s="1367"/>
      <c r="ABA127" s="1367"/>
      <c r="ABB127" s="1367"/>
      <c r="ABC127" s="1367"/>
      <c r="ABD127" s="1367"/>
      <c r="ABE127" s="1367"/>
      <c r="ABF127" s="1367"/>
      <c r="ABG127" s="1367"/>
      <c r="ABH127" s="1367"/>
      <c r="ABI127" s="1367"/>
      <c r="ABJ127" s="1367"/>
      <c r="ABK127" s="1367"/>
      <c r="ABL127" s="1367"/>
      <c r="ABM127" s="1367"/>
      <c r="ABN127" s="1367"/>
      <c r="ABO127" s="1367"/>
      <c r="ABP127" s="1367"/>
      <c r="ABQ127" s="1367"/>
      <c r="ABR127" s="1367"/>
      <c r="ABS127" s="1367"/>
      <c r="ABT127" s="1367"/>
      <c r="ABU127" s="1367"/>
      <c r="ABV127" s="1367"/>
      <c r="ABW127" s="1367"/>
      <c r="ABX127" s="1367"/>
      <c r="ABY127" s="1367"/>
      <c r="ABZ127" s="1367"/>
      <c r="ACA127" s="1367"/>
      <c r="ACB127" s="1367"/>
      <c r="ACC127" s="1367"/>
      <c r="ACD127" s="1367"/>
      <c r="ACE127" s="1367"/>
      <c r="ACF127" s="1367"/>
      <c r="ACG127" s="1367"/>
      <c r="ACH127" s="1367"/>
      <c r="ACI127" s="1367"/>
      <c r="ACJ127" s="1367"/>
      <c r="ACK127" s="1367"/>
      <c r="ACL127" s="1367"/>
      <c r="ACM127" s="1367"/>
      <c r="ACN127" s="1367"/>
      <c r="ACO127" s="1367"/>
      <c r="ACP127" s="1367"/>
      <c r="ACQ127" s="1367"/>
      <c r="ACR127" s="1367"/>
      <c r="ACS127" s="1367"/>
      <c r="ACT127" s="1367"/>
      <c r="ACU127" s="1367"/>
      <c r="ACV127" s="1367"/>
      <c r="ACW127" s="1367"/>
      <c r="ACX127" s="1367"/>
      <c r="ACY127" s="1367"/>
      <c r="ACZ127" s="1367"/>
      <c r="ADA127" s="1367"/>
      <c r="ADB127" s="1367"/>
      <c r="ADC127" s="1367"/>
      <c r="ADD127" s="1367"/>
      <c r="ADE127" s="1367"/>
      <c r="ADF127" s="1367"/>
      <c r="ADG127" s="1367"/>
      <c r="ADH127" s="1367"/>
      <c r="ADI127" s="1367"/>
      <c r="ADJ127" s="1367"/>
      <c r="ADK127" s="1367"/>
      <c r="ADL127" s="1367"/>
      <c r="ADM127" s="1367"/>
      <c r="ADN127" s="1367"/>
      <c r="ADO127" s="1367"/>
      <c r="ADP127" s="1367"/>
      <c r="ADQ127" s="1367"/>
      <c r="ADR127" s="1367"/>
      <c r="ADS127" s="1367"/>
      <c r="ADT127" s="1367"/>
      <c r="ADU127" s="1367"/>
      <c r="ADV127" s="1367"/>
      <c r="ADW127" s="1367"/>
      <c r="ADX127" s="1367"/>
      <c r="ADY127" s="1367"/>
      <c r="ADZ127" s="1367"/>
      <c r="AEA127" s="1367"/>
      <c r="AEB127" s="1367"/>
      <c r="AEC127" s="1367"/>
      <c r="AED127" s="1367"/>
      <c r="AEE127" s="1367"/>
      <c r="AEF127" s="1367"/>
      <c r="AEG127" s="1367"/>
      <c r="AEH127" s="1367"/>
      <c r="AEI127" s="1367"/>
      <c r="AEJ127" s="1367"/>
      <c r="AEK127" s="1367"/>
      <c r="AEL127" s="1367"/>
      <c r="AEM127" s="1367"/>
      <c r="AEN127" s="1367"/>
      <c r="AEO127" s="1367"/>
      <c r="AEP127" s="1367"/>
      <c r="AEQ127" s="1367"/>
      <c r="AER127" s="1367"/>
      <c r="AES127" s="1367"/>
      <c r="AET127" s="1367"/>
      <c r="AEU127" s="1367"/>
      <c r="AEV127" s="1367"/>
      <c r="AEW127" s="1367"/>
      <c r="AEX127" s="1367"/>
      <c r="AEY127" s="1367"/>
      <c r="AEZ127" s="1367"/>
      <c r="AFA127" s="1367"/>
      <c r="AFB127" s="1367"/>
      <c r="AFC127" s="1367"/>
      <c r="AFD127" s="1367"/>
      <c r="AFE127" s="1367"/>
      <c r="AFF127" s="1367"/>
      <c r="AFG127" s="1367"/>
      <c r="AFH127" s="1367"/>
      <c r="AFI127" s="1367"/>
      <c r="AFJ127" s="1367"/>
      <c r="AFK127" s="1367"/>
      <c r="AFL127" s="1367"/>
      <c r="AFM127" s="1367"/>
      <c r="AFN127" s="1367"/>
      <c r="AFO127" s="1367"/>
      <c r="AFP127" s="1367"/>
      <c r="AFQ127" s="1367"/>
      <c r="AFR127" s="1367"/>
      <c r="AFS127" s="1367"/>
      <c r="AFT127" s="1367"/>
      <c r="AFU127" s="1367"/>
      <c r="AFV127" s="1367"/>
      <c r="AFW127" s="1367"/>
      <c r="AFX127" s="1367"/>
      <c r="AFY127" s="1367"/>
      <c r="AFZ127" s="1367"/>
      <c r="AGA127" s="1367"/>
      <c r="AGB127" s="1367"/>
      <c r="AGC127" s="1367"/>
      <c r="AGD127" s="1367"/>
      <c r="AGE127" s="1367"/>
      <c r="AGF127" s="1367"/>
      <c r="AGG127" s="1367"/>
      <c r="AGH127" s="1367"/>
      <c r="AGI127" s="1367"/>
      <c r="AGJ127" s="1367"/>
      <c r="AGK127" s="1367"/>
      <c r="AGL127" s="1367"/>
      <c r="AGM127" s="1367"/>
      <c r="AGN127" s="1367"/>
      <c r="AGO127" s="1367"/>
      <c r="AGP127" s="1367"/>
      <c r="AGQ127" s="1367"/>
      <c r="AGR127" s="1367"/>
      <c r="AGS127" s="1367"/>
      <c r="AGT127" s="1367"/>
      <c r="AGU127" s="1367"/>
      <c r="AGV127" s="1367"/>
      <c r="AGW127" s="1367"/>
      <c r="AGX127" s="1367"/>
      <c r="AGY127" s="1367"/>
      <c r="AGZ127" s="1367"/>
      <c r="AHA127" s="1367"/>
      <c r="AHB127" s="1367"/>
      <c r="AHC127" s="1367"/>
      <c r="AHD127" s="1367"/>
      <c r="AHE127" s="1367"/>
      <c r="AHF127" s="1367"/>
      <c r="AHG127" s="1367"/>
      <c r="AHH127" s="1367"/>
      <c r="AHI127" s="1367"/>
      <c r="AHJ127" s="1367"/>
      <c r="AHK127" s="1367"/>
      <c r="AHL127" s="1367"/>
      <c r="AHM127" s="1367"/>
      <c r="AHN127" s="1367"/>
      <c r="AHO127" s="1367"/>
      <c r="AHP127" s="1367"/>
      <c r="AHQ127" s="1367"/>
      <c r="AHR127" s="1367"/>
      <c r="AHS127" s="1367"/>
      <c r="AHT127" s="1367"/>
      <c r="AHU127" s="1367"/>
      <c r="AHV127" s="1367"/>
      <c r="AHW127" s="1367"/>
      <c r="AHX127" s="1367"/>
      <c r="AHY127" s="1367"/>
      <c r="AHZ127" s="1367"/>
      <c r="AIA127" s="1367"/>
      <c r="AIB127" s="1367"/>
      <c r="AIC127" s="1367"/>
      <c r="AID127" s="1367"/>
      <c r="AIE127" s="1367"/>
      <c r="AIF127" s="1367"/>
      <c r="AIG127" s="1367"/>
      <c r="AIH127" s="1367"/>
      <c r="AII127" s="1367"/>
      <c r="AIJ127" s="1367"/>
      <c r="AIK127" s="1367"/>
      <c r="AIL127" s="1367"/>
      <c r="AIM127" s="1367"/>
      <c r="AIN127" s="1367"/>
      <c r="AIO127" s="1367"/>
      <c r="AIP127" s="1367"/>
      <c r="AIQ127" s="1367"/>
      <c r="AIR127" s="1367"/>
      <c r="AIS127" s="1367"/>
      <c r="AIT127" s="1367"/>
      <c r="AIU127" s="1367"/>
      <c r="AIV127" s="1367"/>
      <c r="AIW127" s="1367"/>
      <c r="AIX127" s="1367"/>
      <c r="AIY127" s="1367"/>
      <c r="AIZ127" s="1367"/>
      <c r="AJA127" s="1367"/>
      <c r="AJB127" s="1367"/>
      <c r="AJC127" s="1367"/>
      <c r="AJD127" s="1367"/>
      <c r="AJE127" s="1367"/>
      <c r="AJF127" s="1367"/>
      <c r="AJG127" s="1367"/>
      <c r="AJH127" s="1367"/>
      <c r="AJI127" s="1367"/>
      <c r="AJJ127" s="1367"/>
      <c r="AJK127" s="1367"/>
      <c r="AJL127" s="1367"/>
      <c r="AJM127" s="1367"/>
      <c r="AJN127" s="1367"/>
      <c r="AJO127" s="1367"/>
      <c r="AJP127" s="1367"/>
      <c r="AJQ127" s="1367"/>
      <c r="AJR127" s="1367"/>
      <c r="AJS127" s="1367"/>
      <c r="AJT127" s="1367"/>
      <c r="AJU127" s="1367"/>
      <c r="AJV127" s="1367"/>
      <c r="AJW127" s="1367"/>
      <c r="AJX127" s="1367"/>
      <c r="AJY127" s="1367"/>
      <c r="AJZ127" s="1367"/>
      <c r="AKA127" s="1367"/>
      <c r="AKB127" s="1367"/>
      <c r="AKC127" s="1367"/>
      <c r="AKD127" s="1367"/>
      <c r="AKE127" s="1367"/>
      <c r="AKF127" s="1367"/>
      <c r="AKG127" s="1367"/>
      <c r="AKH127" s="1367"/>
      <c r="AKI127" s="1367"/>
      <c r="AKJ127" s="1367"/>
      <c r="AKK127" s="1367"/>
      <c r="AKL127" s="1367"/>
      <c r="AKM127" s="1367"/>
      <c r="AKN127" s="1367"/>
      <c r="AKO127" s="1367"/>
      <c r="AKP127" s="1367"/>
      <c r="AKQ127" s="1367"/>
      <c r="AKR127" s="1367"/>
      <c r="AKS127" s="1367"/>
      <c r="AKT127" s="1367"/>
      <c r="AKU127" s="1367"/>
      <c r="AKV127" s="1367"/>
      <c r="AKW127" s="1367"/>
      <c r="AKX127" s="1367"/>
      <c r="AKY127" s="1367"/>
      <c r="AKZ127" s="1367"/>
      <c r="ALA127" s="1367"/>
      <c r="ALB127" s="1367"/>
      <c r="ALC127" s="1367"/>
      <c r="ALD127" s="1367"/>
      <c r="ALE127" s="1367"/>
      <c r="ALF127" s="1367"/>
      <c r="ALG127" s="1367"/>
      <c r="ALH127" s="1367"/>
      <c r="ALI127" s="1367"/>
      <c r="ALJ127" s="1367"/>
      <c r="ALK127" s="1367"/>
      <c r="ALL127" s="1367"/>
      <c r="ALM127" s="1367"/>
      <c r="ALN127" s="1367"/>
      <c r="ALO127" s="1367"/>
      <c r="ALP127" s="1367"/>
      <c r="ALQ127" s="1367"/>
      <c r="ALR127" s="1367"/>
      <c r="ALS127" s="1367"/>
      <c r="ALT127" s="1367"/>
      <c r="ALU127" s="1367"/>
      <c r="ALV127" s="1367"/>
      <c r="ALW127" s="1367"/>
      <c r="ALX127" s="1367"/>
      <c r="ALY127" s="1367"/>
      <c r="ALZ127" s="1367"/>
      <c r="AMA127" s="1367"/>
      <c r="AMB127" s="1367"/>
      <c r="AMC127" s="1367"/>
      <c r="AMD127" s="1367"/>
      <c r="AME127" s="1367"/>
      <c r="AMF127" s="1367"/>
      <c r="AMG127" s="1367"/>
      <c r="AMH127" s="1367"/>
      <c r="AMI127" s="1367"/>
      <c r="AMJ127" s="1367"/>
      <c r="AMK127" s="1367"/>
      <c r="AML127" s="1367"/>
      <c r="AMM127" s="1367"/>
      <c r="AMN127" s="1367"/>
      <c r="AMO127" s="1367"/>
      <c r="AMP127" s="1367"/>
      <c r="AMQ127" s="1367"/>
      <c r="AMR127" s="1367"/>
      <c r="AMS127" s="1367"/>
      <c r="AMT127" s="1367"/>
      <c r="AMU127" s="1367"/>
      <c r="AMV127" s="1367"/>
      <c r="AMW127" s="1367"/>
      <c r="AMX127" s="1367"/>
      <c r="AMY127" s="1367"/>
      <c r="AMZ127" s="1367"/>
      <c r="ANA127" s="1367"/>
      <c r="ANB127" s="1367"/>
      <c r="ANC127" s="1367"/>
      <c r="AND127" s="1367"/>
      <c r="ANE127" s="1367"/>
      <c r="ANF127" s="1367"/>
      <c r="ANG127" s="1367"/>
      <c r="ANH127" s="1367"/>
      <c r="ANI127" s="1367"/>
      <c r="ANJ127" s="1367"/>
      <c r="ANK127" s="1367"/>
      <c r="ANL127" s="1367"/>
      <c r="ANM127" s="1367"/>
      <c r="ANN127" s="1367"/>
      <c r="ANO127" s="1367"/>
      <c r="ANP127" s="1367"/>
      <c r="ANQ127" s="1367"/>
      <c r="ANR127" s="1367"/>
      <c r="ANS127" s="1367"/>
      <c r="ANT127" s="1367"/>
      <c r="ANU127" s="1367"/>
      <c r="ANV127" s="1367"/>
      <c r="ANW127" s="1367"/>
      <c r="ANX127" s="1367"/>
      <c r="ANY127" s="1367"/>
      <c r="ANZ127" s="1367"/>
      <c r="AOA127" s="1367"/>
      <c r="AOB127" s="1367"/>
      <c r="AOC127" s="1367"/>
      <c r="AOD127" s="1367"/>
      <c r="AOE127" s="1367"/>
      <c r="AOF127" s="1367"/>
      <c r="AOG127" s="1367"/>
      <c r="AOH127" s="1367"/>
      <c r="AOI127" s="1367"/>
      <c r="AOJ127" s="1367"/>
      <c r="AOK127" s="1367"/>
      <c r="AOL127" s="1367"/>
      <c r="AOM127" s="1367"/>
      <c r="AON127" s="1367"/>
      <c r="AOO127" s="1367"/>
      <c r="AOP127" s="1367"/>
      <c r="AOQ127" s="1367"/>
      <c r="AOR127" s="1367"/>
      <c r="AOS127" s="1367"/>
      <c r="AOT127" s="1367"/>
      <c r="AOU127" s="1367"/>
      <c r="AOV127" s="1367"/>
      <c r="AOW127" s="1367"/>
      <c r="AOX127" s="1367"/>
      <c r="AOY127" s="1367"/>
      <c r="AOZ127" s="1367"/>
      <c r="APA127" s="1367"/>
      <c r="APB127" s="1367"/>
      <c r="APC127" s="1367"/>
      <c r="APD127" s="1367"/>
      <c r="APE127" s="1367"/>
      <c r="APF127" s="1367"/>
      <c r="APG127" s="1367"/>
      <c r="APH127" s="1367"/>
      <c r="API127" s="1367"/>
      <c r="APJ127" s="1367"/>
      <c r="APK127" s="1367"/>
      <c r="APL127" s="1367"/>
      <c r="APM127" s="1367"/>
      <c r="APN127" s="1367"/>
      <c r="APO127" s="1367"/>
      <c r="APP127" s="1367"/>
      <c r="APQ127" s="1367"/>
      <c r="APR127" s="1367"/>
      <c r="APS127" s="1367"/>
      <c r="APT127" s="1367"/>
      <c r="APU127" s="1367"/>
      <c r="APV127" s="1367"/>
      <c r="APW127" s="1367"/>
      <c r="APX127" s="1367"/>
      <c r="APY127" s="1367"/>
      <c r="APZ127" s="1367"/>
      <c r="AQA127" s="1367"/>
      <c r="AQB127" s="1367"/>
      <c r="AQC127" s="1367"/>
      <c r="AQD127" s="1367"/>
      <c r="AQE127" s="1367"/>
      <c r="AQF127" s="1367"/>
      <c r="AQG127" s="1367"/>
      <c r="AQH127" s="1367"/>
      <c r="AQI127" s="1367"/>
      <c r="AQJ127" s="1367"/>
      <c r="AQK127" s="1367"/>
      <c r="AQL127" s="1367"/>
      <c r="AQM127" s="1367"/>
      <c r="AQN127" s="1367"/>
      <c r="AQO127" s="1367"/>
      <c r="AQP127" s="1367"/>
      <c r="AQQ127" s="1367"/>
      <c r="AQR127" s="1367"/>
      <c r="AQS127" s="1367"/>
      <c r="AQT127" s="1367"/>
      <c r="AQU127" s="1367"/>
      <c r="AQV127" s="1367"/>
      <c r="AQW127" s="1367"/>
      <c r="AQX127" s="1367"/>
      <c r="AQY127" s="1367"/>
      <c r="AQZ127" s="1367"/>
      <c r="ARA127" s="1367"/>
      <c r="ARB127" s="1367"/>
      <c r="ARC127" s="1367"/>
      <c r="ARD127" s="1367"/>
      <c r="ARE127" s="1367"/>
      <c r="ARF127" s="1367"/>
      <c r="ARG127" s="1367"/>
      <c r="ARH127" s="1367"/>
      <c r="ARI127" s="1367"/>
      <c r="ARJ127" s="1367"/>
      <c r="ARK127" s="1367"/>
      <c r="ARL127" s="1367"/>
      <c r="ARM127" s="1367"/>
      <c r="ARN127" s="1367"/>
      <c r="ARO127" s="1367"/>
      <c r="ARP127" s="1367"/>
      <c r="ARQ127" s="1367"/>
      <c r="ARR127" s="1367"/>
      <c r="ARS127" s="1367"/>
      <c r="ART127" s="1367"/>
      <c r="ARU127" s="1367"/>
      <c r="ARV127" s="1367"/>
      <c r="ARW127" s="1367"/>
      <c r="ARX127" s="1367"/>
      <c r="ARY127" s="1367"/>
      <c r="ARZ127" s="1367"/>
      <c r="ASA127" s="1367"/>
      <c r="ASB127" s="1367"/>
      <c r="ASC127" s="1367"/>
      <c r="ASD127" s="1367"/>
      <c r="ASE127" s="1367"/>
      <c r="ASF127" s="1367"/>
      <c r="ASG127" s="1367"/>
      <c r="ASH127" s="1367"/>
      <c r="ASI127" s="1367"/>
      <c r="ASJ127" s="1367"/>
      <c r="ASK127" s="1367"/>
      <c r="ASL127" s="1367"/>
      <c r="ASM127" s="1367"/>
      <c r="ASN127" s="1367"/>
      <c r="ASO127" s="1367"/>
      <c r="ASP127" s="1367"/>
      <c r="ASQ127" s="1367"/>
      <c r="ASR127" s="1367"/>
      <c r="ASS127" s="1367"/>
      <c r="AST127" s="1367"/>
      <c r="ASU127" s="1367"/>
      <c r="ASV127" s="1367"/>
      <c r="ASW127" s="1367"/>
      <c r="ASX127" s="1367"/>
      <c r="ASY127" s="1367"/>
      <c r="ASZ127" s="1367"/>
      <c r="ATA127" s="1367"/>
      <c r="ATB127" s="1367"/>
      <c r="ATC127" s="1367"/>
      <c r="ATD127" s="1367"/>
      <c r="ATE127" s="1367"/>
      <c r="ATF127" s="1367"/>
      <c r="ATG127" s="1367"/>
      <c r="ATH127" s="1367"/>
      <c r="ATI127" s="1367"/>
      <c r="ATJ127" s="1367"/>
      <c r="ATK127" s="1367"/>
      <c r="ATL127" s="1367"/>
      <c r="ATM127" s="1367"/>
      <c r="ATN127" s="1367"/>
      <c r="ATO127" s="1367"/>
      <c r="ATP127" s="1367"/>
      <c r="ATQ127" s="1367"/>
      <c r="ATR127" s="1367"/>
      <c r="ATS127" s="1367"/>
      <c r="ATT127" s="1367"/>
      <c r="ATU127" s="1367"/>
      <c r="ATV127" s="1367"/>
      <c r="ATW127" s="1367"/>
      <c r="ATX127" s="1367"/>
      <c r="ATY127" s="1367"/>
      <c r="ATZ127" s="1367"/>
      <c r="AUA127" s="1367"/>
      <c r="AUB127" s="1367"/>
      <c r="AUC127" s="1367"/>
      <c r="AUD127" s="1367"/>
      <c r="AUE127" s="1367"/>
      <c r="AUF127" s="1367"/>
      <c r="AUG127" s="1367"/>
      <c r="AUH127" s="1367"/>
      <c r="AUI127" s="1367"/>
      <c r="AUJ127" s="1367"/>
      <c r="AUK127" s="1367"/>
      <c r="AUL127" s="1367"/>
      <c r="AUM127" s="1367"/>
      <c r="AUN127" s="1367"/>
      <c r="AUO127" s="1367"/>
      <c r="AUP127" s="1367"/>
      <c r="AUQ127" s="1367"/>
      <c r="AUR127" s="1367"/>
      <c r="AUS127" s="1367"/>
      <c r="AUT127" s="1367"/>
      <c r="AUU127" s="1367"/>
      <c r="AUV127" s="1367"/>
      <c r="AUW127" s="1367"/>
      <c r="AUX127" s="1367"/>
      <c r="AUY127" s="1367"/>
      <c r="AUZ127" s="1367"/>
      <c r="AVA127" s="1367"/>
      <c r="AVB127" s="1367"/>
      <c r="AVC127" s="1367"/>
      <c r="AVD127" s="1367"/>
      <c r="AVE127" s="1367"/>
      <c r="AVF127" s="1367"/>
      <c r="AVG127" s="1367"/>
      <c r="AVH127" s="1367"/>
      <c r="AVI127" s="1367"/>
      <c r="AVJ127" s="1367"/>
      <c r="AVK127" s="1367"/>
      <c r="AVL127" s="1367"/>
      <c r="AVM127" s="1367"/>
      <c r="AVN127" s="1367"/>
      <c r="AVO127" s="1367"/>
      <c r="AVP127" s="1367"/>
      <c r="AVQ127" s="1367"/>
      <c r="AVR127" s="1367"/>
      <c r="AVS127" s="1367"/>
      <c r="AVT127" s="1367"/>
      <c r="AVU127" s="1367"/>
      <c r="AVV127" s="1367"/>
      <c r="AVW127" s="1367"/>
      <c r="AVX127" s="1367"/>
      <c r="AVY127" s="1367"/>
      <c r="AVZ127" s="1367"/>
      <c r="AWA127" s="1367"/>
      <c r="AWB127" s="1367"/>
      <c r="AWC127" s="1367"/>
      <c r="AWD127" s="1367"/>
      <c r="AWE127" s="1367"/>
      <c r="AWF127" s="1367"/>
      <c r="AWG127" s="1367"/>
      <c r="AWH127" s="1367"/>
      <c r="AWI127" s="1367"/>
      <c r="AWJ127" s="1367"/>
      <c r="AWK127" s="1367"/>
      <c r="AWL127" s="1367"/>
      <c r="AWM127" s="1367"/>
      <c r="AWN127" s="1367"/>
      <c r="AWO127" s="1367"/>
      <c r="AWP127" s="1367"/>
      <c r="AWQ127" s="1367"/>
      <c r="AWR127" s="1367"/>
      <c r="AWS127" s="1367"/>
      <c r="AWT127" s="1367"/>
      <c r="AWU127" s="1367"/>
      <c r="AWV127" s="1367"/>
      <c r="AWW127" s="1367"/>
      <c r="AWX127" s="1367"/>
      <c r="AWY127" s="1367"/>
      <c r="AWZ127" s="1367"/>
      <c r="AXA127" s="1367"/>
      <c r="AXB127" s="1367"/>
      <c r="AXC127" s="1367"/>
      <c r="AXD127" s="1367"/>
      <c r="AXE127" s="1367"/>
      <c r="AXF127" s="1367"/>
      <c r="AXG127" s="1367"/>
      <c r="AXH127" s="1367"/>
      <c r="AXI127" s="1367"/>
      <c r="AXJ127" s="1367"/>
      <c r="AXK127" s="1367"/>
      <c r="AXL127" s="1367"/>
      <c r="AXM127" s="1367"/>
      <c r="AXN127" s="1367"/>
      <c r="AXO127" s="1367"/>
      <c r="AXP127" s="1367"/>
      <c r="AXQ127" s="1367"/>
      <c r="AXR127" s="1367"/>
      <c r="AXS127" s="1367"/>
      <c r="AXT127" s="1367"/>
      <c r="AXU127" s="1367"/>
      <c r="AXV127" s="1367"/>
      <c r="AXW127" s="1367"/>
      <c r="AXX127" s="1367"/>
      <c r="AXY127" s="1367"/>
      <c r="AXZ127" s="1367"/>
      <c r="AYA127" s="1367"/>
      <c r="AYB127" s="1367"/>
      <c r="AYC127" s="1367"/>
      <c r="AYD127" s="1367"/>
      <c r="AYE127" s="1367"/>
      <c r="AYF127" s="1367"/>
      <c r="AYG127" s="1367"/>
      <c r="AYH127" s="1367"/>
      <c r="AYI127" s="1367"/>
      <c r="AYJ127" s="1367"/>
      <c r="AYK127" s="1367"/>
      <c r="AYL127" s="1367"/>
      <c r="AYM127" s="1367"/>
      <c r="AYN127" s="1367"/>
      <c r="AYO127" s="1367"/>
      <c r="AYP127" s="1367"/>
      <c r="AYQ127" s="1367"/>
      <c r="AYR127" s="1367"/>
      <c r="AYS127" s="1367"/>
      <c r="AYT127" s="1367"/>
      <c r="AYU127" s="1367"/>
      <c r="AYV127" s="1367"/>
      <c r="AYW127" s="1367"/>
      <c r="AYX127" s="1367"/>
      <c r="AYY127" s="1367"/>
      <c r="AYZ127" s="1367"/>
      <c r="AZA127" s="1367"/>
      <c r="AZB127" s="1367"/>
      <c r="AZC127" s="1367"/>
      <c r="AZD127" s="1367"/>
      <c r="AZE127" s="1367"/>
      <c r="AZF127" s="1367"/>
      <c r="AZG127" s="1367"/>
      <c r="AZH127" s="1367"/>
      <c r="AZI127" s="1367"/>
      <c r="AZJ127" s="1367"/>
      <c r="AZK127" s="1367"/>
      <c r="AZL127" s="1367"/>
      <c r="AZM127" s="1367"/>
      <c r="AZN127" s="1367"/>
      <c r="AZO127" s="1367"/>
      <c r="AZP127" s="1367"/>
      <c r="AZQ127" s="1367"/>
      <c r="AZR127" s="1367"/>
      <c r="AZS127" s="1367"/>
      <c r="AZT127" s="1367"/>
      <c r="AZU127" s="1367"/>
      <c r="AZV127" s="1367"/>
      <c r="AZW127" s="1367"/>
      <c r="AZX127" s="1367"/>
      <c r="AZY127" s="1367"/>
      <c r="AZZ127" s="1367"/>
      <c r="BAA127" s="1367"/>
      <c r="BAB127" s="1367"/>
      <c r="BAC127" s="1367"/>
      <c r="BAD127" s="1367"/>
      <c r="BAE127" s="1367"/>
      <c r="BAF127" s="1367"/>
      <c r="BAG127" s="1367"/>
      <c r="BAH127" s="1367"/>
      <c r="BAI127" s="1367"/>
      <c r="BAJ127" s="1367"/>
      <c r="BAK127" s="1367"/>
      <c r="BAL127" s="1367"/>
      <c r="BAM127" s="1367"/>
      <c r="BAN127" s="1367"/>
      <c r="BAO127" s="1367"/>
      <c r="BAP127" s="1367"/>
      <c r="BAQ127" s="1367"/>
      <c r="BAR127" s="1367"/>
      <c r="BAS127" s="1367"/>
      <c r="BAT127" s="1367"/>
      <c r="BAU127" s="1367"/>
      <c r="BAV127" s="1367"/>
      <c r="BAW127" s="1367"/>
      <c r="BAX127" s="1367"/>
      <c r="BAY127" s="1367"/>
      <c r="BAZ127" s="1367"/>
      <c r="BBA127" s="1367"/>
      <c r="BBB127" s="1367"/>
      <c r="BBC127" s="1367"/>
      <c r="BBD127" s="1367"/>
      <c r="BBE127" s="1367"/>
      <c r="BBF127" s="1367"/>
      <c r="BBG127" s="1367"/>
      <c r="BBH127" s="1367"/>
      <c r="BBI127" s="1367"/>
      <c r="BBJ127" s="1367"/>
      <c r="BBK127" s="1367"/>
      <c r="BBL127" s="1367"/>
      <c r="BBM127" s="1367"/>
      <c r="BBN127" s="1367"/>
      <c r="BBO127" s="1367"/>
      <c r="BBP127" s="1367"/>
      <c r="BBQ127" s="1367"/>
      <c r="BBR127" s="1367"/>
      <c r="BBS127" s="1367"/>
      <c r="BBT127" s="1367"/>
      <c r="BBU127" s="1367"/>
      <c r="BBV127" s="1367"/>
      <c r="BBW127" s="1367"/>
      <c r="BBX127" s="1367"/>
      <c r="BBY127" s="1367"/>
      <c r="BBZ127" s="1367"/>
      <c r="BCA127" s="1367"/>
      <c r="BCB127" s="1367"/>
      <c r="BCC127" s="1367"/>
      <c r="BCD127" s="1367"/>
      <c r="BCE127" s="1367"/>
      <c r="BCF127" s="1367"/>
      <c r="BCG127" s="1367"/>
      <c r="BCH127" s="1367"/>
      <c r="BCI127" s="1367"/>
      <c r="BCJ127" s="1367"/>
      <c r="BCK127" s="1367"/>
      <c r="BCL127" s="1367"/>
      <c r="BCM127" s="1367"/>
      <c r="BCN127" s="1367"/>
      <c r="BCO127" s="1367"/>
      <c r="BCP127" s="1367"/>
      <c r="BCQ127" s="1367"/>
      <c r="BCR127" s="1367"/>
      <c r="BCS127" s="1367"/>
      <c r="BCT127" s="1367"/>
      <c r="BCU127" s="1367"/>
      <c r="BCV127" s="1367"/>
      <c r="BCW127" s="1367"/>
      <c r="BCX127" s="1367"/>
      <c r="BCY127" s="1367"/>
      <c r="BCZ127" s="1367"/>
      <c r="BDA127" s="1367"/>
      <c r="BDB127" s="1367"/>
      <c r="BDC127" s="1367"/>
      <c r="BDD127" s="1367"/>
      <c r="BDE127" s="1367"/>
      <c r="BDF127" s="1367"/>
      <c r="BDG127" s="1367"/>
      <c r="BDH127" s="1367"/>
      <c r="BDI127" s="1367"/>
      <c r="BDJ127" s="1367"/>
      <c r="BDK127" s="1367"/>
      <c r="BDL127" s="1367"/>
      <c r="BDM127" s="1367"/>
      <c r="BDN127" s="1367"/>
      <c r="BDO127" s="1367"/>
      <c r="BDP127" s="1367"/>
      <c r="BDQ127" s="1367"/>
      <c r="BDR127" s="1367"/>
      <c r="BDS127" s="1367"/>
      <c r="BDT127" s="1367"/>
      <c r="BDU127" s="1367"/>
      <c r="BDV127" s="1367"/>
      <c r="BDW127" s="1367"/>
      <c r="BDX127" s="1367"/>
      <c r="BDY127" s="1367"/>
      <c r="BDZ127" s="1367"/>
      <c r="BEA127" s="1367"/>
      <c r="BEB127" s="1367"/>
      <c r="BEC127" s="1367"/>
      <c r="BED127" s="1367"/>
      <c r="BEE127" s="1367"/>
      <c r="BEF127" s="1367"/>
      <c r="BEG127" s="1367"/>
      <c r="BEH127" s="1367"/>
      <c r="BEI127" s="1367"/>
      <c r="BEJ127" s="1367"/>
      <c r="BEK127" s="1367"/>
      <c r="BEL127" s="1367"/>
      <c r="BEM127" s="1367"/>
      <c r="BEN127" s="1367"/>
      <c r="BEO127" s="1367"/>
      <c r="BEP127" s="1367"/>
      <c r="BEQ127" s="1367"/>
      <c r="BER127" s="1367"/>
      <c r="BES127" s="1367"/>
      <c r="BET127" s="1367"/>
      <c r="BEU127" s="1367"/>
      <c r="BEV127" s="1367"/>
      <c r="BEW127" s="1367"/>
      <c r="BEX127" s="1367"/>
      <c r="BEY127" s="1367"/>
      <c r="BEZ127" s="1367"/>
      <c r="BFA127" s="1367"/>
      <c r="BFB127" s="1367"/>
      <c r="BFC127" s="1367"/>
      <c r="BFD127" s="1367"/>
      <c r="BFE127" s="1367"/>
      <c r="BFF127" s="1367"/>
      <c r="BFG127" s="1367"/>
      <c r="BFH127" s="1367"/>
      <c r="BFI127" s="1367"/>
      <c r="BFJ127" s="1367"/>
      <c r="BFK127" s="1367"/>
      <c r="BFL127" s="1367"/>
      <c r="BFM127" s="1367"/>
      <c r="BFN127" s="1367"/>
      <c r="BFO127" s="1367"/>
      <c r="BFP127" s="1367"/>
      <c r="BFQ127" s="1367"/>
      <c r="BFR127" s="1367"/>
      <c r="BFS127" s="1367"/>
      <c r="BFT127" s="1367"/>
      <c r="BFU127" s="1367"/>
      <c r="BFV127" s="1367"/>
      <c r="BFW127" s="1367"/>
      <c r="BFX127" s="1367"/>
      <c r="BFY127" s="1367"/>
      <c r="BFZ127" s="1367"/>
      <c r="BGA127" s="1367"/>
      <c r="BGB127" s="1367"/>
      <c r="BGC127" s="1367"/>
      <c r="BGD127" s="1367"/>
      <c r="BGE127" s="1367"/>
      <c r="BGF127" s="1367"/>
      <c r="BGG127" s="1367"/>
      <c r="BGH127" s="1367"/>
      <c r="BGI127" s="1367"/>
      <c r="BGJ127" s="1367"/>
      <c r="BGK127" s="1367"/>
      <c r="BGL127" s="1367"/>
      <c r="BGM127" s="1367"/>
      <c r="BGN127" s="1367"/>
      <c r="BGO127" s="1367"/>
      <c r="BGP127" s="1367"/>
      <c r="BGQ127" s="1367"/>
      <c r="BGR127" s="1367"/>
      <c r="BGS127" s="1367"/>
      <c r="BGT127" s="1367"/>
      <c r="BGU127" s="1367"/>
      <c r="BGV127" s="1367"/>
      <c r="BGW127" s="1367"/>
      <c r="BGX127" s="1367"/>
      <c r="BGY127" s="1367"/>
      <c r="BGZ127" s="1367"/>
      <c r="BHA127" s="1367"/>
      <c r="BHB127" s="1367"/>
      <c r="BHC127" s="1367"/>
      <c r="BHD127" s="1367"/>
      <c r="BHE127" s="1367"/>
      <c r="BHF127" s="1367"/>
      <c r="BHG127" s="1367"/>
      <c r="BHH127" s="1367"/>
      <c r="BHI127" s="1367"/>
      <c r="BHJ127" s="1367"/>
      <c r="BHK127" s="1367"/>
      <c r="BHL127" s="1367"/>
      <c r="BHM127" s="1367"/>
      <c r="BHN127" s="1367"/>
      <c r="BHO127" s="1367"/>
      <c r="BHP127" s="1367"/>
      <c r="BHQ127" s="1367"/>
      <c r="BHR127" s="1367"/>
      <c r="BHS127" s="1367"/>
      <c r="BHT127" s="1367"/>
      <c r="BHU127" s="1367"/>
      <c r="BHV127" s="1367"/>
      <c r="BHW127" s="1367"/>
      <c r="BHX127" s="1367"/>
      <c r="BHY127" s="1367"/>
      <c r="BHZ127" s="1367"/>
      <c r="BIA127" s="1367"/>
      <c r="BIB127" s="1367"/>
      <c r="BIC127" s="1367"/>
      <c r="BID127" s="1367"/>
      <c r="BIE127" s="1367"/>
      <c r="BIF127" s="1367"/>
      <c r="BIG127" s="1367"/>
      <c r="BIH127" s="1367"/>
      <c r="BII127" s="1367"/>
      <c r="BIJ127" s="1367"/>
      <c r="BIK127" s="1367"/>
      <c r="BIL127" s="1367"/>
      <c r="BIM127" s="1367"/>
      <c r="BIN127" s="1367"/>
      <c r="BIO127" s="1367"/>
      <c r="BIP127" s="1367"/>
      <c r="BIQ127" s="1367"/>
      <c r="BIR127" s="1367"/>
      <c r="BIS127" s="1367"/>
      <c r="BIT127" s="1367"/>
      <c r="BIU127" s="1367"/>
      <c r="BIV127" s="1367"/>
      <c r="BIW127" s="1367"/>
      <c r="BIX127" s="1367"/>
      <c r="BIY127" s="1367"/>
      <c r="BIZ127" s="1367"/>
      <c r="BJA127" s="1367"/>
      <c r="BJB127" s="1367"/>
      <c r="BJC127" s="1367"/>
      <c r="BJD127" s="1367"/>
      <c r="BJE127" s="1367"/>
      <c r="BJF127" s="1367"/>
      <c r="BJG127" s="1367"/>
      <c r="BJH127" s="1367"/>
      <c r="BJI127" s="1367"/>
      <c r="BJJ127" s="1367"/>
      <c r="BJK127" s="1367"/>
      <c r="BJL127" s="1367"/>
      <c r="BJM127" s="1367"/>
      <c r="BJN127" s="1367"/>
      <c r="BJO127" s="1367"/>
      <c r="BJP127" s="1367"/>
      <c r="BJQ127" s="1367"/>
      <c r="BJR127" s="1367"/>
      <c r="BJS127" s="1367"/>
      <c r="BJT127" s="1367"/>
      <c r="BJU127" s="1367"/>
      <c r="BJV127" s="1367"/>
      <c r="BJW127" s="1367"/>
      <c r="BJX127" s="1367"/>
      <c r="BJY127" s="1367"/>
      <c r="BJZ127" s="1367"/>
      <c r="BKA127" s="1367"/>
      <c r="BKB127" s="1367"/>
      <c r="BKC127" s="1367"/>
      <c r="BKD127" s="1367"/>
      <c r="BKE127" s="1367"/>
      <c r="BKF127" s="1367"/>
      <c r="BKG127" s="1367"/>
      <c r="BKH127" s="1367"/>
      <c r="BKI127" s="1367"/>
      <c r="BKJ127" s="1367"/>
      <c r="BKK127" s="1367"/>
      <c r="BKL127" s="1367"/>
      <c r="BKM127" s="1367"/>
      <c r="BKN127" s="1367"/>
      <c r="BKO127" s="1367"/>
      <c r="BKP127" s="1367"/>
      <c r="BKQ127" s="1367"/>
      <c r="BKR127" s="1367"/>
      <c r="BKS127" s="1367"/>
      <c r="BKT127" s="1367"/>
      <c r="BKU127" s="1367"/>
      <c r="BKV127" s="1367"/>
      <c r="BKW127" s="1367"/>
      <c r="BKX127" s="1367"/>
      <c r="BKY127" s="1367"/>
      <c r="BKZ127" s="1367"/>
      <c r="BLA127" s="1367"/>
      <c r="BLB127" s="1367"/>
      <c r="BLC127" s="1367"/>
      <c r="BLD127" s="1367"/>
      <c r="BLE127" s="1367"/>
      <c r="BLF127" s="1367"/>
      <c r="BLG127" s="1367"/>
      <c r="BLH127" s="1367"/>
      <c r="BLI127" s="1367"/>
      <c r="BLJ127" s="1367"/>
      <c r="BLK127" s="1367"/>
      <c r="BLL127" s="1367"/>
      <c r="BLM127" s="1367"/>
      <c r="BLN127" s="1367"/>
      <c r="BLO127" s="1367"/>
      <c r="BLP127" s="1367"/>
      <c r="BLQ127" s="1367"/>
      <c r="BLR127" s="1367"/>
      <c r="BLS127" s="1367"/>
      <c r="BLT127" s="1367"/>
      <c r="BLU127" s="1367"/>
      <c r="BLV127" s="1367"/>
      <c r="BLW127" s="1367"/>
      <c r="BLX127" s="1367"/>
      <c r="BLY127" s="1367"/>
      <c r="BLZ127" s="1367"/>
      <c r="BMA127" s="1367"/>
      <c r="BMB127" s="1367"/>
      <c r="BMC127" s="1367"/>
      <c r="BMD127" s="1367"/>
      <c r="BME127" s="1367"/>
      <c r="BMF127" s="1367"/>
      <c r="BMG127" s="1367"/>
      <c r="BMH127" s="1367"/>
      <c r="BMI127" s="1367"/>
      <c r="BMJ127" s="1367"/>
      <c r="BMK127" s="1367"/>
      <c r="BML127" s="1367"/>
      <c r="BMM127" s="1367"/>
      <c r="BMN127" s="1367"/>
      <c r="BMO127" s="1367"/>
      <c r="BMP127" s="1367"/>
      <c r="BMQ127" s="1367"/>
      <c r="BMR127" s="1367"/>
      <c r="BMS127" s="1367"/>
      <c r="BMT127" s="1367"/>
      <c r="BMU127" s="1367"/>
      <c r="BMV127" s="1367"/>
      <c r="BMW127" s="1367"/>
      <c r="BMX127" s="1367"/>
      <c r="BMY127" s="1367"/>
      <c r="BMZ127" s="1367"/>
      <c r="BNA127" s="1367"/>
      <c r="BNB127" s="1367"/>
      <c r="BNC127" s="1367"/>
      <c r="BND127" s="1367"/>
      <c r="BNE127" s="1367"/>
      <c r="BNF127" s="1367"/>
      <c r="BNG127" s="1367"/>
      <c r="BNH127" s="1367"/>
      <c r="BNI127" s="1367"/>
      <c r="BNJ127" s="1367"/>
      <c r="BNK127" s="1367"/>
      <c r="BNL127" s="1367"/>
      <c r="BNM127" s="1367"/>
      <c r="BNN127" s="1367"/>
      <c r="BNO127" s="1367"/>
      <c r="BNP127" s="1367"/>
      <c r="BNQ127" s="1367"/>
      <c r="BNR127" s="1367"/>
      <c r="BNS127" s="1367"/>
      <c r="BNT127" s="1367"/>
      <c r="BNU127" s="1367"/>
      <c r="BNV127" s="1367"/>
      <c r="BNW127" s="1367"/>
      <c r="BNX127" s="1367"/>
      <c r="BNY127" s="1367"/>
      <c r="BNZ127" s="1367"/>
      <c r="BOA127" s="1367"/>
      <c r="BOB127" s="1367"/>
      <c r="BOC127" s="1367"/>
      <c r="BOD127" s="1367"/>
      <c r="BOE127" s="1367"/>
      <c r="BOF127" s="1367"/>
      <c r="BOG127" s="1367"/>
      <c r="BOH127" s="1367"/>
      <c r="BOI127" s="1367"/>
      <c r="BOJ127" s="1367"/>
      <c r="BOK127" s="1367"/>
      <c r="BOL127" s="1367"/>
      <c r="BOM127" s="1367"/>
      <c r="BON127" s="1367"/>
      <c r="BOO127" s="1367"/>
      <c r="BOP127" s="1367"/>
      <c r="BOQ127" s="1367"/>
      <c r="BOR127" s="1367"/>
      <c r="BOS127" s="1367"/>
      <c r="BOT127" s="1367"/>
      <c r="BOU127" s="1367"/>
      <c r="BOV127" s="1367"/>
      <c r="BOW127" s="1367"/>
      <c r="BOX127" s="1367"/>
      <c r="BOY127" s="1367"/>
      <c r="BOZ127" s="1367"/>
      <c r="BPA127" s="1367"/>
      <c r="BPB127" s="1367"/>
      <c r="BPC127" s="1367"/>
      <c r="BPD127" s="1367"/>
      <c r="BPE127" s="1367"/>
      <c r="BPF127" s="1367"/>
      <c r="BPG127" s="1367"/>
      <c r="BPH127" s="1367"/>
      <c r="BPI127" s="1367"/>
      <c r="BPJ127" s="1367"/>
      <c r="BPK127" s="1367"/>
      <c r="BPL127" s="1367"/>
      <c r="BPM127" s="1367"/>
      <c r="BPN127" s="1367"/>
      <c r="BPO127" s="1367"/>
      <c r="BPP127" s="1367"/>
      <c r="BPQ127" s="1367"/>
      <c r="BPR127" s="1367"/>
      <c r="BPS127" s="1367"/>
      <c r="BPT127" s="1367"/>
      <c r="BPU127" s="1367"/>
      <c r="BPV127" s="1367"/>
      <c r="BPW127" s="1367"/>
      <c r="BPX127" s="1367"/>
      <c r="BPY127" s="1367"/>
      <c r="BPZ127" s="1367"/>
      <c r="BQA127" s="1367"/>
      <c r="BQB127" s="1367"/>
      <c r="BQC127" s="1367"/>
      <c r="BQD127" s="1367"/>
      <c r="BQE127" s="1367"/>
      <c r="BQF127" s="1367"/>
      <c r="BQG127" s="1367"/>
      <c r="BQH127" s="1367"/>
      <c r="BQI127" s="1367"/>
      <c r="BQJ127" s="1367"/>
      <c r="BQK127" s="1367"/>
      <c r="BQL127" s="1367"/>
      <c r="BQM127" s="1367"/>
      <c r="BQN127" s="1367"/>
      <c r="BQO127" s="1367"/>
      <c r="BQP127" s="1367"/>
      <c r="BQQ127" s="1367"/>
      <c r="BQR127" s="1367"/>
      <c r="BQS127" s="1367"/>
      <c r="BQT127" s="1367"/>
      <c r="BQU127" s="1367"/>
      <c r="BQV127" s="1367"/>
      <c r="BQW127" s="1367"/>
      <c r="BQX127" s="1367"/>
      <c r="BQY127" s="1367"/>
      <c r="BQZ127" s="1367"/>
      <c r="BRA127" s="1367"/>
      <c r="BRB127" s="1367"/>
      <c r="BRC127" s="1367"/>
      <c r="BRD127" s="1367"/>
      <c r="BRE127" s="1367"/>
      <c r="BRF127" s="1367"/>
      <c r="BRG127" s="1367"/>
      <c r="BRH127" s="1367"/>
      <c r="BRI127" s="1367"/>
      <c r="BRJ127" s="1367"/>
      <c r="BRK127" s="1367"/>
      <c r="BRL127" s="1367"/>
      <c r="BRM127" s="1367"/>
      <c r="BRN127" s="1367"/>
      <c r="BRO127" s="1367"/>
      <c r="BRP127" s="1367"/>
      <c r="BRQ127" s="1367"/>
      <c r="BRR127" s="1367"/>
      <c r="BRS127" s="1367"/>
      <c r="BRT127" s="1367"/>
      <c r="BRU127" s="1367"/>
      <c r="BRV127" s="1367"/>
      <c r="BRW127" s="1367"/>
      <c r="BRX127" s="1367"/>
      <c r="BRY127" s="1367"/>
      <c r="BRZ127" s="1367"/>
      <c r="BSA127" s="1367"/>
      <c r="BSB127" s="1367"/>
      <c r="BSC127" s="1367"/>
      <c r="BSD127" s="1367"/>
      <c r="BSE127" s="1367"/>
      <c r="BSF127" s="1367"/>
      <c r="BSG127" s="1367"/>
      <c r="BSH127" s="1367"/>
      <c r="BSI127" s="1367"/>
      <c r="BSJ127" s="1367"/>
      <c r="BSK127" s="1367"/>
      <c r="BSL127" s="1367"/>
      <c r="BSM127" s="1367"/>
      <c r="BSN127" s="1367"/>
      <c r="BSO127" s="1367"/>
      <c r="BSP127" s="1367"/>
      <c r="BSQ127" s="1367"/>
      <c r="BSR127" s="1367"/>
      <c r="BSS127" s="1367"/>
      <c r="BST127" s="1367"/>
      <c r="BSU127" s="1367"/>
      <c r="BSV127" s="1367"/>
      <c r="BSW127" s="1367"/>
      <c r="BSX127" s="1367"/>
      <c r="BSY127" s="1367"/>
      <c r="BSZ127" s="1367"/>
      <c r="BTA127" s="1367"/>
      <c r="BTB127" s="1367"/>
      <c r="BTC127" s="1367"/>
      <c r="BTD127" s="1367"/>
      <c r="BTE127" s="1367"/>
      <c r="BTF127" s="1367"/>
      <c r="BTG127" s="1367"/>
      <c r="BTH127" s="1367"/>
      <c r="BTI127" s="1367"/>
      <c r="BTJ127" s="1367"/>
      <c r="BTK127" s="1367"/>
      <c r="BTL127" s="1367"/>
      <c r="BTM127" s="1367"/>
      <c r="BTN127" s="1367"/>
      <c r="BTO127" s="1367"/>
      <c r="BTP127" s="1367"/>
      <c r="BTQ127" s="1367"/>
      <c r="BTR127" s="1367"/>
      <c r="BTS127" s="1367"/>
      <c r="BTT127" s="1367"/>
      <c r="BTU127" s="1367"/>
      <c r="BTV127" s="1367"/>
      <c r="BTW127" s="1367"/>
      <c r="BTX127" s="1367"/>
      <c r="BTY127" s="1367"/>
      <c r="BTZ127" s="1367"/>
      <c r="BUA127" s="1367"/>
      <c r="BUB127" s="1367"/>
      <c r="BUC127" s="1367"/>
      <c r="BUD127" s="1367"/>
      <c r="BUE127" s="1367"/>
      <c r="BUF127" s="1367"/>
      <c r="BUG127" s="1367"/>
      <c r="BUH127" s="1367"/>
      <c r="BUI127" s="1367"/>
      <c r="BUJ127" s="1367"/>
      <c r="BUK127" s="1367"/>
      <c r="BUL127" s="1367"/>
      <c r="BUM127" s="1367"/>
      <c r="BUN127" s="1367"/>
      <c r="BUO127" s="1367"/>
      <c r="BUP127" s="1367"/>
      <c r="BUQ127" s="1367"/>
      <c r="BUR127" s="1367"/>
      <c r="BUS127" s="1367"/>
      <c r="BUT127" s="1367"/>
      <c r="BUU127" s="1367"/>
      <c r="BUV127" s="1367"/>
      <c r="BUW127" s="1367"/>
      <c r="BUX127" s="1367"/>
      <c r="BUY127" s="1367"/>
      <c r="BUZ127" s="1367"/>
      <c r="BVA127" s="1367"/>
      <c r="BVB127" s="1367"/>
      <c r="BVC127" s="1367"/>
      <c r="BVD127" s="1367"/>
      <c r="BVE127" s="1367"/>
      <c r="BVF127" s="1367"/>
      <c r="BVG127" s="1367"/>
      <c r="BVH127" s="1367"/>
      <c r="BVI127" s="1367"/>
      <c r="BVJ127" s="1367"/>
      <c r="BVK127" s="1367"/>
      <c r="BVL127" s="1367"/>
      <c r="BVM127" s="1367"/>
      <c r="BVN127" s="1367"/>
      <c r="BVO127" s="1367"/>
      <c r="BVP127" s="1367"/>
      <c r="BVQ127" s="1367"/>
      <c r="BVR127" s="1367"/>
      <c r="BVS127" s="1367"/>
      <c r="BVT127" s="1367"/>
      <c r="BVU127" s="1367"/>
      <c r="BVV127" s="1367"/>
      <c r="BVW127" s="1367"/>
      <c r="BVX127" s="1367"/>
      <c r="BVY127" s="1367"/>
      <c r="BVZ127" s="1367"/>
      <c r="BWA127" s="1367"/>
      <c r="BWB127" s="1367"/>
      <c r="BWC127" s="1367"/>
      <c r="BWD127" s="1367"/>
      <c r="BWE127" s="1367"/>
      <c r="BWF127" s="1367"/>
      <c r="BWG127" s="1367"/>
      <c r="BWH127" s="1367"/>
      <c r="BWI127" s="1367"/>
      <c r="BWJ127" s="1367"/>
      <c r="BWK127" s="1367"/>
      <c r="BWL127" s="1367"/>
      <c r="BWM127" s="1367"/>
      <c r="BWN127" s="1367"/>
      <c r="BWO127" s="1367"/>
      <c r="BWP127" s="1367"/>
      <c r="BWQ127" s="1367"/>
      <c r="BWR127" s="1367"/>
      <c r="BWS127" s="1367"/>
      <c r="BWT127" s="1367"/>
      <c r="BWU127" s="1367"/>
      <c r="BWV127" s="1367"/>
      <c r="BWW127" s="1367"/>
      <c r="BWX127" s="1367"/>
      <c r="BWY127" s="1367"/>
      <c r="BWZ127" s="1367"/>
      <c r="BXA127" s="1367"/>
      <c r="BXB127" s="1367"/>
      <c r="BXC127" s="1367"/>
      <c r="BXD127" s="1367"/>
      <c r="BXE127" s="1367"/>
      <c r="BXF127" s="1367"/>
      <c r="BXG127" s="1367"/>
      <c r="BXH127" s="1367"/>
      <c r="BXI127" s="1367"/>
      <c r="BXJ127" s="1367"/>
      <c r="BXK127" s="1367"/>
      <c r="BXL127" s="1367"/>
      <c r="BXM127" s="1367"/>
      <c r="BXN127" s="1367"/>
      <c r="BXO127" s="1367"/>
      <c r="BXP127" s="1367"/>
      <c r="BXQ127" s="1367"/>
      <c r="BXR127" s="1367"/>
      <c r="BXS127" s="1367"/>
      <c r="BXT127" s="1367"/>
      <c r="BXU127" s="1367"/>
      <c r="BXV127" s="1367"/>
      <c r="BXW127" s="1367"/>
      <c r="BXX127" s="1367"/>
      <c r="BXY127" s="1367"/>
      <c r="BXZ127" s="1367"/>
      <c r="BYA127" s="1367"/>
      <c r="BYB127" s="1367"/>
      <c r="BYC127" s="1367"/>
      <c r="BYD127" s="1367"/>
      <c r="BYE127" s="1367"/>
      <c r="BYF127" s="1367"/>
      <c r="BYG127" s="1367"/>
      <c r="BYH127" s="1367"/>
      <c r="BYI127" s="1367"/>
      <c r="BYJ127" s="1367"/>
      <c r="BYK127" s="1367"/>
      <c r="BYL127" s="1367"/>
      <c r="BYM127" s="1367"/>
      <c r="BYN127" s="1367"/>
      <c r="BYO127" s="1367"/>
      <c r="BYP127" s="1367"/>
      <c r="BYQ127" s="1367"/>
      <c r="BYR127" s="1367"/>
      <c r="BYS127" s="1367"/>
      <c r="BYT127" s="1367"/>
      <c r="BYU127" s="1367"/>
      <c r="BYV127" s="1367"/>
      <c r="BYW127" s="1367"/>
      <c r="BYX127" s="1367"/>
      <c r="BYY127" s="1367"/>
      <c r="BYZ127" s="1367"/>
      <c r="BZA127" s="1367"/>
      <c r="BZB127" s="1367"/>
      <c r="BZC127" s="1367"/>
      <c r="BZD127" s="1367"/>
      <c r="BZE127" s="1367"/>
      <c r="BZF127" s="1367"/>
      <c r="BZG127" s="1367"/>
      <c r="BZH127" s="1367"/>
      <c r="BZI127" s="1367"/>
      <c r="BZJ127" s="1367"/>
      <c r="BZK127" s="1367"/>
      <c r="BZL127" s="1367"/>
      <c r="BZM127" s="1367"/>
      <c r="BZN127" s="1367"/>
      <c r="BZO127" s="1367"/>
      <c r="BZP127" s="1367"/>
      <c r="BZQ127" s="1367"/>
      <c r="BZR127" s="1367"/>
      <c r="BZS127" s="1367"/>
      <c r="BZT127" s="1367"/>
      <c r="BZU127" s="1367"/>
      <c r="BZV127" s="1367"/>
      <c r="BZW127" s="1367"/>
      <c r="BZX127" s="1367"/>
      <c r="BZY127" s="1367"/>
      <c r="BZZ127" s="1367"/>
      <c r="CAA127" s="1367"/>
      <c r="CAB127" s="1367"/>
      <c r="CAC127" s="1367"/>
      <c r="CAD127" s="1367"/>
      <c r="CAE127" s="1367"/>
      <c r="CAF127" s="1367"/>
      <c r="CAG127" s="1367"/>
      <c r="CAH127" s="1367"/>
      <c r="CAI127" s="1367"/>
      <c r="CAJ127" s="1367"/>
      <c r="CAK127" s="1367"/>
      <c r="CAL127" s="1367"/>
      <c r="CAM127" s="1367"/>
      <c r="CAN127" s="1367"/>
      <c r="CAO127" s="1367"/>
      <c r="CAP127" s="1367"/>
      <c r="CAQ127" s="1367"/>
      <c r="CAR127" s="1367"/>
      <c r="CAS127" s="1367"/>
      <c r="CAT127" s="1367"/>
      <c r="CAU127" s="1367"/>
      <c r="CAV127" s="1367"/>
      <c r="CAW127" s="1367"/>
      <c r="CAX127" s="1367"/>
      <c r="CAY127" s="1367"/>
      <c r="CAZ127" s="1367"/>
      <c r="CBA127" s="1367"/>
      <c r="CBB127" s="1367"/>
      <c r="CBC127" s="1367"/>
      <c r="CBD127" s="1367"/>
      <c r="CBE127" s="1367"/>
      <c r="CBF127" s="1367"/>
      <c r="CBG127" s="1367"/>
      <c r="CBH127" s="1367"/>
      <c r="CBI127" s="1367"/>
      <c r="CBJ127" s="1367"/>
      <c r="CBK127" s="1367"/>
      <c r="CBL127" s="1367"/>
      <c r="CBM127" s="1367"/>
      <c r="CBN127" s="1367"/>
      <c r="CBO127" s="1367"/>
      <c r="CBP127" s="1367"/>
      <c r="CBQ127" s="1367"/>
      <c r="CBR127" s="1367"/>
      <c r="CBS127" s="1367"/>
      <c r="CBT127" s="1367"/>
      <c r="CBU127" s="1367"/>
      <c r="CBV127" s="1367"/>
      <c r="CBW127" s="1367"/>
      <c r="CBX127" s="1367"/>
      <c r="CBY127" s="1367"/>
      <c r="CBZ127" s="1367"/>
      <c r="CCA127" s="1367"/>
      <c r="CCB127" s="1367"/>
      <c r="CCC127" s="1367"/>
      <c r="CCD127" s="1367"/>
      <c r="CCE127" s="1367"/>
      <c r="CCF127" s="1367"/>
      <c r="CCG127" s="1367"/>
      <c r="CCH127" s="1367"/>
      <c r="CCI127" s="1367"/>
      <c r="CCJ127" s="1367"/>
      <c r="CCK127" s="1367"/>
      <c r="CCL127" s="1367"/>
      <c r="CCM127" s="1367"/>
      <c r="CCN127" s="1367"/>
      <c r="CCO127" s="1367"/>
      <c r="CCP127" s="1367"/>
      <c r="CCQ127" s="1367"/>
      <c r="CCR127" s="1367"/>
      <c r="CCS127" s="1367"/>
      <c r="CCT127" s="1367"/>
      <c r="CCU127" s="1367"/>
      <c r="CCV127" s="1367"/>
      <c r="CCW127" s="1367"/>
      <c r="CCX127" s="1367"/>
      <c r="CCY127" s="1367"/>
      <c r="CCZ127" s="1367"/>
      <c r="CDA127" s="1367"/>
      <c r="CDB127" s="1367"/>
      <c r="CDC127" s="1367"/>
      <c r="CDD127" s="1367"/>
      <c r="CDE127" s="1367"/>
      <c r="CDF127" s="1367"/>
      <c r="CDG127" s="1367"/>
      <c r="CDH127" s="1367"/>
      <c r="CDI127" s="1367"/>
      <c r="CDJ127" s="1367"/>
      <c r="CDK127" s="1367"/>
      <c r="CDL127" s="1367"/>
      <c r="CDM127" s="1367"/>
      <c r="CDN127" s="1367"/>
      <c r="CDO127" s="1367"/>
      <c r="CDP127" s="1367"/>
      <c r="CDQ127" s="1367"/>
      <c r="CDR127" s="1367"/>
      <c r="CDS127" s="1367"/>
      <c r="CDT127" s="1367"/>
      <c r="CDU127" s="1367"/>
      <c r="CDV127" s="1367"/>
      <c r="CDW127" s="1367"/>
      <c r="CDX127" s="1367"/>
      <c r="CDY127" s="1367"/>
      <c r="CDZ127" s="1367"/>
      <c r="CEA127" s="1367"/>
      <c r="CEB127" s="1367"/>
      <c r="CEC127" s="1367"/>
      <c r="CED127" s="1367"/>
      <c r="CEE127" s="1367"/>
      <c r="CEF127" s="1367"/>
      <c r="CEG127" s="1367"/>
      <c r="CEH127" s="1367"/>
      <c r="CEI127" s="1367"/>
      <c r="CEJ127" s="1367"/>
      <c r="CEK127" s="1367"/>
      <c r="CEL127" s="1367"/>
      <c r="CEM127" s="1367"/>
      <c r="CEN127" s="1367"/>
      <c r="CEO127" s="1367"/>
      <c r="CEP127" s="1367"/>
      <c r="CEQ127" s="1367"/>
      <c r="CER127" s="1367"/>
      <c r="CES127" s="1367"/>
      <c r="CET127" s="1367"/>
      <c r="CEU127" s="1367"/>
      <c r="CEV127" s="1367"/>
      <c r="CEW127" s="1367"/>
      <c r="CEX127" s="1367"/>
      <c r="CEY127" s="1367"/>
      <c r="CEZ127" s="1367"/>
      <c r="CFA127" s="1367"/>
      <c r="CFB127" s="1367"/>
      <c r="CFC127" s="1367"/>
      <c r="CFD127" s="1367"/>
      <c r="CFE127" s="1367"/>
      <c r="CFF127" s="1367"/>
      <c r="CFG127" s="1367"/>
      <c r="CFH127" s="1367"/>
      <c r="CFI127" s="1367"/>
      <c r="CFJ127" s="1367"/>
      <c r="CFK127" s="1367"/>
      <c r="CFL127" s="1367"/>
      <c r="CFM127" s="1367"/>
      <c r="CFN127" s="1367"/>
      <c r="CFO127" s="1367"/>
      <c r="CFP127" s="1367"/>
      <c r="CFQ127" s="1367"/>
      <c r="CFR127" s="1367"/>
      <c r="CFS127" s="1367"/>
      <c r="CFT127" s="1367"/>
      <c r="CFU127" s="1367"/>
      <c r="CFV127" s="1367"/>
      <c r="CFW127" s="1367"/>
      <c r="CFX127" s="1367"/>
      <c r="CFY127" s="1367"/>
      <c r="CFZ127" s="1367"/>
      <c r="CGA127" s="1367"/>
      <c r="CGB127" s="1367"/>
      <c r="CGC127" s="1367"/>
      <c r="CGD127" s="1367"/>
      <c r="CGE127" s="1367"/>
      <c r="CGF127" s="1367"/>
      <c r="CGG127" s="1367"/>
      <c r="CGH127" s="1367"/>
      <c r="CGI127" s="1367"/>
      <c r="CGJ127" s="1367"/>
      <c r="CGK127" s="1367"/>
      <c r="CGL127" s="1367"/>
      <c r="CGM127" s="1367"/>
      <c r="CGN127" s="1367"/>
      <c r="CGO127" s="1367"/>
      <c r="CGP127" s="1367"/>
      <c r="CGQ127" s="1367"/>
      <c r="CGR127" s="1367"/>
      <c r="CGS127" s="1367"/>
      <c r="CGT127" s="1367"/>
      <c r="CGU127" s="1367"/>
      <c r="CGV127" s="1367"/>
      <c r="CGW127" s="1367"/>
      <c r="CGX127" s="1367"/>
      <c r="CGY127" s="1367"/>
      <c r="CGZ127" s="1367"/>
      <c r="CHA127" s="1367"/>
      <c r="CHB127" s="1367"/>
      <c r="CHC127" s="1367"/>
      <c r="CHD127" s="1367"/>
      <c r="CHE127" s="1367"/>
      <c r="CHF127" s="1367"/>
      <c r="CHG127" s="1367"/>
      <c r="CHH127" s="1367"/>
      <c r="CHI127" s="1367"/>
      <c r="CHJ127" s="1367"/>
      <c r="CHK127" s="1367"/>
      <c r="CHL127" s="1367"/>
      <c r="CHM127" s="1367"/>
      <c r="CHN127" s="1367"/>
      <c r="CHO127" s="1367"/>
      <c r="CHP127" s="1367"/>
      <c r="CHQ127" s="1367"/>
      <c r="CHR127" s="1367"/>
      <c r="CHS127" s="1367"/>
      <c r="CHT127" s="1367"/>
      <c r="CHU127" s="1367"/>
      <c r="CHV127" s="1367"/>
      <c r="CHW127" s="1367"/>
      <c r="CHX127" s="1367"/>
      <c r="CHY127" s="1367"/>
      <c r="CHZ127" s="1367"/>
      <c r="CIA127" s="1367"/>
      <c r="CIB127" s="1367"/>
      <c r="CIC127" s="1367"/>
      <c r="CID127" s="1367"/>
      <c r="CIE127" s="1367"/>
      <c r="CIF127" s="1367"/>
      <c r="CIG127" s="1367"/>
      <c r="CIH127" s="1367"/>
      <c r="CII127" s="1367"/>
      <c r="CIJ127" s="1367"/>
      <c r="CIK127" s="1367"/>
      <c r="CIL127" s="1367"/>
      <c r="CIM127" s="1367"/>
      <c r="CIN127" s="1367"/>
      <c r="CIO127" s="1367"/>
      <c r="CIP127" s="1367"/>
      <c r="CIQ127" s="1367"/>
      <c r="CIR127" s="1367"/>
      <c r="CIS127" s="1367"/>
      <c r="CIT127" s="1367"/>
      <c r="CIU127" s="1367"/>
      <c r="CIV127" s="1367"/>
      <c r="CIW127" s="1367"/>
      <c r="CIX127" s="1367"/>
      <c r="CIY127" s="1367"/>
      <c r="CIZ127" s="1367"/>
      <c r="CJA127" s="1367"/>
      <c r="CJB127" s="1367"/>
      <c r="CJC127" s="1367"/>
      <c r="CJD127" s="1367"/>
      <c r="CJE127" s="1367"/>
      <c r="CJF127" s="1367"/>
      <c r="CJG127" s="1367"/>
      <c r="CJH127" s="1367"/>
      <c r="CJI127" s="1367"/>
      <c r="CJJ127" s="1367"/>
      <c r="CJK127" s="1367"/>
      <c r="CJL127" s="1367"/>
      <c r="CJM127" s="1367"/>
      <c r="CJN127" s="1367"/>
      <c r="CJO127" s="1367"/>
      <c r="CJP127" s="1367"/>
      <c r="CJQ127" s="1367"/>
      <c r="CJR127" s="1367"/>
      <c r="CJS127" s="1367"/>
      <c r="CJT127" s="1367"/>
      <c r="CJU127" s="1367"/>
      <c r="CJV127" s="1367"/>
      <c r="CJW127" s="1367"/>
      <c r="CJX127" s="1367"/>
      <c r="CJY127" s="1367"/>
      <c r="CJZ127" s="1367"/>
      <c r="CKA127" s="1367"/>
      <c r="CKB127" s="1367"/>
      <c r="CKC127" s="1367"/>
      <c r="CKD127" s="1367"/>
      <c r="CKE127" s="1367"/>
      <c r="CKF127" s="1367"/>
      <c r="CKG127" s="1367"/>
      <c r="CKH127" s="1367"/>
      <c r="CKI127" s="1367"/>
      <c r="CKJ127" s="1367"/>
      <c r="CKK127" s="1367"/>
      <c r="CKL127" s="1367"/>
      <c r="CKM127" s="1367"/>
      <c r="CKN127" s="1367"/>
      <c r="CKO127" s="1367"/>
      <c r="CKP127" s="1367"/>
      <c r="CKQ127" s="1367"/>
      <c r="CKR127" s="1367"/>
      <c r="CKS127" s="1367"/>
      <c r="CKT127" s="1367"/>
      <c r="CKU127" s="1367"/>
      <c r="CKV127" s="1367"/>
      <c r="CKW127" s="1367"/>
      <c r="CKX127" s="1367"/>
      <c r="CKY127" s="1367"/>
      <c r="CKZ127" s="1367"/>
      <c r="CLA127" s="1367"/>
      <c r="CLB127" s="1367"/>
      <c r="CLC127" s="1367"/>
      <c r="CLD127" s="1367"/>
      <c r="CLE127" s="1367"/>
      <c r="CLF127" s="1367"/>
      <c r="CLG127" s="1367"/>
      <c r="CLH127" s="1367"/>
      <c r="CLI127" s="1367"/>
      <c r="CLJ127" s="1367"/>
      <c r="CLK127" s="1367"/>
      <c r="CLL127" s="1367"/>
      <c r="CLM127" s="1367"/>
      <c r="CLN127" s="1367"/>
      <c r="CLO127" s="1367"/>
      <c r="CLP127" s="1367"/>
      <c r="CLQ127" s="1367"/>
      <c r="CLR127" s="1367"/>
      <c r="CLS127" s="1367"/>
      <c r="CLT127" s="1367"/>
      <c r="CLU127" s="1367"/>
      <c r="CLV127" s="1367"/>
      <c r="CLW127" s="1367"/>
      <c r="CLX127" s="1367"/>
      <c r="CLY127" s="1367"/>
      <c r="CLZ127" s="1367"/>
      <c r="CMA127" s="1367"/>
      <c r="CMB127" s="1367"/>
      <c r="CMC127" s="1367"/>
      <c r="CMD127" s="1367"/>
      <c r="CME127" s="1367"/>
      <c r="CMF127" s="1367"/>
      <c r="CMG127" s="1367"/>
      <c r="CMH127" s="1367"/>
      <c r="CMI127" s="1367"/>
      <c r="CMJ127" s="1367"/>
      <c r="CMK127" s="1367"/>
      <c r="CML127" s="1367"/>
      <c r="CMM127" s="1367"/>
      <c r="CMN127" s="1367"/>
      <c r="CMO127" s="1367"/>
      <c r="CMP127" s="1367"/>
      <c r="CMQ127" s="1367"/>
      <c r="CMR127" s="1367"/>
      <c r="CMS127" s="1367"/>
      <c r="CMT127" s="1367"/>
      <c r="CMU127" s="1367"/>
      <c r="CMV127" s="1367"/>
      <c r="CMW127" s="1367"/>
      <c r="CMX127" s="1367"/>
      <c r="CMY127" s="1367"/>
      <c r="CMZ127" s="1367"/>
      <c r="CNA127" s="1367"/>
      <c r="CNB127" s="1367"/>
      <c r="CNC127" s="1367"/>
      <c r="CND127" s="1367"/>
      <c r="CNE127" s="1367"/>
      <c r="CNF127" s="1367"/>
      <c r="CNG127" s="1367"/>
      <c r="CNH127" s="1367"/>
      <c r="CNI127" s="1367"/>
      <c r="CNJ127" s="1367"/>
      <c r="CNK127" s="1367"/>
      <c r="CNL127" s="1367"/>
      <c r="CNM127" s="1367"/>
      <c r="CNN127" s="1367"/>
      <c r="CNO127" s="1367"/>
      <c r="CNP127" s="1367"/>
      <c r="CNQ127" s="1367"/>
      <c r="CNR127" s="1367"/>
      <c r="CNS127" s="1367"/>
      <c r="CNT127" s="1367"/>
      <c r="CNU127" s="1367"/>
      <c r="CNV127" s="1367"/>
      <c r="CNW127" s="1367"/>
      <c r="CNX127" s="1367"/>
      <c r="CNY127" s="1367"/>
      <c r="CNZ127" s="1367"/>
      <c r="COA127" s="1367"/>
      <c r="COB127" s="1367"/>
      <c r="COC127" s="1367"/>
      <c r="COD127" s="1367"/>
      <c r="COE127" s="1367"/>
      <c r="COF127" s="1367"/>
      <c r="COG127" s="1367"/>
      <c r="COH127" s="1367"/>
      <c r="COI127" s="1367"/>
      <c r="COJ127" s="1367"/>
      <c r="COK127" s="1367"/>
      <c r="COL127" s="1367"/>
      <c r="COM127" s="1367"/>
      <c r="CON127" s="1367"/>
      <c r="COO127" s="1367"/>
      <c r="COP127" s="1367"/>
      <c r="COQ127" s="1367"/>
      <c r="COR127" s="1367"/>
      <c r="COS127" s="1367"/>
      <c r="COT127" s="1367"/>
      <c r="COU127" s="1367"/>
      <c r="COV127" s="1367"/>
      <c r="COW127" s="1367"/>
      <c r="COX127" s="1367"/>
      <c r="COY127" s="1367"/>
      <c r="COZ127" s="1367"/>
      <c r="CPA127" s="1367"/>
      <c r="CPB127" s="1367"/>
      <c r="CPC127" s="1367"/>
      <c r="CPD127" s="1367"/>
      <c r="CPE127" s="1367"/>
      <c r="CPF127" s="1367"/>
      <c r="CPG127" s="1367"/>
      <c r="CPH127" s="1367"/>
      <c r="CPI127" s="1367"/>
      <c r="CPJ127" s="1367"/>
      <c r="CPK127" s="1367"/>
      <c r="CPL127" s="1367"/>
      <c r="CPM127" s="1367"/>
      <c r="CPN127" s="1367"/>
      <c r="CPO127" s="1367"/>
      <c r="CPP127" s="1367"/>
      <c r="CPQ127" s="1367"/>
      <c r="CPR127" s="1367"/>
      <c r="CPS127" s="1367"/>
      <c r="CPT127" s="1367"/>
      <c r="CPU127" s="1367"/>
      <c r="CPV127" s="1367"/>
      <c r="CPW127" s="1367"/>
      <c r="CPX127" s="1367"/>
      <c r="CPY127" s="1367"/>
      <c r="CPZ127" s="1367"/>
      <c r="CQA127" s="1367"/>
      <c r="CQB127" s="1367"/>
      <c r="CQC127" s="1367"/>
      <c r="CQD127" s="1367"/>
      <c r="CQE127" s="1367"/>
      <c r="CQF127" s="1367"/>
      <c r="CQG127" s="1367"/>
      <c r="CQH127" s="1367"/>
      <c r="CQI127" s="1367"/>
      <c r="CQJ127" s="1367"/>
      <c r="CQK127" s="1367"/>
      <c r="CQL127" s="1367"/>
      <c r="CQM127" s="1367"/>
      <c r="CQN127" s="1367"/>
      <c r="CQO127" s="1367"/>
      <c r="CQP127" s="1367"/>
      <c r="CQQ127" s="1367"/>
      <c r="CQR127" s="1367"/>
      <c r="CQS127" s="1367"/>
      <c r="CQT127" s="1367"/>
      <c r="CQU127" s="1367"/>
      <c r="CQV127" s="1367"/>
      <c r="CQW127" s="1367"/>
      <c r="CQX127" s="1367"/>
      <c r="CQY127" s="1367"/>
      <c r="CQZ127" s="1367"/>
      <c r="CRA127" s="1367"/>
      <c r="CRB127" s="1367"/>
      <c r="CRC127" s="1367"/>
      <c r="CRD127" s="1367"/>
      <c r="CRE127" s="1367"/>
      <c r="CRF127" s="1367"/>
      <c r="CRG127" s="1367"/>
      <c r="CRH127" s="1367"/>
      <c r="CRI127" s="1367"/>
      <c r="CRJ127" s="1367"/>
      <c r="CRK127" s="1367"/>
      <c r="CRL127" s="1367"/>
      <c r="CRM127" s="1367"/>
      <c r="CRN127" s="1367"/>
      <c r="CRO127" s="1367"/>
      <c r="CRP127" s="1367"/>
      <c r="CRQ127" s="1367"/>
      <c r="CRR127" s="1367"/>
      <c r="CRS127" s="1367"/>
      <c r="CRT127" s="1367"/>
      <c r="CRU127" s="1367"/>
      <c r="CRV127" s="1367"/>
      <c r="CRW127" s="1367"/>
      <c r="CRX127" s="1367"/>
      <c r="CRY127" s="1367"/>
      <c r="CRZ127" s="1367"/>
      <c r="CSA127" s="1367"/>
      <c r="CSB127" s="1367"/>
      <c r="CSC127" s="1367"/>
      <c r="CSD127" s="1367"/>
      <c r="CSE127" s="1367"/>
      <c r="CSF127" s="1367"/>
      <c r="CSG127" s="1367"/>
      <c r="CSH127" s="1367"/>
      <c r="CSI127" s="1367"/>
      <c r="CSJ127" s="1367"/>
      <c r="CSK127" s="1367"/>
      <c r="CSL127" s="1367"/>
      <c r="CSM127" s="1367"/>
      <c r="CSN127" s="1367"/>
      <c r="CSO127" s="1367"/>
      <c r="CSP127" s="1367"/>
      <c r="CSQ127" s="1367"/>
      <c r="CSR127" s="1367"/>
      <c r="CSS127" s="1367"/>
      <c r="CST127" s="1367"/>
      <c r="CSU127" s="1367"/>
      <c r="CSV127" s="1367"/>
      <c r="CSW127" s="1367"/>
      <c r="CSX127" s="1367"/>
      <c r="CSY127" s="1367"/>
      <c r="CSZ127" s="1367"/>
      <c r="CTA127" s="1367"/>
      <c r="CTB127" s="1367"/>
      <c r="CTC127" s="1367"/>
      <c r="CTD127" s="1367"/>
      <c r="CTE127" s="1367"/>
      <c r="CTF127" s="1367"/>
      <c r="CTG127" s="1367"/>
      <c r="CTH127" s="1367"/>
      <c r="CTI127" s="1367"/>
      <c r="CTJ127" s="1367"/>
      <c r="CTK127" s="1367"/>
      <c r="CTL127" s="1367"/>
      <c r="CTM127" s="1367"/>
      <c r="CTN127" s="1367"/>
      <c r="CTO127" s="1367"/>
      <c r="CTP127" s="1367"/>
      <c r="CTQ127" s="1367"/>
      <c r="CTR127" s="1367"/>
      <c r="CTS127" s="1367"/>
      <c r="CTT127" s="1367"/>
      <c r="CTU127" s="1367"/>
      <c r="CTV127" s="1367"/>
      <c r="CTW127" s="1367"/>
      <c r="CTX127" s="1367"/>
      <c r="CTY127" s="1367"/>
      <c r="CTZ127" s="1367"/>
      <c r="CUA127" s="1367"/>
      <c r="CUB127" s="1367"/>
      <c r="CUC127" s="1367"/>
      <c r="CUD127" s="1367"/>
      <c r="CUE127" s="1367"/>
      <c r="CUF127" s="1367"/>
      <c r="CUG127" s="1367"/>
      <c r="CUH127" s="1367"/>
      <c r="CUI127" s="1367"/>
      <c r="CUJ127" s="1367"/>
      <c r="CUK127" s="1367"/>
      <c r="CUL127" s="1367"/>
      <c r="CUM127" s="1367"/>
      <c r="CUN127" s="1367"/>
      <c r="CUO127" s="1367"/>
      <c r="CUP127" s="1367"/>
      <c r="CUQ127" s="1367"/>
      <c r="CUR127" s="1367"/>
      <c r="CUS127" s="1367"/>
      <c r="CUT127" s="1367"/>
      <c r="CUU127" s="1367"/>
      <c r="CUV127" s="1367"/>
      <c r="CUW127" s="1367"/>
      <c r="CUX127" s="1367"/>
      <c r="CUY127" s="1367"/>
      <c r="CUZ127" s="1367"/>
      <c r="CVA127" s="1367"/>
      <c r="CVB127" s="1367"/>
      <c r="CVC127" s="1367"/>
      <c r="CVD127" s="1367"/>
      <c r="CVE127" s="1367"/>
      <c r="CVF127" s="1367"/>
      <c r="CVG127" s="1367"/>
      <c r="CVH127" s="1367"/>
      <c r="CVI127" s="1367"/>
      <c r="CVJ127" s="1367"/>
      <c r="CVK127" s="1367"/>
      <c r="CVL127" s="1367"/>
      <c r="CVM127" s="1367"/>
      <c r="CVN127" s="1367"/>
      <c r="CVO127" s="1367"/>
      <c r="CVP127" s="1367"/>
      <c r="CVQ127" s="1367"/>
      <c r="CVR127" s="1367"/>
      <c r="CVS127" s="1367"/>
      <c r="CVT127" s="1367"/>
      <c r="CVU127" s="1367"/>
      <c r="CVV127" s="1367"/>
      <c r="CVW127" s="1367"/>
      <c r="CVX127" s="1367"/>
      <c r="CVY127" s="1367"/>
      <c r="CVZ127" s="1367"/>
      <c r="CWA127" s="1367"/>
      <c r="CWB127" s="1367"/>
      <c r="CWC127" s="1367"/>
      <c r="CWD127" s="1367"/>
      <c r="CWE127" s="1367"/>
      <c r="CWF127" s="1367"/>
      <c r="CWG127" s="1367"/>
      <c r="CWH127" s="1367"/>
      <c r="CWI127" s="1367"/>
      <c r="CWJ127" s="1367"/>
      <c r="CWK127" s="1367"/>
      <c r="CWL127" s="1367"/>
      <c r="CWM127" s="1367"/>
      <c r="CWN127" s="1367"/>
      <c r="CWO127" s="1367"/>
      <c r="CWP127" s="1367"/>
      <c r="CWQ127" s="1367"/>
      <c r="CWR127" s="1367"/>
      <c r="CWS127" s="1367"/>
      <c r="CWT127" s="1367"/>
      <c r="CWU127" s="1367"/>
      <c r="CWV127" s="1367"/>
      <c r="CWW127" s="1367"/>
      <c r="CWX127" s="1367"/>
      <c r="CWY127" s="1367"/>
      <c r="CWZ127" s="1367"/>
      <c r="CXA127" s="1367"/>
      <c r="CXB127" s="1367"/>
      <c r="CXC127" s="1367"/>
      <c r="CXD127" s="1367"/>
      <c r="CXE127" s="1367"/>
      <c r="CXF127" s="1367"/>
      <c r="CXG127" s="1367"/>
      <c r="CXH127" s="1367"/>
      <c r="CXI127" s="1367"/>
      <c r="CXJ127" s="1367"/>
      <c r="CXK127" s="1367"/>
      <c r="CXL127" s="1367"/>
      <c r="CXM127" s="1367"/>
      <c r="CXN127" s="1367"/>
      <c r="CXO127" s="1367"/>
      <c r="CXP127" s="1367"/>
      <c r="CXQ127" s="1367"/>
      <c r="CXR127" s="1367"/>
      <c r="CXS127" s="1367"/>
      <c r="CXT127" s="1367"/>
      <c r="CXU127" s="1367"/>
      <c r="CXV127" s="1367"/>
      <c r="CXW127" s="1367"/>
      <c r="CXX127" s="1367"/>
      <c r="CXY127" s="1367"/>
      <c r="CXZ127" s="1367"/>
      <c r="CYA127" s="1367"/>
      <c r="CYB127" s="1367"/>
      <c r="CYC127" s="1367"/>
      <c r="CYD127" s="1367"/>
      <c r="CYE127" s="1367"/>
      <c r="CYF127" s="1367"/>
      <c r="CYG127" s="1367"/>
      <c r="CYH127" s="1367"/>
      <c r="CYI127" s="1367"/>
      <c r="CYJ127" s="1367"/>
      <c r="CYK127" s="1367"/>
      <c r="CYL127" s="1367"/>
      <c r="CYM127" s="1367"/>
      <c r="CYN127" s="1367"/>
      <c r="CYO127" s="1367"/>
      <c r="CYP127" s="1367"/>
      <c r="CYQ127" s="1367"/>
      <c r="CYR127" s="1367"/>
      <c r="CYS127" s="1367"/>
      <c r="CYT127" s="1367"/>
      <c r="CYU127" s="1367"/>
      <c r="CYV127" s="1367"/>
      <c r="CYW127" s="1367"/>
      <c r="CYX127" s="1367"/>
      <c r="CYY127" s="1367"/>
      <c r="CYZ127" s="1367"/>
      <c r="CZA127" s="1367"/>
      <c r="CZB127" s="1367"/>
      <c r="CZC127" s="1367"/>
      <c r="CZD127" s="1367"/>
      <c r="CZE127" s="1367"/>
      <c r="CZF127" s="1367"/>
      <c r="CZG127" s="1367"/>
      <c r="CZH127" s="1367"/>
      <c r="CZI127" s="1367"/>
      <c r="CZJ127" s="1367"/>
      <c r="CZK127" s="1367"/>
      <c r="CZL127" s="1367"/>
      <c r="CZM127" s="1367"/>
      <c r="CZN127" s="1367"/>
      <c r="CZO127" s="1367"/>
      <c r="CZP127" s="1367"/>
      <c r="CZQ127" s="1367"/>
      <c r="CZR127" s="1367"/>
      <c r="CZS127" s="1367"/>
      <c r="CZT127" s="1367"/>
      <c r="CZU127" s="1367"/>
      <c r="CZV127" s="1367"/>
      <c r="CZW127" s="1367"/>
      <c r="CZX127" s="1367"/>
      <c r="CZY127" s="1367"/>
      <c r="CZZ127" s="1367"/>
      <c r="DAA127" s="1367"/>
      <c r="DAB127" s="1367"/>
      <c r="DAC127" s="1367"/>
      <c r="DAD127" s="1367"/>
      <c r="DAE127" s="1367"/>
      <c r="DAF127" s="1367"/>
      <c r="DAG127" s="1367"/>
      <c r="DAH127" s="1367"/>
      <c r="DAI127" s="1367"/>
      <c r="DAJ127" s="1367"/>
      <c r="DAK127" s="1367"/>
      <c r="DAL127" s="1367"/>
      <c r="DAM127" s="1367"/>
      <c r="DAN127" s="1367"/>
      <c r="DAO127" s="1367"/>
      <c r="DAP127" s="1367"/>
      <c r="DAQ127" s="1367"/>
      <c r="DAR127" s="1367"/>
      <c r="DAS127" s="1367"/>
      <c r="DAT127" s="1367"/>
      <c r="DAU127" s="1367"/>
      <c r="DAV127" s="1367"/>
      <c r="DAW127" s="1367"/>
      <c r="DAX127" s="1367"/>
      <c r="DAY127" s="1367"/>
      <c r="DAZ127" s="1367"/>
      <c r="DBA127" s="1367"/>
      <c r="DBB127" s="1367"/>
      <c r="DBC127" s="1367"/>
      <c r="DBD127" s="1367"/>
      <c r="DBE127" s="1367"/>
      <c r="DBF127" s="1367"/>
      <c r="DBG127" s="1367"/>
      <c r="DBH127" s="1367"/>
      <c r="DBI127" s="1367"/>
      <c r="DBJ127" s="1367"/>
      <c r="DBK127" s="1367"/>
      <c r="DBL127" s="1367"/>
      <c r="DBM127" s="1367"/>
      <c r="DBN127" s="1367"/>
      <c r="DBO127" s="1367"/>
      <c r="DBP127" s="1367"/>
      <c r="DBQ127" s="1367"/>
      <c r="DBR127" s="1367"/>
      <c r="DBS127" s="1367"/>
      <c r="DBT127" s="1367"/>
      <c r="DBU127" s="1367"/>
      <c r="DBV127" s="1367"/>
      <c r="DBW127" s="1367"/>
      <c r="DBX127" s="1367"/>
      <c r="DBY127" s="1367"/>
      <c r="DBZ127" s="1367"/>
      <c r="DCA127" s="1367"/>
      <c r="DCB127" s="1367"/>
      <c r="DCC127" s="1367"/>
      <c r="DCD127" s="1367"/>
      <c r="DCE127" s="1367"/>
      <c r="DCF127" s="1367"/>
      <c r="DCG127" s="1367"/>
      <c r="DCH127" s="1367"/>
      <c r="DCI127" s="1367"/>
      <c r="DCJ127" s="1367"/>
      <c r="DCK127" s="1367"/>
      <c r="DCL127" s="1367"/>
      <c r="DCM127" s="1367"/>
      <c r="DCN127" s="1367"/>
      <c r="DCO127" s="1367"/>
      <c r="DCP127" s="1367"/>
      <c r="DCQ127" s="1367"/>
      <c r="DCR127" s="1367"/>
      <c r="DCS127" s="1367"/>
      <c r="DCT127" s="1367"/>
      <c r="DCU127" s="1367"/>
      <c r="DCV127" s="1367"/>
      <c r="DCW127" s="1367"/>
      <c r="DCX127" s="1367"/>
      <c r="DCY127" s="1367"/>
      <c r="DCZ127" s="1367"/>
      <c r="DDA127" s="1367"/>
      <c r="DDB127" s="1367"/>
      <c r="DDC127" s="1367"/>
      <c r="DDD127" s="1367"/>
      <c r="DDE127" s="1367"/>
      <c r="DDF127" s="1367"/>
      <c r="DDG127" s="1367"/>
      <c r="DDH127" s="1367"/>
      <c r="DDI127" s="1367"/>
      <c r="DDJ127" s="1367"/>
      <c r="DDK127" s="1367"/>
      <c r="DDL127" s="1367"/>
      <c r="DDM127" s="1367"/>
      <c r="DDN127" s="1367"/>
      <c r="DDO127" s="1367"/>
      <c r="DDP127" s="1367"/>
      <c r="DDQ127" s="1367"/>
      <c r="DDR127" s="1367"/>
      <c r="DDS127" s="1367"/>
      <c r="DDT127" s="1367"/>
      <c r="DDU127" s="1367"/>
      <c r="DDV127" s="1367"/>
      <c r="DDW127" s="1367"/>
      <c r="DDX127" s="1367"/>
      <c r="DDY127" s="1367"/>
      <c r="DDZ127" s="1367"/>
      <c r="DEA127" s="1367"/>
      <c r="DEB127" s="1367"/>
      <c r="DEC127" s="1367"/>
      <c r="DED127" s="1367"/>
      <c r="DEE127" s="1367"/>
      <c r="DEF127" s="1367"/>
      <c r="DEG127" s="1367"/>
      <c r="DEH127" s="1367"/>
      <c r="DEI127" s="1367"/>
      <c r="DEJ127" s="1367"/>
      <c r="DEK127" s="1367"/>
      <c r="DEL127" s="1367"/>
      <c r="DEM127" s="1367"/>
      <c r="DEN127" s="1367"/>
      <c r="DEO127" s="1367"/>
      <c r="DEP127" s="1367"/>
      <c r="DEQ127" s="1367"/>
      <c r="DER127" s="1367"/>
      <c r="DES127" s="1367"/>
      <c r="DET127" s="1367"/>
      <c r="DEU127" s="1367"/>
      <c r="DEV127" s="1367"/>
      <c r="DEW127" s="1367"/>
      <c r="DEX127" s="1367"/>
      <c r="DEY127" s="1367"/>
      <c r="DEZ127" s="1367"/>
      <c r="DFA127" s="1367"/>
      <c r="DFB127" s="1367"/>
      <c r="DFC127" s="1367"/>
      <c r="DFD127" s="1367"/>
      <c r="DFE127" s="1367"/>
      <c r="DFF127" s="1367"/>
      <c r="DFG127" s="1367"/>
      <c r="DFH127" s="1367"/>
      <c r="DFI127" s="1367"/>
      <c r="DFJ127" s="1367"/>
      <c r="DFK127" s="1367"/>
      <c r="DFL127" s="1367"/>
      <c r="DFM127" s="1367"/>
      <c r="DFN127" s="1367"/>
      <c r="DFO127" s="1367"/>
      <c r="DFP127" s="1367"/>
      <c r="DFQ127" s="1367"/>
      <c r="DFR127" s="1367"/>
      <c r="DFS127" s="1367"/>
      <c r="DFT127" s="1367"/>
      <c r="DFU127" s="1367"/>
      <c r="DFV127" s="1367"/>
      <c r="DFW127" s="1367"/>
      <c r="DFX127" s="1367"/>
      <c r="DFY127" s="1367"/>
      <c r="DFZ127" s="1367"/>
      <c r="DGA127" s="1367"/>
      <c r="DGB127" s="1367"/>
      <c r="DGC127" s="1367"/>
      <c r="DGD127" s="1367"/>
      <c r="DGE127" s="1367"/>
      <c r="DGF127" s="1367"/>
      <c r="DGG127" s="1367"/>
      <c r="DGH127" s="1367"/>
      <c r="DGI127" s="1367"/>
      <c r="DGJ127" s="1367"/>
      <c r="DGK127" s="1367"/>
      <c r="DGL127" s="1367"/>
      <c r="DGM127" s="1367"/>
      <c r="DGN127" s="1367"/>
      <c r="DGO127" s="1367"/>
      <c r="DGP127" s="1367"/>
      <c r="DGQ127" s="1367"/>
      <c r="DGR127" s="1367"/>
      <c r="DGS127" s="1367"/>
      <c r="DGT127" s="1367"/>
      <c r="DGU127" s="1367"/>
      <c r="DGV127" s="1367"/>
      <c r="DGW127" s="1367"/>
      <c r="DGX127" s="1367"/>
      <c r="DGY127" s="1367"/>
      <c r="DGZ127" s="1367"/>
      <c r="DHA127" s="1367"/>
      <c r="DHB127" s="1367"/>
      <c r="DHC127" s="1367"/>
      <c r="DHD127" s="1367"/>
      <c r="DHE127" s="1367"/>
      <c r="DHF127" s="1367"/>
      <c r="DHG127" s="1367"/>
      <c r="DHH127" s="1367"/>
      <c r="DHI127" s="1367"/>
      <c r="DHJ127" s="1367"/>
      <c r="DHK127" s="1367"/>
      <c r="DHL127" s="1367"/>
      <c r="DHM127" s="1367"/>
      <c r="DHN127" s="1367"/>
      <c r="DHO127" s="1367"/>
      <c r="DHP127" s="1367"/>
      <c r="DHQ127" s="1367"/>
      <c r="DHR127" s="1367"/>
      <c r="DHS127" s="1367"/>
      <c r="DHT127" s="1367"/>
      <c r="DHU127" s="1367"/>
      <c r="DHV127" s="1367"/>
      <c r="DHW127" s="1367"/>
      <c r="DHX127" s="1367"/>
      <c r="DHY127" s="1367"/>
      <c r="DHZ127" s="1367"/>
      <c r="DIA127" s="1367"/>
      <c r="DIB127" s="1367"/>
      <c r="DIC127" s="1367"/>
      <c r="DID127" s="1367"/>
      <c r="DIE127" s="1367"/>
      <c r="DIF127" s="1367"/>
      <c r="DIG127" s="1367"/>
      <c r="DIH127" s="1367"/>
      <c r="DII127" s="1367"/>
      <c r="DIJ127" s="1367"/>
      <c r="DIK127" s="1367"/>
      <c r="DIL127" s="1367"/>
      <c r="DIM127" s="1367"/>
      <c r="DIN127" s="1367"/>
      <c r="DIO127" s="1367"/>
      <c r="DIP127" s="1367"/>
      <c r="DIQ127" s="1367"/>
      <c r="DIR127" s="1367"/>
      <c r="DIS127" s="1367"/>
      <c r="DIT127" s="1367"/>
      <c r="DIU127" s="1367"/>
      <c r="DIV127" s="1367"/>
      <c r="DIW127" s="1367"/>
      <c r="DIX127" s="1367"/>
      <c r="DIY127" s="1367"/>
      <c r="DIZ127" s="1367"/>
      <c r="DJA127" s="1367"/>
      <c r="DJB127" s="1367"/>
      <c r="DJC127" s="1367"/>
      <c r="DJD127" s="1367"/>
      <c r="DJE127" s="1367"/>
      <c r="DJF127" s="1367"/>
      <c r="DJG127" s="1367"/>
      <c r="DJH127" s="1367"/>
      <c r="DJI127" s="1367"/>
      <c r="DJJ127" s="1367"/>
      <c r="DJK127" s="1367"/>
      <c r="DJL127" s="1367"/>
      <c r="DJM127" s="1367"/>
      <c r="DJN127" s="1367"/>
      <c r="DJO127" s="1367"/>
      <c r="DJP127" s="1367"/>
      <c r="DJQ127" s="1367"/>
      <c r="DJR127" s="1367"/>
      <c r="DJS127" s="1367"/>
      <c r="DJT127" s="1367"/>
      <c r="DJU127" s="1367"/>
      <c r="DJV127" s="1367"/>
      <c r="DJW127" s="1367"/>
      <c r="DJX127" s="1367"/>
      <c r="DJY127" s="1367"/>
      <c r="DJZ127" s="1367"/>
      <c r="DKA127" s="1367"/>
      <c r="DKB127" s="1367"/>
      <c r="DKC127" s="1367"/>
      <c r="DKD127" s="1367"/>
      <c r="DKE127" s="1367"/>
      <c r="DKF127" s="1367"/>
      <c r="DKG127" s="1367"/>
      <c r="DKH127" s="1367"/>
      <c r="DKI127" s="1367"/>
      <c r="DKJ127" s="1367"/>
      <c r="DKK127" s="1367"/>
      <c r="DKL127" s="1367"/>
      <c r="DKM127" s="1367"/>
      <c r="DKN127" s="1367"/>
      <c r="DKO127" s="1367"/>
      <c r="DKP127" s="1367"/>
      <c r="DKQ127" s="1367"/>
      <c r="DKR127" s="1367"/>
      <c r="DKS127" s="1367"/>
      <c r="DKT127" s="1367"/>
      <c r="DKU127" s="1367"/>
      <c r="DKV127" s="1367"/>
      <c r="DKW127" s="1367"/>
      <c r="DKX127" s="1367"/>
      <c r="DKY127" s="1367"/>
      <c r="DKZ127" s="1367"/>
      <c r="DLA127" s="1367"/>
      <c r="DLB127" s="1367"/>
      <c r="DLC127" s="1367"/>
      <c r="DLD127" s="1367"/>
      <c r="DLE127" s="1367"/>
      <c r="DLF127" s="1367"/>
      <c r="DLG127" s="1367"/>
      <c r="DLH127" s="1367"/>
      <c r="DLI127" s="1367"/>
      <c r="DLJ127" s="1367"/>
      <c r="DLK127" s="1367"/>
      <c r="DLL127" s="1367"/>
      <c r="DLM127" s="1367"/>
      <c r="DLN127" s="1367"/>
      <c r="DLO127" s="1367"/>
      <c r="DLP127" s="1367"/>
      <c r="DLQ127" s="1367"/>
      <c r="DLR127" s="1367"/>
      <c r="DLS127" s="1367"/>
      <c r="DLT127" s="1367"/>
      <c r="DLU127" s="1367"/>
      <c r="DLV127" s="1367"/>
      <c r="DLW127" s="1367"/>
      <c r="DLX127" s="1367"/>
      <c r="DLY127" s="1367"/>
      <c r="DLZ127" s="1367"/>
      <c r="DMA127" s="1367"/>
      <c r="DMB127" s="1367"/>
      <c r="DMC127" s="1367"/>
      <c r="DMD127" s="1367"/>
      <c r="DME127" s="1367"/>
      <c r="DMF127" s="1367"/>
      <c r="DMG127" s="1367"/>
      <c r="DMH127" s="1367"/>
      <c r="DMI127" s="1367"/>
      <c r="DMJ127" s="1367"/>
      <c r="DMK127" s="1367"/>
      <c r="DML127" s="1367"/>
      <c r="DMM127" s="1367"/>
      <c r="DMN127" s="1367"/>
      <c r="DMO127" s="1367"/>
      <c r="DMP127" s="1367"/>
      <c r="DMQ127" s="1367"/>
      <c r="DMR127" s="1367"/>
      <c r="DMS127" s="1367"/>
      <c r="DMT127" s="1367"/>
      <c r="DMU127" s="1367"/>
      <c r="DMV127" s="1367"/>
      <c r="DMW127" s="1367"/>
      <c r="DMX127" s="1367"/>
      <c r="DMY127" s="1367"/>
      <c r="DMZ127" s="1367"/>
      <c r="DNA127" s="1367"/>
      <c r="DNB127" s="1367"/>
      <c r="DNC127" s="1367"/>
      <c r="DND127" s="1367"/>
      <c r="DNE127" s="1367"/>
      <c r="DNF127" s="1367"/>
      <c r="DNG127" s="1367"/>
      <c r="DNH127" s="1367"/>
      <c r="DNI127" s="1367"/>
      <c r="DNJ127" s="1367"/>
      <c r="DNK127" s="1367"/>
      <c r="DNL127" s="1367"/>
      <c r="DNM127" s="1367"/>
      <c r="DNN127" s="1367"/>
      <c r="DNO127" s="1367"/>
      <c r="DNP127" s="1367"/>
      <c r="DNQ127" s="1367"/>
      <c r="DNR127" s="1367"/>
      <c r="DNS127" s="1367"/>
      <c r="DNT127" s="1367"/>
      <c r="DNU127" s="1367"/>
      <c r="DNV127" s="1367"/>
      <c r="DNW127" s="1367"/>
      <c r="DNX127" s="1367"/>
      <c r="DNY127" s="1367"/>
      <c r="DNZ127" s="1367"/>
      <c r="DOA127" s="1367"/>
      <c r="DOB127" s="1367"/>
      <c r="DOC127" s="1367"/>
      <c r="DOD127" s="1367"/>
      <c r="DOE127" s="1367"/>
      <c r="DOF127" s="1367"/>
      <c r="DOG127" s="1367"/>
      <c r="DOH127" s="1367"/>
      <c r="DOI127" s="1367"/>
      <c r="DOJ127" s="1367"/>
      <c r="DOK127" s="1367"/>
      <c r="DOL127" s="1367"/>
      <c r="DOM127" s="1367"/>
      <c r="DON127" s="1367"/>
      <c r="DOO127" s="1367"/>
      <c r="DOP127" s="1367"/>
      <c r="DOQ127" s="1367"/>
      <c r="DOR127" s="1367"/>
      <c r="DOS127" s="1367"/>
      <c r="DOT127" s="1367"/>
      <c r="DOU127" s="1367"/>
      <c r="DOV127" s="1367"/>
      <c r="DOW127" s="1367"/>
      <c r="DOX127" s="1367"/>
      <c r="DOY127" s="1367"/>
      <c r="DOZ127" s="1367"/>
      <c r="DPA127" s="1367"/>
      <c r="DPB127" s="1367"/>
      <c r="DPC127" s="1367"/>
      <c r="DPD127" s="1367"/>
      <c r="DPE127" s="1367"/>
      <c r="DPF127" s="1367"/>
      <c r="DPG127" s="1367"/>
      <c r="DPH127" s="1367"/>
      <c r="DPI127" s="1367"/>
      <c r="DPJ127" s="1367"/>
      <c r="DPK127" s="1367"/>
      <c r="DPL127" s="1367"/>
      <c r="DPM127" s="1367"/>
      <c r="DPN127" s="1367"/>
      <c r="DPO127" s="1367"/>
      <c r="DPP127" s="1367"/>
      <c r="DPQ127" s="1367"/>
      <c r="DPR127" s="1367"/>
      <c r="DPS127" s="1367"/>
      <c r="DPT127" s="1367"/>
      <c r="DPU127" s="1367"/>
      <c r="DPV127" s="1367"/>
      <c r="DPW127" s="1367"/>
      <c r="DPX127" s="1367"/>
      <c r="DPY127" s="1367"/>
      <c r="DPZ127" s="1367"/>
      <c r="DQA127" s="1367"/>
      <c r="DQB127" s="1367"/>
      <c r="DQC127" s="1367"/>
      <c r="DQD127" s="1367"/>
      <c r="DQE127" s="1367"/>
      <c r="DQF127" s="1367"/>
      <c r="DQG127" s="1367"/>
      <c r="DQH127" s="1367"/>
      <c r="DQI127" s="1367"/>
      <c r="DQJ127" s="1367"/>
      <c r="DQK127" s="1367"/>
      <c r="DQL127" s="1367"/>
      <c r="DQM127" s="1367"/>
      <c r="DQN127" s="1367"/>
      <c r="DQO127" s="1367"/>
      <c r="DQP127" s="1367"/>
      <c r="DQQ127" s="1367"/>
      <c r="DQR127" s="1367"/>
      <c r="DQS127" s="1367"/>
      <c r="DQT127" s="1367"/>
      <c r="DQU127" s="1367"/>
      <c r="DQV127" s="1367"/>
      <c r="DQW127" s="1367"/>
      <c r="DQX127" s="1367"/>
      <c r="DQY127" s="1367"/>
      <c r="DQZ127" s="1367"/>
      <c r="DRA127" s="1367"/>
      <c r="DRB127" s="1367"/>
      <c r="DRC127" s="1367"/>
      <c r="DRD127" s="1367"/>
      <c r="DRE127" s="1367"/>
      <c r="DRF127" s="1367"/>
      <c r="DRG127" s="1367"/>
      <c r="DRH127" s="1367"/>
      <c r="DRI127" s="1367"/>
      <c r="DRJ127" s="1367"/>
      <c r="DRK127" s="1367"/>
      <c r="DRL127" s="1367"/>
      <c r="DRM127" s="1367"/>
      <c r="DRN127" s="1367"/>
      <c r="DRO127" s="1367"/>
      <c r="DRP127" s="1367"/>
      <c r="DRQ127" s="1367"/>
      <c r="DRR127" s="1367"/>
      <c r="DRS127" s="1367"/>
      <c r="DRT127" s="1367"/>
      <c r="DRU127" s="1367"/>
      <c r="DRV127" s="1367"/>
      <c r="DRW127" s="1367"/>
      <c r="DRX127" s="1367"/>
      <c r="DRY127" s="1367"/>
      <c r="DRZ127" s="1367"/>
      <c r="DSA127" s="1367"/>
      <c r="DSB127" s="1367"/>
      <c r="DSC127" s="1367"/>
      <c r="DSD127" s="1367"/>
      <c r="DSE127" s="1367"/>
      <c r="DSF127" s="1367"/>
      <c r="DSG127" s="1367"/>
      <c r="DSH127" s="1367"/>
      <c r="DSI127" s="1367"/>
      <c r="DSJ127" s="1367"/>
      <c r="DSK127" s="1367"/>
      <c r="DSL127" s="1367"/>
      <c r="DSM127" s="1367"/>
      <c r="DSN127" s="1367"/>
      <c r="DSO127" s="1367"/>
      <c r="DSP127" s="1367"/>
      <c r="DSQ127" s="1367"/>
      <c r="DSR127" s="1367"/>
      <c r="DSS127" s="1367"/>
      <c r="DST127" s="1367"/>
      <c r="DSU127" s="1367"/>
      <c r="DSV127" s="1367"/>
      <c r="DSW127" s="1367"/>
      <c r="DSX127" s="1367"/>
      <c r="DSY127" s="1367"/>
      <c r="DSZ127" s="1367"/>
      <c r="DTA127" s="1367"/>
      <c r="DTB127" s="1367"/>
      <c r="DTC127" s="1367"/>
      <c r="DTD127" s="1367"/>
      <c r="DTE127" s="1367"/>
      <c r="DTF127" s="1367"/>
      <c r="DTG127" s="1367"/>
      <c r="DTH127" s="1367"/>
      <c r="DTI127" s="1367"/>
      <c r="DTJ127" s="1367"/>
      <c r="DTK127" s="1367"/>
      <c r="DTL127" s="1367"/>
      <c r="DTM127" s="1367"/>
      <c r="DTN127" s="1367"/>
      <c r="DTO127" s="1367"/>
      <c r="DTP127" s="1367"/>
      <c r="DTQ127" s="1367"/>
      <c r="DTR127" s="1367"/>
      <c r="DTS127" s="1367"/>
      <c r="DTT127" s="1367"/>
      <c r="DTU127" s="1367"/>
      <c r="DTV127" s="1367"/>
      <c r="DTW127" s="1367"/>
      <c r="DTX127" s="1367"/>
      <c r="DTY127" s="1367"/>
      <c r="DTZ127" s="1367"/>
      <c r="DUA127" s="1367"/>
      <c r="DUB127" s="1367"/>
      <c r="DUC127" s="1367"/>
      <c r="DUD127" s="1367"/>
      <c r="DUE127" s="1367"/>
      <c r="DUF127" s="1367"/>
      <c r="DUG127" s="1367"/>
      <c r="DUH127" s="1367"/>
      <c r="DUI127" s="1367"/>
      <c r="DUJ127" s="1367"/>
      <c r="DUK127" s="1367"/>
      <c r="DUL127" s="1367"/>
      <c r="DUM127" s="1367"/>
      <c r="DUN127" s="1367"/>
      <c r="DUO127" s="1367"/>
      <c r="DUP127" s="1367"/>
      <c r="DUQ127" s="1367"/>
      <c r="DUR127" s="1367"/>
      <c r="DUS127" s="1367"/>
      <c r="DUT127" s="1367"/>
      <c r="DUU127" s="1367"/>
      <c r="DUV127" s="1367"/>
      <c r="DUW127" s="1367"/>
      <c r="DUX127" s="1367"/>
      <c r="DUY127" s="1367"/>
      <c r="DUZ127" s="1367"/>
      <c r="DVA127" s="1367"/>
      <c r="DVB127" s="1367"/>
      <c r="DVC127" s="1367"/>
      <c r="DVD127" s="1367"/>
      <c r="DVE127" s="1367"/>
      <c r="DVF127" s="1367"/>
      <c r="DVG127" s="1367"/>
      <c r="DVH127" s="1367"/>
      <c r="DVI127" s="1367"/>
      <c r="DVJ127" s="1367"/>
      <c r="DVK127" s="1367"/>
      <c r="DVL127" s="1367"/>
      <c r="DVM127" s="1367"/>
      <c r="DVN127" s="1367"/>
      <c r="DVO127" s="1367"/>
      <c r="DVP127" s="1367"/>
      <c r="DVQ127" s="1367"/>
      <c r="DVR127" s="1367"/>
      <c r="DVS127" s="1367"/>
      <c r="DVT127" s="1367"/>
      <c r="DVU127" s="1367"/>
      <c r="DVV127" s="1367"/>
      <c r="DVW127" s="1367"/>
      <c r="DVX127" s="1367"/>
      <c r="DVY127" s="1367"/>
      <c r="DVZ127" s="1367"/>
      <c r="DWA127" s="1367"/>
      <c r="DWB127" s="1367"/>
      <c r="DWC127" s="1367"/>
      <c r="DWD127" s="1367"/>
      <c r="DWE127" s="1367"/>
      <c r="DWF127" s="1367"/>
      <c r="DWG127" s="1367"/>
      <c r="DWH127" s="1367"/>
      <c r="DWI127" s="1367"/>
      <c r="DWJ127" s="1367"/>
      <c r="DWK127" s="1367"/>
      <c r="DWL127" s="1367"/>
      <c r="DWM127" s="1367"/>
      <c r="DWN127" s="1367"/>
      <c r="DWO127" s="1367"/>
      <c r="DWP127" s="1367"/>
      <c r="DWQ127" s="1367"/>
      <c r="DWR127" s="1367"/>
      <c r="DWS127" s="1367"/>
      <c r="DWT127" s="1367"/>
      <c r="DWU127" s="1367"/>
      <c r="DWV127" s="1367"/>
      <c r="DWW127" s="1367"/>
      <c r="DWX127" s="1367"/>
      <c r="DWY127" s="1367"/>
      <c r="DWZ127" s="1367"/>
      <c r="DXA127" s="1367"/>
      <c r="DXB127" s="1367"/>
      <c r="DXC127" s="1367"/>
      <c r="DXD127" s="1367"/>
      <c r="DXE127" s="1367"/>
      <c r="DXF127" s="1367"/>
      <c r="DXG127" s="1367"/>
      <c r="DXH127" s="1367"/>
      <c r="DXI127" s="1367"/>
      <c r="DXJ127" s="1367"/>
      <c r="DXK127" s="1367"/>
      <c r="DXL127" s="1367"/>
      <c r="DXM127" s="1367"/>
      <c r="DXN127" s="1367"/>
      <c r="DXO127" s="1367"/>
      <c r="DXP127" s="1367"/>
      <c r="DXQ127" s="1367"/>
      <c r="DXR127" s="1367"/>
      <c r="DXS127" s="1367"/>
      <c r="DXT127" s="1367"/>
      <c r="DXU127" s="1367"/>
      <c r="DXV127" s="1367"/>
      <c r="DXW127" s="1367"/>
      <c r="DXX127" s="1367"/>
      <c r="DXY127" s="1367"/>
      <c r="DXZ127" s="1367"/>
      <c r="DYA127" s="1367"/>
      <c r="DYB127" s="1367"/>
      <c r="DYC127" s="1367"/>
      <c r="DYD127" s="1367"/>
      <c r="DYE127" s="1367"/>
      <c r="DYF127" s="1367"/>
      <c r="DYG127" s="1367"/>
      <c r="DYH127" s="1367"/>
      <c r="DYI127" s="1367"/>
      <c r="DYJ127" s="1367"/>
      <c r="DYK127" s="1367"/>
      <c r="DYL127" s="1367"/>
      <c r="DYM127" s="1367"/>
      <c r="DYN127" s="1367"/>
      <c r="DYO127" s="1367"/>
      <c r="DYP127" s="1367"/>
      <c r="DYQ127" s="1367"/>
      <c r="DYR127" s="1367"/>
      <c r="DYS127" s="1367"/>
      <c r="DYT127" s="1367"/>
      <c r="DYU127" s="1367"/>
      <c r="DYV127" s="1367"/>
      <c r="DYW127" s="1367"/>
      <c r="DYX127" s="1367"/>
      <c r="DYY127" s="1367"/>
      <c r="DYZ127" s="1367"/>
      <c r="DZA127" s="1367"/>
      <c r="DZB127" s="1367"/>
      <c r="DZC127" s="1367"/>
      <c r="DZD127" s="1367"/>
      <c r="DZE127" s="1367"/>
      <c r="DZF127" s="1367"/>
      <c r="DZG127" s="1367"/>
      <c r="DZH127" s="1367"/>
      <c r="DZI127" s="1367"/>
      <c r="DZJ127" s="1367"/>
      <c r="DZK127" s="1367"/>
      <c r="DZL127" s="1367"/>
      <c r="DZM127" s="1367"/>
      <c r="DZN127" s="1367"/>
      <c r="DZO127" s="1367"/>
      <c r="DZP127" s="1367"/>
      <c r="DZQ127" s="1367"/>
      <c r="DZR127" s="1367"/>
      <c r="DZS127" s="1367"/>
      <c r="DZT127" s="1367"/>
      <c r="DZU127" s="1367"/>
      <c r="DZV127" s="1367"/>
      <c r="DZW127" s="1367"/>
      <c r="DZX127" s="1367"/>
      <c r="DZY127" s="1367"/>
      <c r="DZZ127" s="1367"/>
      <c r="EAA127" s="1367"/>
      <c r="EAB127" s="1367"/>
      <c r="EAC127" s="1367"/>
      <c r="EAD127" s="1367"/>
      <c r="EAE127" s="1367"/>
      <c r="EAF127" s="1367"/>
      <c r="EAG127" s="1367"/>
      <c r="EAH127" s="1367"/>
      <c r="EAI127" s="1367"/>
      <c r="EAJ127" s="1367"/>
      <c r="EAK127" s="1367"/>
      <c r="EAL127" s="1367"/>
      <c r="EAM127" s="1367"/>
      <c r="EAN127" s="1367"/>
      <c r="EAO127" s="1367"/>
      <c r="EAP127" s="1367"/>
      <c r="EAQ127" s="1367"/>
      <c r="EAR127" s="1367"/>
      <c r="EAS127" s="1367"/>
      <c r="EAT127" s="1367"/>
      <c r="EAU127" s="1367"/>
      <c r="EAV127" s="1367"/>
      <c r="EAW127" s="1367"/>
      <c r="EAX127" s="1367"/>
      <c r="EAY127" s="1367"/>
      <c r="EAZ127" s="1367"/>
      <c r="EBA127" s="1367"/>
      <c r="EBB127" s="1367"/>
      <c r="EBC127" s="1367"/>
      <c r="EBD127" s="1367"/>
      <c r="EBE127" s="1367"/>
      <c r="EBF127" s="1367"/>
      <c r="EBG127" s="1367"/>
      <c r="EBH127" s="1367"/>
      <c r="EBI127" s="1367"/>
      <c r="EBJ127" s="1367"/>
      <c r="EBK127" s="1367"/>
      <c r="EBL127" s="1367"/>
      <c r="EBM127" s="1367"/>
      <c r="EBN127" s="1367"/>
      <c r="EBO127" s="1367"/>
      <c r="EBP127" s="1367"/>
      <c r="EBQ127" s="1367"/>
      <c r="EBR127" s="1367"/>
      <c r="EBS127" s="1367"/>
      <c r="EBT127" s="1367"/>
      <c r="EBU127" s="1367"/>
      <c r="EBV127" s="1367"/>
      <c r="EBW127" s="1367"/>
      <c r="EBX127" s="1367"/>
      <c r="EBY127" s="1367"/>
      <c r="EBZ127" s="1367"/>
      <c r="ECA127" s="1367"/>
      <c r="ECB127" s="1367"/>
      <c r="ECC127" s="1367"/>
      <c r="ECD127" s="1367"/>
      <c r="ECE127" s="1367"/>
      <c r="ECF127" s="1367"/>
      <c r="ECG127" s="1367"/>
      <c r="ECH127" s="1367"/>
      <c r="ECI127" s="1367"/>
      <c r="ECJ127" s="1367"/>
      <c r="ECK127" s="1367"/>
      <c r="ECL127" s="1367"/>
      <c r="ECM127" s="1367"/>
      <c r="ECN127" s="1367"/>
      <c r="ECO127" s="1367"/>
      <c r="ECP127" s="1367"/>
      <c r="ECQ127" s="1367"/>
      <c r="ECR127" s="1367"/>
      <c r="ECS127" s="1367"/>
      <c r="ECT127" s="1367"/>
      <c r="ECU127" s="1367"/>
      <c r="ECV127" s="1367"/>
      <c r="ECW127" s="1367"/>
      <c r="ECX127" s="1367"/>
      <c r="ECY127" s="1367"/>
      <c r="ECZ127" s="1367"/>
      <c r="EDA127" s="1367"/>
      <c r="EDB127" s="1367"/>
      <c r="EDC127" s="1367"/>
      <c r="EDD127" s="1367"/>
      <c r="EDE127" s="1367"/>
      <c r="EDF127" s="1367"/>
      <c r="EDG127" s="1367"/>
      <c r="EDH127" s="1367"/>
      <c r="EDI127" s="1367"/>
      <c r="EDJ127" s="1367"/>
      <c r="EDK127" s="1367"/>
      <c r="EDL127" s="1367"/>
      <c r="EDM127" s="1367"/>
      <c r="EDN127" s="1367"/>
      <c r="EDO127" s="1367"/>
      <c r="EDP127" s="1367"/>
      <c r="EDQ127" s="1367"/>
      <c r="EDR127" s="1367"/>
      <c r="EDS127" s="1367"/>
      <c r="EDT127" s="1367"/>
      <c r="EDU127" s="1367"/>
      <c r="EDV127" s="1367"/>
      <c r="EDW127" s="1367"/>
      <c r="EDX127" s="1367"/>
      <c r="EDY127" s="1367"/>
      <c r="EDZ127" s="1367"/>
      <c r="EEA127" s="1367"/>
      <c r="EEB127" s="1367"/>
      <c r="EEC127" s="1367"/>
      <c r="EED127" s="1367"/>
      <c r="EEE127" s="1367"/>
      <c r="EEF127" s="1367"/>
      <c r="EEG127" s="1367"/>
      <c r="EEH127" s="1367"/>
      <c r="EEI127" s="1367"/>
      <c r="EEJ127" s="1367"/>
      <c r="EEK127" s="1367"/>
      <c r="EEL127" s="1367"/>
      <c r="EEM127" s="1367"/>
      <c r="EEN127" s="1367"/>
      <c r="EEO127" s="1367"/>
      <c r="EEP127" s="1367"/>
      <c r="EEQ127" s="1367"/>
      <c r="EER127" s="1367"/>
      <c r="EES127" s="1367"/>
      <c r="EET127" s="1367"/>
      <c r="EEU127" s="1367"/>
      <c r="EEV127" s="1367"/>
      <c r="EEW127" s="1367"/>
      <c r="EEX127" s="1367"/>
      <c r="EEY127" s="1367"/>
      <c r="EEZ127" s="1367"/>
      <c r="EFA127" s="1367"/>
      <c r="EFB127" s="1367"/>
      <c r="EFC127" s="1367"/>
      <c r="EFD127" s="1367"/>
      <c r="EFE127" s="1367"/>
      <c r="EFF127" s="1367"/>
      <c r="EFG127" s="1367"/>
      <c r="EFH127" s="1367"/>
      <c r="EFI127" s="1367"/>
      <c r="EFJ127" s="1367"/>
      <c r="EFK127" s="1367"/>
      <c r="EFL127" s="1367"/>
      <c r="EFM127" s="1367"/>
      <c r="EFN127" s="1367"/>
      <c r="EFO127" s="1367"/>
      <c r="EFP127" s="1367"/>
      <c r="EFQ127" s="1367"/>
      <c r="EFR127" s="1367"/>
      <c r="EFS127" s="1367"/>
      <c r="EFT127" s="1367"/>
      <c r="EFU127" s="1367"/>
      <c r="EFV127" s="1367"/>
      <c r="EFW127" s="1367"/>
      <c r="EFX127" s="1367"/>
      <c r="EFY127" s="1367"/>
      <c r="EFZ127" s="1367"/>
      <c r="EGA127" s="1367"/>
      <c r="EGB127" s="1367"/>
      <c r="EGC127" s="1367"/>
      <c r="EGD127" s="1367"/>
      <c r="EGE127" s="1367"/>
      <c r="EGF127" s="1367"/>
      <c r="EGG127" s="1367"/>
      <c r="EGH127" s="1367"/>
      <c r="EGI127" s="1367"/>
      <c r="EGJ127" s="1367"/>
      <c r="EGK127" s="1367"/>
      <c r="EGL127" s="1367"/>
      <c r="EGM127" s="1367"/>
      <c r="EGN127" s="1367"/>
      <c r="EGO127" s="1367"/>
      <c r="EGP127" s="1367"/>
      <c r="EGQ127" s="1367"/>
      <c r="EGR127" s="1367"/>
      <c r="EGS127" s="1367"/>
      <c r="EGT127" s="1367"/>
      <c r="EGU127" s="1367"/>
      <c r="EGV127" s="1367"/>
      <c r="EGW127" s="1367"/>
      <c r="EGX127" s="1367"/>
      <c r="EGY127" s="1367"/>
      <c r="EGZ127" s="1367"/>
      <c r="EHA127" s="1367"/>
      <c r="EHB127" s="1367"/>
      <c r="EHC127" s="1367"/>
      <c r="EHD127" s="1367"/>
      <c r="EHE127" s="1367"/>
      <c r="EHF127" s="1367"/>
      <c r="EHG127" s="1367"/>
      <c r="EHH127" s="1367"/>
      <c r="EHI127" s="1367"/>
      <c r="EHJ127" s="1367"/>
      <c r="EHK127" s="1367"/>
      <c r="EHL127" s="1367"/>
      <c r="EHM127" s="1367"/>
      <c r="EHN127" s="1367"/>
      <c r="EHO127" s="1367"/>
      <c r="EHP127" s="1367"/>
      <c r="EHQ127" s="1367"/>
      <c r="EHR127" s="1367"/>
      <c r="EHS127" s="1367"/>
      <c r="EHT127" s="1367"/>
      <c r="EHU127" s="1367"/>
      <c r="EHV127" s="1367"/>
      <c r="EHW127" s="1367"/>
      <c r="EHX127" s="1367"/>
      <c r="EHY127" s="1367"/>
      <c r="EHZ127" s="1367"/>
      <c r="EIA127" s="1367"/>
      <c r="EIB127" s="1367"/>
      <c r="EIC127" s="1367"/>
      <c r="EID127" s="1367"/>
      <c r="EIE127" s="1367"/>
      <c r="EIF127" s="1367"/>
      <c r="EIG127" s="1367"/>
      <c r="EIH127" s="1367"/>
      <c r="EII127" s="1367"/>
      <c r="EIJ127" s="1367"/>
      <c r="EIK127" s="1367"/>
      <c r="EIL127" s="1367"/>
      <c r="EIM127" s="1367"/>
      <c r="EIN127" s="1367"/>
      <c r="EIO127" s="1367"/>
      <c r="EIP127" s="1367"/>
      <c r="EIQ127" s="1367"/>
      <c r="EIR127" s="1367"/>
      <c r="EIS127" s="1367"/>
      <c r="EIT127" s="1367"/>
      <c r="EIU127" s="1367"/>
      <c r="EIV127" s="1367"/>
      <c r="EIW127" s="1367"/>
      <c r="EIX127" s="1367"/>
      <c r="EIY127" s="1367"/>
      <c r="EIZ127" s="1367"/>
      <c r="EJA127" s="1367"/>
      <c r="EJB127" s="1367"/>
      <c r="EJC127" s="1367"/>
      <c r="EJD127" s="1367"/>
      <c r="EJE127" s="1367"/>
      <c r="EJF127" s="1367"/>
      <c r="EJG127" s="1367"/>
      <c r="EJH127" s="1367"/>
      <c r="EJI127" s="1367"/>
      <c r="EJJ127" s="1367"/>
      <c r="EJK127" s="1367"/>
      <c r="EJL127" s="1367"/>
      <c r="EJM127" s="1367"/>
      <c r="EJN127" s="1367"/>
      <c r="EJO127" s="1367"/>
      <c r="EJP127" s="1367"/>
      <c r="EJQ127" s="1367"/>
      <c r="EJR127" s="1367"/>
      <c r="EJS127" s="1367"/>
      <c r="EJT127" s="1367"/>
      <c r="EJU127" s="1367"/>
      <c r="EJV127" s="1367"/>
      <c r="EJW127" s="1367"/>
      <c r="EJX127" s="1367"/>
      <c r="EJY127" s="1367"/>
      <c r="EJZ127" s="1367"/>
      <c r="EKA127" s="1367"/>
      <c r="EKB127" s="1367"/>
      <c r="EKC127" s="1367"/>
      <c r="EKD127" s="1367"/>
      <c r="EKE127" s="1367"/>
      <c r="EKF127" s="1367"/>
      <c r="EKG127" s="1367"/>
      <c r="EKH127" s="1367"/>
      <c r="EKI127" s="1367"/>
      <c r="EKJ127" s="1367"/>
      <c r="EKK127" s="1367"/>
      <c r="EKL127" s="1367"/>
      <c r="EKM127" s="1367"/>
      <c r="EKN127" s="1367"/>
      <c r="EKO127" s="1367"/>
      <c r="EKP127" s="1367"/>
      <c r="EKQ127" s="1367"/>
      <c r="EKR127" s="1367"/>
      <c r="EKS127" s="1367"/>
      <c r="EKT127" s="1367"/>
      <c r="EKU127" s="1367"/>
      <c r="EKV127" s="1367"/>
      <c r="EKW127" s="1367"/>
      <c r="EKX127" s="1367"/>
      <c r="EKY127" s="1367"/>
      <c r="EKZ127" s="1367"/>
      <c r="ELA127" s="1367"/>
      <c r="ELB127" s="1367"/>
      <c r="ELC127" s="1367"/>
      <c r="ELD127" s="1367"/>
      <c r="ELE127" s="1367"/>
      <c r="ELF127" s="1367"/>
      <c r="ELG127" s="1367"/>
      <c r="ELH127" s="1367"/>
      <c r="ELI127" s="1367"/>
      <c r="ELJ127" s="1367"/>
      <c r="ELK127" s="1367"/>
      <c r="ELL127" s="1367"/>
      <c r="ELM127" s="1367"/>
      <c r="ELN127" s="1367"/>
      <c r="ELO127" s="1367"/>
      <c r="ELP127" s="1367"/>
      <c r="ELQ127" s="1367"/>
      <c r="ELR127" s="1367"/>
      <c r="ELS127" s="1367"/>
      <c r="ELT127" s="1367"/>
      <c r="ELU127" s="1367"/>
      <c r="ELV127" s="1367"/>
      <c r="ELW127" s="1367"/>
      <c r="ELX127" s="1367"/>
      <c r="ELY127" s="1367"/>
      <c r="ELZ127" s="1367"/>
      <c r="EMA127" s="1367"/>
      <c r="EMB127" s="1367"/>
      <c r="EMC127" s="1367"/>
      <c r="EMD127" s="1367"/>
      <c r="EME127" s="1367"/>
      <c r="EMF127" s="1367"/>
      <c r="EMG127" s="1367"/>
      <c r="EMH127" s="1367"/>
      <c r="EMI127" s="1367"/>
      <c r="EMJ127" s="1367"/>
      <c r="EMK127" s="1367"/>
      <c r="EML127" s="1367"/>
      <c r="EMM127" s="1367"/>
      <c r="EMN127" s="1367"/>
      <c r="EMO127" s="1367"/>
      <c r="EMP127" s="1367"/>
      <c r="EMQ127" s="1367"/>
      <c r="EMR127" s="1367"/>
      <c r="EMS127" s="1367"/>
      <c r="EMT127" s="1367"/>
      <c r="EMU127" s="1367"/>
      <c r="EMV127" s="1367"/>
      <c r="EMW127" s="1367"/>
      <c r="EMX127" s="1367"/>
      <c r="EMY127" s="1367"/>
      <c r="EMZ127" s="1367"/>
      <c r="ENA127" s="1367"/>
      <c r="ENB127" s="1367"/>
      <c r="ENC127" s="1367"/>
      <c r="END127" s="1367"/>
      <c r="ENE127" s="1367"/>
      <c r="ENF127" s="1367"/>
      <c r="ENG127" s="1367"/>
      <c r="ENH127" s="1367"/>
      <c r="ENI127" s="1367"/>
      <c r="ENJ127" s="1367"/>
      <c r="ENK127" s="1367"/>
      <c r="ENL127" s="1367"/>
      <c r="ENM127" s="1367"/>
      <c r="ENN127" s="1367"/>
      <c r="ENO127" s="1367"/>
      <c r="ENP127" s="1367"/>
      <c r="ENQ127" s="1367"/>
      <c r="ENR127" s="1367"/>
      <c r="ENS127" s="1367"/>
      <c r="ENT127" s="1367"/>
      <c r="ENU127" s="1367"/>
      <c r="ENV127" s="1367"/>
      <c r="ENW127" s="1367"/>
      <c r="ENX127" s="1367"/>
      <c r="ENY127" s="1367"/>
      <c r="ENZ127" s="1367"/>
      <c r="EOA127" s="1367"/>
      <c r="EOB127" s="1367"/>
      <c r="EOC127" s="1367"/>
      <c r="EOD127" s="1367"/>
      <c r="EOE127" s="1367"/>
      <c r="EOF127" s="1367"/>
      <c r="EOG127" s="1367"/>
      <c r="EOH127" s="1367"/>
      <c r="EOI127" s="1367"/>
      <c r="EOJ127" s="1367"/>
      <c r="EOK127" s="1367"/>
      <c r="EOL127" s="1367"/>
      <c r="EOM127" s="1367"/>
      <c r="EON127" s="1367"/>
      <c r="EOO127" s="1367"/>
      <c r="EOP127" s="1367"/>
      <c r="EOQ127" s="1367"/>
      <c r="EOR127" s="1367"/>
      <c r="EOS127" s="1367"/>
      <c r="EOT127" s="1367"/>
      <c r="EOU127" s="1367"/>
      <c r="EOV127" s="1367"/>
      <c r="EOW127" s="1367"/>
      <c r="EOX127" s="1367"/>
      <c r="EOY127" s="1367"/>
      <c r="EOZ127" s="1367"/>
      <c r="EPA127" s="1367"/>
      <c r="EPB127" s="1367"/>
      <c r="EPC127" s="1367"/>
      <c r="EPD127" s="1367"/>
      <c r="EPE127" s="1367"/>
      <c r="EPF127" s="1367"/>
      <c r="EPG127" s="1367"/>
      <c r="EPH127" s="1367"/>
      <c r="EPI127" s="1367"/>
      <c r="EPJ127" s="1367"/>
      <c r="EPK127" s="1367"/>
      <c r="EPL127" s="1367"/>
      <c r="EPM127" s="1367"/>
      <c r="EPN127" s="1367"/>
      <c r="EPO127" s="1367"/>
      <c r="EPP127" s="1367"/>
      <c r="EPQ127" s="1367"/>
      <c r="EPR127" s="1367"/>
      <c r="EPS127" s="1367"/>
      <c r="EPT127" s="1367"/>
      <c r="EPU127" s="1367"/>
      <c r="EPV127" s="1367"/>
      <c r="EPW127" s="1367"/>
      <c r="EPX127" s="1367"/>
      <c r="EPY127" s="1367"/>
      <c r="EPZ127" s="1367"/>
      <c r="EQA127" s="1367"/>
      <c r="EQB127" s="1367"/>
      <c r="EQC127" s="1367"/>
      <c r="EQD127" s="1367"/>
      <c r="EQE127" s="1367"/>
      <c r="EQF127" s="1367"/>
      <c r="EQG127" s="1367"/>
      <c r="EQH127" s="1367"/>
      <c r="EQI127" s="1367"/>
      <c r="EQJ127" s="1367"/>
      <c r="EQK127" s="1367"/>
      <c r="EQL127" s="1367"/>
      <c r="EQM127" s="1367"/>
      <c r="EQN127" s="1367"/>
      <c r="EQO127" s="1367"/>
      <c r="EQP127" s="1367"/>
      <c r="EQQ127" s="1367"/>
      <c r="EQR127" s="1367"/>
      <c r="EQS127" s="1367"/>
      <c r="EQT127" s="1367"/>
      <c r="EQU127" s="1367"/>
      <c r="EQV127" s="1367"/>
      <c r="EQW127" s="1367"/>
      <c r="EQX127" s="1367"/>
      <c r="EQY127" s="1367"/>
      <c r="EQZ127" s="1367"/>
      <c r="ERA127" s="1367"/>
      <c r="ERB127" s="1367"/>
      <c r="ERC127" s="1367"/>
      <c r="ERD127" s="1367"/>
      <c r="ERE127" s="1367"/>
      <c r="ERF127" s="1367"/>
      <c r="ERG127" s="1367"/>
      <c r="ERH127" s="1367"/>
      <c r="ERI127" s="1367"/>
      <c r="ERJ127" s="1367"/>
      <c r="ERK127" s="1367"/>
      <c r="ERL127" s="1367"/>
      <c r="ERM127" s="1367"/>
      <c r="ERN127" s="1367"/>
      <c r="ERO127" s="1367"/>
      <c r="ERP127" s="1367"/>
      <c r="ERQ127" s="1367"/>
      <c r="ERR127" s="1367"/>
      <c r="ERS127" s="1367"/>
      <c r="ERT127" s="1367"/>
      <c r="ERU127" s="1367"/>
      <c r="ERV127" s="1367"/>
      <c r="ERW127" s="1367"/>
      <c r="ERX127" s="1367"/>
      <c r="ERY127" s="1367"/>
      <c r="ERZ127" s="1367"/>
      <c r="ESA127" s="1367"/>
      <c r="ESB127" s="1367"/>
      <c r="ESC127" s="1367"/>
      <c r="ESD127" s="1367"/>
      <c r="ESE127" s="1367"/>
      <c r="ESF127" s="1367"/>
      <c r="ESG127" s="1367"/>
      <c r="ESH127" s="1367"/>
      <c r="ESI127" s="1367"/>
      <c r="ESJ127" s="1367"/>
      <c r="ESK127" s="1367"/>
      <c r="ESL127" s="1367"/>
      <c r="ESM127" s="1367"/>
      <c r="ESN127" s="1367"/>
      <c r="ESO127" s="1367"/>
      <c r="ESP127" s="1367"/>
      <c r="ESQ127" s="1367"/>
      <c r="ESR127" s="1367"/>
      <c r="ESS127" s="1367"/>
      <c r="EST127" s="1367"/>
      <c r="ESU127" s="1367"/>
      <c r="ESV127" s="1367"/>
      <c r="ESW127" s="1367"/>
      <c r="ESX127" s="1367"/>
      <c r="ESY127" s="1367"/>
      <c r="ESZ127" s="1367"/>
      <c r="ETA127" s="1367"/>
      <c r="ETB127" s="1367"/>
      <c r="ETC127" s="1367"/>
      <c r="ETD127" s="1367"/>
      <c r="ETE127" s="1367"/>
      <c r="ETF127" s="1367"/>
      <c r="ETG127" s="1367"/>
      <c r="ETH127" s="1367"/>
      <c r="ETI127" s="1367"/>
      <c r="ETJ127" s="1367"/>
      <c r="ETK127" s="1367"/>
      <c r="ETL127" s="1367"/>
      <c r="ETM127" s="1367"/>
      <c r="ETN127" s="1367"/>
      <c r="ETO127" s="1367"/>
      <c r="ETP127" s="1367"/>
      <c r="ETQ127" s="1367"/>
      <c r="ETR127" s="1367"/>
      <c r="ETS127" s="1367"/>
      <c r="ETT127" s="1367"/>
      <c r="ETU127" s="1367"/>
      <c r="ETV127" s="1367"/>
      <c r="ETW127" s="1367"/>
      <c r="ETX127" s="1367"/>
      <c r="ETY127" s="1367"/>
      <c r="ETZ127" s="1367"/>
      <c r="EUA127" s="1367"/>
      <c r="EUB127" s="1367"/>
      <c r="EUC127" s="1367"/>
      <c r="EUD127" s="1367"/>
      <c r="EUE127" s="1367"/>
      <c r="EUF127" s="1367"/>
      <c r="EUG127" s="1367"/>
      <c r="EUH127" s="1367"/>
      <c r="EUI127" s="1367"/>
      <c r="EUJ127" s="1367"/>
      <c r="EUK127" s="1367"/>
      <c r="EUL127" s="1367"/>
      <c r="EUM127" s="1367"/>
      <c r="EUN127" s="1367"/>
      <c r="EUO127" s="1367"/>
      <c r="EUP127" s="1367"/>
      <c r="EUQ127" s="1367"/>
      <c r="EUR127" s="1367"/>
      <c r="EUS127" s="1367"/>
      <c r="EUT127" s="1367"/>
      <c r="EUU127" s="1367"/>
      <c r="EUV127" s="1367"/>
      <c r="EUW127" s="1367"/>
      <c r="EUX127" s="1367"/>
      <c r="EUY127" s="1367"/>
      <c r="EUZ127" s="1367"/>
      <c r="EVA127" s="1367"/>
      <c r="EVB127" s="1367"/>
      <c r="EVC127" s="1367"/>
      <c r="EVD127" s="1367"/>
      <c r="EVE127" s="1367"/>
      <c r="EVF127" s="1367"/>
      <c r="EVG127" s="1367"/>
      <c r="EVH127" s="1367"/>
      <c r="EVI127" s="1367"/>
      <c r="EVJ127" s="1367"/>
      <c r="EVK127" s="1367"/>
      <c r="EVL127" s="1367"/>
      <c r="EVM127" s="1367"/>
      <c r="EVN127" s="1367"/>
      <c r="EVO127" s="1367"/>
      <c r="EVP127" s="1367"/>
      <c r="EVQ127" s="1367"/>
      <c r="EVR127" s="1367"/>
      <c r="EVS127" s="1367"/>
      <c r="EVT127" s="1367"/>
      <c r="EVU127" s="1367"/>
      <c r="EVV127" s="1367"/>
      <c r="EVW127" s="1367"/>
      <c r="EVX127" s="1367"/>
      <c r="EVY127" s="1367"/>
      <c r="EVZ127" s="1367"/>
      <c r="EWA127" s="1367"/>
      <c r="EWB127" s="1367"/>
      <c r="EWC127" s="1367"/>
      <c r="EWD127" s="1367"/>
      <c r="EWE127" s="1367"/>
      <c r="EWF127" s="1367"/>
      <c r="EWG127" s="1367"/>
      <c r="EWH127" s="1367"/>
      <c r="EWI127" s="1367"/>
      <c r="EWJ127" s="1367"/>
      <c r="EWK127" s="1367"/>
      <c r="EWL127" s="1367"/>
      <c r="EWM127" s="1367"/>
      <c r="EWN127" s="1367"/>
      <c r="EWO127" s="1367"/>
      <c r="EWP127" s="1367"/>
      <c r="EWQ127" s="1367"/>
      <c r="EWR127" s="1367"/>
      <c r="EWS127" s="1367"/>
      <c r="EWT127" s="1367"/>
      <c r="EWU127" s="1367"/>
      <c r="EWV127" s="1367"/>
      <c r="EWW127" s="1367"/>
      <c r="EWX127" s="1367"/>
      <c r="EWY127" s="1367"/>
      <c r="EWZ127" s="1367"/>
      <c r="EXA127" s="1367"/>
      <c r="EXB127" s="1367"/>
      <c r="EXC127" s="1367"/>
      <c r="EXD127" s="1367"/>
      <c r="EXE127" s="1367"/>
      <c r="EXF127" s="1367"/>
      <c r="EXG127" s="1367"/>
      <c r="EXH127" s="1367"/>
      <c r="EXI127" s="1367"/>
      <c r="EXJ127" s="1367"/>
      <c r="EXK127" s="1367"/>
      <c r="EXL127" s="1367"/>
      <c r="EXM127" s="1367"/>
      <c r="EXN127" s="1367"/>
      <c r="EXO127" s="1367"/>
      <c r="EXP127" s="1367"/>
      <c r="EXQ127" s="1367"/>
      <c r="EXR127" s="1367"/>
      <c r="EXS127" s="1367"/>
      <c r="EXT127" s="1367"/>
      <c r="EXU127" s="1367"/>
      <c r="EXV127" s="1367"/>
      <c r="EXW127" s="1367"/>
      <c r="EXX127" s="1367"/>
      <c r="EXY127" s="1367"/>
      <c r="EXZ127" s="1367"/>
      <c r="EYA127" s="1367"/>
      <c r="EYB127" s="1367"/>
      <c r="EYC127" s="1367"/>
      <c r="EYD127" s="1367"/>
      <c r="EYE127" s="1367"/>
      <c r="EYF127" s="1367"/>
      <c r="EYG127" s="1367"/>
      <c r="EYH127" s="1367"/>
      <c r="EYI127" s="1367"/>
      <c r="EYJ127" s="1367"/>
      <c r="EYK127" s="1367"/>
      <c r="EYL127" s="1367"/>
      <c r="EYM127" s="1367"/>
      <c r="EYN127" s="1367"/>
      <c r="EYO127" s="1367"/>
      <c r="EYP127" s="1367"/>
      <c r="EYQ127" s="1367"/>
      <c r="EYR127" s="1367"/>
      <c r="EYS127" s="1367"/>
      <c r="EYT127" s="1367"/>
      <c r="EYU127" s="1367"/>
      <c r="EYV127" s="1367"/>
      <c r="EYW127" s="1367"/>
      <c r="EYX127" s="1367"/>
      <c r="EYY127" s="1367"/>
      <c r="EYZ127" s="1367"/>
      <c r="EZA127" s="1367"/>
      <c r="EZB127" s="1367"/>
      <c r="EZC127" s="1367"/>
      <c r="EZD127" s="1367"/>
      <c r="EZE127" s="1367"/>
      <c r="EZF127" s="1367"/>
      <c r="EZG127" s="1367"/>
      <c r="EZH127" s="1367"/>
      <c r="EZI127" s="1367"/>
      <c r="EZJ127" s="1367"/>
      <c r="EZK127" s="1367"/>
      <c r="EZL127" s="1367"/>
      <c r="EZM127" s="1367"/>
      <c r="EZN127" s="1367"/>
      <c r="EZO127" s="1367"/>
      <c r="EZP127" s="1367"/>
      <c r="EZQ127" s="1367"/>
      <c r="EZR127" s="1367"/>
      <c r="EZS127" s="1367"/>
      <c r="EZT127" s="1367"/>
      <c r="EZU127" s="1367"/>
      <c r="EZV127" s="1367"/>
      <c r="EZW127" s="1367"/>
      <c r="EZX127" s="1367"/>
      <c r="EZY127" s="1367"/>
      <c r="EZZ127" s="1367"/>
      <c r="FAA127" s="1367"/>
      <c r="FAB127" s="1367"/>
      <c r="FAC127" s="1367"/>
      <c r="FAD127" s="1367"/>
      <c r="FAE127" s="1367"/>
      <c r="FAF127" s="1367"/>
      <c r="FAG127" s="1367"/>
      <c r="FAH127" s="1367"/>
      <c r="FAI127" s="1367"/>
      <c r="FAJ127" s="1367"/>
      <c r="FAK127" s="1367"/>
      <c r="FAL127" s="1367"/>
      <c r="FAM127" s="1367"/>
      <c r="FAN127" s="1367"/>
      <c r="FAO127" s="1367"/>
      <c r="FAP127" s="1367"/>
      <c r="FAQ127" s="1367"/>
      <c r="FAR127" s="1367"/>
      <c r="FAS127" s="1367"/>
      <c r="FAT127" s="1367"/>
      <c r="FAU127" s="1367"/>
      <c r="FAV127" s="1367"/>
      <c r="FAW127" s="1367"/>
      <c r="FAX127" s="1367"/>
      <c r="FAY127" s="1367"/>
      <c r="FAZ127" s="1367"/>
      <c r="FBA127" s="1367"/>
      <c r="FBB127" s="1367"/>
      <c r="FBC127" s="1367"/>
      <c r="FBD127" s="1367"/>
      <c r="FBE127" s="1367"/>
      <c r="FBF127" s="1367"/>
      <c r="FBG127" s="1367"/>
      <c r="FBH127" s="1367"/>
      <c r="FBI127" s="1367"/>
      <c r="FBJ127" s="1367"/>
      <c r="FBK127" s="1367"/>
      <c r="FBL127" s="1367"/>
      <c r="FBM127" s="1367"/>
      <c r="FBN127" s="1367"/>
      <c r="FBO127" s="1367"/>
      <c r="FBP127" s="1367"/>
      <c r="FBQ127" s="1367"/>
      <c r="FBR127" s="1367"/>
      <c r="FBS127" s="1367"/>
      <c r="FBT127" s="1367"/>
      <c r="FBU127" s="1367"/>
      <c r="FBV127" s="1367"/>
      <c r="FBW127" s="1367"/>
      <c r="FBX127" s="1367"/>
      <c r="FBY127" s="1367"/>
      <c r="FBZ127" s="1367"/>
      <c r="FCA127" s="1367"/>
      <c r="FCB127" s="1367"/>
      <c r="FCC127" s="1367"/>
      <c r="FCD127" s="1367"/>
      <c r="FCE127" s="1367"/>
      <c r="FCF127" s="1367"/>
      <c r="FCG127" s="1367"/>
      <c r="FCH127" s="1367"/>
      <c r="FCI127" s="1367"/>
      <c r="FCJ127" s="1367"/>
      <c r="FCK127" s="1367"/>
      <c r="FCL127" s="1367"/>
      <c r="FCM127" s="1367"/>
      <c r="FCN127" s="1367"/>
      <c r="FCO127" s="1367"/>
      <c r="FCP127" s="1367"/>
      <c r="FCQ127" s="1367"/>
      <c r="FCR127" s="1367"/>
      <c r="FCS127" s="1367"/>
      <c r="FCT127" s="1367"/>
      <c r="FCU127" s="1367"/>
      <c r="FCV127" s="1367"/>
      <c r="FCW127" s="1367"/>
      <c r="FCX127" s="1367"/>
      <c r="FCY127" s="1367"/>
      <c r="FCZ127" s="1367"/>
      <c r="FDA127" s="1367"/>
      <c r="FDB127" s="1367"/>
      <c r="FDC127" s="1367"/>
      <c r="FDD127" s="1367"/>
      <c r="FDE127" s="1367"/>
      <c r="FDF127" s="1367"/>
      <c r="FDG127" s="1367"/>
      <c r="FDH127" s="1367"/>
      <c r="FDI127" s="1367"/>
      <c r="FDJ127" s="1367"/>
      <c r="FDK127" s="1367"/>
      <c r="FDL127" s="1367"/>
      <c r="FDM127" s="1367"/>
      <c r="FDN127" s="1367"/>
      <c r="FDO127" s="1367"/>
      <c r="FDP127" s="1367"/>
      <c r="FDQ127" s="1367"/>
      <c r="FDR127" s="1367"/>
      <c r="FDS127" s="1367"/>
      <c r="FDT127" s="1367"/>
      <c r="FDU127" s="1367"/>
      <c r="FDV127" s="1367"/>
      <c r="FDW127" s="1367"/>
      <c r="FDX127" s="1367"/>
      <c r="FDY127" s="1367"/>
      <c r="FDZ127" s="1367"/>
      <c r="FEA127" s="1367"/>
      <c r="FEB127" s="1367"/>
      <c r="FEC127" s="1367"/>
      <c r="FED127" s="1367"/>
      <c r="FEE127" s="1367"/>
      <c r="FEF127" s="1367"/>
      <c r="FEG127" s="1367"/>
      <c r="FEH127" s="1367"/>
      <c r="FEI127" s="1367"/>
      <c r="FEJ127" s="1367"/>
      <c r="FEK127" s="1367"/>
      <c r="FEL127" s="1367"/>
      <c r="FEM127" s="1367"/>
      <c r="FEN127" s="1367"/>
      <c r="FEO127" s="1367"/>
      <c r="FEP127" s="1367"/>
      <c r="FEQ127" s="1367"/>
      <c r="FER127" s="1367"/>
      <c r="FES127" s="1367"/>
      <c r="FET127" s="1367"/>
      <c r="FEU127" s="1367"/>
      <c r="FEV127" s="1367"/>
      <c r="FEW127" s="1367"/>
      <c r="FEX127" s="1367"/>
      <c r="FEY127" s="1367"/>
      <c r="FEZ127" s="1367"/>
      <c r="FFA127" s="1367"/>
      <c r="FFB127" s="1367"/>
      <c r="FFC127" s="1367"/>
      <c r="FFD127" s="1367"/>
      <c r="FFE127" s="1367"/>
      <c r="FFF127" s="1367"/>
      <c r="FFG127" s="1367"/>
      <c r="FFH127" s="1367"/>
      <c r="FFI127" s="1367"/>
      <c r="FFJ127" s="1367"/>
      <c r="FFK127" s="1367"/>
      <c r="FFL127" s="1367"/>
      <c r="FFM127" s="1367"/>
      <c r="FFN127" s="1367"/>
      <c r="FFO127" s="1367"/>
      <c r="FFP127" s="1367"/>
      <c r="FFQ127" s="1367"/>
      <c r="FFR127" s="1367"/>
      <c r="FFS127" s="1367"/>
      <c r="FFT127" s="1367"/>
      <c r="FFU127" s="1367"/>
      <c r="FFV127" s="1367"/>
      <c r="FFW127" s="1367"/>
      <c r="FFX127" s="1367"/>
      <c r="FFY127" s="1367"/>
      <c r="FFZ127" s="1367"/>
      <c r="FGA127" s="1367"/>
      <c r="FGB127" s="1367"/>
      <c r="FGC127" s="1367"/>
      <c r="FGD127" s="1367"/>
      <c r="FGE127" s="1367"/>
      <c r="FGF127" s="1367"/>
      <c r="FGG127" s="1367"/>
      <c r="FGH127" s="1367"/>
      <c r="FGI127" s="1367"/>
      <c r="FGJ127" s="1367"/>
      <c r="FGK127" s="1367"/>
      <c r="FGL127" s="1367"/>
      <c r="FGM127" s="1367"/>
      <c r="FGN127" s="1367"/>
      <c r="FGO127" s="1367"/>
      <c r="FGP127" s="1367"/>
      <c r="FGQ127" s="1367"/>
      <c r="FGR127" s="1367"/>
      <c r="FGS127" s="1367"/>
      <c r="FGT127" s="1367"/>
      <c r="FGU127" s="1367"/>
      <c r="FGV127" s="1367"/>
      <c r="FGW127" s="1367"/>
      <c r="FGX127" s="1367"/>
      <c r="FGY127" s="1367"/>
      <c r="FGZ127" s="1367"/>
      <c r="FHA127" s="1367"/>
      <c r="FHB127" s="1367"/>
      <c r="FHC127" s="1367"/>
      <c r="FHD127" s="1367"/>
      <c r="FHE127" s="1367"/>
      <c r="FHF127" s="1367"/>
      <c r="FHG127" s="1367"/>
      <c r="FHH127" s="1367"/>
      <c r="FHI127" s="1367"/>
      <c r="FHJ127" s="1367"/>
      <c r="FHK127" s="1367"/>
      <c r="FHL127" s="1367"/>
      <c r="FHM127" s="1367"/>
      <c r="FHN127" s="1367"/>
      <c r="FHO127" s="1367"/>
      <c r="FHP127" s="1367"/>
      <c r="FHQ127" s="1367"/>
      <c r="FHR127" s="1367"/>
      <c r="FHS127" s="1367"/>
      <c r="FHT127" s="1367"/>
      <c r="FHU127" s="1367"/>
      <c r="FHV127" s="1367"/>
      <c r="FHW127" s="1367"/>
      <c r="FHX127" s="1367"/>
      <c r="FHY127" s="1367"/>
      <c r="FHZ127" s="1367"/>
      <c r="FIA127" s="1367"/>
      <c r="FIB127" s="1367"/>
      <c r="FIC127" s="1367"/>
      <c r="FID127" s="1367"/>
      <c r="FIE127" s="1367"/>
      <c r="FIF127" s="1367"/>
      <c r="FIG127" s="1367"/>
      <c r="FIH127" s="1367"/>
      <c r="FII127" s="1367"/>
      <c r="FIJ127" s="1367"/>
      <c r="FIK127" s="1367"/>
      <c r="FIL127" s="1367"/>
      <c r="FIM127" s="1367"/>
      <c r="FIN127" s="1367"/>
      <c r="FIO127" s="1367"/>
      <c r="FIP127" s="1367"/>
      <c r="FIQ127" s="1367"/>
      <c r="FIR127" s="1367"/>
      <c r="FIS127" s="1367"/>
      <c r="FIT127" s="1367"/>
      <c r="FIU127" s="1367"/>
      <c r="FIV127" s="1367"/>
      <c r="FIW127" s="1367"/>
      <c r="FIX127" s="1367"/>
      <c r="FIY127" s="1367"/>
      <c r="FIZ127" s="1367"/>
      <c r="FJA127" s="1367"/>
      <c r="FJB127" s="1367"/>
      <c r="FJC127" s="1367"/>
      <c r="FJD127" s="1367"/>
      <c r="FJE127" s="1367"/>
      <c r="FJF127" s="1367"/>
      <c r="FJG127" s="1367"/>
      <c r="FJH127" s="1367"/>
      <c r="FJI127" s="1367"/>
      <c r="FJJ127" s="1367"/>
      <c r="FJK127" s="1367"/>
      <c r="FJL127" s="1367"/>
      <c r="FJM127" s="1367"/>
      <c r="FJN127" s="1367"/>
      <c r="FJO127" s="1367"/>
      <c r="FJP127" s="1367"/>
      <c r="FJQ127" s="1367"/>
      <c r="FJR127" s="1367"/>
      <c r="FJS127" s="1367"/>
      <c r="FJT127" s="1367"/>
      <c r="FJU127" s="1367"/>
      <c r="FJV127" s="1367"/>
      <c r="FJW127" s="1367"/>
      <c r="FJX127" s="1367"/>
      <c r="FJY127" s="1367"/>
      <c r="FJZ127" s="1367"/>
      <c r="FKA127" s="1367"/>
      <c r="FKB127" s="1367"/>
      <c r="FKC127" s="1367"/>
      <c r="FKD127" s="1367"/>
      <c r="FKE127" s="1367"/>
      <c r="FKF127" s="1367"/>
      <c r="FKG127" s="1367"/>
      <c r="FKH127" s="1367"/>
      <c r="FKI127" s="1367"/>
      <c r="FKJ127" s="1367"/>
      <c r="FKK127" s="1367"/>
      <c r="FKL127" s="1367"/>
      <c r="FKM127" s="1367"/>
      <c r="FKN127" s="1367"/>
      <c r="FKO127" s="1367"/>
      <c r="FKP127" s="1367"/>
      <c r="FKQ127" s="1367"/>
      <c r="FKR127" s="1367"/>
      <c r="FKS127" s="1367"/>
      <c r="FKT127" s="1367"/>
      <c r="FKU127" s="1367"/>
      <c r="FKV127" s="1367"/>
      <c r="FKW127" s="1367"/>
      <c r="FKX127" s="1367"/>
      <c r="FKY127" s="1367"/>
      <c r="FKZ127" s="1367"/>
      <c r="FLA127" s="1367"/>
      <c r="FLB127" s="1367"/>
      <c r="FLC127" s="1367"/>
      <c r="FLD127" s="1367"/>
      <c r="FLE127" s="1367"/>
      <c r="FLF127" s="1367"/>
      <c r="FLG127" s="1367"/>
      <c r="FLH127" s="1367"/>
      <c r="FLI127" s="1367"/>
      <c r="FLJ127" s="1367"/>
      <c r="FLK127" s="1367"/>
      <c r="FLL127" s="1367"/>
      <c r="FLM127" s="1367"/>
      <c r="FLN127" s="1367"/>
      <c r="FLO127" s="1367"/>
      <c r="FLP127" s="1367"/>
      <c r="FLQ127" s="1367"/>
      <c r="FLR127" s="1367"/>
      <c r="FLS127" s="1367"/>
      <c r="FLT127" s="1367"/>
      <c r="FLU127" s="1367"/>
      <c r="FLV127" s="1367"/>
      <c r="FLW127" s="1367"/>
      <c r="FLX127" s="1367"/>
      <c r="FLY127" s="1367"/>
      <c r="FLZ127" s="1367"/>
      <c r="FMA127" s="1367"/>
      <c r="FMB127" s="1367"/>
      <c r="FMC127" s="1367"/>
      <c r="FMD127" s="1367"/>
      <c r="FME127" s="1367"/>
      <c r="FMF127" s="1367"/>
      <c r="FMG127" s="1367"/>
      <c r="FMH127" s="1367"/>
      <c r="FMI127" s="1367"/>
      <c r="FMJ127" s="1367"/>
      <c r="FMK127" s="1367"/>
      <c r="FML127" s="1367"/>
      <c r="FMM127" s="1367"/>
      <c r="FMN127" s="1367"/>
      <c r="FMO127" s="1367"/>
      <c r="FMP127" s="1367"/>
      <c r="FMQ127" s="1367"/>
      <c r="FMR127" s="1367"/>
      <c r="FMS127" s="1367"/>
      <c r="FMT127" s="1367"/>
      <c r="FMU127" s="1367"/>
      <c r="FMV127" s="1367"/>
      <c r="FMW127" s="1367"/>
      <c r="FMX127" s="1367"/>
      <c r="FMY127" s="1367"/>
      <c r="FMZ127" s="1367"/>
      <c r="FNA127" s="1367"/>
      <c r="FNB127" s="1367"/>
      <c r="FNC127" s="1367"/>
      <c r="FND127" s="1367"/>
      <c r="FNE127" s="1367"/>
      <c r="FNF127" s="1367"/>
      <c r="FNG127" s="1367"/>
      <c r="FNH127" s="1367"/>
      <c r="FNI127" s="1367"/>
      <c r="FNJ127" s="1367"/>
      <c r="FNK127" s="1367"/>
      <c r="FNL127" s="1367"/>
      <c r="FNM127" s="1367"/>
      <c r="FNN127" s="1367"/>
      <c r="FNO127" s="1367"/>
      <c r="FNP127" s="1367"/>
      <c r="FNQ127" s="1367"/>
      <c r="FNR127" s="1367"/>
      <c r="FNS127" s="1367"/>
      <c r="FNT127" s="1367"/>
      <c r="FNU127" s="1367"/>
      <c r="FNV127" s="1367"/>
      <c r="FNW127" s="1367"/>
      <c r="FNX127" s="1367"/>
      <c r="FNY127" s="1367"/>
      <c r="FNZ127" s="1367"/>
      <c r="FOA127" s="1367"/>
      <c r="FOB127" s="1367"/>
      <c r="FOC127" s="1367"/>
      <c r="FOD127" s="1367"/>
      <c r="FOE127" s="1367"/>
      <c r="FOF127" s="1367"/>
      <c r="FOG127" s="1367"/>
      <c r="FOH127" s="1367"/>
      <c r="FOI127" s="1367"/>
      <c r="FOJ127" s="1367"/>
      <c r="FOK127" s="1367"/>
      <c r="FOL127" s="1367"/>
      <c r="FOM127" s="1367"/>
      <c r="FON127" s="1367"/>
      <c r="FOO127" s="1367"/>
      <c r="FOP127" s="1367"/>
      <c r="FOQ127" s="1367"/>
      <c r="FOR127" s="1367"/>
      <c r="FOS127" s="1367"/>
      <c r="FOT127" s="1367"/>
      <c r="FOU127" s="1367"/>
      <c r="FOV127" s="1367"/>
      <c r="FOW127" s="1367"/>
      <c r="FOX127" s="1367"/>
      <c r="FOY127" s="1367"/>
      <c r="FOZ127" s="1367"/>
      <c r="FPA127" s="1367"/>
      <c r="FPB127" s="1367"/>
      <c r="FPC127" s="1367"/>
      <c r="FPD127" s="1367"/>
      <c r="FPE127" s="1367"/>
      <c r="FPF127" s="1367"/>
      <c r="FPG127" s="1367"/>
      <c r="FPH127" s="1367"/>
      <c r="FPI127" s="1367"/>
      <c r="FPJ127" s="1367"/>
      <c r="FPK127" s="1367"/>
      <c r="FPL127" s="1367"/>
      <c r="FPM127" s="1367"/>
      <c r="FPN127" s="1367"/>
      <c r="FPO127" s="1367"/>
      <c r="FPP127" s="1367"/>
      <c r="FPQ127" s="1367"/>
      <c r="FPR127" s="1367"/>
      <c r="FPS127" s="1367"/>
      <c r="FPT127" s="1367"/>
      <c r="FPU127" s="1367"/>
      <c r="FPV127" s="1367"/>
      <c r="FPW127" s="1367"/>
      <c r="FPX127" s="1367"/>
      <c r="FPY127" s="1367"/>
      <c r="FPZ127" s="1367"/>
      <c r="FQA127" s="1367"/>
      <c r="FQB127" s="1367"/>
      <c r="FQC127" s="1367"/>
      <c r="FQD127" s="1367"/>
      <c r="FQE127" s="1367"/>
      <c r="FQF127" s="1367"/>
      <c r="FQG127" s="1367"/>
      <c r="FQH127" s="1367"/>
      <c r="FQI127" s="1367"/>
      <c r="FQJ127" s="1367"/>
      <c r="FQK127" s="1367"/>
      <c r="FQL127" s="1367"/>
      <c r="FQM127" s="1367"/>
      <c r="FQN127" s="1367"/>
      <c r="FQO127" s="1367"/>
      <c r="FQP127" s="1367"/>
      <c r="FQQ127" s="1367"/>
      <c r="FQR127" s="1367"/>
      <c r="FQS127" s="1367"/>
      <c r="FQT127" s="1367"/>
      <c r="FQU127" s="1367"/>
      <c r="FQV127" s="1367"/>
      <c r="FQW127" s="1367"/>
      <c r="FQX127" s="1367"/>
      <c r="FQY127" s="1367"/>
      <c r="FQZ127" s="1367"/>
      <c r="FRA127" s="1367"/>
      <c r="FRB127" s="1367"/>
      <c r="FRC127" s="1367"/>
      <c r="FRD127" s="1367"/>
      <c r="FRE127" s="1367"/>
      <c r="FRF127" s="1367"/>
      <c r="FRG127" s="1367"/>
      <c r="FRH127" s="1367"/>
      <c r="FRI127" s="1367"/>
      <c r="FRJ127" s="1367"/>
      <c r="FRK127" s="1367"/>
      <c r="FRL127" s="1367"/>
      <c r="FRM127" s="1367"/>
      <c r="FRN127" s="1367"/>
      <c r="FRO127" s="1367"/>
      <c r="FRP127" s="1367"/>
      <c r="FRQ127" s="1367"/>
      <c r="FRR127" s="1367"/>
      <c r="FRS127" s="1367"/>
      <c r="FRT127" s="1367"/>
      <c r="FRU127" s="1367"/>
      <c r="FRV127" s="1367"/>
      <c r="FRW127" s="1367"/>
      <c r="FRX127" s="1367"/>
      <c r="FRY127" s="1367"/>
      <c r="FRZ127" s="1367"/>
      <c r="FSA127" s="1367"/>
      <c r="FSB127" s="1367"/>
      <c r="FSC127" s="1367"/>
      <c r="FSD127" s="1367"/>
      <c r="FSE127" s="1367"/>
      <c r="FSF127" s="1367"/>
      <c r="FSG127" s="1367"/>
      <c r="FSH127" s="1367"/>
      <c r="FSI127" s="1367"/>
      <c r="FSJ127" s="1367"/>
      <c r="FSK127" s="1367"/>
      <c r="FSL127" s="1367"/>
      <c r="FSM127" s="1367"/>
      <c r="FSN127" s="1367"/>
      <c r="FSO127" s="1367"/>
      <c r="FSP127" s="1367"/>
      <c r="FSQ127" s="1367"/>
      <c r="FSR127" s="1367"/>
      <c r="FSS127" s="1367"/>
      <c r="FST127" s="1367"/>
      <c r="FSU127" s="1367"/>
      <c r="FSV127" s="1367"/>
      <c r="FSW127" s="1367"/>
      <c r="FSX127" s="1367"/>
      <c r="FSY127" s="1367"/>
      <c r="FSZ127" s="1367"/>
      <c r="FTA127" s="1367"/>
      <c r="FTB127" s="1367"/>
      <c r="FTC127" s="1367"/>
      <c r="FTD127" s="1367"/>
      <c r="FTE127" s="1367"/>
      <c r="FTF127" s="1367"/>
      <c r="FTG127" s="1367"/>
      <c r="FTH127" s="1367"/>
      <c r="FTI127" s="1367"/>
      <c r="FTJ127" s="1367"/>
      <c r="FTK127" s="1367"/>
      <c r="FTL127" s="1367"/>
      <c r="FTM127" s="1367"/>
      <c r="FTN127" s="1367"/>
      <c r="FTO127" s="1367"/>
      <c r="FTP127" s="1367"/>
      <c r="FTQ127" s="1367"/>
      <c r="FTR127" s="1367"/>
      <c r="FTS127" s="1367"/>
      <c r="FTT127" s="1367"/>
      <c r="FTU127" s="1367"/>
      <c r="FTV127" s="1367"/>
      <c r="FTW127" s="1367"/>
      <c r="FTX127" s="1367"/>
      <c r="FTY127" s="1367"/>
      <c r="FTZ127" s="1367"/>
      <c r="FUA127" s="1367"/>
      <c r="FUB127" s="1367"/>
      <c r="FUC127" s="1367"/>
      <c r="FUD127" s="1367"/>
      <c r="FUE127" s="1367"/>
      <c r="FUF127" s="1367"/>
      <c r="FUG127" s="1367"/>
      <c r="FUH127" s="1367"/>
      <c r="FUI127" s="1367"/>
      <c r="FUJ127" s="1367"/>
      <c r="FUK127" s="1367"/>
      <c r="FUL127" s="1367"/>
      <c r="FUM127" s="1367"/>
      <c r="FUN127" s="1367"/>
      <c r="FUO127" s="1367"/>
      <c r="FUP127" s="1367"/>
      <c r="FUQ127" s="1367"/>
      <c r="FUR127" s="1367"/>
      <c r="FUS127" s="1367"/>
      <c r="FUT127" s="1367"/>
      <c r="FUU127" s="1367"/>
      <c r="FUV127" s="1367"/>
      <c r="FUW127" s="1367"/>
      <c r="FUX127" s="1367"/>
      <c r="FUY127" s="1367"/>
      <c r="FUZ127" s="1367"/>
      <c r="FVA127" s="1367"/>
      <c r="FVB127" s="1367"/>
      <c r="FVC127" s="1367"/>
      <c r="FVD127" s="1367"/>
      <c r="FVE127" s="1367"/>
      <c r="FVF127" s="1367"/>
      <c r="FVG127" s="1367"/>
      <c r="FVH127" s="1367"/>
      <c r="FVI127" s="1367"/>
      <c r="FVJ127" s="1367"/>
      <c r="FVK127" s="1367"/>
      <c r="FVL127" s="1367"/>
      <c r="FVM127" s="1367"/>
      <c r="FVN127" s="1367"/>
      <c r="FVO127" s="1367"/>
      <c r="FVP127" s="1367"/>
      <c r="FVQ127" s="1367"/>
      <c r="FVR127" s="1367"/>
      <c r="FVS127" s="1367"/>
      <c r="FVT127" s="1367"/>
      <c r="FVU127" s="1367"/>
      <c r="FVV127" s="1367"/>
      <c r="FVW127" s="1367"/>
      <c r="FVX127" s="1367"/>
      <c r="FVY127" s="1367"/>
      <c r="FVZ127" s="1367"/>
      <c r="FWA127" s="1367"/>
      <c r="FWB127" s="1367"/>
      <c r="FWC127" s="1367"/>
      <c r="FWD127" s="1367"/>
      <c r="FWE127" s="1367"/>
      <c r="FWF127" s="1367"/>
      <c r="FWG127" s="1367"/>
      <c r="FWH127" s="1367"/>
      <c r="FWI127" s="1367"/>
      <c r="FWJ127" s="1367"/>
      <c r="FWK127" s="1367"/>
      <c r="FWL127" s="1367"/>
      <c r="FWM127" s="1367"/>
      <c r="FWN127" s="1367"/>
      <c r="FWO127" s="1367"/>
      <c r="FWP127" s="1367"/>
      <c r="FWQ127" s="1367"/>
      <c r="FWR127" s="1367"/>
      <c r="FWS127" s="1367"/>
      <c r="FWT127" s="1367"/>
      <c r="FWU127" s="1367"/>
      <c r="FWV127" s="1367"/>
      <c r="FWW127" s="1367"/>
      <c r="FWX127" s="1367"/>
      <c r="FWY127" s="1367"/>
      <c r="FWZ127" s="1367"/>
      <c r="FXA127" s="1367"/>
      <c r="FXB127" s="1367"/>
      <c r="FXC127" s="1367"/>
      <c r="FXD127" s="1367"/>
      <c r="FXE127" s="1367"/>
      <c r="FXF127" s="1367"/>
      <c r="FXG127" s="1367"/>
      <c r="FXH127" s="1367"/>
      <c r="FXI127" s="1367"/>
      <c r="FXJ127" s="1367"/>
      <c r="FXK127" s="1367"/>
      <c r="FXL127" s="1367"/>
      <c r="FXM127" s="1367"/>
      <c r="FXN127" s="1367"/>
      <c r="FXO127" s="1367"/>
      <c r="FXP127" s="1367"/>
      <c r="FXQ127" s="1367"/>
      <c r="FXR127" s="1367"/>
      <c r="FXS127" s="1367"/>
      <c r="FXT127" s="1367"/>
      <c r="FXU127" s="1367"/>
      <c r="FXV127" s="1367"/>
      <c r="FXW127" s="1367"/>
      <c r="FXX127" s="1367"/>
      <c r="FXY127" s="1367"/>
      <c r="FXZ127" s="1367"/>
      <c r="FYA127" s="1367"/>
      <c r="FYB127" s="1367"/>
      <c r="FYC127" s="1367"/>
      <c r="FYD127" s="1367"/>
      <c r="FYE127" s="1367"/>
      <c r="FYF127" s="1367"/>
      <c r="FYG127" s="1367"/>
      <c r="FYH127" s="1367"/>
      <c r="FYI127" s="1367"/>
      <c r="FYJ127" s="1367"/>
      <c r="FYK127" s="1367"/>
      <c r="FYL127" s="1367"/>
      <c r="FYM127" s="1367"/>
      <c r="FYN127" s="1367"/>
      <c r="FYO127" s="1367"/>
      <c r="FYP127" s="1367"/>
      <c r="FYQ127" s="1367"/>
      <c r="FYR127" s="1367"/>
      <c r="FYS127" s="1367"/>
      <c r="FYT127" s="1367"/>
      <c r="FYU127" s="1367"/>
      <c r="FYV127" s="1367"/>
      <c r="FYW127" s="1367"/>
      <c r="FYX127" s="1367"/>
      <c r="FYY127" s="1367"/>
      <c r="FYZ127" s="1367"/>
      <c r="FZA127" s="1367"/>
      <c r="FZB127" s="1367"/>
      <c r="FZC127" s="1367"/>
      <c r="FZD127" s="1367"/>
      <c r="FZE127" s="1367"/>
      <c r="FZF127" s="1367"/>
      <c r="FZG127" s="1367"/>
      <c r="FZH127" s="1367"/>
      <c r="FZI127" s="1367"/>
      <c r="FZJ127" s="1367"/>
      <c r="FZK127" s="1367"/>
      <c r="FZL127" s="1367"/>
      <c r="FZM127" s="1367"/>
      <c r="FZN127" s="1367"/>
      <c r="FZO127" s="1367"/>
      <c r="FZP127" s="1367"/>
      <c r="FZQ127" s="1367"/>
      <c r="FZR127" s="1367"/>
      <c r="FZS127" s="1367"/>
      <c r="FZT127" s="1367"/>
      <c r="FZU127" s="1367"/>
      <c r="FZV127" s="1367"/>
      <c r="FZW127" s="1367"/>
      <c r="FZX127" s="1367"/>
      <c r="FZY127" s="1367"/>
      <c r="FZZ127" s="1367"/>
      <c r="GAA127" s="1367"/>
      <c r="GAB127" s="1367"/>
      <c r="GAC127" s="1367"/>
      <c r="GAD127" s="1367"/>
      <c r="GAE127" s="1367"/>
      <c r="GAF127" s="1367"/>
      <c r="GAG127" s="1367"/>
      <c r="GAH127" s="1367"/>
      <c r="GAI127" s="1367"/>
      <c r="GAJ127" s="1367"/>
      <c r="GAK127" s="1367"/>
      <c r="GAL127" s="1367"/>
      <c r="GAM127" s="1367"/>
      <c r="GAN127" s="1367"/>
      <c r="GAO127" s="1367"/>
      <c r="GAP127" s="1367"/>
      <c r="GAQ127" s="1367"/>
      <c r="GAR127" s="1367"/>
      <c r="GAS127" s="1367"/>
      <c r="GAT127" s="1367"/>
      <c r="GAU127" s="1367"/>
      <c r="GAV127" s="1367"/>
      <c r="GAW127" s="1367"/>
      <c r="GAX127" s="1367"/>
      <c r="GAY127" s="1367"/>
      <c r="GAZ127" s="1367"/>
      <c r="GBA127" s="1367"/>
      <c r="GBB127" s="1367"/>
      <c r="GBC127" s="1367"/>
      <c r="GBD127" s="1367"/>
      <c r="GBE127" s="1367"/>
      <c r="GBF127" s="1367"/>
      <c r="GBG127" s="1367"/>
      <c r="GBH127" s="1367"/>
      <c r="GBI127" s="1367"/>
      <c r="GBJ127" s="1367"/>
      <c r="GBK127" s="1367"/>
      <c r="GBL127" s="1367"/>
      <c r="GBM127" s="1367"/>
      <c r="GBN127" s="1367"/>
      <c r="GBO127" s="1367"/>
      <c r="GBP127" s="1367"/>
      <c r="GBQ127" s="1367"/>
      <c r="GBR127" s="1367"/>
      <c r="GBS127" s="1367"/>
      <c r="GBT127" s="1367"/>
      <c r="GBU127" s="1367"/>
      <c r="GBV127" s="1367"/>
      <c r="GBW127" s="1367"/>
      <c r="GBX127" s="1367"/>
      <c r="GBY127" s="1367"/>
      <c r="GBZ127" s="1367"/>
      <c r="GCA127" s="1367"/>
      <c r="GCB127" s="1367"/>
      <c r="GCC127" s="1367"/>
      <c r="GCD127" s="1367"/>
      <c r="GCE127" s="1367"/>
      <c r="GCF127" s="1367"/>
      <c r="GCG127" s="1367"/>
      <c r="GCH127" s="1367"/>
      <c r="GCI127" s="1367"/>
      <c r="GCJ127" s="1367"/>
      <c r="GCK127" s="1367"/>
      <c r="GCL127" s="1367"/>
      <c r="GCM127" s="1367"/>
      <c r="GCN127" s="1367"/>
      <c r="GCO127" s="1367"/>
      <c r="GCP127" s="1367"/>
      <c r="GCQ127" s="1367"/>
      <c r="GCR127" s="1367"/>
      <c r="GCS127" s="1367"/>
      <c r="GCT127" s="1367"/>
      <c r="GCU127" s="1367"/>
      <c r="GCV127" s="1367"/>
      <c r="GCW127" s="1367"/>
      <c r="GCX127" s="1367"/>
      <c r="GCY127" s="1367"/>
      <c r="GCZ127" s="1367"/>
      <c r="GDA127" s="1367"/>
      <c r="GDB127" s="1367"/>
      <c r="GDC127" s="1367"/>
      <c r="GDD127" s="1367"/>
      <c r="GDE127" s="1367"/>
      <c r="GDF127" s="1367"/>
      <c r="GDG127" s="1367"/>
      <c r="GDH127" s="1367"/>
      <c r="GDI127" s="1367"/>
      <c r="GDJ127" s="1367"/>
      <c r="GDK127" s="1367"/>
      <c r="GDL127" s="1367"/>
      <c r="GDM127" s="1367"/>
      <c r="GDN127" s="1367"/>
      <c r="GDO127" s="1367"/>
      <c r="GDP127" s="1367"/>
      <c r="GDQ127" s="1367"/>
      <c r="GDR127" s="1367"/>
      <c r="GDS127" s="1367"/>
      <c r="GDT127" s="1367"/>
      <c r="GDU127" s="1367"/>
      <c r="GDV127" s="1367"/>
      <c r="GDW127" s="1367"/>
      <c r="GDX127" s="1367"/>
      <c r="GDY127" s="1367"/>
      <c r="GDZ127" s="1367"/>
      <c r="GEA127" s="1367"/>
      <c r="GEB127" s="1367"/>
      <c r="GEC127" s="1367"/>
      <c r="GED127" s="1367"/>
      <c r="GEE127" s="1367"/>
      <c r="GEF127" s="1367"/>
      <c r="GEG127" s="1367"/>
      <c r="GEH127" s="1367"/>
      <c r="GEI127" s="1367"/>
      <c r="GEJ127" s="1367"/>
      <c r="GEK127" s="1367"/>
      <c r="GEL127" s="1367"/>
      <c r="GEM127" s="1367"/>
      <c r="GEN127" s="1367"/>
      <c r="GEO127" s="1367"/>
      <c r="GEP127" s="1367"/>
      <c r="GEQ127" s="1367"/>
      <c r="GER127" s="1367"/>
      <c r="GES127" s="1367"/>
      <c r="GET127" s="1367"/>
      <c r="GEU127" s="1367"/>
      <c r="GEV127" s="1367"/>
      <c r="GEW127" s="1367"/>
      <c r="GEX127" s="1367"/>
      <c r="GEY127" s="1367"/>
      <c r="GEZ127" s="1367"/>
      <c r="GFA127" s="1367"/>
      <c r="GFB127" s="1367"/>
      <c r="GFC127" s="1367"/>
      <c r="GFD127" s="1367"/>
      <c r="GFE127" s="1367"/>
      <c r="GFF127" s="1367"/>
      <c r="GFG127" s="1367"/>
      <c r="GFH127" s="1367"/>
      <c r="GFI127" s="1367"/>
      <c r="GFJ127" s="1367"/>
      <c r="GFK127" s="1367"/>
      <c r="GFL127" s="1367"/>
      <c r="GFM127" s="1367"/>
      <c r="GFN127" s="1367"/>
      <c r="GFO127" s="1367"/>
      <c r="GFP127" s="1367"/>
      <c r="GFQ127" s="1367"/>
      <c r="GFR127" s="1367"/>
      <c r="GFS127" s="1367"/>
      <c r="GFT127" s="1367"/>
      <c r="GFU127" s="1367"/>
      <c r="GFV127" s="1367"/>
      <c r="GFW127" s="1367"/>
      <c r="GFX127" s="1367"/>
      <c r="GFY127" s="1367"/>
      <c r="GFZ127" s="1367"/>
      <c r="GGA127" s="1367"/>
      <c r="GGB127" s="1367"/>
      <c r="GGC127" s="1367"/>
      <c r="GGD127" s="1367"/>
      <c r="GGE127" s="1367"/>
      <c r="GGF127" s="1367"/>
      <c r="GGG127" s="1367"/>
      <c r="GGH127" s="1367"/>
      <c r="GGI127" s="1367"/>
      <c r="GGJ127" s="1367"/>
      <c r="GGK127" s="1367"/>
      <c r="GGL127" s="1367"/>
      <c r="GGM127" s="1367"/>
      <c r="GGN127" s="1367"/>
      <c r="GGO127" s="1367"/>
      <c r="GGP127" s="1367"/>
      <c r="GGQ127" s="1367"/>
      <c r="GGR127" s="1367"/>
      <c r="GGS127" s="1367"/>
      <c r="GGT127" s="1367"/>
      <c r="GGU127" s="1367"/>
      <c r="GGV127" s="1367"/>
      <c r="GGW127" s="1367"/>
      <c r="GGX127" s="1367"/>
      <c r="GGY127" s="1367"/>
      <c r="GGZ127" s="1367"/>
      <c r="GHA127" s="1367"/>
      <c r="GHB127" s="1367"/>
      <c r="GHC127" s="1367"/>
      <c r="GHD127" s="1367"/>
      <c r="GHE127" s="1367"/>
      <c r="GHF127" s="1367"/>
      <c r="GHG127" s="1367"/>
      <c r="GHH127" s="1367"/>
      <c r="GHI127" s="1367"/>
      <c r="GHJ127" s="1367"/>
      <c r="GHK127" s="1367"/>
      <c r="GHL127" s="1367"/>
      <c r="GHM127" s="1367"/>
      <c r="GHN127" s="1367"/>
      <c r="GHO127" s="1367"/>
      <c r="GHP127" s="1367"/>
      <c r="GHQ127" s="1367"/>
      <c r="GHR127" s="1367"/>
      <c r="GHS127" s="1367"/>
      <c r="GHT127" s="1367"/>
      <c r="GHU127" s="1367"/>
      <c r="GHV127" s="1367"/>
      <c r="GHW127" s="1367"/>
      <c r="GHX127" s="1367"/>
      <c r="GHY127" s="1367"/>
      <c r="GHZ127" s="1367"/>
      <c r="GIA127" s="1367"/>
      <c r="GIB127" s="1367"/>
      <c r="GIC127" s="1367"/>
      <c r="GID127" s="1367"/>
      <c r="GIE127" s="1367"/>
      <c r="GIF127" s="1367"/>
      <c r="GIG127" s="1367"/>
      <c r="GIH127" s="1367"/>
      <c r="GII127" s="1367"/>
      <c r="GIJ127" s="1367"/>
      <c r="GIK127" s="1367"/>
      <c r="GIL127" s="1367"/>
      <c r="GIM127" s="1367"/>
      <c r="GIN127" s="1367"/>
      <c r="GIO127" s="1367"/>
      <c r="GIP127" s="1367"/>
      <c r="GIQ127" s="1367"/>
      <c r="GIR127" s="1367"/>
      <c r="GIS127" s="1367"/>
      <c r="GIT127" s="1367"/>
      <c r="GIU127" s="1367"/>
      <c r="GIV127" s="1367"/>
      <c r="GIW127" s="1367"/>
      <c r="GIX127" s="1367"/>
      <c r="GIY127" s="1367"/>
      <c r="GIZ127" s="1367"/>
      <c r="GJA127" s="1367"/>
      <c r="GJB127" s="1367"/>
      <c r="GJC127" s="1367"/>
      <c r="GJD127" s="1367"/>
      <c r="GJE127" s="1367"/>
      <c r="GJF127" s="1367"/>
      <c r="GJG127" s="1367"/>
      <c r="GJH127" s="1367"/>
      <c r="GJI127" s="1367"/>
      <c r="GJJ127" s="1367"/>
      <c r="GJK127" s="1367"/>
      <c r="GJL127" s="1367"/>
      <c r="GJM127" s="1367"/>
      <c r="GJN127" s="1367"/>
      <c r="GJO127" s="1367"/>
      <c r="GJP127" s="1367"/>
      <c r="GJQ127" s="1367"/>
      <c r="GJR127" s="1367"/>
      <c r="GJS127" s="1367"/>
      <c r="GJT127" s="1367"/>
      <c r="GJU127" s="1367"/>
      <c r="GJV127" s="1367"/>
      <c r="GJW127" s="1367"/>
      <c r="GJX127" s="1367"/>
      <c r="GJY127" s="1367"/>
      <c r="GJZ127" s="1367"/>
      <c r="GKA127" s="1367"/>
      <c r="GKB127" s="1367"/>
      <c r="GKC127" s="1367"/>
      <c r="GKD127" s="1367"/>
      <c r="GKE127" s="1367"/>
      <c r="GKF127" s="1367"/>
      <c r="GKG127" s="1367"/>
      <c r="GKH127" s="1367"/>
      <c r="GKI127" s="1367"/>
      <c r="GKJ127" s="1367"/>
      <c r="GKK127" s="1367"/>
      <c r="GKL127" s="1367"/>
      <c r="GKM127" s="1367"/>
      <c r="GKN127" s="1367"/>
      <c r="GKO127" s="1367"/>
      <c r="GKP127" s="1367"/>
      <c r="GKQ127" s="1367"/>
      <c r="GKR127" s="1367"/>
      <c r="GKS127" s="1367"/>
      <c r="GKT127" s="1367"/>
      <c r="GKU127" s="1367"/>
      <c r="GKV127" s="1367"/>
      <c r="GKW127" s="1367"/>
      <c r="GKX127" s="1367"/>
      <c r="GKY127" s="1367"/>
      <c r="GKZ127" s="1367"/>
      <c r="GLA127" s="1367"/>
      <c r="GLB127" s="1367"/>
      <c r="GLC127" s="1367"/>
      <c r="GLD127" s="1367"/>
      <c r="GLE127" s="1367"/>
      <c r="GLF127" s="1367"/>
      <c r="GLG127" s="1367"/>
      <c r="GLH127" s="1367"/>
      <c r="GLI127" s="1367"/>
      <c r="GLJ127" s="1367"/>
      <c r="GLK127" s="1367"/>
      <c r="GLL127" s="1367"/>
      <c r="GLM127" s="1367"/>
      <c r="GLN127" s="1367"/>
      <c r="GLO127" s="1367"/>
      <c r="GLP127" s="1367"/>
      <c r="GLQ127" s="1367"/>
      <c r="GLR127" s="1367"/>
      <c r="GLS127" s="1367"/>
      <c r="GLT127" s="1367"/>
      <c r="GLU127" s="1367"/>
      <c r="GLV127" s="1367"/>
      <c r="GLW127" s="1367"/>
      <c r="GLX127" s="1367"/>
      <c r="GLY127" s="1367"/>
      <c r="GLZ127" s="1367"/>
      <c r="GMA127" s="1367"/>
      <c r="GMB127" s="1367"/>
      <c r="GMC127" s="1367"/>
      <c r="GMD127" s="1367"/>
      <c r="GME127" s="1367"/>
      <c r="GMF127" s="1367"/>
      <c r="GMG127" s="1367"/>
      <c r="GMH127" s="1367"/>
      <c r="GMI127" s="1367"/>
      <c r="GMJ127" s="1367"/>
      <c r="GMK127" s="1367"/>
      <c r="GML127" s="1367"/>
      <c r="GMM127" s="1367"/>
      <c r="GMN127" s="1367"/>
      <c r="GMO127" s="1367"/>
      <c r="GMP127" s="1367"/>
      <c r="GMQ127" s="1367"/>
      <c r="GMR127" s="1367"/>
      <c r="GMS127" s="1367"/>
      <c r="GMT127" s="1367"/>
      <c r="GMU127" s="1367"/>
      <c r="GMV127" s="1367"/>
      <c r="GMW127" s="1367"/>
      <c r="GMX127" s="1367"/>
      <c r="GMY127" s="1367"/>
      <c r="GMZ127" s="1367"/>
      <c r="GNA127" s="1367"/>
      <c r="GNB127" s="1367"/>
      <c r="GNC127" s="1367"/>
      <c r="GND127" s="1367"/>
      <c r="GNE127" s="1367"/>
      <c r="GNF127" s="1367"/>
      <c r="GNG127" s="1367"/>
      <c r="GNH127" s="1367"/>
      <c r="GNI127" s="1367"/>
      <c r="GNJ127" s="1367"/>
      <c r="GNK127" s="1367"/>
      <c r="GNL127" s="1367"/>
      <c r="GNM127" s="1367"/>
      <c r="GNN127" s="1367"/>
      <c r="GNO127" s="1367"/>
      <c r="GNP127" s="1367"/>
      <c r="GNQ127" s="1367"/>
      <c r="GNR127" s="1367"/>
      <c r="GNS127" s="1367"/>
      <c r="GNT127" s="1367"/>
      <c r="GNU127" s="1367"/>
      <c r="GNV127" s="1367"/>
      <c r="GNW127" s="1367"/>
      <c r="GNX127" s="1367"/>
      <c r="GNY127" s="1367"/>
      <c r="GNZ127" s="1367"/>
      <c r="GOA127" s="1367"/>
      <c r="GOB127" s="1367"/>
      <c r="GOC127" s="1367"/>
      <c r="GOD127" s="1367"/>
      <c r="GOE127" s="1367"/>
      <c r="GOF127" s="1367"/>
      <c r="GOG127" s="1367"/>
      <c r="GOH127" s="1367"/>
      <c r="GOI127" s="1367"/>
      <c r="GOJ127" s="1367"/>
      <c r="GOK127" s="1367"/>
      <c r="GOL127" s="1367"/>
      <c r="GOM127" s="1367"/>
      <c r="GON127" s="1367"/>
      <c r="GOO127" s="1367"/>
      <c r="GOP127" s="1367"/>
      <c r="GOQ127" s="1367"/>
      <c r="GOR127" s="1367"/>
      <c r="GOS127" s="1367"/>
      <c r="GOT127" s="1367"/>
      <c r="GOU127" s="1367"/>
      <c r="GOV127" s="1367"/>
      <c r="GOW127" s="1367"/>
      <c r="GOX127" s="1367"/>
      <c r="GOY127" s="1367"/>
      <c r="GOZ127" s="1367"/>
      <c r="GPA127" s="1367"/>
      <c r="GPB127" s="1367"/>
      <c r="GPC127" s="1367"/>
      <c r="GPD127" s="1367"/>
      <c r="GPE127" s="1367"/>
      <c r="GPF127" s="1367"/>
      <c r="GPG127" s="1367"/>
      <c r="GPH127" s="1367"/>
      <c r="GPI127" s="1367"/>
      <c r="GPJ127" s="1367"/>
      <c r="GPK127" s="1367"/>
      <c r="GPL127" s="1367"/>
      <c r="GPM127" s="1367"/>
      <c r="GPN127" s="1367"/>
      <c r="GPO127" s="1367"/>
      <c r="GPP127" s="1367"/>
      <c r="GPQ127" s="1367"/>
      <c r="GPR127" s="1367"/>
      <c r="GPS127" s="1367"/>
      <c r="GPT127" s="1367"/>
      <c r="GPU127" s="1367"/>
      <c r="GPV127" s="1367"/>
      <c r="GPW127" s="1367"/>
      <c r="GPX127" s="1367"/>
      <c r="GPY127" s="1367"/>
      <c r="GPZ127" s="1367"/>
      <c r="GQA127" s="1367"/>
      <c r="GQB127" s="1367"/>
      <c r="GQC127" s="1367"/>
      <c r="GQD127" s="1367"/>
      <c r="GQE127" s="1367"/>
      <c r="GQF127" s="1367"/>
      <c r="GQG127" s="1367"/>
      <c r="GQH127" s="1367"/>
      <c r="GQI127" s="1367"/>
      <c r="GQJ127" s="1367"/>
      <c r="GQK127" s="1367"/>
      <c r="GQL127" s="1367"/>
      <c r="GQM127" s="1367"/>
      <c r="GQN127" s="1367"/>
      <c r="GQO127" s="1367"/>
      <c r="GQP127" s="1367"/>
      <c r="GQQ127" s="1367"/>
      <c r="GQR127" s="1367"/>
      <c r="GQS127" s="1367"/>
      <c r="GQT127" s="1367"/>
      <c r="GQU127" s="1367"/>
      <c r="GQV127" s="1367"/>
      <c r="GQW127" s="1367"/>
      <c r="GQX127" s="1367"/>
      <c r="GQY127" s="1367"/>
      <c r="GQZ127" s="1367"/>
      <c r="GRA127" s="1367"/>
      <c r="GRB127" s="1367"/>
      <c r="GRC127" s="1367"/>
      <c r="GRD127" s="1367"/>
      <c r="GRE127" s="1367"/>
      <c r="GRF127" s="1367"/>
      <c r="GRG127" s="1367"/>
      <c r="GRH127" s="1367"/>
      <c r="GRI127" s="1367"/>
      <c r="GRJ127" s="1367"/>
      <c r="GRK127" s="1367"/>
      <c r="GRL127" s="1367"/>
      <c r="GRM127" s="1367"/>
      <c r="GRN127" s="1367"/>
      <c r="GRO127" s="1367"/>
      <c r="GRP127" s="1367"/>
      <c r="GRQ127" s="1367"/>
      <c r="GRR127" s="1367"/>
      <c r="GRS127" s="1367"/>
      <c r="GRT127" s="1367"/>
      <c r="GRU127" s="1367"/>
      <c r="GRV127" s="1367"/>
      <c r="GRW127" s="1367"/>
      <c r="GRX127" s="1367"/>
      <c r="GRY127" s="1367"/>
      <c r="GRZ127" s="1367"/>
      <c r="GSA127" s="1367"/>
      <c r="GSB127" s="1367"/>
      <c r="GSC127" s="1367"/>
      <c r="GSD127" s="1367"/>
      <c r="GSE127" s="1367"/>
      <c r="GSF127" s="1367"/>
      <c r="GSG127" s="1367"/>
      <c r="GSH127" s="1367"/>
      <c r="GSI127" s="1367"/>
      <c r="GSJ127" s="1367"/>
      <c r="GSK127" s="1367"/>
      <c r="GSL127" s="1367"/>
      <c r="GSM127" s="1367"/>
      <c r="GSN127" s="1367"/>
      <c r="GSO127" s="1367"/>
      <c r="GSP127" s="1367"/>
      <c r="GSQ127" s="1367"/>
      <c r="GSR127" s="1367"/>
      <c r="GSS127" s="1367"/>
      <c r="GST127" s="1367"/>
      <c r="GSU127" s="1367"/>
      <c r="GSV127" s="1367"/>
      <c r="GSW127" s="1367"/>
      <c r="GSX127" s="1367"/>
      <c r="GSY127" s="1367"/>
      <c r="GSZ127" s="1367"/>
      <c r="GTA127" s="1367"/>
      <c r="GTB127" s="1367"/>
      <c r="GTC127" s="1367"/>
      <c r="GTD127" s="1367"/>
      <c r="GTE127" s="1367"/>
      <c r="GTF127" s="1367"/>
      <c r="GTG127" s="1367"/>
      <c r="GTH127" s="1367"/>
      <c r="GTI127" s="1367"/>
      <c r="GTJ127" s="1367"/>
      <c r="GTK127" s="1367"/>
      <c r="GTL127" s="1367"/>
      <c r="GTM127" s="1367"/>
      <c r="GTN127" s="1367"/>
      <c r="GTO127" s="1367"/>
      <c r="GTP127" s="1367"/>
      <c r="GTQ127" s="1367"/>
      <c r="GTR127" s="1367"/>
      <c r="GTS127" s="1367"/>
      <c r="GTT127" s="1367"/>
      <c r="GTU127" s="1367"/>
      <c r="GTV127" s="1367"/>
      <c r="GTW127" s="1367"/>
      <c r="GTX127" s="1367"/>
      <c r="GTY127" s="1367"/>
      <c r="GTZ127" s="1367"/>
      <c r="GUA127" s="1367"/>
      <c r="GUB127" s="1367"/>
      <c r="GUC127" s="1367"/>
      <c r="GUD127" s="1367"/>
      <c r="GUE127" s="1367"/>
      <c r="GUF127" s="1367"/>
      <c r="GUG127" s="1367"/>
      <c r="GUH127" s="1367"/>
      <c r="GUI127" s="1367"/>
      <c r="GUJ127" s="1367"/>
      <c r="GUK127" s="1367"/>
      <c r="GUL127" s="1367"/>
      <c r="GUM127" s="1367"/>
      <c r="GUN127" s="1367"/>
      <c r="GUO127" s="1367"/>
      <c r="GUP127" s="1367"/>
      <c r="GUQ127" s="1367"/>
      <c r="GUR127" s="1367"/>
      <c r="GUS127" s="1367"/>
      <c r="GUT127" s="1367"/>
      <c r="GUU127" s="1367"/>
      <c r="GUV127" s="1367"/>
      <c r="GUW127" s="1367"/>
      <c r="GUX127" s="1367"/>
      <c r="GUY127" s="1367"/>
      <c r="GUZ127" s="1367"/>
      <c r="GVA127" s="1367"/>
      <c r="GVB127" s="1367"/>
      <c r="GVC127" s="1367"/>
      <c r="GVD127" s="1367"/>
      <c r="GVE127" s="1367"/>
      <c r="GVF127" s="1367"/>
      <c r="GVG127" s="1367"/>
      <c r="GVH127" s="1367"/>
      <c r="GVI127" s="1367"/>
      <c r="GVJ127" s="1367"/>
      <c r="GVK127" s="1367"/>
      <c r="GVL127" s="1367"/>
      <c r="GVM127" s="1367"/>
      <c r="GVN127" s="1367"/>
      <c r="GVO127" s="1367"/>
      <c r="GVP127" s="1367"/>
      <c r="GVQ127" s="1367"/>
      <c r="GVR127" s="1367"/>
      <c r="GVS127" s="1367"/>
      <c r="GVT127" s="1367"/>
      <c r="GVU127" s="1367"/>
      <c r="GVV127" s="1367"/>
      <c r="GVW127" s="1367"/>
      <c r="GVX127" s="1367"/>
      <c r="GVY127" s="1367"/>
      <c r="GVZ127" s="1367"/>
      <c r="GWA127" s="1367"/>
      <c r="GWB127" s="1367"/>
      <c r="GWC127" s="1367"/>
      <c r="GWD127" s="1367"/>
      <c r="GWE127" s="1367"/>
      <c r="GWF127" s="1367"/>
      <c r="GWG127" s="1367"/>
      <c r="GWH127" s="1367"/>
      <c r="GWI127" s="1367"/>
      <c r="GWJ127" s="1367"/>
      <c r="GWK127" s="1367"/>
      <c r="GWL127" s="1367"/>
      <c r="GWM127" s="1367"/>
      <c r="GWN127" s="1367"/>
      <c r="GWO127" s="1367"/>
      <c r="GWP127" s="1367"/>
      <c r="GWQ127" s="1367"/>
      <c r="GWR127" s="1367"/>
      <c r="GWS127" s="1367"/>
      <c r="GWT127" s="1367"/>
      <c r="GWU127" s="1367"/>
      <c r="GWV127" s="1367"/>
      <c r="GWW127" s="1367"/>
      <c r="GWX127" s="1367"/>
      <c r="GWY127" s="1367"/>
      <c r="GWZ127" s="1367"/>
      <c r="GXA127" s="1367"/>
      <c r="GXB127" s="1367"/>
      <c r="GXC127" s="1367"/>
      <c r="GXD127" s="1367"/>
      <c r="GXE127" s="1367"/>
      <c r="GXF127" s="1367"/>
      <c r="GXG127" s="1367"/>
      <c r="GXH127" s="1367"/>
      <c r="GXI127" s="1367"/>
      <c r="GXJ127" s="1367"/>
      <c r="GXK127" s="1367"/>
      <c r="GXL127" s="1367"/>
      <c r="GXM127" s="1367"/>
      <c r="GXN127" s="1367"/>
      <c r="GXO127" s="1367"/>
      <c r="GXP127" s="1367"/>
      <c r="GXQ127" s="1367"/>
      <c r="GXR127" s="1367"/>
      <c r="GXS127" s="1367"/>
      <c r="GXT127" s="1367"/>
      <c r="GXU127" s="1367"/>
      <c r="GXV127" s="1367"/>
      <c r="GXW127" s="1367"/>
      <c r="GXX127" s="1367"/>
      <c r="GXY127" s="1367"/>
      <c r="GXZ127" s="1367"/>
      <c r="GYA127" s="1367"/>
      <c r="GYB127" s="1367"/>
      <c r="GYC127" s="1367"/>
      <c r="GYD127" s="1367"/>
      <c r="GYE127" s="1367"/>
      <c r="GYF127" s="1367"/>
      <c r="GYG127" s="1367"/>
      <c r="GYH127" s="1367"/>
      <c r="GYI127" s="1367"/>
      <c r="GYJ127" s="1367"/>
      <c r="GYK127" s="1367"/>
      <c r="GYL127" s="1367"/>
      <c r="GYM127" s="1367"/>
      <c r="GYN127" s="1367"/>
      <c r="GYO127" s="1367"/>
      <c r="GYP127" s="1367"/>
      <c r="GYQ127" s="1367"/>
      <c r="GYR127" s="1367"/>
      <c r="GYS127" s="1367"/>
      <c r="GYT127" s="1367"/>
      <c r="GYU127" s="1367"/>
      <c r="GYV127" s="1367"/>
      <c r="GYW127" s="1367"/>
      <c r="GYX127" s="1367"/>
      <c r="GYY127" s="1367"/>
      <c r="GYZ127" s="1367"/>
      <c r="GZA127" s="1367"/>
      <c r="GZB127" s="1367"/>
      <c r="GZC127" s="1367"/>
      <c r="GZD127" s="1367"/>
      <c r="GZE127" s="1367"/>
      <c r="GZF127" s="1367"/>
      <c r="GZG127" s="1367"/>
      <c r="GZH127" s="1367"/>
      <c r="GZI127" s="1367"/>
      <c r="GZJ127" s="1367"/>
      <c r="GZK127" s="1367"/>
      <c r="GZL127" s="1367"/>
      <c r="GZM127" s="1367"/>
      <c r="GZN127" s="1367"/>
      <c r="GZO127" s="1367"/>
      <c r="GZP127" s="1367"/>
      <c r="GZQ127" s="1367"/>
      <c r="GZR127" s="1367"/>
      <c r="GZS127" s="1367"/>
      <c r="GZT127" s="1367"/>
      <c r="GZU127" s="1367"/>
      <c r="GZV127" s="1367"/>
      <c r="GZW127" s="1367"/>
      <c r="GZX127" s="1367"/>
      <c r="GZY127" s="1367"/>
      <c r="GZZ127" s="1367"/>
      <c r="HAA127" s="1367"/>
      <c r="HAB127" s="1367"/>
      <c r="HAC127" s="1367"/>
      <c r="HAD127" s="1367"/>
      <c r="HAE127" s="1367"/>
      <c r="HAF127" s="1367"/>
      <c r="HAG127" s="1367"/>
      <c r="HAH127" s="1367"/>
      <c r="HAI127" s="1367"/>
      <c r="HAJ127" s="1367"/>
      <c r="HAK127" s="1367"/>
      <c r="HAL127" s="1367"/>
      <c r="HAM127" s="1367"/>
      <c r="HAN127" s="1367"/>
      <c r="HAO127" s="1367"/>
      <c r="HAP127" s="1367"/>
      <c r="HAQ127" s="1367"/>
      <c r="HAR127" s="1367"/>
      <c r="HAS127" s="1367"/>
      <c r="HAT127" s="1367"/>
      <c r="HAU127" s="1367"/>
      <c r="HAV127" s="1367"/>
      <c r="HAW127" s="1367"/>
      <c r="HAX127" s="1367"/>
      <c r="HAY127" s="1367"/>
      <c r="HAZ127" s="1367"/>
      <c r="HBA127" s="1367"/>
      <c r="HBB127" s="1367"/>
      <c r="HBC127" s="1367"/>
      <c r="HBD127" s="1367"/>
      <c r="HBE127" s="1367"/>
      <c r="HBF127" s="1367"/>
      <c r="HBG127" s="1367"/>
      <c r="HBH127" s="1367"/>
      <c r="HBI127" s="1367"/>
      <c r="HBJ127" s="1367"/>
      <c r="HBK127" s="1367"/>
      <c r="HBL127" s="1367"/>
      <c r="HBM127" s="1367"/>
      <c r="HBN127" s="1367"/>
      <c r="HBO127" s="1367"/>
      <c r="HBP127" s="1367"/>
      <c r="HBQ127" s="1367"/>
      <c r="HBR127" s="1367"/>
      <c r="HBS127" s="1367"/>
      <c r="HBT127" s="1367"/>
      <c r="HBU127" s="1367"/>
      <c r="HBV127" s="1367"/>
      <c r="HBW127" s="1367"/>
      <c r="HBX127" s="1367"/>
      <c r="HBY127" s="1367"/>
      <c r="HBZ127" s="1367"/>
      <c r="HCA127" s="1367"/>
      <c r="HCB127" s="1367"/>
      <c r="HCC127" s="1367"/>
      <c r="HCD127" s="1367"/>
      <c r="HCE127" s="1367"/>
      <c r="HCF127" s="1367"/>
      <c r="HCG127" s="1367"/>
      <c r="HCH127" s="1367"/>
      <c r="HCI127" s="1367"/>
      <c r="HCJ127" s="1367"/>
      <c r="HCK127" s="1367"/>
      <c r="HCL127" s="1367"/>
      <c r="HCM127" s="1367"/>
      <c r="HCN127" s="1367"/>
      <c r="HCO127" s="1367"/>
      <c r="HCP127" s="1367"/>
      <c r="HCQ127" s="1367"/>
      <c r="HCR127" s="1367"/>
      <c r="HCS127" s="1367"/>
      <c r="HCT127" s="1367"/>
      <c r="HCU127" s="1367"/>
      <c r="HCV127" s="1367"/>
      <c r="HCW127" s="1367"/>
      <c r="HCX127" s="1367"/>
      <c r="HCY127" s="1367"/>
      <c r="HCZ127" s="1367"/>
      <c r="HDA127" s="1367"/>
      <c r="HDB127" s="1367"/>
      <c r="HDC127" s="1367"/>
      <c r="HDD127" s="1367"/>
      <c r="HDE127" s="1367"/>
      <c r="HDF127" s="1367"/>
      <c r="HDG127" s="1367"/>
      <c r="HDH127" s="1367"/>
      <c r="HDI127" s="1367"/>
      <c r="HDJ127" s="1367"/>
      <c r="HDK127" s="1367"/>
      <c r="HDL127" s="1367"/>
      <c r="HDM127" s="1367"/>
      <c r="HDN127" s="1367"/>
      <c r="HDO127" s="1367"/>
      <c r="HDP127" s="1367"/>
      <c r="HDQ127" s="1367"/>
      <c r="HDR127" s="1367"/>
      <c r="HDS127" s="1367"/>
      <c r="HDT127" s="1367"/>
      <c r="HDU127" s="1367"/>
      <c r="HDV127" s="1367"/>
      <c r="HDW127" s="1367"/>
      <c r="HDX127" s="1367"/>
      <c r="HDY127" s="1367"/>
      <c r="HDZ127" s="1367"/>
      <c r="HEA127" s="1367"/>
      <c r="HEB127" s="1367"/>
      <c r="HEC127" s="1367"/>
      <c r="HED127" s="1367"/>
      <c r="HEE127" s="1367"/>
      <c r="HEF127" s="1367"/>
      <c r="HEG127" s="1367"/>
      <c r="HEH127" s="1367"/>
      <c r="HEI127" s="1367"/>
      <c r="HEJ127" s="1367"/>
      <c r="HEK127" s="1367"/>
      <c r="HEL127" s="1367"/>
      <c r="HEM127" s="1367"/>
      <c r="HEN127" s="1367"/>
      <c r="HEO127" s="1367"/>
      <c r="HEP127" s="1367"/>
      <c r="HEQ127" s="1367"/>
      <c r="HER127" s="1367"/>
      <c r="HES127" s="1367"/>
      <c r="HET127" s="1367"/>
      <c r="HEU127" s="1367"/>
      <c r="HEV127" s="1367"/>
      <c r="HEW127" s="1367"/>
      <c r="HEX127" s="1367"/>
      <c r="HEY127" s="1367"/>
      <c r="HEZ127" s="1367"/>
      <c r="HFA127" s="1367"/>
      <c r="HFB127" s="1367"/>
      <c r="HFC127" s="1367"/>
      <c r="HFD127" s="1367"/>
      <c r="HFE127" s="1367"/>
      <c r="HFF127" s="1367"/>
      <c r="HFG127" s="1367"/>
      <c r="HFH127" s="1367"/>
      <c r="HFI127" s="1367"/>
      <c r="HFJ127" s="1367"/>
      <c r="HFK127" s="1367"/>
      <c r="HFL127" s="1367"/>
      <c r="HFM127" s="1367"/>
      <c r="HFN127" s="1367"/>
      <c r="HFO127" s="1367"/>
      <c r="HFP127" s="1367"/>
      <c r="HFQ127" s="1367"/>
      <c r="HFR127" s="1367"/>
      <c r="HFS127" s="1367"/>
      <c r="HFT127" s="1367"/>
      <c r="HFU127" s="1367"/>
      <c r="HFV127" s="1367"/>
      <c r="HFW127" s="1367"/>
      <c r="HFX127" s="1367"/>
      <c r="HFY127" s="1367"/>
      <c r="HFZ127" s="1367"/>
      <c r="HGA127" s="1367"/>
      <c r="HGB127" s="1367"/>
      <c r="HGC127" s="1367"/>
      <c r="HGD127" s="1367"/>
      <c r="HGE127" s="1367"/>
      <c r="HGF127" s="1367"/>
      <c r="HGG127" s="1367"/>
      <c r="HGH127" s="1367"/>
      <c r="HGI127" s="1367"/>
      <c r="HGJ127" s="1367"/>
      <c r="HGK127" s="1367"/>
      <c r="HGL127" s="1367"/>
      <c r="HGM127" s="1367"/>
      <c r="HGN127" s="1367"/>
      <c r="HGO127" s="1367"/>
      <c r="HGP127" s="1367"/>
      <c r="HGQ127" s="1367"/>
      <c r="HGR127" s="1367"/>
      <c r="HGS127" s="1367"/>
      <c r="HGT127" s="1367"/>
      <c r="HGU127" s="1367"/>
      <c r="HGV127" s="1367"/>
      <c r="HGW127" s="1367"/>
      <c r="HGX127" s="1367"/>
      <c r="HGY127" s="1367"/>
      <c r="HGZ127" s="1367"/>
      <c r="HHA127" s="1367"/>
      <c r="HHB127" s="1367"/>
      <c r="HHC127" s="1367"/>
      <c r="HHD127" s="1367"/>
      <c r="HHE127" s="1367"/>
      <c r="HHF127" s="1367"/>
      <c r="HHG127" s="1367"/>
      <c r="HHH127" s="1367"/>
      <c r="HHI127" s="1367"/>
      <c r="HHJ127" s="1367"/>
      <c r="HHK127" s="1367"/>
      <c r="HHL127" s="1367"/>
      <c r="HHM127" s="1367"/>
      <c r="HHN127" s="1367"/>
      <c r="HHO127" s="1367"/>
      <c r="HHP127" s="1367"/>
      <c r="HHQ127" s="1367"/>
      <c r="HHR127" s="1367"/>
      <c r="HHS127" s="1367"/>
      <c r="HHT127" s="1367"/>
      <c r="HHU127" s="1367"/>
      <c r="HHV127" s="1367"/>
      <c r="HHW127" s="1367"/>
      <c r="HHX127" s="1367"/>
      <c r="HHY127" s="1367"/>
      <c r="HHZ127" s="1367"/>
      <c r="HIA127" s="1367"/>
      <c r="HIB127" s="1367"/>
      <c r="HIC127" s="1367"/>
      <c r="HID127" s="1367"/>
      <c r="HIE127" s="1367"/>
      <c r="HIF127" s="1367"/>
      <c r="HIG127" s="1367"/>
      <c r="HIH127" s="1367"/>
      <c r="HII127" s="1367"/>
      <c r="HIJ127" s="1367"/>
      <c r="HIK127" s="1367"/>
      <c r="HIL127" s="1367"/>
      <c r="HIM127" s="1367"/>
      <c r="HIN127" s="1367"/>
      <c r="HIO127" s="1367"/>
      <c r="HIP127" s="1367"/>
      <c r="HIQ127" s="1367"/>
      <c r="HIR127" s="1367"/>
      <c r="HIS127" s="1367"/>
      <c r="HIT127" s="1367"/>
      <c r="HIU127" s="1367"/>
      <c r="HIV127" s="1367"/>
      <c r="HIW127" s="1367"/>
      <c r="HIX127" s="1367"/>
      <c r="HIY127" s="1367"/>
      <c r="HIZ127" s="1367"/>
      <c r="HJA127" s="1367"/>
      <c r="HJB127" s="1367"/>
      <c r="HJC127" s="1367"/>
      <c r="HJD127" s="1367"/>
      <c r="HJE127" s="1367"/>
      <c r="HJF127" s="1367"/>
      <c r="HJG127" s="1367"/>
      <c r="HJH127" s="1367"/>
      <c r="HJI127" s="1367"/>
      <c r="HJJ127" s="1367"/>
      <c r="HJK127" s="1367"/>
      <c r="HJL127" s="1367"/>
      <c r="HJM127" s="1367"/>
      <c r="HJN127" s="1367"/>
      <c r="HJO127" s="1367"/>
      <c r="HJP127" s="1367"/>
      <c r="HJQ127" s="1367"/>
      <c r="HJR127" s="1367"/>
      <c r="HJS127" s="1367"/>
      <c r="HJT127" s="1367"/>
      <c r="HJU127" s="1367"/>
      <c r="HJV127" s="1367"/>
      <c r="HJW127" s="1367"/>
      <c r="HJX127" s="1367"/>
      <c r="HJY127" s="1367"/>
      <c r="HJZ127" s="1367"/>
      <c r="HKA127" s="1367"/>
      <c r="HKB127" s="1367"/>
      <c r="HKC127" s="1367"/>
      <c r="HKD127" s="1367"/>
      <c r="HKE127" s="1367"/>
      <c r="HKF127" s="1367"/>
      <c r="HKG127" s="1367"/>
      <c r="HKH127" s="1367"/>
      <c r="HKI127" s="1367"/>
      <c r="HKJ127" s="1367"/>
      <c r="HKK127" s="1367"/>
      <c r="HKL127" s="1367"/>
      <c r="HKM127" s="1367"/>
      <c r="HKN127" s="1367"/>
      <c r="HKO127" s="1367"/>
      <c r="HKP127" s="1367"/>
      <c r="HKQ127" s="1367"/>
      <c r="HKR127" s="1367"/>
      <c r="HKS127" s="1367"/>
      <c r="HKT127" s="1367"/>
      <c r="HKU127" s="1367"/>
      <c r="HKV127" s="1367"/>
      <c r="HKW127" s="1367"/>
      <c r="HKX127" s="1367"/>
      <c r="HKY127" s="1367"/>
      <c r="HKZ127" s="1367"/>
      <c r="HLA127" s="1367"/>
      <c r="HLB127" s="1367"/>
      <c r="HLC127" s="1367"/>
      <c r="HLD127" s="1367"/>
      <c r="HLE127" s="1367"/>
      <c r="HLF127" s="1367"/>
      <c r="HLG127" s="1367"/>
      <c r="HLH127" s="1367"/>
      <c r="HLI127" s="1367"/>
      <c r="HLJ127" s="1367"/>
      <c r="HLK127" s="1367"/>
      <c r="HLL127" s="1367"/>
      <c r="HLM127" s="1367"/>
      <c r="HLN127" s="1367"/>
      <c r="HLO127" s="1367"/>
      <c r="HLP127" s="1367"/>
      <c r="HLQ127" s="1367"/>
      <c r="HLR127" s="1367"/>
      <c r="HLS127" s="1367"/>
      <c r="HLT127" s="1367"/>
      <c r="HLU127" s="1367"/>
      <c r="HLV127" s="1367"/>
      <c r="HLW127" s="1367"/>
      <c r="HLX127" s="1367"/>
      <c r="HLY127" s="1367"/>
      <c r="HLZ127" s="1367"/>
      <c r="HMA127" s="1367"/>
      <c r="HMB127" s="1367"/>
      <c r="HMC127" s="1367"/>
      <c r="HMD127" s="1367"/>
      <c r="HME127" s="1367"/>
      <c r="HMF127" s="1367"/>
      <c r="HMG127" s="1367"/>
      <c r="HMH127" s="1367"/>
      <c r="HMI127" s="1367"/>
      <c r="HMJ127" s="1367"/>
      <c r="HMK127" s="1367"/>
      <c r="HML127" s="1367"/>
      <c r="HMM127" s="1367"/>
      <c r="HMN127" s="1367"/>
      <c r="HMO127" s="1367"/>
      <c r="HMP127" s="1367"/>
      <c r="HMQ127" s="1367"/>
      <c r="HMR127" s="1367"/>
      <c r="HMS127" s="1367"/>
      <c r="HMT127" s="1367"/>
      <c r="HMU127" s="1367"/>
      <c r="HMV127" s="1367"/>
      <c r="HMW127" s="1367"/>
      <c r="HMX127" s="1367"/>
      <c r="HMY127" s="1367"/>
      <c r="HMZ127" s="1367"/>
      <c r="HNA127" s="1367"/>
      <c r="HNB127" s="1367"/>
      <c r="HNC127" s="1367"/>
      <c r="HND127" s="1367"/>
      <c r="HNE127" s="1367"/>
      <c r="HNF127" s="1367"/>
      <c r="HNG127" s="1367"/>
      <c r="HNH127" s="1367"/>
      <c r="HNI127" s="1367"/>
      <c r="HNJ127" s="1367"/>
      <c r="HNK127" s="1367"/>
      <c r="HNL127" s="1367"/>
      <c r="HNM127" s="1367"/>
      <c r="HNN127" s="1367"/>
      <c r="HNO127" s="1367"/>
      <c r="HNP127" s="1367"/>
      <c r="HNQ127" s="1367"/>
      <c r="HNR127" s="1367"/>
      <c r="HNS127" s="1367"/>
      <c r="HNT127" s="1367"/>
      <c r="HNU127" s="1367"/>
      <c r="HNV127" s="1367"/>
      <c r="HNW127" s="1367"/>
      <c r="HNX127" s="1367"/>
      <c r="HNY127" s="1367"/>
      <c r="HNZ127" s="1367"/>
      <c r="HOA127" s="1367"/>
      <c r="HOB127" s="1367"/>
      <c r="HOC127" s="1367"/>
      <c r="HOD127" s="1367"/>
      <c r="HOE127" s="1367"/>
      <c r="HOF127" s="1367"/>
      <c r="HOG127" s="1367"/>
      <c r="HOH127" s="1367"/>
      <c r="HOI127" s="1367"/>
      <c r="HOJ127" s="1367"/>
      <c r="HOK127" s="1367"/>
      <c r="HOL127" s="1367"/>
      <c r="HOM127" s="1367"/>
      <c r="HON127" s="1367"/>
      <c r="HOO127" s="1367"/>
      <c r="HOP127" s="1367"/>
      <c r="HOQ127" s="1367"/>
      <c r="HOR127" s="1367"/>
      <c r="HOS127" s="1367"/>
      <c r="HOT127" s="1367"/>
      <c r="HOU127" s="1367"/>
      <c r="HOV127" s="1367"/>
      <c r="HOW127" s="1367"/>
      <c r="HOX127" s="1367"/>
      <c r="HOY127" s="1367"/>
      <c r="HOZ127" s="1367"/>
      <c r="HPA127" s="1367"/>
      <c r="HPB127" s="1367"/>
      <c r="HPC127" s="1367"/>
      <c r="HPD127" s="1367"/>
      <c r="HPE127" s="1367"/>
      <c r="HPF127" s="1367"/>
      <c r="HPG127" s="1367"/>
      <c r="HPH127" s="1367"/>
      <c r="HPI127" s="1367"/>
      <c r="HPJ127" s="1367"/>
      <c r="HPK127" s="1367"/>
      <c r="HPL127" s="1367"/>
      <c r="HPM127" s="1367"/>
      <c r="HPN127" s="1367"/>
      <c r="HPO127" s="1367"/>
      <c r="HPP127" s="1367"/>
      <c r="HPQ127" s="1367"/>
      <c r="HPR127" s="1367"/>
      <c r="HPS127" s="1367"/>
      <c r="HPT127" s="1367"/>
      <c r="HPU127" s="1367"/>
      <c r="HPV127" s="1367"/>
      <c r="HPW127" s="1367"/>
      <c r="HPX127" s="1367"/>
      <c r="HPY127" s="1367"/>
      <c r="HPZ127" s="1367"/>
      <c r="HQA127" s="1367"/>
      <c r="HQB127" s="1367"/>
      <c r="HQC127" s="1367"/>
      <c r="HQD127" s="1367"/>
      <c r="HQE127" s="1367"/>
      <c r="HQF127" s="1367"/>
      <c r="HQG127" s="1367"/>
      <c r="HQH127" s="1367"/>
      <c r="HQI127" s="1367"/>
      <c r="HQJ127" s="1367"/>
      <c r="HQK127" s="1367"/>
      <c r="HQL127" s="1367"/>
      <c r="HQM127" s="1367"/>
      <c r="HQN127" s="1367"/>
      <c r="HQO127" s="1367"/>
      <c r="HQP127" s="1367"/>
      <c r="HQQ127" s="1367"/>
      <c r="HQR127" s="1367"/>
      <c r="HQS127" s="1367"/>
      <c r="HQT127" s="1367"/>
      <c r="HQU127" s="1367"/>
      <c r="HQV127" s="1367"/>
      <c r="HQW127" s="1367"/>
      <c r="HQX127" s="1367"/>
      <c r="HQY127" s="1367"/>
      <c r="HQZ127" s="1367"/>
      <c r="HRA127" s="1367"/>
      <c r="HRB127" s="1367"/>
      <c r="HRC127" s="1367"/>
      <c r="HRD127" s="1367"/>
      <c r="HRE127" s="1367"/>
      <c r="HRF127" s="1367"/>
      <c r="HRG127" s="1367"/>
      <c r="HRH127" s="1367"/>
      <c r="HRI127" s="1367"/>
      <c r="HRJ127" s="1367"/>
      <c r="HRK127" s="1367"/>
      <c r="HRL127" s="1367"/>
      <c r="HRM127" s="1367"/>
      <c r="HRN127" s="1367"/>
      <c r="HRO127" s="1367"/>
      <c r="HRP127" s="1367"/>
      <c r="HRQ127" s="1367"/>
      <c r="HRR127" s="1367"/>
      <c r="HRS127" s="1367"/>
      <c r="HRT127" s="1367"/>
      <c r="HRU127" s="1367"/>
      <c r="HRV127" s="1367"/>
      <c r="HRW127" s="1367"/>
      <c r="HRX127" s="1367"/>
      <c r="HRY127" s="1367"/>
      <c r="HRZ127" s="1367"/>
      <c r="HSA127" s="1367"/>
      <c r="HSB127" s="1367"/>
      <c r="HSC127" s="1367"/>
      <c r="HSD127" s="1367"/>
      <c r="HSE127" s="1367"/>
      <c r="HSF127" s="1367"/>
      <c r="HSG127" s="1367"/>
      <c r="HSH127" s="1367"/>
      <c r="HSI127" s="1367"/>
      <c r="HSJ127" s="1367"/>
      <c r="HSK127" s="1367"/>
      <c r="HSL127" s="1367"/>
      <c r="HSM127" s="1367"/>
      <c r="HSN127" s="1367"/>
      <c r="HSO127" s="1367"/>
      <c r="HSP127" s="1367"/>
      <c r="HSQ127" s="1367"/>
      <c r="HSR127" s="1367"/>
      <c r="HSS127" s="1367"/>
      <c r="HST127" s="1367"/>
      <c r="HSU127" s="1367"/>
      <c r="HSV127" s="1367"/>
      <c r="HSW127" s="1367"/>
      <c r="HSX127" s="1367"/>
      <c r="HSY127" s="1367"/>
      <c r="HSZ127" s="1367"/>
      <c r="HTA127" s="1367"/>
      <c r="HTB127" s="1367"/>
      <c r="HTC127" s="1367"/>
      <c r="HTD127" s="1367"/>
      <c r="HTE127" s="1367"/>
      <c r="HTF127" s="1367"/>
      <c r="HTG127" s="1367"/>
      <c r="HTH127" s="1367"/>
      <c r="HTI127" s="1367"/>
      <c r="HTJ127" s="1367"/>
      <c r="HTK127" s="1367"/>
      <c r="HTL127" s="1367"/>
      <c r="HTM127" s="1367"/>
      <c r="HTN127" s="1367"/>
      <c r="HTO127" s="1367"/>
      <c r="HTP127" s="1367"/>
      <c r="HTQ127" s="1367"/>
      <c r="HTR127" s="1367"/>
      <c r="HTS127" s="1367"/>
      <c r="HTT127" s="1367"/>
      <c r="HTU127" s="1367"/>
      <c r="HTV127" s="1367"/>
      <c r="HTW127" s="1367"/>
      <c r="HTX127" s="1367"/>
      <c r="HTY127" s="1367"/>
      <c r="HTZ127" s="1367"/>
      <c r="HUA127" s="1367"/>
      <c r="HUB127" s="1367"/>
      <c r="HUC127" s="1367"/>
      <c r="HUD127" s="1367"/>
      <c r="HUE127" s="1367"/>
      <c r="HUF127" s="1367"/>
      <c r="HUG127" s="1367"/>
      <c r="HUH127" s="1367"/>
      <c r="HUI127" s="1367"/>
      <c r="HUJ127" s="1367"/>
      <c r="HUK127" s="1367"/>
      <c r="HUL127" s="1367"/>
      <c r="HUM127" s="1367"/>
      <c r="HUN127" s="1367"/>
      <c r="HUO127" s="1367"/>
      <c r="HUP127" s="1367"/>
      <c r="HUQ127" s="1367"/>
      <c r="HUR127" s="1367"/>
      <c r="HUS127" s="1367"/>
      <c r="HUT127" s="1367"/>
      <c r="HUU127" s="1367"/>
      <c r="HUV127" s="1367"/>
      <c r="HUW127" s="1367"/>
      <c r="HUX127" s="1367"/>
      <c r="HUY127" s="1367"/>
      <c r="HUZ127" s="1367"/>
      <c r="HVA127" s="1367"/>
      <c r="HVB127" s="1367"/>
      <c r="HVC127" s="1367"/>
      <c r="HVD127" s="1367"/>
      <c r="HVE127" s="1367"/>
      <c r="HVF127" s="1367"/>
      <c r="HVG127" s="1367"/>
      <c r="HVH127" s="1367"/>
      <c r="HVI127" s="1367"/>
      <c r="HVJ127" s="1367"/>
      <c r="HVK127" s="1367"/>
      <c r="HVL127" s="1367"/>
      <c r="HVM127" s="1367"/>
      <c r="HVN127" s="1367"/>
      <c r="HVO127" s="1367"/>
      <c r="HVP127" s="1367"/>
      <c r="HVQ127" s="1367"/>
      <c r="HVR127" s="1367"/>
      <c r="HVS127" s="1367"/>
      <c r="HVT127" s="1367"/>
      <c r="HVU127" s="1367"/>
      <c r="HVV127" s="1367"/>
      <c r="HVW127" s="1367"/>
      <c r="HVX127" s="1367"/>
      <c r="HVY127" s="1367"/>
      <c r="HVZ127" s="1367"/>
      <c r="HWA127" s="1367"/>
      <c r="HWB127" s="1367"/>
      <c r="HWC127" s="1367"/>
      <c r="HWD127" s="1367"/>
      <c r="HWE127" s="1367"/>
      <c r="HWF127" s="1367"/>
      <c r="HWG127" s="1367"/>
      <c r="HWH127" s="1367"/>
      <c r="HWI127" s="1367"/>
      <c r="HWJ127" s="1367"/>
      <c r="HWK127" s="1367"/>
      <c r="HWL127" s="1367"/>
      <c r="HWM127" s="1367"/>
      <c r="HWN127" s="1367"/>
      <c r="HWO127" s="1367"/>
      <c r="HWP127" s="1367"/>
      <c r="HWQ127" s="1367"/>
      <c r="HWR127" s="1367"/>
      <c r="HWS127" s="1367"/>
      <c r="HWT127" s="1367"/>
      <c r="HWU127" s="1367"/>
      <c r="HWV127" s="1367"/>
      <c r="HWW127" s="1367"/>
      <c r="HWX127" s="1367"/>
      <c r="HWY127" s="1367"/>
      <c r="HWZ127" s="1367"/>
      <c r="HXA127" s="1367"/>
      <c r="HXB127" s="1367"/>
      <c r="HXC127" s="1367"/>
      <c r="HXD127" s="1367"/>
      <c r="HXE127" s="1367"/>
      <c r="HXF127" s="1367"/>
      <c r="HXG127" s="1367"/>
      <c r="HXH127" s="1367"/>
      <c r="HXI127" s="1367"/>
      <c r="HXJ127" s="1367"/>
      <c r="HXK127" s="1367"/>
      <c r="HXL127" s="1367"/>
      <c r="HXM127" s="1367"/>
      <c r="HXN127" s="1367"/>
      <c r="HXO127" s="1367"/>
      <c r="HXP127" s="1367"/>
      <c r="HXQ127" s="1367"/>
      <c r="HXR127" s="1367"/>
      <c r="HXS127" s="1367"/>
      <c r="HXT127" s="1367"/>
      <c r="HXU127" s="1367"/>
      <c r="HXV127" s="1367"/>
      <c r="HXW127" s="1367"/>
      <c r="HXX127" s="1367"/>
      <c r="HXY127" s="1367"/>
      <c r="HXZ127" s="1367"/>
      <c r="HYA127" s="1367"/>
      <c r="HYB127" s="1367"/>
      <c r="HYC127" s="1367"/>
      <c r="HYD127" s="1367"/>
      <c r="HYE127" s="1367"/>
      <c r="HYF127" s="1367"/>
      <c r="HYG127" s="1367"/>
      <c r="HYH127" s="1367"/>
      <c r="HYI127" s="1367"/>
      <c r="HYJ127" s="1367"/>
      <c r="HYK127" s="1367"/>
      <c r="HYL127" s="1367"/>
      <c r="HYM127" s="1367"/>
      <c r="HYN127" s="1367"/>
      <c r="HYO127" s="1367"/>
      <c r="HYP127" s="1367"/>
      <c r="HYQ127" s="1367"/>
      <c r="HYR127" s="1367"/>
      <c r="HYS127" s="1367"/>
      <c r="HYT127" s="1367"/>
      <c r="HYU127" s="1367"/>
      <c r="HYV127" s="1367"/>
      <c r="HYW127" s="1367"/>
      <c r="HYX127" s="1367"/>
      <c r="HYY127" s="1367"/>
      <c r="HYZ127" s="1367"/>
      <c r="HZA127" s="1367"/>
      <c r="HZB127" s="1367"/>
      <c r="HZC127" s="1367"/>
      <c r="HZD127" s="1367"/>
      <c r="HZE127" s="1367"/>
      <c r="HZF127" s="1367"/>
      <c r="HZG127" s="1367"/>
      <c r="HZH127" s="1367"/>
      <c r="HZI127" s="1367"/>
      <c r="HZJ127" s="1367"/>
      <c r="HZK127" s="1367"/>
      <c r="HZL127" s="1367"/>
      <c r="HZM127" s="1367"/>
      <c r="HZN127" s="1367"/>
      <c r="HZO127" s="1367"/>
      <c r="HZP127" s="1367"/>
      <c r="HZQ127" s="1367"/>
      <c r="HZR127" s="1367"/>
      <c r="HZS127" s="1367"/>
      <c r="HZT127" s="1367"/>
      <c r="HZU127" s="1367"/>
      <c r="HZV127" s="1367"/>
      <c r="HZW127" s="1367"/>
      <c r="HZX127" s="1367"/>
      <c r="HZY127" s="1367"/>
      <c r="HZZ127" s="1367"/>
      <c r="IAA127" s="1367"/>
      <c r="IAB127" s="1367"/>
      <c r="IAC127" s="1367"/>
      <c r="IAD127" s="1367"/>
      <c r="IAE127" s="1367"/>
      <c r="IAF127" s="1367"/>
      <c r="IAG127" s="1367"/>
      <c r="IAH127" s="1367"/>
      <c r="IAI127" s="1367"/>
      <c r="IAJ127" s="1367"/>
      <c r="IAK127" s="1367"/>
      <c r="IAL127" s="1367"/>
      <c r="IAM127" s="1367"/>
      <c r="IAN127" s="1367"/>
      <c r="IAO127" s="1367"/>
      <c r="IAP127" s="1367"/>
      <c r="IAQ127" s="1367"/>
      <c r="IAR127" s="1367"/>
      <c r="IAS127" s="1367"/>
      <c r="IAT127" s="1367"/>
      <c r="IAU127" s="1367"/>
      <c r="IAV127" s="1367"/>
      <c r="IAW127" s="1367"/>
      <c r="IAX127" s="1367"/>
      <c r="IAY127" s="1367"/>
      <c r="IAZ127" s="1367"/>
      <c r="IBA127" s="1367"/>
      <c r="IBB127" s="1367"/>
      <c r="IBC127" s="1367"/>
      <c r="IBD127" s="1367"/>
      <c r="IBE127" s="1367"/>
      <c r="IBF127" s="1367"/>
      <c r="IBG127" s="1367"/>
      <c r="IBH127" s="1367"/>
      <c r="IBI127" s="1367"/>
      <c r="IBJ127" s="1367"/>
      <c r="IBK127" s="1367"/>
      <c r="IBL127" s="1367"/>
      <c r="IBM127" s="1367"/>
      <c r="IBN127" s="1367"/>
      <c r="IBO127" s="1367"/>
      <c r="IBP127" s="1367"/>
      <c r="IBQ127" s="1367"/>
      <c r="IBR127" s="1367"/>
      <c r="IBS127" s="1367"/>
      <c r="IBT127" s="1367"/>
      <c r="IBU127" s="1367"/>
      <c r="IBV127" s="1367"/>
      <c r="IBW127" s="1367"/>
      <c r="IBX127" s="1367"/>
      <c r="IBY127" s="1367"/>
      <c r="IBZ127" s="1367"/>
      <c r="ICA127" s="1367"/>
      <c r="ICB127" s="1367"/>
      <c r="ICC127" s="1367"/>
      <c r="ICD127" s="1367"/>
      <c r="ICE127" s="1367"/>
      <c r="ICF127" s="1367"/>
      <c r="ICG127" s="1367"/>
      <c r="ICH127" s="1367"/>
      <c r="ICI127" s="1367"/>
      <c r="ICJ127" s="1367"/>
      <c r="ICK127" s="1367"/>
      <c r="ICL127" s="1367"/>
      <c r="ICM127" s="1367"/>
      <c r="ICN127" s="1367"/>
      <c r="ICO127" s="1367"/>
      <c r="ICP127" s="1367"/>
      <c r="ICQ127" s="1367"/>
      <c r="ICR127" s="1367"/>
      <c r="ICS127" s="1367"/>
      <c r="ICT127" s="1367"/>
      <c r="ICU127" s="1367"/>
      <c r="ICV127" s="1367"/>
      <c r="ICW127" s="1367"/>
      <c r="ICX127" s="1367"/>
      <c r="ICY127" s="1367"/>
      <c r="ICZ127" s="1367"/>
      <c r="IDA127" s="1367"/>
      <c r="IDB127" s="1367"/>
      <c r="IDC127" s="1367"/>
      <c r="IDD127" s="1367"/>
      <c r="IDE127" s="1367"/>
      <c r="IDF127" s="1367"/>
      <c r="IDG127" s="1367"/>
      <c r="IDH127" s="1367"/>
      <c r="IDI127" s="1367"/>
      <c r="IDJ127" s="1367"/>
      <c r="IDK127" s="1367"/>
      <c r="IDL127" s="1367"/>
      <c r="IDM127" s="1367"/>
      <c r="IDN127" s="1367"/>
      <c r="IDO127" s="1367"/>
      <c r="IDP127" s="1367"/>
      <c r="IDQ127" s="1367"/>
      <c r="IDR127" s="1367"/>
      <c r="IDS127" s="1367"/>
      <c r="IDT127" s="1367"/>
      <c r="IDU127" s="1367"/>
      <c r="IDV127" s="1367"/>
      <c r="IDW127" s="1367"/>
      <c r="IDX127" s="1367"/>
      <c r="IDY127" s="1367"/>
      <c r="IDZ127" s="1367"/>
      <c r="IEA127" s="1367"/>
      <c r="IEB127" s="1367"/>
      <c r="IEC127" s="1367"/>
      <c r="IED127" s="1367"/>
      <c r="IEE127" s="1367"/>
      <c r="IEF127" s="1367"/>
      <c r="IEG127" s="1367"/>
      <c r="IEH127" s="1367"/>
      <c r="IEI127" s="1367"/>
      <c r="IEJ127" s="1367"/>
      <c r="IEK127" s="1367"/>
      <c r="IEL127" s="1367"/>
      <c r="IEM127" s="1367"/>
      <c r="IEN127" s="1367"/>
      <c r="IEO127" s="1367"/>
      <c r="IEP127" s="1367"/>
      <c r="IEQ127" s="1367"/>
      <c r="IER127" s="1367"/>
      <c r="IES127" s="1367"/>
      <c r="IET127" s="1367"/>
      <c r="IEU127" s="1367"/>
      <c r="IEV127" s="1367"/>
      <c r="IEW127" s="1367"/>
      <c r="IEX127" s="1367"/>
      <c r="IEY127" s="1367"/>
      <c r="IEZ127" s="1367"/>
      <c r="IFA127" s="1367"/>
      <c r="IFB127" s="1367"/>
      <c r="IFC127" s="1367"/>
      <c r="IFD127" s="1367"/>
      <c r="IFE127" s="1367"/>
      <c r="IFF127" s="1367"/>
      <c r="IFG127" s="1367"/>
      <c r="IFH127" s="1367"/>
      <c r="IFI127" s="1367"/>
      <c r="IFJ127" s="1367"/>
      <c r="IFK127" s="1367"/>
      <c r="IFL127" s="1367"/>
      <c r="IFM127" s="1367"/>
      <c r="IFN127" s="1367"/>
      <c r="IFO127" s="1367"/>
      <c r="IFP127" s="1367"/>
      <c r="IFQ127" s="1367"/>
      <c r="IFR127" s="1367"/>
      <c r="IFS127" s="1367"/>
      <c r="IFT127" s="1367"/>
      <c r="IFU127" s="1367"/>
      <c r="IFV127" s="1367"/>
      <c r="IFW127" s="1367"/>
      <c r="IFX127" s="1367"/>
      <c r="IFY127" s="1367"/>
      <c r="IFZ127" s="1367"/>
      <c r="IGA127" s="1367"/>
      <c r="IGB127" s="1367"/>
      <c r="IGC127" s="1367"/>
      <c r="IGD127" s="1367"/>
      <c r="IGE127" s="1367"/>
      <c r="IGF127" s="1367"/>
      <c r="IGG127" s="1367"/>
      <c r="IGH127" s="1367"/>
      <c r="IGI127" s="1367"/>
      <c r="IGJ127" s="1367"/>
      <c r="IGK127" s="1367"/>
      <c r="IGL127" s="1367"/>
      <c r="IGM127" s="1367"/>
      <c r="IGN127" s="1367"/>
      <c r="IGO127" s="1367"/>
      <c r="IGP127" s="1367"/>
      <c r="IGQ127" s="1367"/>
      <c r="IGR127" s="1367"/>
      <c r="IGS127" s="1367"/>
      <c r="IGT127" s="1367"/>
      <c r="IGU127" s="1367"/>
      <c r="IGV127" s="1367"/>
      <c r="IGW127" s="1367"/>
      <c r="IGX127" s="1367"/>
      <c r="IGY127" s="1367"/>
      <c r="IGZ127" s="1367"/>
      <c r="IHA127" s="1367"/>
      <c r="IHB127" s="1367"/>
      <c r="IHC127" s="1367"/>
      <c r="IHD127" s="1367"/>
      <c r="IHE127" s="1367"/>
      <c r="IHF127" s="1367"/>
      <c r="IHG127" s="1367"/>
      <c r="IHH127" s="1367"/>
      <c r="IHI127" s="1367"/>
      <c r="IHJ127" s="1367"/>
      <c r="IHK127" s="1367"/>
      <c r="IHL127" s="1367"/>
      <c r="IHM127" s="1367"/>
      <c r="IHN127" s="1367"/>
      <c r="IHO127" s="1367"/>
      <c r="IHP127" s="1367"/>
      <c r="IHQ127" s="1367"/>
      <c r="IHR127" s="1367"/>
      <c r="IHS127" s="1367"/>
      <c r="IHT127" s="1367"/>
      <c r="IHU127" s="1367"/>
      <c r="IHV127" s="1367"/>
      <c r="IHW127" s="1367"/>
      <c r="IHX127" s="1367"/>
      <c r="IHY127" s="1367"/>
      <c r="IHZ127" s="1367"/>
      <c r="IIA127" s="1367"/>
      <c r="IIB127" s="1367"/>
      <c r="IIC127" s="1367"/>
      <c r="IID127" s="1367"/>
      <c r="IIE127" s="1367"/>
      <c r="IIF127" s="1367"/>
      <c r="IIG127" s="1367"/>
      <c r="IIH127" s="1367"/>
      <c r="III127" s="1367"/>
      <c r="IIJ127" s="1367"/>
      <c r="IIK127" s="1367"/>
      <c r="IIL127" s="1367"/>
      <c r="IIM127" s="1367"/>
      <c r="IIN127" s="1367"/>
      <c r="IIO127" s="1367"/>
      <c r="IIP127" s="1367"/>
      <c r="IIQ127" s="1367"/>
      <c r="IIR127" s="1367"/>
      <c r="IIS127" s="1367"/>
      <c r="IIT127" s="1367"/>
      <c r="IIU127" s="1367"/>
      <c r="IIV127" s="1367"/>
      <c r="IIW127" s="1367"/>
      <c r="IIX127" s="1367"/>
      <c r="IIY127" s="1367"/>
      <c r="IIZ127" s="1367"/>
      <c r="IJA127" s="1367"/>
      <c r="IJB127" s="1367"/>
      <c r="IJC127" s="1367"/>
      <c r="IJD127" s="1367"/>
      <c r="IJE127" s="1367"/>
      <c r="IJF127" s="1367"/>
      <c r="IJG127" s="1367"/>
      <c r="IJH127" s="1367"/>
      <c r="IJI127" s="1367"/>
      <c r="IJJ127" s="1367"/>
      <c r="IJK127" s="1367"/>
      <c r="IJL127" s="1367"/>
      <c r="IJM127" s="1367"/>
      <c r="IJN127" s="1367"/>
      <c r="IJO127" s="1367"/>
      <c r="IJP127" s="1367"/>
      <c r="IJQ127" s="1367"/>
      <c r="IJR127" s="1367"/>
      <c r="IJS127" s="1367"/>
      <c r="IJT127" s="1367"/>
      <c r="IJU127" s="1367"/>
      <c r="IJV127" s="1367"/>
      <c r="IJW127" s="1367"/>
      <c r="IJX127" s="1367"/>
      <c r="IJY127" s="1367"/>
      <c r="IJZ127" s="1367"/>
      <c r="IKA127" s="1367"/>
      <c r="IKB127" s="1367"/>
      <c r="IKC127" s="1367"/>
      <c r="IKD127" s="1367"/>
      <c r="IKE127" s="1367"/>
      <c r="IKF127" s="1367"/>
      <c r="IKG127" s="1367"/>
      <c r="IKH127" s="1367"/>
      <c r="IKI127" s="1367"/>
      <c r="IKJ127" s="1367"/>
      <c r="IKK127" s="1367"/>
      <c r="IKL127" s="1367"/>
      <c r="IKM127" s="1367"/>
      <c r="IKN127" s="1367"/>
      <c r="IKO127" s="1367"/>
      <c r="IKP127" s="1367"/>
      <c r="IKQ127" s="1367"/>
      <c r="IKR127" s="1367"/>
      <c r="IKS127" s="1367"/>
      <c r="IKT127" s="1367"/>
      <c r="IKU127" s="1367"/>
      <c r="IKV127" s="1367"/>
      <c r="IKW127" s="1367"/>
      <c r="IKX127" s="1367"/>
      <c r="IKY127" s="1367"/>
      <c r="IKZ127" s="1367"/>
      <c r="ILA127" s="1367"/>
      <c r="ILB127" s="1367"/>
      <c r="ILC127" s="1367"/>
      <c r="ILD127" s="1367"/>
      <c r="ILE127" s="1367"/>
      <c r="ILF127" s="1367"/>
      <c r="ILG127" s="1367"/>
      <c r="ILH127" s="1367"/>
      <c r="ILI127" s="1367"/>
      <c r="ILJ127" s="1367"/>
      <c r="ILK127" s="1367"/>
      <c r="ILL127" s="1367"/>
      <c r="ILM127" s="1367"/>
      <c r="ILN127" s="1367"/>
      <c r="ILO127" s="1367"/>
      <c r="ILP127" s="1367"/>
      <c r="ILQ127" s="1367"/>
      <c r="ILR127" s="1367"/>
      <c r="ILS127" s="1367"/>
      <c r="ILT127" s="1367"/>
      <c r="ILU127" s="1367"/>
      <c r="ILV127" s="1367"/>
      <c r="ILW127" s="1367"/>
      <c r="ILX127" s="1367"/>
      <c r="ILY127" s="1367"/>
      <c r="ILZ127" s="1367"/>
      <c r="IMA127" s="1367"/>
      <c r="IMB127" s="1367"/>
      <c r="IMC127" s="1367"/>
      <c r="IMD127" s="1367"/>
      <c r="IME127" s="1367"/>
      <c r="IMF127" s="1367"/>
      <c r="IMG127" s="1367"/>
      <c r="IMH127" s="1367"/>
      <c r="IMI127" s="1367"/>
      <c r="IMJ127" s="1367"/>
      <c r="IMK127" s="1367"/>
      <c r="IML127" s="1367"/>
      <c r="IMM127" s="1367"/>
      <c r="IMN127" s="1367"/>
      <c r="IMO127" s="1367"/>
      <c r="IMP127" s="1367"/>
      <c r="IMQ127" s="1367"/>
      <c r="IMR127" s="1367"/>
      <c r="IMS127" s="1367"/>
      <c r="IMT127" s="1367"/>
      <c r="IMU127" s="1367"/>
      <c r="IMV127" s="1367"/>
      <c r="IMW127" s="1367"/>
      <c r="IMX127" s="1367"/>
      <c r="IMY127" s="1367"/>
      <c r="IMZ127" s="1367"/>
      <c r="INA127" s="1367"/>
      <c r="INB127" s="1367"/>
      <c r="INC127" s="1367"/>
      <c r="IND127" s="1367"/>
      <c r="INE127" s="1367"/>
      <c r="INF127" s="1367"/>
      <c r="ING127" s="1367"/>
      <c r="INH127" s="1367"/>
      <c r="INI127" s="1367"/>
      <c r="INJ127" s="1367"/>
      <c r="INK127" s="1367"/>
      <c r="INL127" s="1367"/>
      <c r="INM127" s="1367"/>
      <c r="INN127" s="1367"/>
      <c r="INO127" s="1367"/>
      <c r="INP127" s="1367"/>
      <c r="INQ127" s="1367"/>
      <c r="INR127" s="1367"/>
      <c r="INS127" s="1367"/>
      <c r="INT127" s="1367"/>
      <c r="INU127" s="1367"/>
      <c r="INV127" s="1367"/>
      <c r="INW127" s="1367"/>
      <c r="INX127" s="1367"/>
      <c r="INY127" s="1367"/>
      <c r="INZ127" s="1367"/>
      <c r="IOA127" s="1367"/>
      <c r="IOB127" s="1367"/>
      <c r="IOC127" s="1367"/>
      <c r="IOD127" s="1367"/>
      <c r="IOE127" s="1367"/>
      <c r="IOF127" s="1367"/>
      <c r="IOG127" s="1367"/>
      <c r="IOH127" s="1367"/>
      <c r="IOI127" s="1367"/>
      <c r="IOJ127" s="1367"/>
      <c r="IOK127" s="1367"/>
      <c r="IOL127" s="1367"/>
      <c r="IOM127" s="1367"/>
      <c r="ION127" s="1367"/>
      <c r="IOO127" s="1367"/>
      <c r="IOP127" s="1367"/>
      <c r="IOQ127" s="1367"/>
      <c r="IOR127" s="1367"/>
      <c r="IOS127" s="1367"/>
      <c r="IOT127" s="1367"/>
      <c r="IOU127" s="1367"/>
      <c r="IOV127" s="1367"/>
      <c r="IOW127" s="1367"/>
      <c r="IOX127" s="1367"/>
      <c r="IOY127" s="1367"/>
      <c r="IOZ127" s="1367"/>
      <c r="IPA127" s="1367"/>
      <c r="IPB127" s="1367"/>
      <c r="IPC127" s="1367"/>
      <c r="IPD127" s="1367"/>
      <c r="IPE127" s="1367"/>
      <c r="IPF127" s="1367"/>
      <c r="IPG127" s="1367"/>
      <c r="IPH127" s="1367"/>
      <c r="IPI127" s="1367"/>
      <c r="IPJ127" s="1367"/>
      <c r="IPK127" s="1367"/>
      <c r="IPL127" s="1367"/>
      <c r="IPM127" s="1367"/>
      <c r="IPN127" s="1367"/>
      <c r="IPO127" s="1367"/>
      <c r="IPP127" s="1367"/>
      <c r="IPQ127" s="1367"/>
      <c r="IPR127" s="1367"/>
      <c r="IPS127" s="1367"/>
      <c r="IPT127" s="1367"/>
      <c r="IPU127" s="1367"/>
      <c r="IPV127" s="1367"/>
      <c r="IPW127" s="1367"/>
      <c r="IPX127" s="1367"/>
      <c r="IPY127" s="1367"/>
      <c r="IPZ127" s="1367"/>
      <c r="IQA127" s="1367"/>
      <c r="IQB127" s="1367"/>
      <c r="IQC127" s="1367"/>
      <c r="IQD127" s="1367"/>
      <c r="IQE127" s="1367"/>
      <c r="IQF127" s="1367"/>
      <c r="IQG127" s="1367"/>
      <c r="IQH127" s="1367"/>
      <c r="IQI127" s="1367"/>
      <c r="IQJ127" s="1367"/>
      <c r="IQK127" s="1367"/>
      <c r="IQL127" s="1367"/>
      <c r="IQM127" s="1367"/>
      <c r="IQN127" s="1367"/>
      <c r="IQO127" s="1367"/>
      <c r="IQP127" s="1367"/>
      <c r="IQQ127" s="1367"/>
      <c r="IQR127" s="1367"/>
      <c r="IQS127" s="1367"/>
      <c r="IQT127" s="1367"/>
      <c r="IQU127" s="1367"/>
      <c r="IQV127" s="1367"/>
      <c r="IQW127" s="1367"/>
      <c r="IQX127" s="1367"/>
      <c r="IQY127" s="1367"/>
      <c r="IQZ127" s="1367"/>
      <c r="IRA127" s="1367"/>
      <c r="IRB127" s="1367"/>
      <c r="IRC127" s="1367"/>
      <c r="IRD127" s="1367"/>
      <c r="IRE127" s="1367"/>
      <c r="IRF127" s="1367"/>
      <c r="IRG127" s="1367"/>
      <c r="IRH127" s="1367"/>
      <c r="IRI127" s="1367"/>
      <c r="IRJ127" s="1367"/>
      <c r="IRK127" s="1367"/>
      <c r="IRL127" s="1367"/>
      <c r="IRM127" s="1367"/>
      <c r="IRN127" s="1367"/>
      <c r="IRO127" s="1367"/>
      <c r="IRP127" s="1367"/>
      <c r="IRQ127" s="1367"/>
      <c r="IRR127" s="1367"/>
      <c r="IRS127" s="1367"/>
      <c r="IRT127" s="1367"/>
      <c r="IRU127" s="1367"/>
      <c r="IRV127" s="1367"/>
      <c r="IRW127" s="1367"/>
      <c r="IRX127" s="1367"/>
      <c r="IRY127" s="1367"/>
      <c r="IRZ127" s="1367"/>
      <c r="ISA127" s="1367"/>
      <c r="ISB127" s="1367"/>
      <c r="ISC127" s="1367"/>
      <c r="ISD127" s="1367"/>
      <c r="ISE127" s="1367"/>
      <c r="ISF127" s="1367"/>
      <c r="ISG127" s="1367"/>
      <c r="ISH127" s="1367"/>
      <c r="ISI127" s="1367"/>
      <c r="ISJ127" s="1367"/>
      <c r="ISK127" s="1367"/>
      <c r="ISL127" s="1367"/>
      <c r="ISM127" s="1367"/>
      <c r="ISN127" s="1367"/>
      <c r="ISO127" s="1367"/>
      <c r="ISP127" s="1367"/>
      <c r="ISQ127" s="1367"/>
      <c r="ISR127" s="1367"/>
      <c r="ISS127" s="1367"/>
      <c r="IST127" s="1367"/>
      <c r="ISU127" s="1367"/>
      <c r="ISV127" s="1367"/>
      <c r="ISW127" s="1367"/>
      <c r="ISX127" s="1367"/>
      <c r="ISY127" s="1367"/>
      <c r="ISZ127" s="1367"/>
      <c r="ITA127" s="1367"/>
      <c r="ITB127" s="1367"/>
      <c r="ITC127" s="1367"/>
      <c r="ITD127" s="1367"/>
      <c r="ITE127" s="1367"/>
      <c r="ITF127" s="1367"/>
      <c r="ITG127" s="1367"/>
      <c r="ITH127" s="1367"/>
      <c r="ITI127" s="1367"/>
      <c r="ITJ127" s="1367"/>
      <c r="ITK127" s="1367"/>
      <c r="ITL127" s="1367"/>
      <c r="ITM127" s="1367"/>
      <c r="ITN127" s="1367"/>
      <c r="ITO127" s="1367"/>
      <c r="ITP127" s="1367"/>
      <c r="ITQ127" s="1367"/>
      <c r="ITR127" s="1367"/>
      <c r="ITS127" s="1367"/>
      <c r="ITT127" s="1367"/>
      <c r="ITU127" s="1367"/>
      <c r="ITV127" s="1367"/>
      <c r="ITW127" s="1367"/>
      <c r="ITX127" s="1367"/>
      <c r="ITY127" s="1367"/>
      <c r="ITZ127" s="1367"/>
      <c r="IUA127" s="1367"/>
      <c r="IUB127" s="1367"/>
      <c r="IUC127" s="1367"/>
      <c r="IUD127" s="1367"/>
      <c r="IUE127" s="1367"/>
      <c r="IUF127" s="1367"/>
      <c r="IUG127" s="1367"/>
      <c r="IUH127" s="1367"/>
      <c r="IUI127" s="1367"/>
      <c r="IUJ127" s="1367"/>
      <c r="IUK127" s="1367"/>
      <c r="IUL127" s="1367"/>
      <c r="IUM127" s="1367"/>
      <c r="IUN127" s="1367"/>
      <c r="IUO127" s="1367"/>
      <c r="IUP127" s="1367"/>
      <c r="IUQ127" s="1367"/>
      <c r="IUR127" s="1367"/>
      <c r="IUS127" s="1367"/>
      <c r="IUT127" s="1367"/>
      <c r="IUU127" s="1367"/>
      <c r="IUV127" s="1367"/>
      <c r="IUW127" s="1367"/>
      <c r="IUX127" s="1367"/>
      <c r="IUY127" s="1367"/>
      <c r="IUZ127" s="1367"/>
      <c r="IVA127" s="1367"/>
      <c r="IVB127" s="1367"/>
      <c r="IVC127" s="1367"/>
      <c r="IVD127" s="1367"/>
      <c r="IVE127" s="1367"/>
      <c r="IVF127" s="1367"/>
      <c r="IVG127" s="1367"/>
      <c r="IVH127" s="1367"/>
      <c r="IVI127" s="1367"/>
      <c r="IVJ127" s="1367"/>
      <c r="IVK127" s="1367"/>
      <c r="IVL127" s="1367"/>
      <c r="IVM127" s="1367"/>
      <c r="IVN127" s="1367"/>
      <c r="IVO127" s="1367"/>
      <c r="IVP127" s="1367"/>
      <c r="IVQ127" s="1367"/>
      <c r="IVR127" s="1367"/>
      <c r="IVS127" s="1367"/>
      <c r="IVT127" s="1367"/>
      <c r="IVU127" s="1367"/>
      <c r="IVV127" s="1367"/>
      <c r="IVW127" s="1367"/>
      <c r="IVX127" s="1367"/>
      <c r="IVY127" s="1367"/>
      <c r="IVZ127" s="1367"/>
      <c r="IWA127" s="1367"/>
      <c r="IWB127" s="1367"/>
      <c r="IWC127" s="1367"/>
      <c r="IWD127" s="1367"/>
      <c r="IWE127" s="1367"/>
      <c r="IWF127" s="1367"/>
      <c r="IWG127" s="1367"/>
      <c r="IWH127" s="1367"/>
      <c r="IWI127" s="1367"/>
      <c r="IWJ127" s="1367"/>
      <c r="IWK127" s="1367"/>
      <c r="IWL127" s="1367"/>
      <c r="IWM127" s="1367"/>
      <c r="IWN127" s="1367"/>
      <c r="IWO127" s="1367"/>
      <c r="IWP127" s="1367"/>
      <c r="IWQ127" s="1367"/>
      <c r="IWR127" s="1367"/>
      <c r="IWS127" s="1367"/>
      <c r="IWT127" s="1367"/>
      <c r="IWU127" s="1367"/>
      <c r="IWV127" s="1367"/>
      <c r="IWW127" s="1367"/>
      <c r="IWX127" s="1367"/>
      <c r="IWY127" s="1367"/>
      <c r="IWZ127" s="1367"/>
      <c r="IXA127" s="1367"/>
      <c r="IXB127" s="1367"/>
      <c r="IXC127" s="1367"/>
      <c r="IXD127" s="1367"/>
      <c r="IXE127" s="1367"/>
      <c r="IXF127" s="1367"/>
      <c r="IXG127" s="1367"/>
      <c r="IXH127" s="1367"/>
      <c r="IXI127" s="1367"/>
      <c r="IXJ127" s="1367"/>
      <c r="IXK127" s="1367"/>
      <c r="IXL127" s="1367"/>
      <c r="IXM127" s="1367"/>
      <c r="IXN127" s="1367"/>
      <c r="IXO127" s="1367"/>
      <c r="IXP127" s="1367"/>
      <c r="IXQ127" s="1367"/>
      <c r="IXR127" s="1367"/>
      <c r="IXS127" s="1367"/>
      <c r="IXT127" s="1367"/>
      <c r="IXU127" s="1367"/>
      <c r="IXV127" s="1367"/>
      <c r="IXW127" s="1367"/>
      <c r="IXX127" s="1367"/>
      <c r="IXY127" s="1367"/>
      <c r="IXZ127" s="1367"/>
      <c r="IYA127" s="1367"/>
      <c r="IYB127" s="1367"/>
      <c r="IYC127" s="1367"/>
      <c r="IYD127" s="1367"/>
      <c r="IYE127" s="1367"/>
      <c r="IYF127" s="1367"/>
      <c r="IYG127" s="1367"/>
      <c r="IYH127" s="1367"/>
      <c r="IYI127" s="1367"/>
      <c r="IYJ127" s="1367"/>
      <c r="IYK127" s="1367"/>
      <c r="IYL127" s="1367"/>
      <c r="IYM127" s="1367"/>
      <c r="IYN127" s="1367"/>
      <c r="IYO127" s="1367"/>
      <c r="IYP127" s="1367"/>
      <c r="IYQ127" s="1367"/>
      <c r="IYR127" s="1367"/>
      <c r="IYS127" s="1367"/>
      <c r="IYT127" s="1367"/>
      <c r="IYU127" s="1367"/>
      <c r="IYV127" s="1367"/>
      <c r="IYW127" s="1367"/>
      <c r="IYX127" s="1367"/>
      <c r="IYY127" s="1367"/>
      <c r="IYZ127" s="1367"/>
      <c r="IZA127" s="1367"/>
      <c r="IZB127" s="1367"/>
      <c r="IZC127" s="1367"/>
      <c r="IZD127" s="1367"/>
      <c r="IZE127" s="1367"/>
      <c r="IZF127" s="1367"/>
      <c r="IZG127" s="1367"/>
      <c r="IZH127" s="1367"/>
      <c r="IZI127" s="1367"/>
      <c r="IZJ127" s="1367"/>
      <c r="IZK127" s="1367"/>
      <c r="IZL127" s="1367"/>
      <c r="IZM127" s="1367"/>
      <c r="IZN127" s="1367"/>
      <c r="IZO127" s="1367"/>
      <c r="IZP127" s="1367"/>
      <c r="IZQ127" s="1367"/>
      <c r="IZR127" s="1367"/>
      <c r="IZS127" s="1367"/>
      <c r="IZT127" s="1367"/>
      <c r="IZU127" s="1367"/>
      <c r="IZV127" s="1367"/>
      <c r="IZW127" s="1367"/>
      <c r="IZX127" s="1367"/>
      <c r="IZY127" s="1367"/>
      <c r="IZZ127" s="1367"/>
      <c r="JAA127" s="1367"/>
      <c r="JAB127" s="1367"/>
      <c r="JAC127" s="1367"/>
      <c r="JAD127" s="1367"/>
      <c r="JAE127" s="1367"/>
      <c r="JAF127" s="1367"/>
      <c r="JAG127" s="1367"/>
      <c r="JAH127" s="1367"/>
      <c r="JAI127" s="1367"/>
      <c r="JAJ127" s="1367"/>
      <c r="JAK127" s="1367"/>
      <c r="JAL127" s="1367"/>
      <c r="JAM127" s="1367"/>
      <c r="JAN127" s="1367"/>
      <c r="JAO127" s="1367"/>
      <c r="JAP127" s="1367"/>
      <c r="JAQ127" s="1367"/>
      <c r="JAR127" s="1367"/>
      <c r="JAS127" s="1367"/>
      <c r="JAT127" s="1367"/>
      <c r="JAU127" s="1367"/>
      <c r="JAV127" s="1367"/>
      <c r="JAW127" s="1367"/>
      <c r="JAX127" s="1367"/>
      <c r="JAY127" s="1367"/>
      <c r="JAZ127" s="1367"/>
      <c r="JBA127" s="1367"/>
      <c r="JBB127" s="1367"/>
      <c r="JBC127" s="1367"/>
      <c r="JBD127" s="1367"/>
      <c r="JBE127" s="1367"/>
      <c r="JBF127" s="1367"/>
      <c r="JBG127" s="1367"/>
      <c r="JBH127" s="1367"/>
      <c r="JBI127" s="1367"/>
      <c r="JBJ127" s="1367"/>
      <c r="JBK127" s="1367"/>
      <c r="JBL127" s="1367"/>
      <c r="JBM127" s="1367"/>
      <c r="JBN127" s="1367"/>
      <c r="JBO127" s="1367"/>
      <c r="JBP127" s="1367"/>
      <c r="JBQ127" s="1367"/>
      <c r="JBR127" s="1367"/>
      <c r="JBS127" s="1367"/>
      <c r="JBT127" s="1367"/>
      <c r="JBU127" s="1367"/>
      <c r="JBV127" s="1367"/>
      <c r="JBW127" s="1367"/>
      <c r="JBX127" s="1367"/>
      <c r="JBY127" s="1367"/>
      <c r="JBZ127" s="1367"/>
      <c r="JCA127" s="1367"/>
      <c r="JCB127" s="1367"/>
      <c r="JCC127" s="1367"/>
      <c r="JCD127" s="1367"/>
      <c r="JCE127" s="1367"/>
      <c r="JCF127" s="1367"/>
      <c r="JCG127" s="1367"/>
      <c r="JCH127" s="1367"/>
      <c r="JCI127" s="1367"/>
      <c r="JCJ127" s="1367"/>
      <c r="JCK127" s="1367"/>
      <c r="JCL127" s="1367"/>
      <c r="JCM127" s="1367"/>
      <c r="JCN127" s="1367"/>
      <c r="JCO127" s="1367"/>
      <c r="JCP127" s="1367"/>
      <c r="JCQ127" s="1367"/>
      <c r="JCR127" s="1367"/>
      <c r="JCS127" s="1367"/>
      <c r="JCT127" s="1367"/>
      <c r="JCU127" s="1367"/>
      <c r="JCV127" s="1367"/>
      <c r="JCW127" s="1367"/>
      <c r="JCX127" s="1367"/>
      <c r="JCY127" s="1367"/>
      <c r="JCZ127" s="1367"/>
      <c r="JDA127" s="1367"/>
      <c r="JDB127" s="1367"/>
      <c r="JDC127" s="1367"/>
      <c r="JDD127" s="1367"/>
      <c r="JDE127" s="1367"/>
      <c r="JDF127" s="1367"/>
      <c r="JDG127" s="1367"/>
      <c r="JDH127" s="1367"/>
      <c r="JDI127" s="1367"/>
      <c r="JDJ127" s="1367"/>
      <c r="JDK127" s="1367"/>
      <c r="JDL127" s="1367"/>
      <c r="JDM127" s="1367"/>
      <c r="JDN127" s="1367"/>
      <c r="JDO127" s="1367"/>
      <c r="JDP127" s="1367"/>
      <c r="JDQ127" s="1367"/>
      <c r="JDR127" s="1367"/>
      <c r="JDS127" s="1367"/>
      <c r="JDT127" s="1367"/>
      <c r="JDU127" s="1367"/>
      <c r="JDV127" s="1367"/>
      <c r="JDW127" s="1367"/>
      <c r="JDX127" s="1367"/>
      <c r="JDY127" s="1367"/>
      <c r="JDZ127" s="1367"/>
      <c r="JEA127" s="1367"/>
      <c r="JEB127" s="1367"/>
      <c r="JEC127" s="1367"/>
      <c r="JED127" s="1367"/>
      <c r="JEE127" s="1367"/>
      <c r="JEF127" s="1367"/>
      <c r="JEG127" s="1367"/>
      <c r="JEH127" s="1367"/>
      <c r="JEI127" s="1367"/>
      <c r="JEJ127" s="1367"/>
      <c r="JEK127" s="1367"/>
      <c r="JEL127" s="1367"/>
      <c r="JEM127" s="1367"/>
      <c r="JEN127" s="1367"/>
      <c r="JEO127" s="1367"/>
      <c r="JEP127" s="1367"/>
      <c r="JEQ127" s="1367"/>
      <c r="JER127" s="1367"/>
      <c r="JES127" s="1367"/>
      <c r="JET127" s="1367"/>
      <c r="JEU127" s="1367"/>
      <c r="JEV127" s="1367"/>
      <c r="JEW127" s="1367"/>
      <c r="JEX127" s="1367"/>
      <c r="JEY127" s="1367"/>
      <c r="JEZ127" s="1367"/>
      <c r="JFA127" s="1367"/>
      <c r="JFB127" s="1367"/>
      <c r="JFC127" s="1367"/>
      <c r="JFD127" s="1367"/>
      <c r="JFE127" s="1367"/>
      <c r="JFF127" s="1367"/>
      <c r="JFG127" s="1367"/>
      <c r="JFH127" s="1367"/>
      <c r="JFI127" s="1367"/>
      <c r="JFJ127" s="1367"/>
      <c r="JFK127" s="1367"/>
      <c r="JFL127" s="1367"/>
      <c r="JFM127" s="1367"/>
      <c r="JFN127" s="1367"/>
      <c r="JFO127" s="1367"/>
      <c r="JFP127" s="1367"/>
      <c r="JFQ127" s="1367"/>
      <c r="JFR127" s="1367"/>
      <c r="JFS127" s="1367"/>
      <c r="JFT127" s="1367"/>
      <c r="JFU127" s="1367"/>
      <c r="JFV127" s="1367"/>
      <c r="JFW127" s="1367"/>
      <c r="JFX127" s="1367"/>
      <c r="JFY127" s="1367"/>
      <c r="JFZ127" s="1367"/>
      <c r="JGA127" s="1367"/>
      <c r="JGB127" s="1367"/>
      <c r="JGC127" s="1367"/>
      <c r="JGD127" s="1367"/>
      <c r="JGE127" s="1367"/>
      <c r="JGF127" s="1367"/>
      <c r="JGG127" s="1367"/>
      <c r="JGH127" s="1367"/>
      <c r="JGI127" s="1367"/>
      <c r="JGJ127" s="1367"/>
      <c r="JGK127" s="1367"/>
      <c r="JGL127" s="1367"/>
      <c r="JGM127" s="1367"/>
      <c r="JGN127" s="1367"/>
      <c r="JGO127" s="1367"/>
      <c r="JGP127" s="1367"/>
      <c r="JGQ127" s="1367"/>
      <c r="JGR127" s="1367"/>
      <c r="JGS127" s="1367"/>
      <c r="JGT127" s="1367"/>
      <c r="JGU127" s="1367"/>
      <c r="JGV127" s="1367"/>
      <c r="JGW127" s="1367"/>
      <c r="JGX127" s="1367"/>
      <c r="JGY127" s="1367"/>
      <c r="JGZ127" s="1367"/>
      <c r="JHA127" s="1367"/>
      <c r="JHB127" s="1367"/>
      <c r="JHC127" s="1367"/>
      <c r="JHD127" s="1367"/>
      <c r="JHE127" s="1367"/>
      <c r="JHF127" s="1367"/>
      <c r="JHG127" s="1367"/>
      <c r="JHH127" s="1367"/>
      <c r="JHI127" s="1367"/>
      <c r="JHJ127" s="1367"/>
      <c r="JHK127" s="1367"/>
      <c r="JHL127" s="1367"/>
      <c r="JHM127" s="1367"/>
      <c r="JHN127" s="1367"/>
      <c r="JHO127" s="1367"/>
      <c r="JHP127" s="1367"/>
      <c r="JHQ127" s="1367"/>
      <c r="JHR127" s="1367"/>
      <c r="JHS127" s="1367"/>
      <c r="JHT127" s="1367"/>
      <c r="JHU127" s="1367"/>
      <c r="JHV127" s="1367"/>
      <c r="JHW127" s="1367"/>
      <c r="JHX127" s="1367"/>
      <c r="JHY127" s="1367"/>
      <c r="JHZ127" s="1367"/>
      <c r="JIA127" s="1367"/>
      <c r="JIB127" s="1367"/>
      <c r="JIC127" s="1367"/>
      <c r="JID127" s="1367"/>
      <c r="JIE127" s="1367"/>
      <c r="JIF127" s="1367"/>
      <c r="JIG127" s="1367"/>
      <c r="JIH127" s="1367"/>
      <c r="JII127" s="1367"/>
      <c r="JIJ127" s="1367"/>
      <c r="JIK127" s="1367"/>
      <c r="JIL127" s="1367"/>
      <c r="JIM127" s="1367"/>
      <c r="JIN127" s="1367"/>
      <c r="JIO127" s="1367"/>
      <c r="JIP127" s="1367"/>
      <c r="JIQ127" s="1367"/>
      <c r="JIR127" s="1367"/>
      <c r="JIS127" s="1367"/>
      <c r="JIT127" s="1367"/>
      <c r="JIU127" s="1367"/>
      <c r="JIV127" s="1367"/>
      <c r="JIW127" s="1367"/>
      <c r="JIX127" s="1367"/>
      <c r="JIY127" s="1367"/>
      <c r="JIZ127" s="1367"/>
      <c r="JJA127" s="1367"/>
      <c r="JJB127" s="1367"/>
      <c r="JJC127" s="1367"/>
      <c r="JJD127" s="1367"/>
      <c r="JJE127" s="1367"/>
      <c r="JJF127" s="1367"/>
      <c r="JJG127" s="1367"/>
      <c r="JJH127" s="1367"/>
      <c r="JJI127" s="1367"/>
      <c r="JJJ127" s="1367"/>
      <c r="JJK127" s="1367"/>
      <c r="JJL127" s="1367"/>
      <c r="JJM127" s="1367"/>
      <c r="JJN127" s="1367"/>
      <c r="JJO127" s="1367"/>
      <c r="JJP127" s="1367"/>
      <c r="JJQ127" s="1367"/>
      <c r="JJR127" s="1367"/>
      <c r="JJS127" s="1367"/>
      <c r="JJT127" s="1367"/>
      <c r="JJU127" s="1367"/>
      <c r="JJV127" s="1367"/>
      <c r="JJW127" s="1367"/>
      <c r="JJX127" s="1367"/>
      <c r="JJY127" s="1367"/>
      <c r="JJZ127" s="1367"/>
      <c r="JKA127" s="1367"/>
      <c r="JKB127" s="1367"/>
      <c r="JKC127" s="1367"/>
      <c r="JKD127" s="1367"/>
      <c r="JKE127" s="1367"/>
      <c r="JKF127" s="1367"/>
      <c r="JKG127" s="1367"/>
      <c r="JKH127" s="1367"/>
      <c r="JKI127" s="1367"/>
      <c r="JKJ127" s="1367"/>
      <c r="JKK127" s="1367"/>
      <c r="JKL127" s="1367"/>
      <c r="JKM127" s="1367"/>
      <c r="JKN127" s="1367"/>
      <c r="JKO127" s="1367"/>
      <c r="JKP127" s="1367"/>
      <c r="JKQ127" s="1367"/>
      <c r="JKR127" s="1367"/>
      <c r="JKS127" s="1367"/>
      <c r="JKT127" s="1367"/>
      <c r="JKU127" s="1367"/>
      <c r="JKV127" s="1367"/>
      <c r="JKW127" s="1367"/>
      <c r="JKX127" s="1367"/>
      <c r="JKY127" s="1367"/>
      <c r="JKZ127" s="1367"/>
      <c r="JLA127" s="1367"/>
      <c r="JLB127" s="1367"/>
      <c r="JLC127" s="1367"/>
      <c r="JLD127" s="1367"/>
      <c r="JLE127" s="1367"/>
      <c r="JLF127" s="1367"/>
      <c r="JLG127" s="1367"/>
      <c r="JLH127" s="1367"/>
      <c r="JLI127" s="1367"/>
      <c r="JLJ127" s="1367"/>
      <c r="JLK127" s="1367"/>
      <c r="JLL127" s="1367"/>
      <c r="JLM127" s="1367"/>
      <c r="JLN127" s="1367"/>
      <c r="JLO127" s="1367"/>
      <c r="JLP127" s="1367"/>
      <c r="JLQ127" s="1367"/>
      <c r="JLR127" s="1367"/>
      <c r="JLS127" s="1367"/>
      <c r="JLT127" s="1367"/>
      <c r="JLU127" s="1367"/>
      <c r="JLV127" s="1367"/>
      <c r="JLW127" s="1367"/>
      <c r="JLX127" s="1367"/>
      <c r="JLY127" s="1367"/>
      <c r="JLZ127" s="1367"/>
      <c r="JMA127" s="1367"/>
      <c r="JMB127" s="1367"/>
      <c r="JMC127" s="1367"/>
      <c r="JMD127" s="1367"/>
      <c r="JME127" s="1367"/>
      <c r="JMF127" s="1367"/>
      <c r="JMG127" s="1367"/>
      <c r="JMH127" s="1367"/>
      <c r="JMI127" s="1367"/>
      <c r="JMJ127" s="1367"/>
      <c r="JMK127" s="1367"/>
      <c r="JML127" s="1367"/>
      <c r="JMM127" s="1367"/>
      <c r="JMN127" s="1367"/>
      <c r="JMO127" s="1367"/>
      <c r="JMP127" s="1367"/>
      <c r="JMQ127" s="1367"/>
      <c r="JMR127" s="1367"/>
      <c r="JMS127" s="1367"/>
      <c r="JMT127" s="1367"/>
      <c r="JMU127" s="1367"/>
      <c r="JMV127" s="1367"/>
      <c r="JMW127" s="1367"/>
      <c r="JMX127" s="1367"/>
      <c r="JMY127" s="1367"/>
      <c r="JMZ127" s="1367"/>
      <c r="JNA127" s="1367"/>
      <c r="JNB127" s="1367"/>
      <c r="JNC127" s="1367"/>
      <c r="JND127" s="1367"/>
      <c r="JNE127" s="1367"/>
      <c r="JNF127" s="1367"/>
      <c r="JNG127" s="1367"/>
      <c r="JNH127" s="1367"/>
      <c r="JNI127" s="1367"/>
      <c r="JNJ127" s="1367"/>
      <c r="JNK127" s="1367"/>
      <c r="JNL127" s="1367"/>
      <c r="JNM127" s="1367"/>
      <c r="JNN127" s="1367"/>
      <c r="JNO127" s="1367"/>
      <c r="JNP127" s="1367"/>
      <c r="JNQ127" s="1367"/>
      <c r="JNR127" s="1367"/>
      <c r="JNS127" s="1367"/>
      <c r="JNT127" s="1367"/>
      <c r="JNU127" s="1367"/>
      <c r="JNV127" s="1367"/>
      <c r="JNW127" s="1367"/>
      <c r="JNX127" s="1367"/>
      <c r="JNY127" s="1367"/>
      <c r="JNZ127" s="1367"/>
      <c r="JOA127" s="1367"/>
      <c r="JOB127" s="1367"/>
      <c r="JOC127" s="1367"/>
      <c r="JOD127" s="1367"/>
      <c r="JOE127" s="1367"/>
      <c r="JOF127" s="1367"/>
      <c r="JOG127" s="1367"/>
      <c r="JOH127" s="1367"/>
      <c r="JOI127" s="1367"/>
      <c r="JOJ127" s="1367"/>
      <c r="JOK127" s="1367"/>
      <c r="JOL127" s="1367"/>
      <c r="JOM127" s="1367"/>
      <c r="JON127" s="1367"/>
      <c r="JOO127" s="1367"/>
      <c r="JOP127" s="1367"/>
      <c r="JOQ127" s="1367"/>
      <c r="JOR127" s="1367"/>
      <c r="JOS127" s="1367"/>
      <c r="JOT127" s="1367"/>
      <c r="JOU127" s="1367"/>
      <c r="JOV127" s="1367"/>
      <c r="JOW127" s="1367"/>
      <c r="JOX127" s="1367"/>
      <c r="JOY127" s="1367"/>
      <c r="JOZ127" s="1367"/>
      <c r="JPA127" s="1367"/>
      <c r="JPB127" s="1367"/>
      <c r="JPC127" s="1367"/>
      <c r="JPD127" s="1367"/>
      <c r="JPE127" s="1367"/>
      <c r="JPF127" s="1367"/>
      <c r="JPG127" s="1367"/>
      <c r="JPH127" s="1367"/>
      <c r="JPI127" s="1367"/>
      <c r="JPJ127" s="1367"/>
      <c r="JPK127" s="1367"/>
      <c r="JPL127" s="1367"/>
      <c r="JPM127" s="1367"/>
      <c r="JPN127" s="1367"/>
      <c r="JPO127" s="1367"/>
      <c r="JPP127" s="1367"/>
      <c r="JPQ127" s="1367"/>
      <c r="JPR127" s="1367"/>
      <c r="JPS127" s="1367"/>
      <c r="JPT127" s="1367"/>
      <c r="JPU127" s="1367"/>
      <c r="JPV127" s="1367"/>
      <c r="JPW127" s="1367"/>
      <c r="JPX127" s="1367"/>
      <c r="JPY127" s="1367"/>
      <c r="JPZ127" s="1367"/>
      <c r="JQA127" s="1367"/>
      <c r="JQB127" s="1367"/>
      <c r="JQC127" s="1367"/>
      <c r="JQD127" s="1367"/>
      <c r="JQE127" s="1367"/>
      <c r="JQF127" s="1367"/>
      <c r="JQG127" s="1367"/>
      <c r="JQH127" s="1367"/>
      <c r="JQI127" s="1367"/>
      <c r="JQJ127" s="1367"/>
      <c r="JQK127" s="1367"/>
      <c r="JQL127" s="1367"/>
      <c r="JQM127" s="1367"/>
      <c r="JQN127" s="1367"/>
      <c r="JQO127" s="1367"/>
      <c r="JQP127" s="1367"/>
      <c r="JQQ127" s="1367"/>
      <c r="JQR127" s="1367"/>
      <c r="JQS127" s="1367"/>
      <c r="JQT127" s="1367"/>
      <c r="JQU127" s="1367"/>
      <c r="JQV127" s="1367"/>
      <c r="JQW127" s="1367"/>
      <c r="JQX127" s="1367"/>
      <c r="JQY127" s="1367"/>
      <c r="JQZ127" s="1367"/>
      <c r="JRA127" s="1367"/>
      <c r="JRB127" s="1367"/>
      <c r="JRC127" s="1367"/>
      <c r="JRD127" s="1367"/>
      <c r="JRE127" s="1367"/>
      <c r="JRF127" s="1367"/>
      <c r="JRG127" s="1367"/>
      <c r="JRH127" s="1367"/>
      <c r="JRI127" s="1367"/>
      <c r="JRJ127" s="1367"/>
      <c r="JRK127" s="1367"/>
      <c r="JRL127" s="1367"/>
      <c r="JRM127" s="1367"/>
      <c r="JRN127" s="1367"/>
      <c r="JRO127" s="1367"/>
      <c r="JRP127" s="1367"/>
      <c r="JRQ127" s="1367"/>
      <c r="JRR127" s="1367"/>
      <c r="JRS127" s="1367"/>
      <c r="JRT127" s="1367"/>
      <c r="JRU127" s="1367"/>
      <c r="JRV127" s="1367"/>
      <c r="JRW127" s="1367"/>
      <c r="JRX127" s="1367"/>
      <c r="JRY127" s="1367"/>
      <c r="JRZ127" s="1367"/>
      <c r="JSA127" s="1367"/>
      <c r="JSB127" s="1367"/>
      <c r="JSC127" s="1367"/>
      <c r="JSD127" s="1367"/>
      <c r="JSE127" s="1367"/>
      <c r="JSF127" s="1367"/>
      <c r="JSG127" s="1367"/>
      <c r="JSH127" s="1367"/>
      <c r="JSI127" s="1367"/>
      <c r="JSJ127" s="1367"/>
      <c r="JSK127" s="1367"/>
      <c r="JSL127" s="1367"/>
      <c r="JSM127" s="1367"/>
      <c r="JSN127" s="1367"/>
      <c r="JSO127" s="1367"/>
      <c r="JSP127" s="1367"/>
      <c r="JSQ127" s="1367"/>
      <c r="JSR127" s="1367"/>
      <c r="JSS127" s="1367"/>
      <c r="JST127" s="1367"/>
      <c r="JSU127" s="1367"/>
      <c r="JSV127" s="1367"/>
      <c r="JSW127" s="1367"/>
      <c r="JSX127" s="1367"/>
      <c r="JSY127" s="1367"/>
      <c r="JSZ127" s="1367"/>
      <c r="JTA127" s="1367"/>
      <c r="JTB127" s="1367"/>
      <c r="JTC127" s="1367"/>
      <c r="JTD127" s="1367"/>
      <c r="JTE127" s="1367"/>
      <c r="JTF127" s="1367"/>
      <c r="JTG127" s="1367"/>
      <c r="JTH127" s="1367"/>
      <c r="JTI127" s="1367"/>
      <c r="JTJ127" s="1367"/>
      <c r="JTK127" s="1367"/>
      <c r="JTL127" s="1367"/>
      <c r="JTM127" s="1367"/>
      <c r="JTN127" s="1367"/>
      <c r="JTO127" s="1367"/>
      <c r="JTP127" s="1367"/>
      <c r="JTQ127" s="1367"/>
      <c r="JTR127" s="1367"/>
      <c r="JTS127" s="1367"/>
      <c r="JTT127" s="1367"/>
      <c r="JTU127" s="1367"/>
      <c r="JTV127" s="1367"/>
      <c r="JTW127" s="1367"/>
      <c r="JTX127" s="1367"/>
      <c r="JTY127" s="1367"/>
      <c r="JTZ127" s="1367"/>
      <c r="JUA127" s="1367"/>
      <c r="JUB127" s="1367"/>
      <c r="JUC127" s="1367"/>
      <c r="JUD127" s="1367"/>
      <c r="JUE127" s="1367"/>
      <c r="JUF127" s="1367"/>
      <c r="JUG127" s="1367"/>
      <c r="JUH127" s="1367"/>
      <c r="JUI127" s="1367"/>
      <c r="JUJ127" s="1367"/>
      <c r="JUK127" s="1367"/>
      <c r="JUL127" s="1367"/>
      <c r="JUM127" s="1367"/>
      <c r="JUN127" s="1367"/>
      <c r="JUO127" s="1367"/>
      <c r="JUP127" s="1367"/>
      <c r="JUQ127" s="1367"/>
      <c r="JUR127" s="1367"/>
      <c r="JUS127" s="1367"/>
      <c r="JUT127" s="1367"/>
      <c r="JUU127" s="1367"/>
      <c r="JUV127" s="1367"/>
      <c r="JUW127" s="1367"/>
      <c r="JUX127" s="1367"/>
      <c r="JUY127" s="1367"/>
      <c r="JUZ127" s="1367"/>
      <c r="JVA127" s="1367"/>
      <c r="JVB127" s="1367"/>
      <c r="JVC127" s="1367"/>
      <c r="JVD127" s="1367"/>
      <c r="JVE127" s="1367"/>
      <c r="JVF127" s="1367"/>
      <c r="JVG127" s="1367"/>
      <c r="JVH127" s="1367"/>
      <c r="JVI127" s="1367"/>
      <c r="JVJ127" s="1367"/>
      <c r="JVK127" s="1367"/>
      <c r="JVL127" s="1367"/>
      <c r="JVM127" s="1367"/>
      <c r="JVN127" s="1367"/>
      <c r="JVO127" s="1367"/>
      <c r="JVP127" s="1367"/>
      <c r="JVQ127" s="1367"/>
      <c r="JVR127" s="1367"/>
      <c r="JVS127" s="1367"/>
      <c r="JVT127" s="1367"/>
      <c r="JVU127" s="1367"/>
      <c r="JVV127" s="1367"/>
      <c r="JVW127" s="1367"/>
      <c r="JVX127" s="1367"/>
      <c r="JVY127" s="1367"/>
      <c r="JVZ127" s="1367"/>
      <c r="JWA127" s="1367"/>
      <c r="JWB127" s="1367"/>
      <c r="JWC127" s="1367"/>
      <c r="JWD127" s="1367"/>
      <c r="JWE127" s="1367"/>
      <c r="JWF127" s="1367"/>
      <c r="JWG127" s="1367"/>
      <c r="JWH127" s="1367"/>
      <c r="JWI127" s="1367"/>
      <c r="JWJ127" s="1367"/>
      <c r="JWK127" s="1367"/>
      <c r="JWL127" s="1367"/>
      <c r="JWM127" s="1367"/>
      <c r="JWN127" s="1367"/>
      <c r="JWO127" s="1367"/>
      <c r="JWP127" s="1367"/>
      <c r="JWQ127" s="1367"/>
      <c r="JWR127" s="1367"/>
      <c r="JWS127" s="1367"/>
      <c r="JWT127" s="1367"/>
      <c r="JWU127" s="1367"/>
      <c r="JWV127" s="1367"/>
      <c r="JWW127" s="1367"/>
      <c r="JWX127" s="1367"/>
      <c r="JWY127" s="1367"/>
      <c r="JWZ127" s="1367"/>
      <c r="JXA127" s="1367"/>
      <c r="JXB127" s="1367"/>
      <c r="JXC127" s="1367"/>
      <c r="JXD127" s="1367"/>
      <c r="JXE127" s="1367"/>
      <c r="JXF127" s="1367"/>
      <c r="JXG127" s="1367"/>
      <c r="JXH127" s="1367"/>
      <c r="JXI127" s="1367"/>
      <c r="JXJ127" s="1367"/>
      <c r="JXK127" s="1367"/>
      <c r="JXL127" s="1367"/>
      <c r="JXM127" s="1367"/>
      <c r="JXN127" s="1367"/>
      <c r="JXO127" s="1367"/>
      <c r="JXP127" s="1367"/>
      <c r="JXQ127" s="1367"/>
      <c r="JXR127" s="1367"/>
      <c r="JXS127" s="1367"/>
      <c r="JXT127" s="1367"/>
      <c r="JXU127" s="1367"/>
      <c r="JXV127" s="1367"/>
      <c r="JXW127" s="1367"/>
      <c r="JXX127" s="1367"/>
      <c r="JXY127" s="1367"/>
      <c r="JXZ127" s="1367"/>
      <c r="JYA127" s="1367"/>
      <c r="JYB127" s="1367"/>
      <c r="JYC127" s="1367"/>
      <c r="JYD127" s="1367"/>
      <c r="JYE127" s="1367"/>
      <c r="JYF127" s="1367"/>
      <c r="JYG127" s="1367"/>
      <c r="JYH127" s="1367"/>
      <c r="JYI127" s="1367"/>
      <c r="JYJ127" s="1367"/>
      <c r="JYK127" s="1367"/>
      <c r="JYL127" s="1367"/>
      <c r="JYM127" s="1367"/>
      <c r="JYN127" s="1367"/>
      <c r="JYO127" s="1367"/>
      <c r="JYP127" s="1367"/>
      <c r="JYQ127" s="1367"/>
      <c r="JYR127" s="1367"/>
      <c r="JYS127" s="1367"/>
      <c r="JYT127" s="1367"/>
      <c r="JYU127" s="1367"/>
      <c r="JYV127" s="1367"/>
      <c r="JYW127" s="1367"/>
      <c r="JYX127" s="1367"/>
      <c r="JYY127" s="1367"/>
      <c r="JYZ127" s="1367"/>
      <c r="JZA127" s="1367"/>
      <c r="JZB127" s="1367"/>
      <c r="JZC127" s="1367"/>
      <c r="JZD127" s="1367"/>
      <c r="JZE127" s="1367"/>
      <c r="JZF127" s="1367"/>
      <c r="JZG127" s="1367"/>
      <c r="JZH127" s="1367"/>
      <c r="JZI127" s="1367"/>
      <c r="JZJ127" s="1367"/>
      <c r="JZK127" s="1367"/>
      <c r="JZL127" s="1367"/>
      <c r="JZM127" s="1367"/>
      <c r="JZN127" s="1367"/>
      <c r="JZO127" s="1367"/>
      <c r="JZP127" s="1367"/>
      <c r="JZQ127" s="1367"/>
      <c r="JZR127" s="1367"/>
      <c r="JZS127" s="1367"/>
      <c r="JZT127" s="1367"/>
      <c r="JZU127" s="1367"/>
      <c r="JZV127" s="1367"/>
      <c r="JZW127" s="1367"/>
      <c r="JZX127" s="1367"/>
      <c r="JZY127" s="1367"/>
      <c r="JZZ127" s="1367"/>
      <c r="KAA127" s="1367"/>
      <c r="KAB127" s="1367"/>
      <c r="KAC127" s="1367"/>
      <c r="KAD127" s="1367"/>
      <c r="KAE127" s="1367"/>
      <c r="KAF127" s="1367"/>
      <c r="KAG127" s="1367"/>
      <c r="KAH127" s="1367"/>
      <c r="KAI127" s="1367"/>
      <c r="KAJ127" s="1367"/>
      <c r="KAK127" s="1367"/>
      <c r="KAL127" s="1367"/>
      <c r="KAM127" s="1367"/>
      <c r="KAN127" s="1367"/>
      <c r="KAO127" s="1367"/>
      <c r="KAP127" s="1367"/>
      <c r="KAQ127" s="1367"/>
      <c r="KAR127" s="1367"/>
      <c r="KAS127" s="1367"/>
      <c r="KAT127" s="1367"/>
      <c r="KAU127" s="1367"/>
      <c r="KAV127" s="1367"/>
      <c r="KAW127" s="1367"/>
      <c r="KAX127" s="1367"/>
      <c r="KAY127" s="1367"/>
      <c r="KAZ127" s="1367"/>
      <c r="KBA127" s="1367"/>
      <c r="KBB127" s="1367"/>
      <c r="KBC127" s="1367"/>
      <c r="KBD127" s="1367"/>
      <c r="KBE127" s="1367"/>
      <c r="KBF127" s="1367"/>
      <c r="KBG127" s="1367"/>
      <c r="KBH127" s="1367"/>
      <c r="KBI127" s="1367"/>
      <c r="KBJ127" s="1367"/>
      <c r="KBK127" s="1367"/>
      <c r="KBL127" s="1367"/>
      <c r="KBM127" s="1367"/>
      <c r="KBN127" s="1367"/>
      <c r="KBO127" s="1367"/>
      <c r="KBP127" s="1367"/>
      <c r="KBQ127" s="1367"/>
      <c r="KBR127" s="1367"/>
      <c r="KBS127" s="1367"/>
      <c r="KBT127" s="1367"/>
      <c r="KBU127" s="1367"/>
      <c r="KBV127" s="1367"/>
      <c r="KBW127" s="1367"/>
      <c r="KBX127" s="1367"/>
      <c r="KBY127" s="1367"/>
      <c r="KBZ127" s="1367"/>
      <c r="KCA127" s="1367"/>
      <c r="KCB127" s="1367"/>
      <c r="KCC127" s="1367"/>
      <c r="KCD127" s="1367"/>
      <c r="KCE127" s="1367"/>
      <c r="KCF127" s="1367"/>
      <c r="KCG127" s="1367"/>
      <c r="KCH127" s="1367"/>
      <c r="KCI127" s="1367"/>
      <c r="KCJ127" s="1367"/>
      <c r="KCK127" s="1367"/>
      <c r="KCL127" s="1367"/>
      <c r="KCM127" s="1367"/>
      <c r="KCN127" s="1367"/>
      <c r="KCO127" s="1367"/>
      <c r="KCP127" s="1367"/>
      <c r="KCQ127" s="1367"/>
      <c r="KCR127" s="1367"/>
      <c r="KCS127" s="1367"/>
      <c r="KCT127" s="1367"/>
      <c r="KCU127" s="1367"/>
      <c r="KCV127" s="1367"/>
      <c r="KCW127" s="1367"/>
      <c r="KCX127" s="1367"/>
      <c r="KCY127" s="1367"/>
      <c r="KCZ127" s="1367"/>
      <c r="KDA127" s="1367"/>
      <c r="KDB127" s="1367"/>
      <c r="KDC127" s="1367"/>
      <c r="KDD127" s="1367"/>
      <c r="KDE127" s="1367"/>
      <c r="KDF127" s="1367"/>
      <c r="KDG127" s="1367"/>
      <c r="KDH127" s="1367"/>
      <c r="KDI127" s="1367"/>
      <c r="KDJ127" s="1367"/>
      <c r="KDK127" s="1367"/>
      <c r="KDL127" s="1367"/>
      <c r="KDM127" s="1367"/>
      <c r="KDN127" s="1367"/>
      <c r="KDO127" s="1367"/>
      <c r="KDP127" s="1367"/>
      <c r="KDQ127" s="1367"/>
      <c r="KDR127" s="1367"/>
      <c r="KDS127" s="1367"/>
      <c r="KDT127" s="1367"/>
      <c r="KDU127" s="1367"/>
      <c r="KDV127" s="1367"/>
      <c r="KDW127" s="1367"/>
      <c r="KDX127" s="1367"/>
      <c r="KDY127" s="1367"/>
      <c r="KDZ127" s="1367"/>
      <c r="KEA127" s="1367"/>
      <c r="KEB127" s="1367"/>
      <c r="KEC127" s="1367"/>
      <c r="KED127" s="1367"/>
      <c r="KEE127" s="1367"/>
      <c r="KEF127" s="1367"/>
      <c r="KEG127" s="1367"/>
      <c r="KEH127" s="1367"/>
      <c r="KEI127" s="1367"/>
      <c r="KEJ127" s="1367"/>
      <c r="KEK127" s="1367"/>
      <c r="KEL127" s="1367"/>
      <c r="KEM127" s="1367"/>
      <c r="KEN127" s="1367"/>
      <c r="KEO127" s="1367"/>
      <c r="KEP127" s="1367"/>
      <c r="KEQ127" s="1367"/>
      <c r="KER127" s="1367"/>
      <c r="KES127" s="1367"/>
      <c r="KET127" s="1367"/>
      <c r="KEU127" s="1367"/>
      <c r="KEV127" s="1367"/>
      <c r="KEW127" s="1367"/>
      <c r="KEX127" s="1367"/>
      <c r="KEY127" s="1367"/>
      <c r="KEZ127" s="1367"/>
      <c r="KFA127" s="1367"/>
      <c r="KFB127" s="1367"/>
      <c r="KFC127" s="1367"/>
      <c r="KFD127" s="1367"/>
      <c r="KFE127" s="1367"/>
      <c r="KFF127" s="1367"/>
      <c r="KFG127" s="1367"/>
      <c r="KFH127" s="1367"/>
      <c r="KFI127" s="1367"/>
      <c r="KFJ127" s="1367"/>
      <c r="KFK127" s="1367"/>
      <c r="KFL127" s="1367"/>
      <c r="KFM127" s="1367"/>
      <c r="KFN127" s="1367"/>
      <c r="KFO127" s="1367"/>
      <c r="KFP127" s="1367"/>
      <c r="KFQ127" s="1367"/>
      <c r="KFR127" s="1367"/>
      <c r="KFS127" s="1367"/>
      <c r="KFT127" s="1367"/>
      <c r="KFU127" s="1367"/>
      <c r="KFV127" s="1367"/>
      <c r="KFW127" s="1367"/>
      <c r="KFX127" s="1367"/>
      <c r="KFY127" s="1367"/>
      <c r="KFZ127" s="1367"/>
      <c r="KGA127" s="1367"/>
      <c r="KGB127" s="1367"/>
      <c r="KGC127" s="1367"/>
      <c r="KGD127" s="1367"/>
      <c r="KGE127" s="1367"/>
      <c r="KGF127" s="1367"/>
      <c r="KGG127" s="1367"/>
      <c r="KGH127" s="1367"/>
      <c r="KGI127" s="1367"/>
      <c r="KGJ127" s="1367"/>
      <c r="KGK127" s="1367"/>
      <c r="KGL127" s="1367"/>
      <c r="KGM127" s="1367"/>
      <c r="KGN127" s="1367"/>
      <c r="KGO127" s="1367"/>
      <c r="KGP127" s="1367"/>
      <c r="KGQ127" s="1367"/>
      <c r="KGR127" s="1367"/>
      <c r="KGS127" s="1367"/>
      <c r="KGT127" s="1367"/>
      <c r="KGU127" s="1367"/>
      <c r="KGV127" s="1367"/>
      <c r="KGW127" s="1367"/>
      <c r="KGX127" s="1367"/>
      <c r="KGY127" s="1367"/>
      <c r="KGZ127" s="1367"/>
      <c r="KHA127" s="1367"/>
      <c r="KHB127" s="1367"/>
      <c r="KHC127" s="1367"/>
      <c r="KHD127" s="1367"/>
      <c r="KHE127" s="1367"/>
      <c r="KHF127" s="1367"/>
      <c r="KHG127" s="1367"/>
      <c r="KHH127" s="1367"/>
      <c r="KHI127" s="1367"/>
      <c r="KHJ127" s="1367"/>
      <c r="KHK127" s="1367"/>
      <c r="KHL127" s="1367"/>
      <c r="KHM127" s="1367"/>
      <c r="KHN127" s="1367"/>
      <c r="KHO127" s="1367"/>
      <c r="KHP127" s="1367"/>
      <c r="KHQ127" s="1367"/>
      <c r="KHR127" s="1367"/>
      <c r="KHS127" s="1367"/>
      <c r="KHT127" s="1367"/>
      <c r="KHU127" s="1367"/>
      <c r="KHV127" s="1367"/>
      <c r="KHW127" s="1367"/>
      <c r="KHX127" s="1367"/>
      <c r="KHY127" s="1367"/>
      <c r="KHZ127" s="1367"/>
      <c r="KIA127" s="1367"/>
      <c r="KIB127" s="1367"/>
      <c r="KIC127" s="1367"/>
      <c r="KID127" s="1367"/>
      <c r="KIE127" s="1367"/>
      <c r="KIF127" s="1367"/>
      <c r="KIG127" s="1367"/>
      <c r="KIH127" s="1367"/>
      <c r="KII127" s="1367"/>
      <c r="KIJ127" s="1367"/>
      <c r="KIK127" s="1367"/>
      <c r="KIL127" s="1367"/>
      <c r="KIM127" s="1367"/>
      <c r="KIN127" s="1367"/>
      <c r="KIO127" s="1367"/>
      <c r="KIP127" s="1367"/>
      <c r="KIQ127" s="1367"/>
      <c r="KIR127" s="1367"/>
      <c r="KIS127" s="1367"/>
      <c r="KIT127" s="1367"/>
      <c r="KIU127" s="1367"/>
      <c r="KIV127" s="1367"/>
      <c r="KIW127" s="1367"/>
      <c r="KIX127" s="1367"/>
      <c r="KIY127" s="1367"/>
      <c r="KIZ127" s="1367"/>
      <c r="KJA127" s="1367"/>
      <c r="KJB127" s="1367"/>
      <c r="KJC127" s="1367"/>
      <c r="KJD127" s="1367"/>
      <c r="KJE127" s="1367"/>
      <c r="KJF127" s="1367"/>
      <c r="KJG127" s="1367"/>
      <c r="KJH127" s="1367"/>
      <c r="KJI127" s="1367"/>
      <c r="KJJ127" s="1367"/>
      <c r="KJK127" s="1367"/>
      <c r="KJL127" s="1367"/>
      <c r="KJM127" s="1367"/>
      <c r="KJN127" s="1367"/>
      <c r="KJO127" s="1367"/>
      <c r="KJP127" s="1367"/>
      <c r="KJQ127" s="1367"/>
      <c r="KJR127" s="1367"/>
      <c r="KJS127" s="1367"/>
      <c r="KJT127" s="1367"/>
      <c r="KJU127" s="1367"/>
      <c r="KJV127" s="1367"/>
      <c r="KJW127" s="1367"/>
      <c r="KJX127" s="1367"/>
      <c r="KJY127" s="1367"/>
      <c r="KJZ127" s="1367"/>
      <c r="KKA127" s="1367"/>
      <c r="KKB127" s="1367"/>
      <c r="KKC127" s="1367"/>
      <c r="KKD127" s="1367"/>
      <c r="KKE127" s="1367"/>
      <c r="KKF127" s="1367"/>
      <c r="KKG127" s="1367"/>
      <c r="KKH127" s="1367"/>
      <c r="KKI127" s="1367"/>
      <c r="KKJ127" s="1367"/>
      <c r="KKK127" s="1367"/>
      <c r="KKL127" s="1367"/>
      <c r="KKM127" s="1367"/>
      <c r="KKN127" s="1367"/>
      <c r="KKO127" s="1367"/>
      <c r="KKP127" s="1367"/>
      <c r="KKQ127" s="1367"/>
      <c r="KKR127" s="1367"/>
      <c r="KKS127" s="1367"/>
      <c r="KKT127" s="1367"/>
      <c r="KKU127" s="1367"/>
      <c r="KKV127" s="1367"/>
      <c r="KKW127" s="1367"/>
      <c r="KKX127" s="1367"/>
      <c r="KKY127" s="1367"/>
      <c r="KKZ127" s="1367"/>
      <c r="KLA127" s="1367"/>
      <c r="KLB127" s="1367"/>
      <c r="KLC127" s="1367"/>
      <c r="KLD127" s="1367"/>
      <c r="KLE127" s="1367"/>
      <c r="KLF127" s="1367"/>
      <c r="KLG127" s="1367"/>
      <c r="KLH127" s="1367"/>
      <c r="KLI127" s="1367"/>
      <c r="KLJ127" s="1367"/>
      <c r="KLK127" s="1367"/>
      <c r="KLL127" s="1367"/>
      <c r="KLM127" s="1367"/>
      <c r="KLN127" s="1367"/>
      <c r="KLO127" s="1367"/>
      <c r="KLP127" s="1367"/>
      <c r="KLQ127" s="1367"/>
      <c r="KLR127" s="1367"/>
      <c r="KLS127" s="1367"/>
      <c r="KLT127" s="1367"/>
      <c r="KLU127" s="1367"/>
      <c r="KLV127" s="1367"/>
      <c r="KLW127" s="1367"/>
      <c r="KLX127" s="1367"/>
      <c r="KLY127" s="1367"/>
      <c r="KLZ127" s="1367"/>
      <c r="KMA127" s="1367"/>
      <c r="KMB127" s="1367"/>
      <c r="KMC127" s="1367"/>
      <c r="KMD127" s="1367"/>
      <c r="KME127" s="1367"/>
      <c r="KMF127" s="1367"/>
      <c r="KMG127" s="1367"/>
      <c r="KMH127" s="1367"/>
      <c r="KMI127" s="1367"/>
      <c r="KMJ127" s="1367"/>
      <c r="KMK127" s="1367"/>
      <c r="KML127" s="1367"/>
      <c r="KMM127" s="1367"/>
      <c r="KMN127" s="1367"/>
      <c r="KMO127" s="1367"/>
      <c r="KMP127" s="1367"/>
      <c r="KMQ127" s="1367"/>
      <c r="KMR127" s="1367"/>
      <c r="KMS127" s="1367"/>
      <c r="KMT127" s="1367"/>
      <c r="KMU127" s="1367"/>
      <c r="KMV127" s="1367"/>
      <c r="KMW127" s="1367"/>
      <c r="KMX127" s="1367"/>
      <c r="KMY127" s="1367"/>
      <c r="KMZ127" s="1367"/>
      <c r="KNA127" s="1367"/>
      <c r="KNB127" s="1367"/>
      <c r="KNC127" s="1367"/>
      <c r="KND127" s="1367"/>
      <c r="KNE127" s="1367"/>
      <c r="KNF127" s="1367"/>
      <c r="KNG127" s="1367"/>
      <c r="KNH127" s="1367"/>
      <c r="KNI127" s="1367"/>
      <c r="KNJ127" s="1367"/>
      <c r="KNK127" s="1367"/>
      <c r="KNL127" s="1367"/>
      <c r="KNM127" s="1367"/>
      <c r="KNN127" s="1367"/>
      <c r="KNO127" s="1367"/>
      <c r="KNP127" s="1367"/>
      <c r="KNQ127" s="1367"/>
      <c r="KNR127" s="1367"/>
      <c r="KNS127" s="1367"/>
      <c r="KNT127" s="1367"/>
      <c r="KNU127" s="1367"/>
      <c r="KNV127" s="1367"/>
      <c r="KNW127" s="1367"/>
      <c r="KNX127" s="1367"/>
      <c r="KNY127" s="1367"/>
      <c r="KNZ127" s="1367"/>
      <c r="KOA127" s="1367"/>
      <c r="KOB127" s="1367"/>
      <c r="KOC127" s="1367"/>
      <c r="KOD127" s="1367"/>
      <c r="KOE127" s="1367"/>
      <c r="KOF127" s="1367"/>
      <c r="KOG127" s="1367"/>
      <c r="KOH127" s="1367"/>
      <c r="KOI127" s="1367"/>
      <c r="KOJ127" s="1367"/>
      <c r="KOK127" s="1367"/>
      <c r="KOL127" s="1367"/>
      <c r="KOM127" s="1367"/>
      <c r="KON127" s="1367"/>
      <c r="KOO127" s="1367"/>
      <c r="KOP127" s="1367"/>
      <c r="KOQ127" s="1367"/>
      <c r="KOR127" s="1367"/>
      <c r="KOS127" s="1367"/>
      <c r="KOT127" s="1367"/>
      <c r="KOU127" s="1367"/>
      <c r="KOV127" s="1367"/>
      <c r="KOW127" s="1367"/>
      <c r="KOX127" s="1367"/>
      <c r="KOY127" s="1367"/>
      <c r="KOZ127" s="1367"/>
      <c r="KPA127" s="1367"/>
      <c r="KPB127" s="1367"/>
      <c r="KPC127" s="1367"/>
      <c r="KPD127" s="1367"/>
      <c r="KPE127" s="1367"/>
      <c r="KPF127" s="1367"/>
      <c r="KPG127" s="1367"/>
      <c r="KPH127" s="1367"/>
      <c r="KPI127" s="1367"/>
      <c r="KPJ127" s="1367"/>
      <c r="KPK127" s="1367"/>
      <c r="KPL127" s="1367"/>
      <c r="KPM127" s="1367"/>
      <c r="KPN127" s="1367"/>
      <c r="KPO127" s="1367"/>
      <c r="KPP127" s="1367"/>
      <c r="KPQ127" s="1367"/>
      <c r="KPR127" s="1367"/>
      <c r="KPS127" s="1367"/>
      <c r="KPT127" s="1367"/>
      <c r="KPU127" s="1367"/>
      <c r="KPV127" s="1367"/>
      <c r="KPW127" s="1367"/>
      <c r="KPX127" s="1367"/>
      <c r="KPY127" s="1367"/>
      <c r="KPZ127" s="1367"/>
      <c r="KQA127" s="1367"/>
      <c r="KQB127" s="1367"/>
      <c r="KQC127" s="1367"/>
      <c r="KQD127" s="1367"/>
      <c r="KQE127" s="1367"/>
      <c r="KQF127" s="1367"/>
      <c r="KQG127" s="1367"/>
      <c r="KQH127" s="1367"/>
      <c r="KQI127" s="1367"/>
      <c r="KQJ127" s="1367"/>
      <c r="KQK127" s="1367"/>
      <c r="KQL127" s="1367"/>
      <c r="KQM127" s="1367"/>
      <c r="KQN127" s="1367"/>
      <c r="KQO127" s="1367"/>
      <c r="KQP127" s="1367"/>
      <c r="KQQ127" s="1367"/>
      <c r="KQR127" s="1367"/>
      <c r="KQS127" s="1367"/>
      <c r="KQT127" s="1367"/>
      <c r="KQU127" s="1367"/>
      <c r="KQV127" s="1367"/>
      <c r="KQW127" s="1367"/>
      <c r="KQX127" s="1367"/>
      <c r="KQY127" s="1367"/>
      <c r="KQZ127" s="1367"/>
      <c r="KRA127" s="1367"/>
      <c r="KRB127" s="1367"/>
      <c r="KRC127" s="1367"/>
      <c r="KRD127" s="1367"/>
      <c r="KRE127" s="1367"/>
      <c r="KRF127" s="1367"/>
      <c r="KRG127" s="1367"/>
      <c r="KRH127" s="1367"/>
      <c r="KRI127" s="1367"/>
      <c r="KRJ127" s="1367"/>
      <c r="KRK127" s="1367"/>
      <c r="KRL127" s="1367"/>
      <c r="KRM127" s="1367"/>
      <c r="KRN127" s="1367"/>
      <c r="KRO127" s="1367"/>
      <c r="KRP127" s="1367"/>
      <c r="KRQ127" s="1367"/>
      <c r="KRR127" s="1367"/>
      <c r="KRS127" s="1367"/>
      <c r="KRT127" s="1367"/>
      <c r="KRU127" s="1367"/>
      <c r="KRV127" s="1367"/>
      <c r="KRW127" s="1367"/>
      <c r="KRX127" s="1367"/>
      <c r="KRY127" s="1367"/>
      <c r="KRZ127" s="1367"/>
      <c r="KSA127" s="1367"/>
      <c r="KSB127" s="1367"/>
      <c r="KSC127" s="1367"/>
      <c r="KSD127" s="1367"/>
      <c r="KSE127" s="1367"/>
      <c r="KSF127" s="1367"/>
      <c r="KSG127" s="1367"/>
      <c r="KSH127" s="1367"/>
      <c r="KSI127" s="1367"/>
      <c r="KSJ127" s="1367"/>
      <c r="KSK127" s="1367"/>
      <c r="KSL127" s="1367"/>
      <c r="KSM127" s="1367"/>
      <c r="KSN127" s="1367"/>
      <c r="KSO127" s="1367"/>
      <c r="KSP127" s="1367"/>
      <c r="KSQ127" s="1367"/>
      <c r="KSR127" s="1367"/>
      <c r="KSS127" s="1367"/>
      <c r="KST127" s="1367"/>
      <c r="KSU127" s="1367"/>
      <c r="KSV127" s="1367"/>
      <c r="KSW127" s="1367"/>
      <c r="KSX127" s="1367"/>
      <c r="KSY127" s="1367"/>
      <c r="KSZ127" s="1367"/>
      <c r="KTA127" s="1367"/>
      <c r="KTB127" s="1367"/>
      <c r="KTC127" s="1367"/>
      <c r="KTD127" s="1367"/>
      <c r="KTE127" s="1367"/>
      <c r="KTF127" s="1367"/>
      <c r="KTG127" s="1367"/>
      <c r="KTH127" s="1367"/>
      <c r="KTI127" s="1367"/>
      <c r="KTJ127" s="1367"/>
      <c r="KTK127" s="1367"/>
      <c r="KTL127" s="1367"/>
      <c r="KTM127" s="1367"/>
      <c r="KTN127" s="1367"/>
      <c r="KTO127" s="1367"/>
      <c r="KTP127" s="1367"/>
      <c r="KTQ127" s="1367"/>
      <c r="KTR127" s="1367"/>
      <c r="KTS127" s="1367"/>
      <c r="KTT127" s="1367"/>
      <c r="KTU127" s="1367"/>
      <c r="KTV127" s="1367"/>
      <c r="KTW127" s="1367"/>
      <c r="KTX127" s="1367"/>
      <c r="KTY127" s="1367"/>
      <c r="KTZ127" s="1367"/>
      <c r="KUA127" s="1367"/>
      <c r="KUB127" s="1367"/>
      <c r="KUC127" s="1367"/>
      <c r="KUD127" s="1367"/>
      <c r="KUE127" s="1367"/>
      <c r="KUF127" s="1367"/>
      <c r="KUG127" s="1367"/>
      <c r="KUH127" s="1367"/>
      <c r="KUI127" s="1367"/>
      <c r="KUJ127" s="1367"/>
      <c r="KUK127" s="1367"/>
      <c r="KUL127" s="1367"/>
      <c r="KUM127" s="1367"/>
      <c r="KUN127" s="1367"/>
      <c r="KUO127" s="1367"/>
      <c r="KUP127" s="1367"/>
      <c r="KUQ127" s="1367"/>
      <c r="KUR127" s="1367"/>
      <c r="KUS127" s="1367"/>
      <c r="KUT127" s="1367"/>
      <c r="KUU127" s="1367"/>
      <c r="KUV127" s="1367"/>
      <c r="KUW127" s="1367"/>
      <c r="KUX127" s="1367"/>
      <c r="KUY127" s="1367"/>
      <c r="KUZ127" s="1367"/>
      <c r="KVA127" s="1367"/>
      <c r="KVB127" s="1367"/>
      <c r="KVC127" s="1367"/>
      <c r="KVD127" s="1367"/>
      <c r="KVE127" s="1367"/>
      <c r="KVF127" s="1367"/>
      <c r="KVG127" s="1367"/>
      <c r="KVH127" s="1367"/>
      <c r="KVI127" s="1367"/>
      <c r="KVJ127" s="1367"/>
      <c r="KVK127" s="1367"/>
      <c r="KVL127" s="1367"/>
      <c r="KVM127" s="1367"/>
      <c r="KVN127" s="1367"/>
      <c r="KVO127" s="1367"/>
      <c r="KVP127" s="1367"/>
      <c r="KVQ127" s="1367"/>
      <c r="KVR127" s="1367"/>
      <c r="KVS127" s="1367"/>
      <c r="KVT127" s="1367"/>
      <c r="KVU127" s="1367"/>
      <c r="KVV127" s="1367"/>
      <c r="KVW127" s="1367"/>
      <c r="KVX127" s="1367"/>
      <c r="KVY127" s="1367"/>
      <c r="KVZ127" s="1367"/>
      <c r="KWA127" s="1367"/>
      <c r="KWB127" s="1367"/>
      <c r="KWC127" s="1367"/>
      <c r="KWD127" s="1367"/>
      <c r="KWE127" s="1367"/>
      <c r="KWF127" s="1367"/>
      <c r="KWG127" s="1367"/>
      <c r="KWH127" s="1367"/>
      <c r="KWI127" s="1367"/>
      <c r="KWJ127" s="1367"/>
      <c r="KWK127" s="1367"/>
      <c r="KWL127" s="1367"/>
      <c r="KWM127" s="1367"/>
      <c r="KWN127" s="1367"/>
      <c r="KWO127" s="1367"/>
      <c r="KWP127" s="1367"/>
      <c r="KWQ127" s="1367"/>
      <c r="KWR127" s="1367"/>
      <c r="KWS127" s="1367"/>
      <c r="KWT127" s="1367"/>
      <c r="KWU127" s="1367"/>
      <c r="KWV127" s="1367"/>
      <c r="KWW127" s="1367"/>
      <c r="KWX127" s="1367"/>
      <c r="KWY127" s="1367"/>
      <c r="KWZ127" s="1367"/>
      <c r="KXA127" s="1367"/>
      <c r="KXB127" s="1367"/>
      <c r="KXC127" s="1367"/>
      <c r="KXD127" s="1367"/>
      <c r="KXE127" s="1367"/>
      <c r="KXF127" s="1367"/>
      <c r="KXG127" s="1367"/>
      <c r="KXH127" s="1367"/>
      <c r="KXI127" s="1367"/>
      <c r="KXJ127" s="1367"/>
      <c r="KXK127" s="1367"/>
      <c r="KXL127" s="1367"/>
      <c r="KXM127" s="1367"/>
      <c r="KXN127" s="1367"/>
      <c r="KXO127" s="1367"/>
      <c r="KXP127" s="1367"/>
      <c r="KXQ127" s="1367"/>
      <c r="KXR127" s="1367"/>
      <c r="KXS127" s="1367"/>
      <c r="KXT127" s="1367"/>
      <c r="KXU127" s="1367"/>
      <c r="KXV127" s="1367"/>
      <c r="KXW127" s="1367"/>
      <c r="KXX127" s="1367"/>
      <c r="KXY127" s="1367"/>
      <c r="KXZ127" s="1367"/>
      <c r="KYA127" s="1367"/>
      <c r="KYB127" s="1367"/>
      <c r="KYC127" s="1367"/>
      <c r="KYD127" s="1367"/>
      <c r="KYE127" s="1367"/>
      <c r="KYF127" s="1367"/>
      <c r="KYG127" s="1367"/>
      <c r="KYH127" s="1367"/>
      <c r="KYI127" s="1367"/>
      <c r="KYJ127" s="1367"/>
      <c r="KYK127" s="1367"/>
      <c r="KYL127" s="1367"/>
      <c r="KYM127" s="1367"/>
      <c r="KYN127" s="1367"/>
      <c r="KYO127" s="1367"/>
      <c r="KYP127" s="1367"/>
      <c r="KYQ127" s="1367"/>
      <c r="KYR127" s="1367"/>
      <c r="KYS127" s="1367"/>
      <c r="KYT127" s="1367"/>
      <c r="KYU127" s="1367"/>
      <c r="KYV127" s="1367"/>
      <c r="KYW127" s="1367"/>
      <c r="KYX127" s="1367"/>
      <c r="KYY127" s="1367"/>
      <c r="KYZ127" s="1367"/>
      <c r="KZA127" s="1367"/>
      <c r="KZB127" s="1367"/>
      <c r="KZC127" s="1367"/>
      <c r="KZD127" s="1367"/>
      <c r="KZE127" s="1367"/>
      <c r="KZF127" s="1367"/>
      <c r="KZG127" s="1367"/>
      <c r="KZH127" s="1367"/>
      <c r="KZI127" s="1367"/>
      <c r="KZJ127" s="1367"/>
      <c r="KZK127" s="1367"/>
      <c r="KZL127" s="1367"/>
      <c r="KZM127" s="1367"/>
      <c r="KZN127" s="1367"/>
      <c r="KZO127" s="1367"/>
      <c r="KZP127" s="1367"/>
      <c r="KZQ127" s="1367"/>
      <c r="KZR127" s="1367"/>
      <c r="KZS127" s="1367"/>
      <c r="KZT127" s="1367"/>
      <c r="KZU127" s="1367"/>
      <c r="KZV127" s="1367"/>
      <c r="KZW127" s="1367"/>
      <c r="KZX127" s="1367"/>
      <c r="KZY127" s="1367"/>
      <c r="KZZ127" s="1367"/>
      <c r="LAA127" s="1367"/>
      <c r="LAB127" s="1367"/>
      <c r="LAC127" s="1367"/>
      <c r="LAD127" s="1367"/>
      <c r="LAE127" s="1367"/>
      <c r="LAF127" s="1367"/>
      <c r="LAG127" s="1367"/>
      <c r="LAH127" s="1367"/>
      <c r="LAI127" s="1367"/>
      <c r="LAJ127" s="1367"/>
      <c r="LAK127" s="1367"/>
      <c r="LAL127" s="1367"/>
      <c r="LAM127" s="1367"/>
      <c r="LAN127" s="1367"/>
      <c r="LAO127" s="1367"/>
      <c r="LAP127" s="1367"/>
      <c r="LAQ127" s="1367"/>
      <c r="LAR127" s="1367"/>
      <c r="LAS127" s="1367"/>
      <c r="LAT127" s="1367"/>
      <c r="LAU127" s="1367"/>
      <c r="LAV127" s="1367"/>
      <c r="LAW127" s="1367"/>
      <c r="LAX127" s="1367"/>
      <c r="LAY127" s="1367"/>
      <c r="LAZ127" s="1367"/>
      <c r="LBA127" s="1367"/>
      <c r="LBB127" s="1367"/>
      <c r="LBC127" s="1367"/>
      <c r="LBD127" s="1367"/>
      <c r="LBE127" s="1367"/>
      <c r="LBF127" s="1367"/>
      <c r="LBG127" s="1367"/>
      <c r="LBH127" s="1367"/>
      <c r="LBI127" s="1367"/>
      <c r="LBJ127" s="1367"/>
      <c r="LBK127" s="1367"/>
      <c r="LBL127" s="1367"/>
      <c r="LBM127" s="1367"/>
      <c r="LBN127" s="1367"/>
      <c r="LBO127" s="1367"/>
      <c r="LBP127" s="1367"/>
      <c r="LBQ127" s="1367"/>
      <c r="LBR127" s="1367"/>
      <c r="LBS127" s="1367"/>
      <c r="LBT127" s="1367"/>
      <c r="LBU127" s="1367"/>
      <c r="LBV127" s="1367"/>
      <c r="LBW127" s="1367"/>
      <c r="LBX127" s="1367"/>
      <c r="LBY127" s="1367"/>
      <c r="LBZ127" s="1367"/>
      <c r="LCA127" s="1367"/>
      <c r="LCB127" s="1367"/>
      <c r="LCC127" s="1367"/>
      <c r="LCD127" s="1367"/>
      <c r="LCE127" s="1367"/>
      <c r="LCF127" s="1367"/>
      <c r="LCG127" s="1367"/>
      <c r="LCH127" s="1367"/>
      <c r="LCI127" s="1367"/>
      <c r="LCJ127" s="1367"/>
      <c r="LCK127" s="1367"/>
      <c r="LCL127" s="1367"/>
      <c r="LCM127" s="1367"/>
      <c r="LCN127" s="1367"/>
      <c r="LCO127" s="1367"/>
      <c r="LCP127" s="1367"/>
      <c r="LCQ127" s="1367"/>
      <c r="LCR127" s="1367"/>
      <c r="LCS127" s="1367"/>
      <c r="LCT127" s="1367"/>
      <c r="LCU127" s="1367"/>
      <c r="LCV127" s="1367"/>
      <c r="LCW127" s="1367"/>
      <c r="LCX127" s="1367"/>
      <c r="LCY127" s="1367"/>
      <c r="LCZ127" s="1367"/>
      <c r="LDA127" s="1367"/>
      <c r="LDB127" s="1367"/>
      <c r="LDC127" s="1367"/>
      <c r="LDD127" s="1367"/>
      <c r="LDE127" s="1367"/>
      <c r="LDF127" s="1367"/>
      <c r="LDG127" s="1367"/>
      <c r="LDH127" s="1367"/>
      <c r="LDI127" s="1367"/>
      <c r="LDJ127" s="1367"/>
      <c r="LDK127" s="1367"/>
      <c r="LDL127" s="1367"/>
      <c r="LDM127" s="1367"/>
      <c r="LDN127" s="1367"/>
      <c r="LDO127" s="1367"/>
      <c r="LDP127" s="1367"/>
      <c r="LDQ127" s="1367"/>
      <c r="LDR127" s="1367"/>
      <c r="LDS127" s="1367"/>
      <c r="LDT127" s="1367"/>
      <c r="LDU127" s="1367"/>
      <c r="LDV127" s="1367"/>
      <c r="LDW127" s="1367"/>
      <c r="LDX127" s="1367"/>
      <c r="LDY127" s="1367"/>
      <c r="LDZ127" s="1367"/>
      <c r="LEA127" s="1367"/>
      <c r="LEB127" s="1367"/>
      <c r="LEC127" s="1367"/>
      <c r="LED127" s="1367"/>
      <c r="LEE127" s="1367"/>
      <c r="LEF127" s="1367"/>
      <c r="LEG127" s="1367"/>
      <c r="LEH127" s="1367"/>
      <c r="LEI127" s="1367"/>
      <c r="LEJ127" s="1367"/>
      <c r="LEK127" s="1367"/>
      <c r="LEL127" s="1367"/>
      <c r="LEM127" s="1367"/>
      <c r="LEN127" s="1367"/>
      <c r="LEO127" s="1367"/>
      <c r="LEP127" s="1367"/>
      <c r="LEQ127" s="1367"/>
      <c r="LER127" s="1367"/>
      <c r="LES127" s="1367"/>
      <c r="LET127" s="1367"/>
      <c r="LEU127" s="1367"/>
      <c r="LEV127" s="1367"/>
      <c r="LEW127" s="1367"/>
      <c r="LEX127" s="1367"/>
      <c r="LEY127" s="1367"/>
      <c r="LEZ127" s="1367"/>
      <c r="LFA127" s="1367"/>
      <c r="LFB127" s="1367"/>
      <c r="LFC127" s="1367"/>
      <c r="LFD127" s="1367"/>
      <c r="LFE127" s="1367"/>
      <c r="LFF127" s="1367"/>
      <c r="LFG127" s="1367"/>
      <c r="LFH127" s="1367"/>
      <c r="LFI127" s="1367"/>
      <c r="LFJ127" s="1367"/>
      <c r="LFK127" s="1367"/>
      <c r="LFL127" s="1367"/>
      <c r="LFM127" s="1367"/>
      <c r="LFN127" s="1367"/>
      <c r="LFO127" s="1367"/>
      <c r="LFP127" s="1367"/>
      <c r="LFQ127" s="1367"/>
      <c r="LFR127" s="1367"/>
      <c r="LFS127" s="1367"/>
      <c r="LFT127" s="1367"/>
      <c r="LFU127" s="1367"/>
      <c r="LFV127" s="1367"/>
      <c r="LFW127" s="1367"/>
      <c r="LFX127" s="1367"/>
      <c r="LFY127" s="1367"/>
      <c r="LFZ127" s="1367"/>
      <c r="LGA127" s="1367"/>
      <c r="LGB127" s="1367"/>
      <c r="LGC127" s="1367"/>
      <c r="LGD127" s="1367"/>
      <c r="LGE127" s="1367"/>
      <c r="LGF127" s="1367"/>
      <c r="LGG127" s="1367"/>
      <c r="LGH127" s="1367"/>
      <c r="LGI127" s="1367"/>
      <c r="LGJ127" s="1367"/>
      <c r="LGK127" s="1367"/>
      <c r="LGL127" s="1367"/>
      <c r="LGM127" s="1367"/>
      <c r="LGN127" s="1367"/>
      <c r="LGO127" s="1367"/>
      <c r="LGP127" s="1367"/>
      <c r="LGQ127" s="1367"/>
      <c r="LGR127" s="1367"/>
      <c r="LGS127" s="1367"/>
      <c r="LGT127" s="1367"/>
      <c r="LGU127" s="1367"/>
      <c r="LGV127" s="1367"/>
      <c r="LGW127" s="1367"/>
      <c r="LGX127" s="1367"/>
      <c r="LGY127" s="1367"/>
      <c r="LGZ127" s="1367"/>
      <c r="LHA127" s="1367"/>
      <c r="LHB127" s="1367"/>
      <c r="LHC127" s="1367"/>
      <c r="LHD127" s="1367"/>
      <c r="LHE127" s="1367"/>
      <c r="LHF127" s="1367"/>
      <c r="LHG127" s="1367"/>
      <c r="LHH127" s="1367"/>
      <c r="LHI127" s="1367"/>
      <c r="LHJ127" s="1367"/>
      <c r="LHK127" s="1367"/>
      <c r="LHL127" s="1367"/>
      <c r="LHM127" s="1367"/>
      <c r="LHN127" s="1367"/>
      <c r="LHO127" s="1367"/>
      <c r="LHP127" s="1367"/>
      <c r="LHQ127" s="1367"/>
      <c r="LHR127" s="1367"/>
      <c r="LHS127" s="1367"/>
      <c r="LHT127" s="1367"/>
      <c r="LHU127" s="1367"/>
      <c r="LHV127" s="1367"/>
      <c r="LHW127" s="1367"/>
      <c r="LHX127" s="1367"/>
      <c r="LHY127" s="1367"/>
      <c r="LHZ127" s="1367"/>
      <c r="LIA127" s="1367"/>
      <c r="LIB127" s="1367"/>
      <c r="LIC127" s="1367"/>
      <c r="LID127" s="1367"/>
      <c r="LIE127" s="1367"/>
      <c r="LIF127" s="1367"/>
      <c r="LIG127" s="1367"/>
      <c r="LIH127" s="1367"/>
      <c r="LII127" s="1367"/>
      <c r="LIJ127" s="1367"/>
      <c r="LIK127" s="1367"/>
      <c r="LIL127" s="1367"/>
      <c r="LIM127" s="1367"/>
      <c r="LIN127" s="1367"/>
      <c r="LIO127" s="1367"/>
      <c r="LIP127" s="1367"/>
      <c r="LIQ127" s="1367"/>
      <c r="LIR127" s="1367"/>
      <c r="LIS127" s="1367"/>
      <c r="LIT127" s="1367"/>
      <c r="LIU127" s="1367"/>
      <c r="LIV127" s="1367"/>
      <c r="LIW127" s="1367"/>
      <c r="LIX127" s="1367"/>
      <c r="LIY127" s="1367"/>
      <c r="LIZ127" s="1367"/>
      <c r="LJA127" s="1367"/>
      <c r="LJB127" s="1367"/>
      <c r="LJC127" s="1367"/>
      <c r="LJD127" s="1367"/>
      <c r="LJE127" s="1367"/>
      <c r="LJF127" s="1367"/>
      <c r="LJG127" s="1367"/>
      <c r="LJH127" s="1367"/>
      <c r="LJI127" s="1367"/>
      <c r="LJJ127" s="1367"/>
      <c r="LJK127" s="1367"/>
      <c r="LJL127" s="1367"/>
      <c r="LJM127" s="1367"/>
      <c r="LJN127" s="1367"/>
      <c r="LJO127" s="1367"/>
      <c r="LJP127" s="1367"/>
      <c r="LJQ127" s="1367"/>
      <c r="LJR127" s="1367"/>
      <c r="LJS127" s="1367"/>
      <c r="LJT127" s="1367"/>
      <c r="LJU127" s="1367"/>
      <c r="LJV127" s="1367"/>
      <c r="LJW127" s="1367"/>
      <c r="LJX127" s="1367"/>
      <c r="LJY127" s="1367"/>
      <c r="LJZ127" s="1367"/>
      <c r="LKA127" s="1367"/>
      <c r="LKB127" s="1367"/>
      <c r="LKC127" s="1367"/>
      <c r="LKD127" s="1367"/>
      <c r="LKE127" s="1367"/>
      <c r="LKF127" s="1367"/>
      <c r="LKG127" s="1367"/>
      <c r="LKH127" s="1367"/>
      <c r="LKI127" s="1367"/>
      <c r="LKJ127" s="1367"/>
      <c r="LKK127" s="1367"/>
      <c r="LKL127" s="1367"/>
      <c r="LKM127" s="1367"/>
      <c r="LKN127" s="1367"/>
      <c r="LKO127" s="1367"/>
      <c r="LKP127" s="1367"/>
      <c r="LKQ127" s="1367"/>
      <c r="LKR127" s="1367"/>
      <c r="LKS127" s="1367"/>
      <c r="LKT127" s="1367"/>
      <c r="LKU127" s="1367"/>
      <c r="LKV127" s="1367"/>
      <c r="LKW127" s="1367"/>
      <c r="LKX127" s="1367"/>
      <c r="LKY127" s="1367"/>
      <c r="LKZ127" s="1367"/>
      <c r="LLA127" s="1367"/>
      <c r="LLB127" s="1367"/>
      <c r="LLC127" s="1367"/>
      <c r="LLD127" s="1367"/>
      <c r="LLE127" s="1367"/>
      <c r="LLF127" s="1367"/>
      <c r="LLG127" s="1367"/>
      <c r="LLH127" s="1367"/>
      <c r="LLI127" s="1367"/>
      <c r="LLJ127" s="1367"/>
      <c r="LLK127" s="1367"/>
      <c r="LLL127" s="1367"/>
      <c r="LLM127" s="1367"/>
      <c r="LLN127" s="1367"/>
      <c r="LLO127" s="1367"/>
      <c r="LLP127" s="1367"/>
      <c r="LLQ127" s="1367"/>
      <c r="LLR127" s="1367"/>
      <c r="LLS127" s="1367"/>
      <c r="LLT127" s="1367"/>
      <c r="LLU127" s="1367"/>
      <c r="LLV127" s="1367"/>
      <c r="LLW127" s="1367"/>
      <c r="LLX127" s="1367"/>
      <c r="LLY127" s="1367"/>
      <c r="LLZ127" s="1367"/>
      <c r="LMA127" s="1367"/>
      <c r="LMB127" s="1367"/>
      <c r="LMC127" s="1367"/>
      <c r="LMD127" s="1367"/>
      <c r="LME127" s="1367"/>
      <c r="LMF127" s="1367"/>
      <c r="LMG127" s="1367"/>
      <c r="LMH127" s="1367"/>
      <c r="LMI127" s="1367"/>
      <c r="LMJ127" s="1367"/>
      <c r="LMK127" s="1367"/>
      <c r="LML127" s="1367"/>
      <c r="LMM127" s="1367"/>
      <c r="LMN127" s="1367"/>
      <c r="LMO127" s="1367"/>
      <c r="LMP127" s="1367"/>
      <c r="LMQ127" s="1367"/>
      <c r="LMR127" s="1367"/>
      <c r="LMS127" s="1367"/>
      <c r="LMT127" s="1367"/>
      <c r="LMU127" s="1367"/>
      <c r="LMV127" s="1367"/>
      <c r="LMW127" s="1367"/>
      <c r="LMX127" s="1367"/>
      <c r="LMY127" s="1367"/>
      <c r="LMZ127" s="1367"/>
      <c r="LNA127" s="1367"/>
      <c r="LNB127" s="1367"/>
      <c r="LNC127" s="1367"/>
      <c r="LND127" s="1367"/>
      <c r="LNE127" s="1367"/>
      <c r="LNF127" s="1367"/>
      <c r="LNG127" s="1367"/>
      <c r="LNH127" s="1367"/>
      <c r="LNI127" s="1367"/>
      <c r="LNJ127" s="1367"/>
      <c r="LNK127" s="1367"/>
      <c r="LNL127" s="1367"/>
      <c r="LNM127" s="1367"/>
      <c r="LNN127" s="1367"/>
      <c r="LNO127" s="1367"/>
      <c r="LNP127" s="1367"/>
      <c r="LNQ127" s="1367"/>
      <c r="LNR127" s="1367"/>
      <c r="LNS127" s="1367"/>
      <c r="LNT127" s="1367"/>
      <c r="LNU127" s="1367"/>
      <c r="LNV127" s="1367"/>
      <c r="LNW127" s="1367"/>
      <c r="LNX127" s="1367"/>
      <c r="LNY127" s="1367"/>
      <c r="LNZ127" s="1367"/>
      <c r="LOA127" s="1367"/>
      <c r="LOB127" s="1367"/>
      <c r="LOC127" s="1367"/>
      <c r="LOD127" s="1367"/>
      <c r="LOE127" s="1367"/>
      <c r="LOF127" s="1367"/>
      <c r="LOG127" s="1367"/>
      <c r="LOH127" s="1367"/>
      <c r="LOI127" s="1367"/>
      <c r="LOJ127" s="1367"/>
      <c r="LOK127" s="1367"/>
      <c r="LOL127" s="1367"/>
      <c r="LOM127" s="1367"/>
      <c r="LON127" s="1367"/>
      <c r="LOO127" s="1367"/>
      <c r="LOP127" s="1367"/>
      <c r="LOQ127" s="1367"/>
      <c r="LOR127" s="1367"/>
      <c r="LOS127" s="1367"/>
      <c r="LOT127" s="1367"/>
      <c r="LOU127" s="1367"/>
      <c r="LOV127" s="1367"/>
      <c r="LOW127" s="1367"/>
      <c r="LOX127" s="1367"/>
      <c r="LOY127" s="1367"/>
      <c r="LOZ127" s="1367"/>
      <c r="LPA127" s="1367"/>
      <c r="LPB127" s="1367"/>
      <c r="LPC127" s="1367"/>
      <c r="LPD127" s="1367"/>
      <c r="LPE127" s="1367"/>
      <c r="LPF127" s="1367"/>
      <c r="LPG127" s="1367"/>
      <c r="LPH127" s="1367"/>
      <c r="LPI127" s="1367"/>
      <c r="LPJ127" s="1367"/>
      <c r="LPK127" s="1367"/>
      <c r="LPL127" s="1367"/>
      <c r="LPM127" s="1367"/>
      <c r="LPN127" s="1367"/>
      <c r="LPO127" s="1367"/>
      <c r="LPP127" s="1367"/>
      <c r="LPQ127" s="1367"/>
      <c r="LPR127" s="1367"/>
      <c r="LPS127" s="1367"/>
      <c r="LPT127" s="1367"/>
      <c r="LPU127" s="1367"/>
      <c r="LPV127" s="1367"/>
      <c r="LPW127" s="1367"/>
      <c r="LPX127" s="1367"/>
      <c r="LPY127" s="1367"/>
      <c r="LPZ127" s="1367"/>
      <c r="LQA127" s="1367"/>
      <c r="LQB127" s="1367"/>
      <c r="LQC127" s="1367"/>
      <c r="LQD127" s="1367"/>
      <c r="LQE127" s="1367"/>
      <c r="LQF127" s="1367"/>
      <c r="LQG127" s="1367"/>
      <c r="LQH127" s="1367"/>
      <c r="LQI127" s="1367"/>
      <c r="LQJ127" s="1367"/>
      <c r="LQK127" s="1367"/>
      <c r="LQL127" s="1367"/>
      <c r="LQM127" s="1367"/>
      <c r="LQN127" s="1367"/>
      <c r="LQO127" s="1367"/>
      <c r="LQP127" s="1367"/>
      <c r="LQQ127" s="1367"/>
      <c r="LQR127" s="1367"/>
      <c r="LQS127" s="1367"/>
      <c r="LQT127" s="1367"/>
      <c r="LQU127" s="1367"/>
      <c r="LQV127" s="1367"/>
      <c r="LQW127" s="1367"/>
      <c r="LQX127" s="1367"/>
      <c r="LQY127" s="1367"/>
      <c r="LQZ127" s="1367"/>
      <c r="LRA127" s="1367"/>
      <c r="LRB127" s="1367"/>
      <c r="LRC127" s="1367"/>
      <c r="LRD127" s="1367"/>
      <c r="LRE127" s="1367"/>
      <c r="LRF127" s="1367"/>
      <c r="LRG127" s="1367"/>
      <c r="LRH127" s="1367"/>
      <c r="LRI127" s="1367"/>
      <c r="LRJ127" s="1367"/>
      <c r="LRK127" s="1367"/>
      <c r="LRL127" s="1367"/>
      <c r="LRM127" s="1367"/>
      <c r="LRN127" s="1367"/>
      <c r="LRO127" s="1367"/>
      <c r="LRP127" s="1367"/>
      <c r="LRQ127" s="1367"/>
      <c r="LRR127" s="1367"/>
      <c r="LRS127" s="1367"/>
      <c r="LRT127" s="1367"/>
      <c r="LRU127" s="1367"/>
      <c r="LRV127" s="1367"/>
      <c r="LRW127" s="1367"/>
      <c r="LRX127" s="1367"/>
      <c r="LRY127" s="1367"/>
      <c r="LRZ127" s="1367"/>
      <c r="LSA127" s="1367"/>
      <c r="LSB127" s="1367"/>
      <c r="LSC127" s="1367"/>
      <c r="LSD127" s="1367"/>
      <c r="LSE127" s="1367"/>
      <c r="LSF127" s="1367"/>
      <c r="LSG127" s="1367"/>
      <c r="LSH127" s="1367"/>
      <c r="LSI127" s="1367"/>
      <c r="LSJ127" s="1367"/>
      <c r="LSK127" s="1367"/>
      <c r="LSL127" s="1367"/>
      <c r="LSM127" s="1367"/>
      <c r="LSN127" s="1367"/>
      <c r="LSO127" s="1367"/>
      <c r="LSP127" s="1367"/>
      <c r="LSQ127" s="1367"/>
      <c r="LSR127" s="1367"/>
      <c r="LSS127" s="1367"/>
      <c r="LST127" s="1367"/>
      <c r="LSU127" s="1367"/>
      <c r="LSV127" s="1367"/>
      <c r="LSW127" s="1367"/>
      <c r="LSX127" s="1367"/>
      <c r="LSY127" s="1367"/>
      <c r="LSZ127" s="1367"/>
      <c r="LTA127" s="1367"/>
      <c r="LTB127" s="1367"/>
      <c r="LTC127" s="1367"/>
      <c r="LTD127" s="1367"/>
      <c r="LTE127" s="1367"/>
      <c r="LTF127" s="1367"/>
      <c r="LTG127" s="1367"/>
      <c r="LTH127" s="1367"/>
      <c r="LTI127" s="1367"/>
      <c r="LTJ127" s="1367"/>
      <c r="LTK127" s="1367"/>
      <c r="LTL127" s="1367"/>
      <c r="LTM127" s="1367"/>
      <c r="LTN127" s="1367"/>
      <c r="LTO127" s="1367"/>
      <c r="LTP127" s="1367"/>
      <c r="LTQ127" s="1367"/>
      <c r="LTR127" s="1367"/>
      <c r="LTS127" s="1367"/>
      <c r="LTT127" s="1367"/>
      <c r="LTU127" s="1367"/>
      <c r="LTV127" s="1367"/>
      <c r="LTW127" s="1367"/>
      <c r="LTX127" s="1367"/>
      <c r="LTY127" s="1367"/>
      <c r="LTZ127" s="1367"/>
      <c r="LUA127" s="1367"/>
      <c r="LUB127" s="1367"/>
      <c r="LUC127" s="1367"/>
      <c r="LUD127" s="1367"/>
      <c r="LUE127" s="1367"/>
      <c r="LUF127" s="1367"/>
      <c r="LUG127" s="1367"/>
      <c r="LUH127" s="1367"/>
      <c r="LUI127" s="1367"/>
      <c r="LUJ127" s="1367"/>
      <c r="LUK127" s="1367"/>
      <c r="LUL127" s="1367"/>
      <c r="LUM127" s="1367"/>
      <c r="LUN127" s="1367"/>
      <c r="LUO127" s="1367"/>
      <c r="LUP127" s="1367"/>
      <c r="LUQ127" s="1367"/>
      <c r="LUR127" s="1367"/>
      <c r="LUS127" s="1367"/>
      <c r="LUT127" s="1367"/>
      <c r="LUU127" s="1367"/>
      <c r="LUV127" s="1367"/>
      <c r="LUW127" s="1367"/>
      <c r="LUX127" s="1367"/>
      <c r="LUY127" s="1367"/>
      <c r="LUZ127" s="1367"/>
      <c r="LVA127" s="1367"/>
      <c r="LVB127" s="1367"/>
      <c r="LVC127" s="1367"/>
      <c r="LVD127" s="1367"/>
      <c r="LVE127" s="1367"/>
      <c r="LVF127" s="1367"/>
      <c r="LVG127" s="1367"/>
      <c r="LVH127" s="1367"/>
      <c r="LVI127" s="1367"/>
      <c r="LVJ127" s="1367"/>
      <c r="LVK127" s="1367"/>
      <c r="LVL127" s="1367"/>
      <c r="LVM127" s="1367"/>
      <c r="LVN127" s="1367"/>
      <c r="LVO127" s="1367"/>
      <c r="LVP127" s="1367"/>
      <c r="LVQ127" s="1367"/>
      <c r="LVR127" s="1367"/>
      <c r="LVS127" s="1367"/>
      <c r="LVT127" s="1367"/>
      <c r="LVU127" s="1367"/>
      <c r="LVV127" s="1367"/>
      <c r="LVW127" s="1367"/>
      <c r="LVX127" s="1367"/>
      <c r="LVY127" s="1367"/>
      <c r="LVZ127" s="1367"/>
      <c r="LWA127" s="1367"/>
      <c r="LWB127" s="1367"/>
      <c r="LWC127" s="1367"/>
      <c r="LWD127" s="1367"/>
      <c r="LWE127" s="1367"/>
      <c r="LWF127" s="1367"/>
      <c r="LWG127" s="1367"/>
      <c r="LWH127" s="1367"/>
      <c r="LWI127" s="1367"/>
      <c r="LWJ127" s="1367"/>
      <c r="LWK127" s="1367"/>
      <c r="LWL127" s="1367"/>
      <c r="LWM127" s="1367"/>
      <c r="LWN127" s="1367"/>
      <c r="LWO127" s="1367"/>
      <c r="LWP127" s="1367"/>
      <c r="LWQ127" s="1367"/>
      <c r="LWR127" s="1367"/>
      <c r="LWS127" s="1367"/>
      <c r="LWT127" s="1367"/>
      <c r="LWU127" s="1367"/>
      <c r="LWV127" s="1367"/>
      <c r="LWW127" s="1367"/>
      <c r="LWX127" s="1367"/>
      <c r="LWY127" s="1367"/>
      <c r="LWZ127" s="1367"/>
      <c r="LXA127" s="1367"/>
      <c r="LXB127" s="1367"/>
      <c r="LXC127" s="1367"/>
      <c r="LXD127" s="1367"/>
      <c r="LXE127" s="1367"/>
      <c r="LXF127" s="1367"/>
      <c r="LXG127" s="1367"/>
      <c r="LXH127" s="1367"/>
      <c r="LXI127" s="1367"/>
      <c r="LXJ127" s="1367"/>
      <c r="LXK127" s="1367"/>
      <c r="LXL127" s="1367"/>
      <c r="LXM127" s="1367"/>
      <c r="LXN127" s="1367"/>
      <c r="LXO127" s="1367"/>
      <c r="LXP127" s="1367"/>
      <c r="LXQ127" s="1367"/>
      <c r="LXR127" s="1367"/>
      <c r="LXS127" s="1367"/>
      <c r="LXT127" s="1367"/>
      <c r="LXU127" s="1367"/>
      <c r="LXV127" s="1367"/>
      <c r="LXW127" s="1367"/>
      <c r="LXX127" s="1367"/>
      <c r="LXY127" s="1367"/>
      <c r="LXZ127" s="1367"/>
      <c r="LYA127" s="1367"/>
      <c r="LYB127" s="1367"/>
      <c r="LYC127" s="1367"/>
      <c r="LYD127" s="1367"/>
      <c r="LYE127" s="1367"/>
      <c r="LYF127" s="1367"/>
      <c r="LYG127" s="1367"/>
      <c r="LYH127" s="1367"/>
      <c r="LYI127" s="1367"/>
      <c r="LYJ127" s="1367"/>
      <c r="LYK127" s="1367"/>
      <c r="LYL127" s="1367"/>
      <c r="LYM127" s="1367"/>
      <c r="LYN127" s="1367"/>
      <c r="LYO127" s="1367"/>
      <c r="LYP127" s="1367"/>
      <c r="LYQ127" s="1367"/>
      <c r="LYR127" s="1367"/>
      <c r="LYS127" s="1367"/>
      <c r="LYT127" s="1367"/>
      <c r="LYU127" s="1367"/>
      <c r="LYV127" s="1367"/>
      <c r="LYW127" s="1367"/>
      <c r="LYX127" s="1367"/>
      <c r="LYY127" s="1367"/>
      <c r="LYZ127" s="1367"/>
      <c r="LZA127" s="1367"/>
      <c r="LZB127" s="1367"/>
      <c r="LZC127" s="1367"/>
      <c r="LZD127" s="1367"/>
      <c r="LZE127" s="1367"/>
      <c r="LZF127" s="1367"/>
      <c r="LZG127" s="1367"/>
      <c r="LZH127" s="1367"/>
      <c r="LZI127" s="1367"/>
      <c r="LZJ127" s="1367"/>
      <c r="LZK127" s="1367"/>
      <c r="LZL127" s="1367"/>
      <c r="LZM127" s="1367"/>
      <c r="LZN127" s="1367"/>
      <c r="LZO127" s="1367"/>
      <c r="LZP127" s="1367"/>
      <c r="LZQ127" s="1367"/>
      <c r="LZR127" s="1367"/>
      <c r="LZS127" s="1367"/>
      <c r="LZT127" s="1367"/>
      <c r="LZU127" s="1367"/>
      <c r="LZV127" s="1367"/>
      <c r="LZW127" s="1367"/>
      <c r="LZX127" s="1367"/>
      <c r="LZY127" s="1367"/>
      <c r="LZZ127" s="1367"/>
      <c r="MAA127" s="1367"/>
      <c r="MAB127" s="1367"/>
      <c r="MAC127" s="1367"/>
      <c r="MAD127" s="1367"/>
      <c r="MAE127" s="1367"/>
      <c r="MAF127" s="1367"/>
      <c r="MAG127" s="1367"/>
      <c r="MAH127" s="1367"/>
      <c r="MAI127" s="1367"/>
      <c r="MAJ127" s="1367"/>
      <c r="MAK127" s="1367"/>
      <c r="MAL127" s="1367"/>
      <c r="MAM127" s="1367"/>
      <c r="MAN127" s="1367"/>
      <c r="MAO127" s="1367"/>
      <c r="MAP127" s="1367"/>
      <c r="MAQ127" s="1367"/>
      <c r="MAR127" s="1367"/>
      <c r="MAS127" s="1367"/>
      <c r="MAT127" s="1367"/>
      <c r="MAU127" s="1367"/>
      <c r="MAV127" s="1367"/>
      <c r="MAW127" s="1367"/>
      <c r="MAX127" s="1367"/>
      <c r="MAY127" s="1367"/>
      <c r="MAZ127" s="1367"/>
      <c r="MBA127" s="1367"/>
      <c r="MBB127" s="1367"/>
      <c r="MBC127" s="1367"/>
      <c r="MBD127" s="1367"/>
      <c r="MBE127" s="1367"/>
      <c r="MBF127" s="1367"/>
      <c r="MBG127" s="1367"/>
      <c r="MBH127" s="1367"/>
      <c r="MBI127" s="1367"/>
      <c r="MBJ127" s="1367"/>
      <c r="MBK127" s="1367"/>
      <c r="MBL127" s="1367"/>
      <c r="MBM127" s="1367"/>
      <c r="MBN127" s="1367"/>
      <c r="MBO127" s="1367"/>
      <c r="MBP127" s="1367"/>
      <c r="MBQ127" s="1367"/>
      <c r="MBR127" s="1367"/>
      <c r="MBS127" s="1367"/>
      <c r="MBT127" s="1367"/>
      <c r="MBU127" s="1367"/>
      <c r="MBV127" s="1367"/>
      <c r="MBW127" s="1367"/>
      <c r="MBX127" s="1367"/>
      <c r="MBY127" s="1367"/>
      <c r="MBZ127" s="1367"/>
      <c r="MCA127" s="1367"/>
      <c r="MCB127" s="1367"/>
      <c r="MCC127" s="1367"/>
      <c r="MCD127" s="1367"/>
      <c r="MCE127" s="1367"/>
      <c r="MCF127" s="1367"/>
      <c r="MCG127" s="1367"/>
      <c r="MCH127" s="1367"/>
      <c r="MCI127" s="1367"/>
      <c r="MCJ127" s="1367"/>
      <c r="MCK127" s="1367"/>
      <c r="MCL127" s="1367"/>
      <c r="MCM127" s="1367"/>
      <c r="MCN127" s="1367"/>
      <c r="MCO127" s="1367"/>
      <c r="MCP127" s="1367"/>
      <c r="MCQ127" s="1367"/>
      <c r="MCR127" s="1367"/>
      <c r="MCS127" s="1367"/>
      <c r="MCT127" s="1367"/>
      <c r="MCU127" s="1367"/>
      <c r="MCV127" s="1367"/>
      <c r="MCW127" s="1367"/>
      <c r="MCX127" s="1367"/>
      <c r="MCY127" s="1367"/>
      <c r="MCZ127" s="1367"/>
      <c r="MDA127" s="1367"/>
      <c r="MDB127" s="1367"/>
      <c r="MDC127" s="1367"/>
      <c r="MDD127" s="1367"/>
      <c r="MDE127" s="1367"/>
      <c r="MDF127" s="1367"/>
      <c r="MDG127" s="1367"/>
      <c r="MDH127" s="1367"/>
      <c r="MDI127" s="1367"/>
      <c r="MDJ127" s="1367"/>
      <c r="MDK127" s="1367"/>
      <c r="MDL127" s="1367"/>
      <c r="MDM127" s="1367"/>
      <c r="MDN127" s="1367"/>
      <c r="MDO127" s="1367"/>
      <c r="MDP127" s="1367"/>
      <c r="MDQ127" s="1367"/>
      <c r="MDR127" s="1367"/>
      <c r="MDS127" s="1367"/>
      <c r="MDT127" s="1367"/>
      <c r="MDU127" s="1367"/>
      <c r="MDV127" s="1367"/>
      <c r="MDW127" s="1367"/>
      <c r="MDX127" s="1367"/>
      <c r="MDY127" s="1367"/>
      <c r="MDZ127" s="1367"/>
      <c r="MEA127" s="1367"/>
      <c r="MEB127" s="1367"/>
      <c r="MEC127" s="1367"/>
      <c r="MED127" s="1367"/>
      <c r="MEE127" s="1367"/>
      <c r="MEF127" s="1367"/>
      <c r="MEG127" s="1367"/>
      <c r="MEH127" s="1367"/>
      <c r="MEI127" s="1367"/>
      <c r="MEJ127" s="1367"/>
      <c r="MEK127" s="1367"/>
      <c r="MEL127" s="1367"/>
      <c r="MEM127" s="1367"/>
      <c r="MEN127" s="1367"/>
      <c r="MEO127" s="1367"/>
      <c r="MEP127" s="1367"/>
      <c r="MEQ127" s="1367"/>
      <c r="MER127" s="1367"/>
      <c r="MES127" s="1367"/>
      <c r="MET127" s="1367"/>
      <c r="MEU127" s="1367"/>
      <c r="MEV127" s="1367"/>
      <c r="MEW127" s="1367"/>
      <c r="MEX127" s="1367"/>
      <c r="MEY127" s="1367"/>
      <c r="MEZ127" s="1367"/>
      <c r="MFA127" s="1367"/>
      <c r="MFB127" s="1367"/>
      <c r="MFC127" s="1367"/>
      <c r="MFD127" s="1367"/>
      <c r="MFE127" s="1367"/>
      <c r="MFF127" s="1367"/>
      <c r="MFG127" s="1367"/>
      <c r="MFH127" s="1367"/>
      <c r="MFI127" s="1367"/>
      <c r="MFJ127" s="1367"/>
      <c r="MFK127" s="1367"/>
      <c r="MFL127" s="1367"/>
      <c r="MFM127" s="1367"/>
      <c r="MFN127" s="1367"/>
      <c r="MFO127" s="1367"/>
      <c r="MFP127" s="1367"/>
      <c r="MFQ127" s="1367"/>
      <c r="MFR127" s="1367"/>
      <c r="MFS127" s="1367"/>
      <c r="MFT127" s="1367"/>
      <c r="MFU127" s="1367"/>
      <c r="MFV127" s="1367"/>
      <c r="MFW127" s="1367"/>
      <c r="MFX127" s="1367"/>
      <c r="MFY127" s="1367"/>
      <c r="MFZ127" s="1367"/>
      <c r="MGA127" s="1367"/>
      <c r="MGB127" s="1367"/>
      <c r="MGC127" s="1367"/>
      <c r="MGD127" s="1367"/>
      <c r="MGE127" s="1367"/>
      <c r="MGF127" s="1367"/>
      <c r="MGG127" s="1367"/>
      <c r="MGH127" s="1367"/>
      <c r="MGI127" s="1367"/>
      <c r="MGJ127" s="1367"/>
      <c r="MGK127" s="1367"/>
      <c r="MGL127" s="1367"/>
      <c r="MGM127" s="1367"/>
      <c r="MGN127" s="1367"/>
      <c r="MGO127" s="1367"/>
      <c r="MGP127" s="1367"/>
      <c r="MGQ127" s="1367"/>
      <c r="MGR127" s="1367"/>
      <c r="MGS127" s="1367"/>
      <c r="MGT127" s="1367"/>
      <c r="MGU127" s="1367"/>
      <c r="MGV127" s="1367"/>
      <c r="MGW127" s="1367"/>
      <c r="MGX127" s="1367"/>
      <c r="MGY127" s="1367"/>
      <c r="MGZ127" s="1367"/>
      <c r="MHA127" s="1367"/>
      <c r="MHB127" s="1367"/>
      <c r="MHC127" s="1367"/>
      <c r="MHD127" s="1367"/>
      <c r="MHE127" s="1367"/>
      <c r="MHF127" s="1367"/>
      <c r="MHG127" s="1367"/>
      <c r="MHH127" s="1367"/>
      <c r="MHI127" s="1367"/>
      <c r="MHJ127" s="1367"/>
      <c r="MHK127" s="1367"/>
      <c r="MHL127" s="1367"/>
      <c r="MHM127" s="1367"/>
      <c r="MHN127" s="1367"/>
      <c r="MHO127" s="1367"/>
      <c r="MHP127" s="1367"/>
      <c r="MHQ127" s="1367"/>
      <c r="MHR127" s="1367"/>
      <c r="MHS127" s="1367"/>
      <c r="MHT127" s="1367"/>
      <c r="MHU127" s="1367"/>
      <c r="MHV127" s="1367"/>
      <c r="MHW127" s="1367"/>
      <c r="MHX127" s="1367"/>
      <c r="MHY127" s="1367"/>
      <c r="MHZ127" s="1367"/>
      <c r="MIA127" s="1367"/>
      <c r="MIB127" s="1367"/>
      <c r="MIC127" s="1367"/>
      <c r="MID127" s="1367"/>
      <c r="MIE127" s="1367"/>
      <c r="MIF127" s="1367"/>
      <c r="MIG127" s="1367"/>
      <c r="MIH127" s="1367"/>
      <c r="MII127" s="1367"/>
      <c r="MIJ127" s="1367"/>
      <c r="MIK127" s="1367"/>
      <c r="MIL127" s="1367"/>
      <c r="MIM127" s="1367"/>
      <c r="MIN127" s="1367"/>
      <c r="MIO127" s="1367"/>
      <c r="MIP127" s="1367"/>
      <c r="MIQ127" s="1367"/>
      <c r="MIR127" s="1367"/>
      <c r="MIS127" s="1367"/>
      <c r="MIT127" s="1367"/>
      <c r="MIU127" s="1367"/>
      <c r="MIV127" s="1367"/>
      <c r="MIW127" s="1367"/>
      <c r="MIX127" s="1367"/>
      <c r="MIY127" s="1367"/>
      <c r="MIZ127" s="1367"/>
      <c r="MJA127" s="1367"/>
      <c r="MJB127" s="1367"/>
      <c r="MJC127" s="1367"/>
      <c r="MJD127" s="1367"/>
      <c r="MJE127" s="1367"/>
      <c r="MJF127" s="1367"/>
      <c r="MJG127" s="1367"/>
      <c r="MJH127" s="1367"/>
      <c r="MJI127" s="1367"/>
      <c r="MJJ127" s="1367"/>
      <c r="MJK127" s="1367"/>
      <c r="MJL127" s="1367"/>
      <c r="MJM127" s="1367"/>
      <c r="MJN127" s="1367"/>
      <c r="MJO127" s="1367"/>
      <c r="MJP127" s="1367"/>
      <c r="MJQ127" s="1367"/>
      <c r="MJR127" s="1367"/>
      <c r="MJS127" s="1367"/>
      <c r="MJT127" s="1367"/>
      <c r="MJU127" s="1367"/>
      <c r="MJV127" s="1367"/>
      <c r="MJW127" s="1367"/>
      <c r="MJX127" s="1367"/>
      <c r="MJY127" s="1367"/>
      <c r="MJZ127" s="1367"/>
      <c r="MKA127" s="1367"/>
      <c r="MKB127" s="1367"/>
      <c r="MKC127" s="1367"/>
      <c r="MKD127" s="1367"/>
      <c r="MKE127" s="1367"/>
      <c r="MKF127" s="1367"/>
      <c r="MKG127" s="1367"/>
      <c r="MKH127" s="1367"/>
      <c r="MKI127" s="1367"/>
      <c r="MKJ127" s="1367"/>
      <c r="MKK127" s="1367"/>
      <c r="MKL127" s="1367"/>
      <c r="MKM127" s="1367"/>
      <c r="MKN127" s="1367"/>
      <c r="MKO127" s="1367"/>
      <c r="MKP127" s="1367"/>
      <c r="MKQ127" s="1367"/>
      <c r="MKR127" s="1367"/>
      <c r="MKS127" s="1367"/>
      <c r="MKT127" s="1367"/>
      <c r="MKU127" s="1367"/>
      <c r="MKV127" s="1367"/>
      <c r="MKW127" s="1367"/>
      <c r="MKX127" s="1367"/>
      <c r="MKY127" s="1367"/>
      <c r="MKZ127" s="1367"/>
      <c r="MLA127" s="1367"/>
      <c r="MLB127" s="1367"/>
      <c r="MLC127" s="1367"/>
      <c r="MLD127" s="1367"/>
      <c r="MLE127" s="1367"/>
      <c r="MLF127" s="1367"/>
      <c r="MLG127" s="1367"/>
      <c r="MLH127" s="1367"/>
      <c r="MLI127" s="1367"/>
      <c r="MLJ127" s="1367"/>
      <c r="MLK127" s="1367"/>
      <c r="MLL127" s="1367"/>
      <c r="MLM127" s="1367"/>
      <c r="MLN127" s="1367"/>
      <c r="MLO127" s="1367"/>
      <c r="MLP127" s="1367"/>
      <c r="MLQ127" s="1367"/>
      <c r="MLR127" s="1367"/>
      <c r="MLS127" s="1367"/>
      <c r="MLT127" s="1367"/>
      <c r="MLU127" s="1367"/>
      <c r="MLV127" s="1367"/>
      <c r="MLW127" s="1367"/>
      <c r="MLX127" s="1367"/>
      <c r="MLY127" s="1367"/>
      <c r="MLZ127" s="1367"/>
      <c r="MMA127" s="1367"/>
      <c r="MMB127" s="1367"/>
      <c r="MMC127" s="1367"/>
      <c r="MMD127" s="1367"/>
      <c r="MME127" s="1367"/>
      <c r="MMF127" s="1367"/>
      <c r="MMG127" s="1367"/>
      <c r="MMH127" s="1367"/>
      <c r="MMI127" s="1367"/>
      <c r="MMJ127" s="1367"/>
      <c r="MMK127" s="1367"/>
      <c r="MML127" s="1367"/>
      <c r="MMM127" s="1367"/>
      <c r="MMN127" s="1367"/>
      <c r="MMO127" s="1367"/>
      <c r="MMP127" s="1367"/>
      <c r="MMQ127" s="1367"/>
      <c r="MMR127" s="1367"/>
      <c r="MMS127" s="1367"/>
      <c r="MMT127" s="1367"/>
      <c r="MMU127" s="1367"/>
      <c r="MMV127" s="1367"/>
      <c r="MMW127" s="1367"/>
      <c r="MMX127" s="1367"/>
      <c r="MMY127" s="1367"/>
      <c r="MMZ127" s="1367"/>
      <c r="MNA127" s="1367"/>
      <c r="MNB127" s="1367"/>
      <c r="MNC127" s="1367"/>
      <c r="MND127" s="1367"/>
      <c r="MNE127" s="1367"/>
      <c r="MNF127" s="1367"/>
      <c r="MNG127" s="1367"/>
      <c r="MNH127" s="1367"/>
      <c r="MNI127" s="1367"/>
      <c r="MNJ127" s="1367"/>
      <c r="MNK127" s="1367"/>
      <c r="MNL127" s="1367"/>
      <c r="MNM127" s="1367"/>
      <c r="MNN127" s="1367"/>
      <c r="MNO127" s="1367"/>
      <c r="MNP127" s="1367"/>
      <c r="MNQ127" s="1367"/>
      <c r="MNR127" s="1367"/>
      <c r="MNS127" s="1367"/>
      <c r="MNT127" s="1367"/>
      <c r="MNU127" s="1367"/>
      <c r="MNV127" s="1367"/>
      <c r="MNW127" s="1367"/>
      <c r="MNX127" s="1367"/>
      <c r="MNY127" s="1367"/>
      <c r="MNZ127" s="1367"/>
      <c r="MOA127" s="1367"/>
      <c r="MOB127" s="1367"/>
      <c r="MOC127" s="1367"/>
      <c r="MOD127" s="1367"/>
      <c r="MOE127" s="1367"/>
      <c r="MOF127" s="1367"/>
      <c r="MOG127" s="1367"/>
      <c r="MOH127" s="1367"/>
      <c r="MOI127" s="1367"/>
      <c r="MOJ127" s="1367"/>
      <c r="MOK127" s="1367"/>
      <c r="MOL127" s="1367"/>
      <c r="MOM127" s="1367"/>
      <c r="MON127" s="1367"/>
      <c r="MOO127" s="1367"/>
      <c r="MOP127" s="1367"/>
      <c r="MOQ127" s="1367"/>
      <c r="MOR127" s="1367"/>
      <c r="MOS127" s="1367"/>
      <c r="MOT127" s="1367"/>
      <c r="MOU127" s="1367"/>
      <c r="MOV127" s="1367"/>
      <c r="MOW127" s="1367"/>
      <c r="MOX127" s="1367"/>
      <c r="MOY127" s="1367"/>
      <c r="MOZ127" s="1367"/>
      <c r="MPA127" s="1367"/>
      <c r="MPB127" s="1367"/>
      <c r="MPC127" s="1367"/>
      <c r="MPD127" s="1367"/>
      <c r="MPE127" s="1367"/>
      <c r="MPF127" s="1367"/>
      <c r="MPG127" s="1367"/>
      <c r="MPH127" s="1367"/>
      <c r="MPI127" s="1367"/>
      <c r="MPJ127" s="1367"/>
      <c r="MPK127" s="1367"/>
      <c r="MPL127" s="1367"/>
      <c r="MPM127" s="1367"/>
      <c r="MPN127" s="1367"/>
      <c r="MPO127" s="1367"/>
      <c r="MPP127" s="1367"/>
      <c r="MPQ127" s="1367"/>
      <c r="MPR127" s="1367"/>
      <c r="MPS127" s="1367"/>
      <c r="MPT127" s="1367"/>
      <c r="MPU127" s="1367"/>
      <c r="MPV127" s="1367"/>
      <c r="MPW127" s="1367"/>
      <c r="MPX127" s="1367"/>
      <c r="MPY127" s="1367"/>
      <c r="MPZ127" s="1367"/>
      <c r="MQA127" s="1367"/>
      <c r="MQB127" s="1367"/>
      <c r="MQC127" s="1367"/>
      <c r="MQD127" s="1367"/>
      <c r="MQE127" s="1367"/>
      <c r="MQF127" s="1367"/>
      <c r="MQG127" s="1367"/>
      <c r="MQH127" s="1367"/>
      <c r="MQI127" s="1367"/>
      <c r="MQJ127" s="1367"/>
      <c r="MQK127" s="1367"/>
      <c r="MQL127" s="1367"/>
      <c r="MQM127" s="1367"/>
      <c r="MQN127" s="1367"/>
      <c r="MQO127" s="1367"/>
      <c r="MQP127" s="1367"/>
      <c r="MQQ127" s="1367"/>
      <c r="MQR127" s="1367"/>
      <c r="MQS127" s="1367"/>
      <c r="MQT127" s="1367"/>
      <c r="MQU127" s="1367"/>
      <c r="MQV127" s="1367"/>
      <c r="MQW127" s="1367"/>
      <c r="MQX127" s="1367"/>
      <c r="MQY127" s="1367"/>
      <c r="MQZ127" s="1367"/>
      <c r="MRA127" s="1367"/>
      <c r="MRB127" s="1367"/>
      <c r="MRC127" s="1367"/>
      <c r="MRD127" s="1367"/>
      <c r="MRE127" s="1367"/>
      <c r="MRF127" s="1367"/>
      <c r="MRG127" s="1367"/>
      <c r="MRH127" s="1367"/>
      <c r="MRI127" s="1367"/>
      <c r="MRJ127" s="1367"/>
      <c r="MRK127" s="1367"/>
      <c r="MRL127" s="1367"/>
      <c r="MRM127" s="1367"/>
      <c r="MRN127" s="1367"/>
      <c r="MRO127" s="1367"/>
      <c r="MRP127" s="1367"/>
      <c r="MRQ127" s="1367"/>
      <c r="MRR127" s="1367"/>
      <c r="MRS127" s="1367"/>
      <c r="MRT127" s="1367"/>
      <c r="MRU127" s="1367"/>
      <c r="MRV127" s="1367"/>
      <c r="MRW127" s="1367"/>
      <c r="MRX127" s="1367"/>
      <c r="MRY127" s="1367"/>
      <c r="MRZ127" s="1367"/>
      <c r="MSA127" s="1367"/>
      <c r="MSB127" s="1367"/>
      <c r="MSC127" s="1367"/>
      <c r="MSD127" s="1367"/>
      <c r="MSE127" s="1367"/>
      <c r="MSF127" s="1367"/>
      <c r="MSG127" s="1367"/>
      <c r="MSH127" s="1367"/>
      <c r="MSI127" s="1367"/>
      <c r="MSJ127" s="1367"/>
      <c r="MSK127" s="1367"/>
      <c r="MSL127" s="1367"/>
      <c r="MSM127" s="1367"/>
      <c r="MSN127" s="1367"/>
      <c r="MSO127" s="1367"/>
      <c r="MSP127" s="1367"/>
      <c r="MSQ127" s="1367"/>
      <c r="MSR127" s="1367"/>
      <c r="MSS127" s="1367"/>
      <c r="MST127" s="1367"/>
      <c r="MSU127" s="1367"/>
      <c r="MSV127" s="1367"/>
      <c r="MSW127" s="1367"/>
      <c r="MSX127" s="1367"/>
      <c r="MSY127" s="1367"/>
      <c r="MSZ127" s="1367"/>
      <c r="MTA127" s="1367"/>
      <c r="MTB127" s="1367"/>
      <c r="MTC127" s="1367"/>
      <c r="MTD127" s="1367"/>
      <c r="MTE127" s="1367"/>
      <c r="MTF127" s="1367"/>
      <c r="MTG127" s="1367"/>
      <c r="MTH127" s="1367"/>
      <c r="MTI127" s="1367"/>
      <c r="MTJ127" s="1367"/>
      <c r="MTK127" s="1367"/>
      <c r="MTL127" s="1367"/>
      <c r="MTM127" s="1367"/>
      <c r="MTN127" s="1367"/>
      <c r="MTO127" s="1367"/>
      <c r="MTP127" s="1367"/>
      <c r="MTQ127" s="1367"/>
      <c r="MTR127" s="1367"/>
      <c r="MTS127" s="1367"/>
      <c r="MTT127" s="1367"/>
      <c r="MTU127" s="1367"/>
      <c r="MTV127" s="1367"/>
      <c r="MTW127" s="1367"/>
      <c r="MTX127" s="1367"/>
      <c r="MTY127" s="1367"/>
      <c r="MTZ127" s="1367"/>
      <c r="MUA127" s="1367"/>
      <c r="MUB127" s="1367"/>
      <c r="MUC127" s="1367"/>
      <c r="MUD127" s="1367"/>
      <c r="MUE127" s="1367"/>
      <c r="MUF127" s="1367"/>
      <c r="MUG127" s="1367"/>
      <c r="MUH127" s="1367"/>
      <c r="MUI127" s="1367"/>
      <c r="MUJ127" s="1367"/>
      <c r="MUK127" s="1367"/>
      <c r="MUL127" s="1367"/>
      <c r="MUM127" s="1367"/>
      <c r="MUN127" s="1367"/>
      <c r="MUO127" s="1367"/>
      <c r="MUP127" s="1367"/>
      <c r="MUQ127" s="1367"/>
      <c r="MUR127" s="1367"/>
      <c r="MUS127" s="1367"/>
      <c r="MUT127" s="1367"/>
      <c r="MUU127" s="1367"/>
      <c r="MUV127" s="1367"/>
      <c r="MUW127" s="1367"/>
      <c r="MUX127" s="1367"/>
      <c r="MUY127" s="1367"/>
      <c r="MUZ127" s="1367"/>
      <c r="MVA127" s="1367"/>
      <c r="MVB127" s="1367"/>
      <c r="MVC127" s="1367"/>
      <c r="MVD127" s="1367"/>
      <c r="MVE127" s="1367"/>
      <c r="MVF127" s="1367"/>
      <c r="MVG127" s="1367"/>
      <c r="MVH127" s="1367"/>
      <c r="MVI127" s="1367"/>
      <c r="MVJ127" s="1367"/>
      <c r="MVK127" s="1367"/>
      <c r="MVL127" s="1367"/>
      <c r="MVM127" s="1367"/>
      <c r="MVN127" s="1367"/>
      <c r="MVO127" s="1367"/>
      <c r="MVP127" s="1367"/>
      <c r="MVQ127" s="1367"/>
      <c r="MVR127" s="1367"/>
      <c r="MVS127" s="1367"/>
      <c r="MVT127" s="1367"/>
      <c r="MVU127" s="1367"/>
      <c r="MVV127" s="1367"/>
      <c r="MVW127" s="1367"/>
      <c r="MVX127" s="1367"/>
      <c r="MVY127" s="1367"/>
      <c r="MVZ127" s="1367"/>
      <c r="MWA127" s="1367"/>
      <c r="MWB127" s="1367"/>
      <c r="MWC127" s="1367"/>
      <c r="MWD127" s="1367"/>
      <c r="MWE127" s="1367"/>
      <c r="MWF127" s="1367"/>
      <c r="MWG127" s="1367"/>
      <c r="MWH127" s="1367"/>
      <c r="MWI127" s="1367"/>
      <c r="MWJ127" s="1367"/>
      <c r="MWK127" s="1367"/>
      <c r="MWL127" s="1367"/>
      <c r="MWM127" s="1367"/>
      <c r="MWN127" s="1367"/>
      <c r="MWO127" s="1367"/>
      <c r="MWP127" s="1367"/>
      <c r="MWQ127" s="1367"/>
      <c r="MWR127" s="1367"/>
      <c r="MWS127" s="1367"/>
      <c r="MWT127" s="1367"/>
      <c r="MWU127" s="1367"/>
      <c r="MWV127" s="1367"/>
      <c r="MWW127" s="1367"/>
      <c r="MWX127" s="1367"/>
      <c r="MWY127" s="1367"/>
      <c r="MWZ127" s="1367"/>
      <c r="MXA127" s="1367"/>
      <c r="MXB127" s="1367"/>
      <c r="MXC127" s="1367"/>
      <c r="MXD127" s="1367"/>
      <c r="MXE127" s="1367"/>
      <c r="MXF127" s="1367"/>
      <c r="MXG127" s="1367"/>
      <c r="MXH127" s="1367"/>
      <c r="MXI127" s="1367"/>
      <c r="MXJ127" s="1367"/>
      <c r="MXK127" s="1367"/>
      <c r="MXL127" s="1367"/>
      <c r="MXM127" s="1367"/>
      <c r="MXN127" s="1367"/>
      <c r="MXO127" s="1367"/>
      <c r="MXP127" s="1367"/>
      <c r="MXQ127" s="1367"/>
      <c r="MXR127" s="1367"/>
      <c r="MXS127" s="1367"/>
      <c r="MXT127" s="1367"/>
      <c r="MXU127" s="1367"/>
      <c r="MXV127" s="1367"/>
      <c r="MXW127" s="1367"/>
      <c r="MXX127" s="1367"/>
      <c r="MXY127" s="1367"/>
      <c r="MXZ127" s="1367"/>
      <c r="MYA127" s="1367"/>
      <c r="MYB127" s="1367"/>
      <c r="MYC127" s="1367"/>
      <c r="MYD127" s="1367"/>
      <c r="MYE127" s="1367"/>
      <c r="MYF127" s="1367"/>
      <c r="MYG127" s="1367"/>
      <c r="MYH127" s="1367"/>
      <c r="MYI127" s="1367"/>
      <c r="MYJ127" s="1367"/>
      <c r="MYK127" s="1367"/>
      <c r="MYL127" s="1367"/>
      <c r="MYM127" s="1367"/>
      <c r="MYN127" s="1367"/>
      <c r="MYO127" s="1367"/>
      <c r="MYP127" s="1367"/>
      <c r="MYQ127" s="1367"/>
      <c r="MYR127" s="1367"/>
      <c r="MYS127" s="1367"/>
      <c r="MYT127" s="1367"/>
      <c r="MYU127" s="1367"/>
      <c r="MYV127" s="1367"/>
      <c r="MYW127" s="1367"/>
      <c r="MYX127" s="1367"/>
      <c r="MYY127" s="1367"/>
      <c r="MYZ127" s="1367"/>
      <c r="MZA127" s="1367"/>
      <c r="MZB127" s="1367"/>
      <c r="MZC127" s="1367"/>
      <c r="MZD127" s="1367"/>
      <c r="MZE127" s="1367"/>
      <c r="MZF127" s="1367"/>
      <c r="MZG127" s="1367"/>
      <c r="MZH127" s="1367"/>
      <c r="MZI127" s="1367"/>
      <c r="MZJ127" s="1367"/>
      <c r="MZK127" s="1367"/>
      <c r="MZL127" s="1367"/>
      <c r="MZM127" s="1367"/>
      <c r="MZN127" s="1367"/>
      <c r="MZO127" s="1367"/>
      <c r="MZP127" s="1367"/>
      <c r="MZQ127" s="1367"/>
      <c r="MZR127" s="1367"/>
      <c r="MZS127" s="1367"/>
      <c r="MZT127" s="1367"/>
      <c r="MZU127" s="1367"/>
      <c r="MZV127" s="1367"/>
      <c r="MZW127" s="1367"/>
      <c r="MZX127" s="1367"/>
      <c r="MZY127" s="1367"/>
      <c r="MZZ127" s="1367"/>
      <c r="NAA127" s="1367"/>
      <c r="NAB127" s="1367"/>
      <c r="NAC127" s="1367"/>
      <c r="NAD127" s="1367"/>
      <c r="NAE127" s="1367"/>
      <c r="NAF127" s="1367"/>
      <c r="NAG127" s="1367"/>
      <c r="NAH127" s="1367"/>
      <c r="NAI127" s="1367"/>
      <c r="NAJ127" s="1367"/>
      <c r="NAK127" s="1367"/>
      <c r="NAL127" s="1367"/>
      <c r="NAM127" s="1367"/>
      <c r="NAN127" s="1367"/>
      <c r="NAO127" s="1367"/>
      <c r="NAP127" s="1367"/>
      <c r="NAQ127" s="1367"/>
      <c r="NAR127" s="1367"/>
      <c r="NAS127" s="1367"/>
      <c r="NAT127" s="1367"/>
      <c r="NAU127" s="1367"/>
      <c r="NAV127" s="1367"/>
      <c r="NAW127" s="1367"/>
      <c r="NAX127" s="1367"/>
      <c r="NAY127" s="1367"/>
      <c r="NAZ127" s="1367"/>
      <c r="NBA127" s="1367"/>
      <c r="NBB127" s="1367"/>
      <c r="NBC127" s="1367"/>
      <c r="NBD127" s="1367"/>
      <c r="NBE127" s="1367"/>
      <c r="NBF127" s="1367"/>
      <c r="NBG127" s="1367"/>
      <c r="NBH127" s="1367"/>
      <c r="NBI127" s="1367"/>
      <c r="NBJ127" s="1367"/>
      <c r="NBK127" s="1367"/>
      <c r="NBL127" s="1367"/>
      <c r="NBM127" s="1367"/>
      <c r="NBN127" s="1367"/>
      <c r="NBO127" s="1367"/>
      <c r="NBP127" s="1367"/>
      <c r="NBQ127" s="1367"/>
      <c r="NBR127" s="1367"/>
      <c r="NBS127" s="1367"/>
      <c r="NBT127" s="1367"/>
      <c r="NBU127" s="1367"/>
      <c r="NBV127" s="1367"/>
      <c r="NBW127" s="1367"/>
      <c r="NBX127" s="1367"/>
      <c r="NBY127" s="1367"/>
      <c r="NBZ127" s="1367"/>
      <c r="NCA127" s="1367"/>
      <c r="NCB127" s="1367"/>
      <c r="NCC127" s="1367"/>
      <c r="NCD127" s="1367"/>
      <c r="NCE127" s="1367"/>
      <c r="NCF127" s="1367"/>
      <c r="NCG127" s="1367"/>
      <c r="NCH127" s="1367"/>
      <c r="NCI127" s="1367"/>
      <c r="NCJ127" s="1367"/>
      <c r="NCK127" s="1367"/>
      <c r="NCL127" s="1367"/>
      <c r="NCM127" s="1367"/>
      <c r="NCN127" s="1367"/>
      <c r="NCO127" s="1367"/>
      <c r="NCP127" s="1367"/>
      <c r="NCQ127" s="1367"/>
      <c r="NCR127" s="1367"/>
      <c r="NCS127" s="1367"/>
      <c r="NCT127" s="1367"/>
      <c r="NCU127" s="1367"/>
      <c r="NCV127" s="1367"/>
      <c r="NCW127" s="1367"/>
      <c r="NCX127" s="1367"/>
      <c r="NCY127" s="1367"/>
      <c r="NCZ127" s="1367"/>
      <c r="NDA127" s="1367"/>
      <c r="NDB127" s="1367"/>
      <c r="NDC127" s="1367"/>
      <c r="NDD127" s="1367"/>
      <c r="NDE127" s="1367"/>
      <c r="NDF127" s="1367"/>
      <c r="NDG127" s="1367"/>
      <c r="NDH127" s="1367"/>
      <c r="NDI127" s="1367"/>
      <c r="NDJ127" s="1367"/>
      <c r="NDK127" s="1367"/>
      <c r="NDL127" s="1367"/>
      <c r="NDM127" s="1367"/>
      <c r="NDN127" s="1367"/>
      <c r="NDO127" s="1367"/>
      <c r="NDP127" s="1367"/>
      <c r="NDQ127" s="1367"/>
      <c r="NDR127" s="1367"/>
      <c r="NDS127" s="1367"/>
      <c r="NDT127" s="1367"/>
      <c r="NDU127" s="1367"/>
      <c r="NDV127" s="1367"/>
      <c r="NDW127" s="1367"/>
      <c r="NDX127" s="1367"/>
      <c r="NDY127" s="1367"/>
      <c r="NDZ127" s="1367"/>
      <c r="NEA127" s="1367"/>
      <c r="NEB127" s="1367"/>
      <c r="NEC127" s="1367"/>
      <c r="NED127" s="1367"/>
      <c r="NEE127" s="1367"/>
      <c r="NEF127" s="1367"/>
      <c r="NEG127" s="1367"/>
      <c r="NEH127" s="1367"/>
      <c r="NEI127" s="1367"/>
      <c r="NEJ127" s="1367"/>
      <c r="NEK127" s="1367"/>
      <c r="NEL127" s="1367"/>
      <c r="NEM127" s="1367"/>
      <c r="NEN127" s="1367"/>
      <c r="NEO127" s="1367"/>
      <c r="NEP127" s="1367"/>
      <c r="NEQ127" s="1367"/>
      <c r="NER127" s="1367"/>
      <c r="NES127" s="1367"/>
      <c r="NET127" s="1367"/>
      <c r="NEU127" s="1367"/>
      <c r="NEV127" s="1367"/>
      <c r="NEW127" s="1367"/>
      <c r="NEX127" s="1367"/>
      <c r="NEY127" s="1367"/>
      <c r="NEZ127" s="1367"/>
      <c r="NFA127" s="1367"/>
      <c r="NFB127" s="1367"/>
      <c r="NFC127" s="1367"/>
      <c r="NFD127" s="1367"/>
      <c r="NFE127" s="1367"/>
      <c r="NFF127" s="1367"/>
      <c r="NFG127" s="1367"/>
      <c r="NFH127" s="1367"/>
      <c r="NFI127" s="1367"/>
      <c r="NFJ127" s="1367"/>
      <c r="NFK127" s="1367"/>
      <c r="NFL127" s="1367"/>
      <c r="NFM127" s="1367"/>
      <c r="NFN127" s="1367"/>
      <c r="NFO127" s="1367"/>
      <c r="NFP127" s="1367"/>
      <c r="NFQ127" s="1367"/>
      <c r="NFR127" s="1367"/>
      <c r="NFS127" s="1367"/>
      <c r="NFT127" s="1367"/>
      <c r="NFU127" s="1367"/>
      <c r="NFV127" s="1367"/>
      <c r="NFW127" s="1367"/>
      <c r="NFX127" s="1367"/>
      <c r="NFY127" s="1367"/>
      <c r="NFZ127" s="1367"/>
      <c r="NGA127" s="1367"/>
      <c r="NGB127" s="1367"/>
      <c r="NGC127" s="1367"/>
      <c r="NGD127" s="1367"/>
      <c r="NGE127" s="1367"/>
      <c r="NGF127" s="1367"/>
      <c r="NGG127" s="1367"/>
      <c r="NGH127" s="1367"/>
      <c r="NGI127" s="1367"/>
      <c r="NGJ127" s="1367"/>
      <c r="NGK127" s="1367"/>
      <c r="NGL127" s="1367"/>
      <c r="NGM127" s="1367"/>
      <c r="NGN127" s="1367"/>
      <c r="NGO127" s="1367"/>
      <c r="NGP127" s="1367"/>
      <c r="NGQ127" s="1367"/>
      <c r="NGR127" s="1367"/>
      <c r="NGS127" s="1367"/>
      <c r="NGT127" s="1367"/>
      <c r="NGU127" s="1367"/>
      <c r="NGV127" s="1367"/>
      <c r="NGW127" s="1367"/>
      <c r="NGX127" s="1367"/>
      <c r="NGY127" s="1367"/>
      <c r="NGZ127" s="1367"/>
      <c r="NHA127" s="1367"/>
      <c r="NHB127" s="1367"/>
      <c r="NHC127" s="1367"/>
      <c r="NHD127" s="1367"/>
      <c r="NHE127" s="1367"/>
      <c r="NHF127" s="1367"/>
      <c r="NHG127" s="1367"/>
      <c r="NHH127" s="1367"/>
      <c r="NHI127" s="1367"/>
      <c r="NHJ127" s="1367"/>
      <c r="NHK127" s="1367"/>
      <c r="NHL127" s="1367"/>
      <c r="NHM127" s="1367"/>
      <c r="NHN127" s="1367"/>
      <c r="NHO127" s="1367"/>
      <c r="NHP127" s="1367"/>
      <c r="NHQ127" s="1367"/>
      <c r="NHR127" s="1367"/>
      <c r="NHS127" s="1367"/>
      <c r="NHT127" s="1367"/>
      <c r="NHU127" s="1367"/>
      <c r="NHV127" s="1367"/>
      <c r="NHW127" s="1367"/>
      <c r="NHX127" s="1367"/>
      <c r="NHY127" s="1367"/>
      <c r="NHZ127" s="1367"/>
      <c r="NIA127" s="1367"/>
      <c r="NIB127" s="1367"/>
      <c r="NIC127" s="1367"/>
      <c r="NID127" s="1367"/>
      <c r="NIE127" s="1367"/>
      <c r="NIF127" s="1367"/>
      <c r="NIG127" s="1367"/>
      <c r="NIH127" s="1367"/>
      <c r="NII127" s="1367"/>
      <c r="NIJ127" s="1367"/>
      <c r="NIK127" s="1367"/>
      <c r="NIL127" s="1367"/>
      <c r="NIM127" s="1367"/>
      <c r="NIN127" s="1367"/>
      <c r="NIO127" s="1367"/>
      <c r="NIP127" s="1367"/>
      <c r="NIQ127" s="1367"/>
      <c r="NIR127" s="1367"/>
      <c r="NIS127" s="1367"/>
      <c r="NIT127" s="1367"/>
      <c r="NIU127" s="1367"/>
      <c r="NIV127" s="1367"/>
      <c r="NIW127" s="1367"/>
      <c r="NIX127" s="1367"/>
      <c r="NIY127" s="1367"/>
      <c r="NIZ127" s="1367"/>
      <c r="NJA127" s="1367"/>
      <c r="NJB127" s="1367"/>
      <c r="NJC127" s="1367"/>
      <c r="NJD127" s="1367"/>
      <c r="NJE127" s="1367"/>
      <c r="NJF127" s="1367"/>
      <c r="NJG127" s="1367"/>
      <c r="NJH127" s="1367"/>
      <c r="NJI127" s="1367"/>
      <c r="NJJ127" s="1367"/>
      <c r="NJK127" s="1367"/>
      <c r="NJL127" s="1367"/>
      <c r="NJM127" s="1367"/>
      <c r="NJN127" s="1367"/>
      <c r="NJO127" s="1367"/>
      <c r="NJP127" s="1367"/>
      <c r="NJQ127" s="1367"/>
      <c r="NJR127" s="1367"/>
      <c r="NJS127" s="1367"/>
      <c r="NJT127" s="1367"/>
      <c r="NJU127" s="1367"/>
      <c r="NJV127" s="1367"/>
      <c r="NJW127" s="1367"/>
      <c r="NJX127" s="1367"/>
      <c r="NJY127" s="1367"/>
      <c r="NJZ127" s="1367"/>
      <c r="NKA127" s="1367"/>
      <c r="NKB127" s="1367"/>
      <c r="NKC127" s="1367"/>
      <c r="NKD127" s="1367"/>
      <c r="NKE127" s="1367"/>
      <c r="NKF127" s="1367"/>
      <c r="NKG127" s="1367"/>
      <c r="NKH127" s="1367"/>
      <c r="NKI127" s="1367"/>
      <c r="NKJ127" s="1367"/>
      <c r="NKK127" s="1367"/>
      <c r="NKL127" s="1367"/>
      <c r="NKM127" s="1367"/>
      <c r="NKN127" s="1367"/>
      <c r="NKO127" s="1367"/>
      <c r="NKP127" s="1367"/>
      <c r="NKQ127" s="1367"/>
      <c r="NKR127" s="1367"/>
      <c r="NKS127" s="1367"/>
      <c r="NKT127" s="1367"/>
      <c r="NKU127" s="1367"/>
      <c r="NKV127" s="1367"/>
      <c r="NKW127" s="1367"/>
      <c r="NKX127" s="1367"/>
      <c r="NKY127" s="1367"/>
      <c r="NKZ127" s="1367"/>
      <c r="NLA127" s="1367"/>
      <c r="NLB127" s="1367"/>
      <c r="NLC127" s="1367"/>
      <c r="NLD127" s="1367"/>
      <c r="NLE127" s="1367"/>
      <c r="NLF127" s="1367"/>
      <c r="NLG127" s="1367"/>
      <c r="NLH127" s="1367"/>
      <c r="NLI127" s="1367"/>
      <c r="NLJ127" s="1367"/>
      <c r="NLK127" s="1367"/>
      <c r="NLL127" s="1367"/>
      <c r="NLM127" s="1367"/>
      <c r="NLN127" s="1367"/>
      <c r="NLO127" s="1367"/>
      <c r="NLP127" s="1367"/>
      <c r="NLQ127" s="1367"/>
      <c r="NLR127" s="1367"/>
      <c r="NLS127" s="1367"/>
      <c r="NLT127" s="1367"/>
      <c r="NLU127" s="1367"/>
      <c r="NLV127" s="1367"/>
      <c r="NLW127" s="1367"/>
      <c r="NLX127" s="1367"/>
      <c r="NLY127" s="1367"/>
      <c r="NLZ127" s="1367"/>
      <c r="NMA127" s="1367"/>
      <c r="NMB127" s="1367"/>
      <c r="NMC127" s="1367"/>
      <c r="NMD127" s="1367"/>
      <c r="NME127" s="1367"/>
      <c r="NMF127" s="1367"/>
      <c r="NMG127" s="1367"/>
      <c r="NMH127" s="1367"/>
      <c r="NMI127" s="1367"/>
      <c r="NMJ127" s="1367"/>
      <c r="NMK127" s="1367"/>
      <c r="NML127" s="1367"/>
      <c r="NMM127" s="1367"/>
      <c r="NMN127" s="1367"/>
      <c r="NMO127" s="1367"/>
      <c r="NMP127" s="1367"/>
      <c r="NMQ127" s="1367"/>
      <c r="NMR127" s="1367"/>
      <c r="NMS127" s="1367"/>
      <c r="NMT127" s="1367"/>
      <c r="NMU127" s="1367"/>
      <c r="NMV127" s="1367"/>
      <c r="NMW127" s="1367"/>
      <c r="NMX127" s="1367"/>
      <c r="NMY127" s="1367"/>
      <c r="NMZ127" s="1367"/>
      <c r="NNA127" s="1367"/>
      <c r="NNB127" s="1367"/>
      <c r="NNC127" s="1367"/>
      <c r="NND127" s="1367"/>
      <c r="NNE127" s="1367"/>
      <c r="NNF127" s="1367"/>
      <c r="NNG127" s="1367"/>
      <c r="NNH127" s="1367"/>
      <c r="NNI127" s="1367"/>
      <c r="NNJ127" s="1367"/>
      <c r="NNK127" s="1367"/>
      <c r="NNL127" s="1367"/>
      <c r="NNM127" s="1367"/>
      <c r="NNN127" s="1367"/>
      <c r="NNO127" s="1367"/>
      <c r="NNP127" s="1367"/>
      <c r="NNQ127" s="1367"/>
      <c r="NNR127" s="1367"/>
      <c r="NNS127" s="1367"/>
      <c r="NNT127" s="1367"/>
      <c r="NNU127" s="1367"/>
      <c r="NNV127" s="1367"/>
      <c r="NNW127" s="1367"/>
      <c r="NNX127" s="1367"/>
      <c r="NNY127" s="1367"/>
      <c r="NNZ127" s="1367"/>
      <c r="NOA127" s="1367"/>
      <c r="NOB127" s="1367"/>
      <c r="NOC127" s="1367"/>
      <c r="NOD127" s="1367"/>
      <c r="NOE127" s="1367"/>
      <c r="NOF127" s="1367"/>
      <c r="NOG127" s="1367"/>
      <c r="NOH127" s="1367"/>
      <c r="NOI127" s="1367"/>
      <c r="NOJ127" s="1367"/>
      <c r="NOK127" s="1367"/>
      <c r="NOL127" s="1367"/>
      <c r="NOM127" s="1367"/>
      <c r="NON127" s="1367"/>
      <c r="NOO127" s="1367"/>
      <c r="NOP127" s="1367"/>
      <c r="NOQ127" s="1367"/>
      <c r="NOR127" s="1367"/>
      <c r="NOS127" s="1367"/>
      <c r="NOT127" s="1367"/>
      <c r="NOU127" s="1367"/>
      <c r="NOV127" s="1367"/>
      <c r="NOW127" s="1367"/>
      <c r="NOX127" s="1367"/>
      <c r="NOY127" s="1367"/>
      <c r="NOZ127" s="1367"/>
      <c r="NPA127" s="1367"/>
      <c r="NPB127" s="1367"/>
      <c r="NPC127" s="1367"/>
      <c r="NPD127" s="1367"/>
      <c r="NPE127" s="1367"/>
      <c r="NPF127" s="1367"/>
      <c r="NPG127" s="1367"/>
      <c r="NPH127" s="1367"/>
      <c r="NPI127" s="1367"/>
      <c r="NPJ127" s="1367"/>
      <c r="NPK127" s="1367"/>
      <c r="NPL127" s="1367"/>
      <c r="NPM127" s="1367"/>
      <c r="NPN127" s="1367"/>
      <c r="NPO127" s="1367"/>
      <c r="NPP127" s="1367"/>
      <c r="NPQ127" s="1367"/>
      <c r="NPR127" s="1367"/>
      <c r="NPS127" s="1367"/>
      <c r="NPT127" s="1367"/>
      <c r="NPU127" s="1367"/>
      <c r="NPV127" s="1367"/>
      <c r="NPW127" s="1367"/>
      <c r="NPX127" s="1367"/>
      <c r="NPY127" s="1367"/>
      <c r="NPZ127" s="1367"/>
      <c r="NQA127" s="1367"/>
      <c r="NQB127" s="1367"/>
      <c r="NQC127" s="1367"/>
      <c r="NQD127" s="1367"/>
      <c r="NQE127" s="1367"/>
      <c r="NQF127" s="1367"/>
      <c r="NQG127" s="1367"/>
      <c r="NQH127" s="1367"/>
      <c r="NQI127" s="1367"/>
      <c r="NQJ127" s="1367"/>
      <c r="NQK127" s="1367"/>
      <c r="NQL127" s="1367"/>
      <c r="NQM127" s="1367"/>
      <c r="NQN127" s="1367"/>
      <c r="NQO127" s="1367"/>
      <c r="NQP127" s="1367"/>
      <c r="NQQ127" s="1367"/>
      <c r="NQR127" s="1367"/>
      <c r="NQS127" s="1367"/>
      <c r="NQT127" s="1367"/>
      <c r="NQU127" s="1367"/>
      <c r="NQV127" s="1367"/>
      <c r="NQW127" s="1367"/>
      <c r="NQX127" s="1367"/>
      <c r="NQY127" s="1367"/>
      <c r="NQZ127" s="1367"/>
      <c r="NRA127" s="1367"/>
      <c r="NRB127" s="1367"/>
      <c r="NRC127" s="1367"/>
      <c r="NRD127" s="1367"/>
      <c r="NRE127" s="1367"/>
      <c r="NRF127" s="1367"/>
      <c r="NRG127" s="1367"/>
      <c r="NRH127" s="1367"/>
      <c r="NRI127" s="1367"/>
      <c r="NRJ127" s="1367"/>
      <c r="NRK127" s="1367"/>
      <c r="NRL127" s="1367"/>
      <c r="NRM127" s="1367"/>
      <c r="NRN127" s="1367"/>
      <c r="NRO127" s="1367"/>
      <c r="NRP127" s="1367"/>
      <c r="NRQ127" s="1367"/>
      <c r="NRR127" s="1367"/>
      <c r="NRS127" s="1367"/>
      <c r="NRT127" s="1367"/>
      <c r="NRU127" s="1367"/>
      <c r="NRV127" s="1367"/>
      <c r="NRW127" s="1367"/>
      <c r="NRX127" s="1367"/>
      <c r="NRY127" s="1367"/>
      <c r="NRZ127" s="1367"/>
      <c r="NSA127" s="1367"/>
      <c r="NSB127" s="1367"/>
      <c r="NSC127" s="1367"/>
      <c r="NSD127" s="1367"/>
      <c r="NSE127" s="1367"/>
      <c r="NSF127" s="1367"/>
      <c r="NSG127" s="1367"/>
      <c r="NSH127" s="1367"/>
      <c r="NSI127" s="1367"/>
      <c r="NSJ127" s="1367"/>
      <c r="NSK127" s="1367"/>
      <c r="NSL127" s="1367"/>
      <c r="NSM127" s="1367"/>
      <c r="NSN127" s="1367"/>
      <c r="NSO127" s="1367"/>
      <c r="NSP127" s="1367"/>
      <c r="NSQ127" s="1367"/>
      <c r="NSR127" s="1367"/>
      <c r="NSS127" s="1367"/>
      <c r="NST127" s="1367"/>
      <c r="NSU127" s="1367"/>
      <c r="NSV127" s="1367"/>
      <c r="NSW127" s="1367"/>
      <c r="NSX127" s="1367"/>
      <c r="NSY127" s="1367"/>
      <c r="NSZ127" s="1367"/>
      <c r="NTA127" s="1367"/>
      <c r="NTB127" s="1367"/>
      <c r="NTC127" s="1367"/>
      <c r="NTD127" s="1367"/>
      <c r="NTE127" s="1367"/>
      <c r="NTF127" s="1367"/>
      <c r="NTG127" s="1367"/>
      <c r="NTH127" s="1367"/>
      <c r="NTI127" s="1367"/>
      <c r="NTJ127" s="1367"/>
      <c r="NTK127" s="1367"/>
      <c r="NTL127" s="1367"/>
      <c r="NTM127" s="1367"/>
      <c r="NTN127" s="1367"/>
      <c r="NTO127" s="1367"/>
      <c r="NTP127" s="1367"/>
      <c r="NTQ127" s="1367"/>
      <c r="NTR127" s="1367"/>
      <c r="NTS127" s="1367"/>
      <c r="NTT127" s="1367"/>
      <c r="NTU127" s="1367"/>
      <c r="NTV127" s="1367"/>
      <c r="NTW127" s="1367"/>
      <c r="NTX127" s="1367"/>
      <c r="NTY127" s="1367"/>
      <c r="NTZ127" s="1367"/>
      <c r="NUA127" s="1367"/>
      <c r="NUB127" s="1367"/>
      <c r="NUC127" s="1367"/>
      <c r="NUD127" s="1367"/>
      <c r="NUE127" s="1367"/>
      <c r="NUF127" s="1367"/>
      <c r="NUG127" s="1367"/>
      <c r="NUH127" s="1367"/>
      <c r="NUI127" s="1367"/>
      <c r="NUJ127" s="1367"/>
      <c r="NUK127" s="1367"/>
      <c r="NUL127" s="1367"/>
      <c r="NUM127" s="1367"/>
      <c r="NUN127" s="1367"/>
      <c r="NUO127" s="1367"/>
      <c r="NUP127" s="1367"/>
      <c r="NUQ127" s="1367"/>
      <c r="NUR127" s="1367"/>
      <c r="NUS127" s="1367"/>
      <c r="NUT127" s="1367"/>
      <c r="NUU127" s="1367"/>
      <c r="NUV127" s="1367"/>
      <c r="NUW127" s="1367"/>
      <c r="NUX127" s="1367"/>
      <c r="NUY127" s="1367"/>
      <c r="NUZ127" s="1367"/>
      <c r="NVA127" s="1367"/>
      <c r="NVB127" s="1367"/>
      <c r="NVC127" s="1367"/>
      <c r="NVD127" s="1367"/>
      <c r="NVE127" s="1367"/>
      <c r="NVF127" s="1367"/>
      <c r="NVG127" s="1367"/>
      <c r="NVH127" s="1367"/>
      <c r="NVI127" s="1367"/>
      <c r="NVJ127" s="1367"/>
      <c r="NVK127" s="1367"/>
      <c r="NVL127" s="1367"/>
      <c r="NVM127" s="1367"/>
      <c r="NVN127" s="1367"/>
      <c r="NVO127" s="1367"/>
      <c r="NVP127" s="1367"/>
      <c r="NVQ127" s="1367"/>
      <c r="NVR127" s="1367"/>
      <c r="NVS127" s="1367"/>
      <c r="NVT127" s="1367"/>
      <c r="NVU127" s="1367"/>
      <c r="NVV127" s="1367"/>
      <c r="NVW127" s="1367"/>
      <c r="NVX127" s="1367"/>
      <c r="NVY127" s="1367"/>
      <c r="NVZ127" s="1367"/>
      <c r="NWA127" s="1367"/>
      <c r="NWB127" s="1367"/>
      <c r="NWC127" s="1367"/>
      <c r="NWD127" s="1367"/>
      <c r="NWE127" s="1367"/>
      <c r="NWF127" s="1367"/>
      <c r="NWG127" s="1367"/>
      <c r="NWH127" s="1367"/>
      <c r="NWI127" s="1367"/>
      <c r="NWJ127" s="1367"/>
      <c r="NWK127" s="1367"/>
      <c r="NWL127" s="1367"/>
      <c r="NWM127" s="1367"/>
      <c r="NWN127" s="1367"/>
      <c r="NWO127" s="1367"/>
      <c r="NWP127" s="1367"/>
      <c r="NWQ127" s="1367"/>
      <c r="NWR127" s="1367"/>
      <c r="NWS127" s="1367"/>
      <c r="NWT127" s="1367"/>
      <c r="NWU127" s="1367"/>
      <c r="NWV127" s="1367"/>
      <c r="NWW127" s="1367"/>
      <c r="NWX127" s="1367"/>
      <c r="NWY127" s="1367"/>
      <c r="NWZ127" s="1367"/>
      <c r="NXA127" s="1367"/>
      <c r="NXB127" s="1367"/>
      <c r="NXC127" s="1367"/>
      <c r="NXD127" s="1367"/>
      <c r="NXE127" s="1367"/>
      <c r="NXF127" s="1367"/>
      <c r="NXG127" s="1367"/>
      <c r="NXH127" s="1367"/>
      <c r="NXI127" s="1367"/>
      <c r="NXJ127" s="1367"/>
      <c r="NXK127" s="1367"/>
      <c r="NXL127" s="1367"/>
      <c r="NXM127" s="1367"/>
      <c r="NXN127" s="1367"/>
      <c r="NXO127" s="1367"/>
      <c r="NXP127" s="1367"/>
      <c r="NXQ127" s="1367"/>
      <c r="NXR127" s="1367"/>
      <c r="NXS127" s="1367"/>
      <c r="NXT127" s="1367"/>
      <c r="NXU127" s="1367"/>
      <c r="NXV127" s="1367"/>
      <c r="NXW127" s="1367"/>
      <c r="NXX127" s="1367"/>
      <c r="NXY127" s="1367"/>
      <c r="NXZ127" s="1367"/>
      <c r="NYA127" s="1367"/>
      <c r="NYB127" s="1367"/>
      <c r="NYC127" s="1367"/>
      <c r="NYD127" s="1367"/>
      <c r="NYE127" s="1367"/>
      <c r="NYF127" s="1367"/>
      <c r="NYG127" s="1367"/>
      <c r="NYH127" s="1367"/>
      <c r="NYI127" s="1367"/>
      <c r="NYJ127" s="1367"/>
      <c r="NYK127" s="1367"/>
      <c r="NYL127" s="1367"/>
      <c r="NYM127" s="1367"/>
      <c r="NYN127" s="1367"/>
      <c r="NYO127" s="1367"/>
      <c r="NYP127" s="1367"/>
      <c r="NYQ127" s="1367"/>
      <c r="NYR127" s="1367"/>
      <c r="NYS127" s="1367"/>
      <c r="NYT127" s="1367"/>
      <c r="NYU127" s="1367"/>
      <c r="NYV127" s="1367"/>
      <c r="NYW127" s="1367"/>
      <c r="NYX127" s="1367"/>
      <c r="NYY127" s="1367"/>
      <c r="NYZ127" s="1367"/>
      <c r="NZA127" s="1367"/>
      <c r="NZB127" s="1367"/>
      <c r="NZC127" s="1367"/>
      <c r="NZD127" s="1367"/>
      <c r="NZE127" s="1367"/>
      <c r="NZF127" s="1367"/>
      <c r="NZG127" s="1367"/>
      <c r="NZH127" s="1367"/>
      <c r="NZI127" s="1367"/>
      <c r="NZJ127" s="1367"/>
      <c r="NZK127" s="1367"/>
      <c r="NZL127" s="1367"/>
      <c r="NZM127" s="1367"/>
      <c r="NZN127" s="1367"/>
      <c r="NZO127" s="1367"/>
      <c r="NZP127" s="1367"/>
      <c r="NZQ127" s="1367"/>
      <c r="NZR127" s="1367"/>
      <c r="NZS127" s="1367"/>
      <c r="NZT127" s="1367"/>
      <c r="NZU127" s="1367"/>
      <c r="NZV127" s="1367"/>
      <c r="NZW127" s="1367"/>
      <c r="NZX127" s="1367"/>
      <c r="NZY127" s="1367"/>
      <c r="NZZ127" s="1367"/>
      <c r="OAA127" s="1367"/>
      <c r="OAB127" s="1367"/>
      <c r="OAC127" s="1367"/>
      <c r="OAD127" s="1367"/>
      <c r="OAE127" s="1367"/>
      <c r="OAF127" s="1367"/>
      <c r="OAG127" s="1367"/>
      <c r="OAH127" s="1367"/>
      <c r="OAI127" s="1367"/>
      <c r="OAJ127" s="1367"/>
      <c r="OAK127" s="1367"/>
      <c r="OAL127" s="1367"/>
      <c r="OAM127" s="1367"/>
      <c r="OAN127" s="1367"/>
      <c r="OAO127" s="1367"/>
      <c r="OAP127" s="1367"/>
      <c r="OAQ127" s="1367"/>
      <c r="OAR127" s="1367"/>
      <c r="OAS127" s="1367"/>
      <c r="OAT127" s="1367"/>
      <c r="OAU127" s="1367"/>
      <c r="OAV127" s="1367"/>
      <c r="OAW127" s="1367"/>
      <c r="OAX127" s="1367"/>
      <c r="OAY127" s="1367"/>
      <c r="OAZ127" s="1367"/>
      <c r="OBA127" s="1367"/>
      <c r="OBB127" s="1367"/>
      <c r="OBC127" s="1367"/>
      <c r="OBD127" s="1367"/>
      <c r="OBE127" s="1367"/>
      <c r="OBF127" s="1367"/>
      <c r="OBG127" s="1367"/>
      <c r="OBH127" s="1367"/>
      <c r="OBI127" s="1367"/>
      <c r="OBJ127" s="1367"/>
      <c r="OBK127" s="1367"/>
      <c r="OBL127" s="1367"/>
      <c r="OBM127" s="1367"/>
      <c r="OBN127" s="1367"/>
      <c r="OBO127" s="1367"/>
      <c r="OBP127" s="1367"/>
      <c r="OBQ127" s="1367"/>
      <c r="OBR127" s="1367"/>
      <c r="OBS127" s="1367"/>
      <c r="OBT127" s="1367"/>
      <c r="OBU127" s="1367"/>
      <c r="OBV127" s="1367"/>
      <c r="OBW127" s="1367"/>
      <c r="OBX127" s="1367"/>
      <c r="OBY127" s="1367"/>
      <c r="OBZ127" s="1367"/>
      <c r="OCA127" s="1367"/>
      <c r="OCB127" s="1367"/>
      <c r="OCC127" s="1367"/>
      <c r="OCD127" s="1367"/>
      <c r="OCE127" s="1367"/>
      <c r="OCF127" s="1367"/>
      <c r="OCG127" s="1367"/>
      <c r="OCH127" s="1367"/>
      <c r="OCI127" s="1367"/>
      <c r="OCJ127" s="1367"/>
      <c r="OCK127" s="1367"/>
      <c r="OCL127" s="1367"/>
      <c r="OCM127" s="1367"/>
      <c r="OCN127" s="1367"/>
      <c r="OCO127" s="1367"/>
      <c r="OCP127" s="1367"/>
      <c r="OCQ127" s="1367"/>
      <c r="OCR127" s="1367"/>
      <c r="OCS127" s="1367"/>
      <c r="OCT127" s="1367"/>
      <c r="OCU127" s="1367"/>
      <c r="OCV127" s="1367"/>
      <c r="OCW127" s="1367"/>
      <c r="OCX127" s="1367"/>
      <c r="OCY127" s="1367"/>
      <c r="OCZ127" s="1367"/>
      <c r="ODA127" s="1367"/>
      <c r="ODB127" s="1367"/>
      <c r="ODC127" s="1367"/>
      <c r="ODD127" s="1367"/>
      <c r="ODE127" s="1367"/>
      <c r="ODF127" s="1367"/>
      <c r="ODG127" s="1367"/>
      <c r="ODH127" s="1367"/>
      <c r="ODI127" s="1367"/>
      <c r="ODJ127" s="1367"/>
      <c r="ODK127" s="1367"/>
      <c r="ODL127" s="1367"/>
      <c r="ODM127" s="1367"/>
      <c r="ODN127" s="1367"/>
      <c r="ODO127" s="1367"/>
      <c r="ODP127" s="1367"/>
      <c r="ODQ127" s="1367"/>
      <c r="ODR127" s="1367"/>
      <c r="ODS127" s="1367"/>
      <c r="ODT127" s="1367"/>
      <c r="ODU127" s="1367"/>
      <c r="ODV127" s="1367"/>
      <c r="ODW127" s="1367"/>
      <c r="ODX127" s="1367"/>
      <c r="ODY127" s="1367"/>
      <c r="ODZ127" s="1367"/>
      <c r="OEA127" s="1367"/>
      <c r="OEB127" s="1367"/>
      <c r="OEC127" s="1367"/>
      <c r="OED127" s="1367"/>
      <c r="OEE127" s="1367"/>
      <c r="OEF127" s="1367"/>
      <c r="OEG127" s="1367"/>
      <c r="OEH127" s="1367"/>
      <c r="OEI127" s="1367"/>
      <c r="OEJ127" s="1367"/>
      <c r="OEK127" s="1367"/>
      <c r="OEL127" s="1367"/>
      <c r="OEM127" s="1367"/>
      <c r="OEN127" s="1367"/>
      <c r="OEO127" s="1367"/>
      <c r="OEP127" s="1367"/>
      <c r="OEQ127" s="1367"/>
      <c r="OER127" s="1367"/>
      <c r="OES127" s="1367"/>
      <c r="OET127" s="1367"/>
      <c r="OEU127" s="1367"/>
      <c r="OEV127" s="1367"/>
      <c r="OEW127" s="1367"/>
      <c r="OEX127" s="1367"/>
      <c r="OEY127" s="1367"/>
      <c r="OEZ127" s="1367"/>
      <c r="OFA127" s="1367"/>
      <c r="OFB127" s="1367"/>
      <c r="OFC127" s="1367"/>
      <c r="OFD127" s="1367"/>
      <c r="OFE127" s="1367"/>
      <c r="OFF127" s="1367"/>
      <c r="OFG127" s="1367"/>
      <c r="OFH127" s="1367"/>
      <c r="OFI127" s="1367"/>
      <c r="OFJ127" s="1367"/>
      <c r="OFK127" s="1367"/>
      <c r="OFL127" s="1367"/>
      <c r="OFM127" s="1367"/>
      <c r="OFN127" s="1367"/>
      <c r="OFO127" s="1367"/>
      <c r="OFP127" s="1367"/>
      <c r="OFQ127" s="1367"/>
      <c r="OFR127" s="1367"/>
      <c r="OFS127" s="1367"/>
      <c r="OFT127" s="1367"/>
      <c r="OFU127" s="1367"/>
      <c r="OFV127" s="1367"/>
      <c r="OFW127" s="1367"/>
      <c r="OFX127" s="1367"/>
      <c r="OFY127" s="1367"/>
      <c r="OFZ127" s="1367"/>
      <c r="OGA127" s="1367"/>
      <c r="OGB127" s="1367"/>
      <c r="OGC127" s="1367"/>
      <c r="OGD127" s="1367"/>
      <c r="OGE127" s="1367"/>
      <c r="OGF127" s="1367"/>
      <c r="OGG127" s="1367"/>
      <c r="OGH127" s="1367"/>
      <c r="OGI127" s="1367"/>
      <c r="OGJ127" s="1367"/>
      <c r="OGK127" s="1367"/>
      <c r="OGL127" s="1367"/>
      <c r="OGM127" s="1367"/>
      <c r="OGN127" s="1367"/>
      <c r="OGO127" s="1367"/>
      <c r="OGP127" s="1367"/>
      <c r="OGQ127" s="1367"/>
      <c r="OGR127" s="1367"/>
      <c r="OGS127" s="1367"/>
      <c r="OGT127" s="1367"/>
      <c r="OGU127" s="1367"/>
      <c r="OGV127" s="1367"/>
      <c r="OGW127" s="1367"/>
      <c r="OGX127" s="1367"/>
      <c r="OGY127" s="1367"/>
      <c r="OGZ127" s="1367"/>
      <c r="OHA127" s="1367"/>
      <c r="OHB127" s="1367"/>
      <c r="OHC127" s="1367"/>
      <c r="OHD127" s="1367"/>
      <c r="OHE127" s="1367"/>
      <c r="OHF127" s="1367"/>
      <c r="OHG127" s="1367"/>
      <c r="OHH127" s="1367"/>
      <c r="OHI127" s="1367"/>
      <c r="OHJ127" s="1367"/>
      <c r="OHK127" s="1367"/>
      <c r="OHL127" s="1367"/>
      <c r="OHM127" s="1367"/>
      <c r="OHN127" s="1367"/>
      <c r="OHO127" s="1367"/>
      <c r="OHP127" s="1367"/>
      <c r="OHQ127" s="1367"/>
      <c r="OHR127" s="1367"/>
      <c r="OHS127" s="1367"/>
      <c r="OHT127" s="1367"/>
      <c r="OHU127" s="1367"/>
      <c r="OHV127" s="1367"/>
      <c r="OHW127" s="1367"/>
      <c r="OHX127" s="1367"/>
      <c r="OHY127" s="1367"/>
      <c r="OHZ127" s="1367"/>
      <c r="OIA127" s="1367"/>
      <c r="OIB127" s="1367"/>
      <c r="OIC127" s="1367"/>
      <c r="OID127" s="1367"/>
      <c r="OIE127" s="1367"/>
      <c r="OIF127" s="1367"/>
      <c r="OIG127" s="1367"/>
      <c r="OIH127" s="1367"/>
      <c r="OII127" s="1367"/>
      <c r="OIJ127" s="1367"/>
      <c r="OIK127" s="1367"/>
      <c r="OIL127" s="1367"/>
      <c r="OIM127" s="1367"/>
      <c r="OIN127" s="1367"/>
      <c r="OIO127" s="1367"/>
      <c r="OIP127" s="1367"/>
      <c r="OIQ127" s="1367"/>
      <c r="OIR127" s="1367"/>
      <c r="OIS127" s="1367"/>
      <c r="OIT127" s="1367"/>
      <c r="OIU127" s="1367"/>
      <c r="OIV127" s="1367"/>
      <c r="OIW127" s="1367"/>
      <c r="OIX127" s="1367"/>
      <c r="OIY127" s="1367"/>
      <c r="OIZ127" s="1367"/>
      <c r="OJA127" s="1367"/>
      <c r="OJB127" s="1367"/>
      <c r="OJC127" s="1367"/>
      <c r="OJD127" s="1367"/>
      <c r="OJE127" s="1367"/>
      <c r="OJF127" s="1367"/>
      <c r="OJG127" s="1367"/>
      <c r="OJH127" s="1367"/>
      <c r="OJI127" s="1367"/>
      <c r="OJJ127" s="1367"/>
      <c r="OJK127" s="1367"/>
      <c r="OJL127" s="1367"/>
      <c r="OJM127" s="1367"/>
      <c r="OJN127" s="1367"/>
      <c r="OJO127" s="1367"/>
      <c r="OJP127" s="1367"/>
      <c r="OJQ127" s="1367"/>
      <c r="OJR127" s="1367"/>
      <c r="OJS127" s="1367"/>
      <c r="OJT127" s="1367"/>
      <c r="OJU127" s="1367"/>
      <c r="OJV127" s="1367"/>
      <c r="OJW127" s="1367"/>
      <c r="OJX127" s="1367"/>
      <c r="OJY127" s="1367"/>
      <c r="OJZ127" s="1367"/>
      <c r="OKA127" s="1367"/>
      <c r="OKB127" s="1367"/>
      <c r="OKC127" s="1367"/>
      <c r="OKD127" s="1367"/>
      <c r="OKE127" s="1367"/>
      <c r="OKF127" s="1367"/>
      <c r="OKG127" s="1367"/>
      <c r="OKH127" s="1367"/>
      <c r="OKI127" s="1367"/>
      <c r="OKJ127" s="1367"/>
      <c r="OKK127" s="1367"/>
      <c r="OKL127" s="1367"/>
      <c r="OKM127" s="1367"/>
      <c r="OKN127" s="1367"/>
      <c r="OKO127" s="1367"/>
      <c r="OKP127" s="1367"/>
      <c r="OKQ127" s="1367"/>
      <c r="OKR127" s="1367"/>
      <c r="OKS127" s="1367"/>
      <c r="OKT127" s="1367"/>
      <c r="OKU127" s="1367"/>
      <c r="OKV127" s="1367"/>
      <c r="OKW127" s="1367"/>
      <c r="OKX127" s="1367"/>
      <c r="OKY127" s="1367"/>
      <c r="OKZ127" s="1367"/>
      <c r="OLA127" s="1367"/>
      <c r="OLB127" s="1367"/>
      <c r="OLC127" s="1367"/>
      <c r="OLD127" s="1367"/>
      <c r="OLE127" s="1367"/>
      <c r="OLF127" s="1367"/>
      <c r="OLG127" s="1367"/>
      <c r="OLH127" s="1367"/>
      <c r="OLI127" s="1367"/>
      <c r="OLJ127" s="1367"/>
      <c r="OLK127" s="1367"/>
      <c r="OLL127" s="1367"/>
      <c r="OLM127" s="1367"/>
      <c r="OLN127" s="1367"/>
      <c r="OLO127" s="1367"/>
      <c r="OLP127" s="1367"/>
      <c r="OLQ127" s="1367"/>
      <c r="OLR127" s="1367"/>
      <c r="OLS127" s="1367"/>
      <c r="OLT127" s="1367"/>
      <c r="OLU127" s="1367"/>
      <c r="OLV127" s="1367"/>
      <c r="OLW127" s="1367"/>
      <c r="OLX127" s="1367"/>
      <c r="OLY127" s="1367"/>
      <c r="OLZ127" s="1367"/>
      <c r="OMA127" s="1367"/>
      <c r="OMB127" s="1367"/>
      <c r="OMC127" s="1367"/>
      <c r="OMD127" s="1367"/>
      <c r="OME127" s="1367"/>
      <c r="OMF127" s="1367"/>
      <c r="OMG127" s="1367"/>
      <c r="OMH127" s="1367"/>
      <c r="OMI127" s="1367"/>
      <c r="OMJ127" s="1367"/>
      <c r="OMK127" s="1367"/>
      <c r="OML127" s="1367"/>
      <c r="OMM127" s="1367"/>
      <c r="OMN127" s="1367"/>
      <c r="OMO127" s="1367"/>
      <c r="OMP127" s="1367"/>
      <c r="OMQ127" s="1367"/>
      <c r="OMR127" s="1367"/>
      <c r="OMS127" s="1367"/>
      <c r="OMT127" s="1367"/>
      <c r="OMU127" s="1367"/>
      <c r="OMV127" s="1367"/>
      <c r="OMW127" s="1367"/>
      <c r="OMX127" s="1367"/>
      <c r="OMY127" s="1367"/>
      <c r="OMZ127" s="1367"/>
      <c r="ONA127" s="1367"/>
      <c r="ONB127" s="1367"/>
      <c r="ONC127" s="1367"/>
      <c r="OND127" s="1367"/>
      <c r="ONE127" s="1367"/>
      <c r="ONF127" s="1367"/>
      <c r="ONG127" s="1367"/>
      <c r="ONH127" s="1367"/>
      <c r="ONI127" s="1367"/>
      <c r="ONJ127" s="1367"/>
      <c r="ONK127" s="1367"/>
      <c r="ONL127" s="1367"/>
      <c r="ONM127" s="1367"/>
      <c r="ONN127" s="1367"/>
      <c r="ONO127" s="1367"/>
      <c r="ONP127" s="1367"/>
      <c r="ONQ127" s="1367"/>
      <c r="ONR127" s="1367"/>
      <c r="ONS127" s="1367"/>
      <c r="ONT127" s="1367"/>
      <c r="ONU127" s="1367"/>
      <c r="ONV127" s="1367"/>
      <c r="ONW127" s="1367"/>
      <c r="ONX127" s="1367"/>
      <c r="ONY127" s="1367"/>
      <c r="ONZ127" s="1367"/>
      <c r="OOA127" s="1367"/>
      <c r="OOB127" s="1367"/>
      <c r="OOC127" s="1367"/>
      <c r="OOD127" s="1367"/>
      <c r="OOE127" s="1367"/>
      <c r="OOF127" s="1367"/>
      <c r="OOG127" s="1367"/>
      <c r="OOH127" s="1367"/>
      <c r="OOI127" s="1367"/>
      <c r="OOJ127" s="1367"/>
      <c r="OOK127" s="1367"/>
      <c r="OOL127" s="1367"/>
      <c r="OOM127" s="1367"/>
      <c r="OON127" s="1367"/>
      <c r="OOO127" s="1367"/>
      <c r="OOP127" s="1367"/>
      <c r="OOQ127" s="1367"/>
      <c r="OOR127" s="1367"/>
      <c r="OOS127" s="1367"/>
      <c r="OOT127" s="1367"/>
      <c r="OOU127" s="1367"/>
      <c r="OOV127" s="1367"/>
      <c r="OOW127" s="1367"/>
      <c r="OOX127" s="1367"/>
      <c r="OOY127" s="1367"/>
      <c r="OOZ127" s="1367"/>
      <c r="OPA127" s="1367"/>
      <c r="OPB127" s="1367"/>
      <c r="OPC127" s="1367"/>
      <c r="OPD127" s="1367"/>
      <c r="OPE127" s="1367"/>
      <c r="OPF127" s="1367"/>
      <c r="OPG127" s="1367"/>
      <c r="OPH127" s="1367"/>
      <c r="OPI127" s="1367"/>
      <c r="OPJ127" s="1367"/>
      <c r="OPK127" s="1367"/>
      <c r="OPL127" s="1367"/>
      <c r="OPM127" s="1367"/>
      <c r="OPN127" s="1367"/>
      <c r="OPO127" s="1367"/>
      <c r="OPP127" s="1367"/>
      <c r="OPQ127" s="1367"/>
      <c r="OPR127" s="1367"/>
      <c r="OPS127" s="1367"/>
      <c r="OPT127" s="1367"/>
      <c r="OPU127" s="1367"/>
      <c r="OPV127" s="1367"/>
      <c r="OPW127" s="1367"/>
      <c r="OPX127" s="1367"/>
      <c r="OPY127" s="1367"/>
      <c r="OPZ127" s="1367"/>
      <c r="OQA127" s="1367"/>
      <c r="OQB127" s="1367"/>
      <c r="OQC127" s="1367"/>
      <c r="OQD127" s="1367"/>
      <c r="OQE127" s="1367"/>
      <c r="OQF127" s="1367"/>
      <c r="OQG127" s="1367"/>
      <c r="OQH127" s="1367"/>
      <c r="OQI127" s="1367"/>
      <c r="OQJ127" s="1367"/>
      <c r="OQK127" s="1367"/>
      <c r="OQL127" s="1367"/>
      <c r="OQM127" s="1367"/>
      <c r="OQN127" s="1367"/>
      <c r="OQO127" s="1367"/>
      <c r="OQP127" s="1367"/>
      <c r="OQQ127" s="1367"/>
      <c r="OQR127" s="1367"/>
      <c r="OQS127" s="1367"/>
      <c r="OQT127" s="1367"/>
      <c r="OQU127" s="1367"/>
      <c r="OQV127" s="1367"/>
      <c r="OQW127" s="1367"/>
      <c r="OQX127" s="1367"/>
      <c r="OQY127" s="1367"/>
      <c r="OQZ127" s="1367"/>
      <c r="ORA127" s="1367"/>
      <c r="ORB127" s="1367"/>
      <c r="ORC127" s="1367"/>
      <c r="ORD127" s="1367"/>
      <c r="ORE127" s="1367"/>
      <c r="ORF127" s="1367"/>
      <c r="ORG127" s="1367"/>
      <c r="ORH127" s="1367"/>
      <c r="ORI127" s="1367"/>
      <c r="ORJ127" s="1367"/>
      <c r="ORK127" s="1367"/>
      <c r="ORL127" s="1367"/>
      <c r="ORM127" s="1367"/>
      <c r="ORN127" s="1367"/>
      <c r="ORO127" s="1367"/>
      <c r="ORP127" s="1367"/>
      <c r="ORQ127" s="1367"/>
      <c r="ORR127" s="1367"/>
      <c r="ORS127" s="1367"/>
      <c r="ORT127" s="1367"/>
      <c r="ORU127" s="1367"/>
      <c r="ORV127" s="1367"/>
      <c r="ORW127" s="1367"/>
      <c r="ORX127" s="1367"/>
      <c r="ORY127" s="1367"/>
      <c r="ORZ127" s="1367"/>
      <c r="OSA127" s="1367"/>
      <c r="OSB127" s="1367"/>
      <c r="OSC127" s="1367"/>
      <c r="OSD127" s="1367"/>
      <c r="OSE127" s="1367"/>
      <c r="OSF127" s="1367"/>
      <c r="OSG127" s="1367"/>
      <c r="OSH127" s="1367"/>
      <c r="OSI127" s="1367"/>
      <c r="OSJ127" s="1367"/>
      <c r="OSK127" s="1367"/>
      <c r="OSL127" s="1367"/>
      <c r="OSM127" s="1367"/>
      <c r="OSN127" s="1367"/>
      <c r="OSO127" s="1367"/>
      <c r="OSP127" s="1367"/>
      <c r="OSQ127" s="1367"/>
      <c r="OSR127" s="1367"/>
      <c r="OSS127" s="1367"/>
      <c r="OST127" s="1367"/>
      <c r="OSU127" s="1367"/>
      <c r="OSV127" s="1367"/>
      <c r="OSW127" s="1367"/>
      <c r="OSX127" s="1367"/>
      <c r="OSY127" s="1367"/>
      <c r="OSZ127" s="1367"/>
      <c r="OTA127" s="1367"/>
      <c r="OTB127" s="1367"/>
      <c r="OTC127" s="1367"/>
      <c r="OTD127" s="1367"/>
      <c r="OTE127" s="1367"/>
      <c r="OTF127" s="1367"/>
      <c r="OTG127" s="1367"/>
      <c r="OTH127" s="1367"/>
      <c r="OTI127" s="1367"/>
      <c r="OTJ127" s="1367"/>
      <c r="OTK127" s="1367"/>
      <c r="OTL127" s="1367"/>
      <c r="OTM127" s="1367"/>
      <c r="OTN127" s="1367"/>
      <c r="OTO127" s="1367"/>
      <c r="OTP127" s="1367"/>
      <c r="OTQ127" s="1367"/>
      <c r="OTR127" s="1367"/>
      <c r="OTS127" s="1367"/>
      <c r="OTT127" s="1367"/>
      <c r="OTU127" s="1367"/>
      <c r="OTV127" s="1367"/>
      <c r="OTW127" s="1367"/>
      <c r="OTX127" s="1367"/>
      <c r="OTY127" s="1367"/>
      <c r="OTZ127" s="1367"/>
      <c r="OUA127" s="1367"/>
      <c r="OUB127" s="1367"/>
      <c r="OUC127" s="1367"/>
      <c r="OUD127" s="1367"/>
      <c r="OUE127" s="1367"/>
      <c r="OUF127" s="1367"/>
      <c r="OUG127" s="1367"/>
      <c r="OUH127" s="1367"/>
      <c r="OUI127" s="1367"/>
      <c r="OUJ127" s="1367"/>
      <c r="OUK127" s="1367"/>
      <c r="OUL127" s="1367"/>
      <c r="OUM127" s="1367"/>
      <c r="OUN127" s="1367"/>
      <c r="OUO127" s="1367"/>
      <c r="OUP127" s="1367"/>
      <c r="OUQ127" s="1367"/>
      <c r="OUR127" s="1367"/>
      <c r="OUS127" s="1367"/>
      <c r="OUT127" s="1367"/>
      <c r="OUU127" s="1367"/>
      <c r="OUV127" s="1367"/>
      <c r="OUW127" s="1367"/>
      <c r="OUX127" s="1367"/>
      <c r="OUY127" s="1367"/>
      <c r="OUZ127" s="1367"/>
      <c r="OVA127" s="1367"/>
      <c r="OVB127" s="1367"/>
      <c r="OVC127" s="1367"/>
      <c r="OVD127" s="1367"/>
      <c r="OVE127" s="1367"/>
      <c r="OVF127" s="1367"/>
      <c r="OVG127" s="1367"/>
      <c r="OVH127" s="1367"/>
      <c r="OVI127" s="1367"/>
      <c r="OVJ127" s="1367"/>
      <c r="OVK127" s="1367"/>
      <c r="OVL127" s="1367"/>
      <c r="OVM127" s="1367"/>
      <c r="OVN127" s="1367"/>
      <c r="OVO127" s="1367"/>
      <c r="OVP127" s="1367"/>
      <c r="OVQ127" s="1367"/>
      <c r="OVR127" s="1367"/>
      <c r="OVS127" s="1367"/>
      <c r="OVT127" s="1367"/>
      <c r="OVU127" s="1367"/>
      <c r="OVV127" s="1367"/>
      <c r="OVW127" s="1367"/>
      <c r="OVX127" s="1367"/>
      <c r="OVY127" s="1367"/>
      <c r="OVZ127" s="1367"/>
      <c r="OWA127" s="1367"/>
      <c r="OWB127" s="1367"/>
      <c r="OWC127" s="1367"/>
      <c r="OWD127" s="1367"/>
      <c r="OWE127" s="1367"/>
      <c r="OWF127" s="1367"/>
      <c r="OWG127" s="1367"/>
      <c r="OWH127" s="1367"/>
      <c r="OWI127" s="1367"/>
      <c r="OWJ127" s="1367"/>
      <c r="OWK127" s="1367"/>
      <c r="OWL127" s="1367"/>
      <c r="OWM127" s="1367"/>
      <c r="OWN127" s="1367"/>
      <c r="OWO127" s="1367"/>
      <c r="OWP127" s="1367"/>
      <c r="OWQ127" s="1367"/>
      <c r="OWR127" s="1367"/>
      <c r="OWS127" s="1367"/>
      <c r="OWT127" s="1367"/>
      <c r="OWU127" s="1367"/>
      <c r="OWV127" s="1367"/>
      <c r="OWW127" s="1367"/>
      <c r="OWX127" s="1367"/>
      <c r="OWY127" s="1367"/>
      <c r="OWZ127" s="1367"/>
      <c r="OXA127" s="1367"/>
      <c r="OXB127" s="1367"/>
      <c r="OXC127" s="1367"/>
      <c r="OXD127" s="1367"/>
      <c r="OXE127" s="1367"/>
      <c r="OXF127" s="1367"/>
      <c r="OXG127" s="1367"/>
      <c r="OXH127" s="1367"/>
      <c r="OXI127" s="1367"/>
      <c r="OXJ127" s="1367"/>
      <c r="OXK127" s="1367"/>
      <c r="OXL127" s="1367"/>
      <c r="OXM127" s="1367"/>
      <c r="OXN127" s="1367"/>
      <c r="OXO127" s="1367"/>
      <c r="OXP127" s="1367"/>
      <c r="OXQ127" s="1367"/>
      <c r="OXR127" s="1367"/>
      <c r="OXS127" s="1367"/>
      <c r="OXT127" s="1367"/>
      <c r="OXU127" s="1367"/>
      <c r="OXV127" s="1367"/>
      <c r="OXW127" s="1367"/>
      <c r="OXX127" s="1367"/>
      <c r="OXY127" s="1367"/>
      <c r="OXZ127" s="1367"/>
      <c r="OYA127" s="1367"/>
      <c r="OYB127" s="1367"/>
      <c r="OYC127" s="1367"/>
      <c r="OYD127" s="1367"/>
      <c r="OYE127" s="1367"/>
      <c r="OYF127" s="1367"/>
      <c r="OYG127" s="1367"/>
      <c r="OYH127" s="1367"/>
      <c r="OYI127" s="1367"/>
      <c r="OYJ127" s="1367"/>
      <c r="OYK127" s="1367"/>
      <c r="OYL127" s="1367"/>
      <c r="OYM127" s="1367"/>
      <c r="OYN127" s="1367"/>
      <c r="OYO127" s="1367"/>
      <c r="OYP127" s="1367"/>
      <c r="OYQ127" s="1367"/>
      <c r="OYR127" s="1367"/>
      <c r="OYS127" s="1367"/>
      <c r="OYT127" s="1367"/>
      <c r="OYU127" s="1367"/>
      <c r="OYV127" s="1367"/>
      <c r="OYW127" s="1367"/>
      <c r="OYX127" s="1367"/>
      <c r="OYY127" s="1367"/>
      <c r="OYZ127" s="1367"/>
      <c r="OZA127" s="1367"/>
      <c r="OZB127" s="1367"/>
      <c r="OZC127" s="1367"/>
      <c r="OZD127" s="1367"/>
      <c r="OZE127" s="1367"/>
      <c r="OZF127" s="1367"/>
      <c r="OZG127" s="1367"/>
      <c r="OZH127" s="1367"/>
      <c r="OZI127" s="1367"/>
      <c r="OZJ127" s="1367"/>
      <c r="OZK127" s="1367"/>
      <c r="OZL127" s="1367"/>
      <c r="OZM127" s="1367"/>
      <c r="OZN127" s="1367"/>
      <c r="OZO127" s="1367"/>
      <c r="OZP127" s="1367"/>
      <c r="OZQ127" s="1367"/>
      <c r="OZR127" s="1367"/>
      <c r="OZS127" s="1367"/>
      <c r="OZT127" s="1367"/>
      <c r="OZU127" s="1367"/>
      <c r="OZV127" s="1367"/>
      <c r="OZW127" s="1367"/>
      <c r="OZX127" s="1367"/>
      <c r="OZY127" s="1367"/>
      <c r="OZZ127" s="1367"/>
      <c r="PAA127" s="1367"/>
      <c r="PAB127" s="1367"/>
      <c r="PAC127" s="1367"/>
      <c r="PAD127" s="1367"/>
      <c r="PAE127" s="1367"/>
      <c r="PAF127" s="1367"/>
      <c r="PAG127" s="1367"/>
      <c r="PAH127" s="1367"/>
      <c r="PAI127" s="1367"/>
      <c r="PAJ127" s="1367"/>
      <c r="PAK127" s="1367"/>
      <c r="PAL127" s="1367"/>
      <c r="PAM127" s="1367"/>
      <c r="PAN127" s="1367"/>
      <c r="PAO127" s="1367"/>
      <c r="PAP127" s="1367"/>
      <c r="PAQ127" s="1367"/>
      <c r="PAR127" s="1367"/>
      <c r="PAS127" s="1367"/>
      <c r="PAT127" s="1367"/>
      <c r="PAU127" s="1367"/>
      <c r="PAV127" s="1367"/>
      <c r="PAW127" s="1367"/>
      <c r="PAX127" s="1367"/>
      <c r="PAY127" s="1367"/>
      <c r="PAZ127" s="1367"/>
      <c r="PBA127" s="1367"/>
      <c r="PBB127" s="1367"/>
      <c r="PBC127" s="1367"/>
      <c r="PBD127" s="1367"/>
      <c r="PBE127" s="1367"/>
      <c r="PBF127" s="1367"/>
      <c r="PBG127" s="1367"/>
      <c r="PBH127" s="1367"/>
      <c r="PBI127" s="1367"/>
      <c r="PBJ127" s="1367"/>
      <c r="PBK127" s="1367"/>
      <c r="PBL127" s="1367"/>
      <c r="PBM127" s="1367"/>
      <c r="PBN127" s="1367"/>
      <c r="PBO127" s="1367"/>
      <c r="PBP127" s="1367"/>
      <c r="PBQ127" s="1367"/>
      <c r="PBR127" s="1367"/>
      <c r="PBS127" s="1367"/>
      <c r="PBT127" s="1367"/>
      <c r="PBU127" s="1367"/>
      <c r="PBV127" s="1367"/>
      <c r="PBW127" s="1367"/>
      <c r="PBX127" s="1367"/>
      <c r="PBY127" s="1367"/>
      <c r="PBZ127" s="1367"/>
      <c r="PCA127" s="1367"/>
      <c r="PCB127" s="1367"/>
      <c r="PCC127" s="1367"/>
      <c r="PCD127" s="1367"/>
      <c r="PCE127" s="1367"/>
      <c r="PCF127" s="1367"/>
      <c r="PCG127" s="1367"/>
      <c r="PCH127" s="1367"/>
      <c r="PCI127" s="1367"/>
      <c r="PCJ127" s="1367"/>
      <c r="PCK127" s="1367"/>
      <c r="PCL127" s="1367"/>
      <c r="PCM127" s="1367"/>
      <c r="PCN127" s="1367"/>
      <c r="PCO127" s="1367"/>
      <c r="PCP127" s="1367"/>
      <c r="PCQ127" s="1367"/>
      <c r="PCR127" s="1367"/>
      <c r="PCS127" s="1367"/>
      <c r="PCT127" s="1367"/>
      <c r="PCU127" s="1367"/>
      <c r="PCV127" s="1367"/>
      <c r="PCW127" s="1367"/>
      <c r="PCX127" s="1367"/>
      <c r="PCY127" s="1367"/>
      <c r="PCZ127" s="1367"/>
      <c r="PDA127" s="1367"/>
      <c r="PDB127" s="1367"/>
      <c r="PDC127" s="1367"/>
      <c r="PDD127" s="1367"/>
      <c r="PDE127" s="1367"/>
      <c r="PDF127" s="1367"/>
      <c r="PDG127" s="1367"/>
      <c r="PDH127" s="1367"/>
      <c r="PDI127" s="1367"/>
      <c r="PDJ127" s="1367"/>
      <c r="PDK127" s="1367"/>
      <c r="PDL127" s="1367"/>
      <c r="PDM127" s="1367"/>
      <c r="PDN127" s="1367"/>
      <c r="PDO127" s="1367"/>
      <c r="PDP127" s="1367"/>
      <c r="PDQ127" s="1367"/>
      <c r="PDR127" s="1367"/>
      <c r="PDS127" s="1367"/>
      <c r="PDT127" s="1367"/>
      <c r="PDU127" s="1367"/>
      <c r="PDV127" s="1367"/>
      <c r="PDW127" s="1367"/>
      <c r="PDX127" s="1367"/>
      <c r="PDY127" s="1367"/>
      <c r="PDZ127" s="1367"/>
      <c r="PEA127" s="1367"/>
      <c r="PEB127" s="1367"/>
      <c r="PEC127" s="1367"/>
      <c r="PED127" s="1367"/>
      <c r="PEE127" s="1367"/>
      <c r="PEF127" s="1367"/>
      <c r="PEG127" s="1367"/>
      <c r="PEH127" s="1367"/>
      <c r="PEI127" s="1367"/>
      <c r="PEJ127" s="1367"/>
      <c r="PEK127" s="1367"/>
      <c r="PEL127" s="1367"/>
      <c r="PEM127" s="1367"/>
      <c r="PEN127" s="1367"/>
      <c r="PEO127" s="1367"/>
      <c r="PEP127" s="1367"/>
      <c r="PEQ127" s="1367"/>
      <c r="PER127" s="1367"/>
      <c r="PES127" s="1367"/>
      <c r="PET127" s="1367"/>
      <c r="PEU127" s="1367"/>
      <c r="PEV127" s="1367"/>
      <c r="PEW127" s="1367"/>
      <c r="PEX127" s="1367"/>
      <c r="PEY127" s="1367"/>
      <c r="PEZ127" s="1367"/>
      <c r="PFA127" s="1367"/>
      <c r="PFB127" s="1367"/>
      <c r="PFC127" s="1367"/>
      <c r="PFD127" s="1367"/>
      <c r="PFE127" s="1367"/>
      <c r="PFF127" s="1367"/>
      <c r="PFG127" s="1367"/>
      <c r="PFH127" s="1367"/>
      <c r="PFI127" s="1367"/>
      <c r="PFJ127" s="1367"/>
      <c r="PFK127" s="1367"/>
      <c r="PFL127" s="1367"/>
      <c r="PFM127" s="1367"/>
      <c r="PFN127" s="1367"/>
      <c r="PFO127" s="1367"/>
      <c r="PFP127" s="1367"/>
      <c r="PFQ127" s="1367"/>
      <c r="PFR127" s="1367"/>
      <c r="PFS127" s="1367"/>
      <c r="PFT127" s="1367"/>
      <c r="PFU127" s="1367"/>
      <c r="PFV127" s="1367"/>
      <c r="PFW127" s="1367"/>
      <c r="PFX127" s="1367"/>
      <c r="PFY127" s="1367"/>
      <c r="PFZ127" s="1367"/>
      <c r="PGA127" s="1367"/>
      <c r="PGB127" s="1367"/>
      <c r="PGC127" s="1367"/>
      <c r="PGD127" s="1367"/>
      <c r="PGE127" s="1367"/>
      <c r="PGF127" s="1367"/>
      <c r="PGG127" s="1367"/>
      <c r="PGH127" s="1367"/>
      <c r="PGI127" s="1367"/>
      <c r="PGJ127" s="1367"/>
      <c r="PGK127" s="1367"/>
      <c r="PGL127" s="1367"/>
      <c r="PGM127" s="1367"/>
      <c r="PGN127" s="1367"/>
      <c r="PGO127" s="1367"/>
      <c r="PGP127" s="1367"/>
      <c r="PGQ127" s="1367"/>
      <c r="PGR127" s="1367"/>
      <c r="PGS127" s="1367"/>
      <c r="PGT127" s="1367"/>
      <c r="PGU127" s="1367"/>
      <c r="PGV127" s="1367"/>
      <c r="PGW127" s="1367"/>
      <c r="PGX127" s="1367"/>
      <c r="PGY127" s="1367"/>
      <c r="PGZ127" s="1367"/>
      <c r="PHA127" s="1367"/>
      <c r="PHB127" s="1367"/>
      <c r="PHC127" s="1367"/>
      <c r="PHD127" s="1367"/>
      <c r="PHE127" s="1367"/>
      <c r="PHF127" s="1367"/>
      <c r="PHG127" s="1367"/>
      <c r="PHH127" s="1367"/>
      <c r="PHI127" s="1367"/>
      <c r="PHJ127" s="1367"/>
      <c r="PHK127" s="1367"/>
      <c r="PHL127" s="1367"/>
      <c r="PHM127" s="1367"/>
      <c r="PHN127" s="1367"/>
      <c r="PHO127" s="1367"/>
      <c r="PHP127" s="1367"/>
      <c r="PHQ127" s="1367"/>
      <c r="PHR127" s="1367"/>
      <c r="PHS127" s="1367"/>
      <c r="PHT127" s="1367"/>
      <c r="PHU127" s="1367"/>
      <c r="PHV127" s="1367"/>
      <c r="PHW127" s="1367"/>
      <c r="PHX127" s="1367"/>
      <c r="PHY127" s="1367"/>
      <c r="PHZ127" s="1367"/>
      <c r="PIA127" s="1367"/>
      <c r="PIB127" s="1367"/>
      <c r="PIC127" s="1367"/>
      <c r="PID127" s="1367"/>
      <c r="PIE127" s="1367"/>
      <c r="PIF127" s="1367"/>
      <c r="PIG127" s="1367"/>
      <c r="PIH127" s="1367"/>
      <c r="PII127" s="1367"/>
      <c r="PIJ127" s="1367"/>
      <c r="PIK127" s="1367"/>
      <c r="PIL127" s="1367"/>
      <c r="PIM127" s="1367"/>
      <c r="PIN127" s="1367"/>
      <c r="PIO127" s="1367"/>
      <c r="PIP127" s="1367"/>
      <c r="PIQ127" s="1367"/>
      <c r="PIR127" s="1367"/>
      <c r="PIS127" s="1367"/>
      <c r="PIT127" s="1367"/>
      <c r="PIU127" s="1367"/>
      <c r="PIV127" s="1367"/>
      <c r="PIW127" s="1367"/>
      <c r="PIX127" s="1367"/>
      <c r="PIY127" s="1367"/>
      <c r="PIZ127" s="1367"/>
      <c r="PJA127" s="1367"/>
      <c r="PJB127" s="1367"/>
      <c r="PJC127" s="1367"/>
      <c r="PJD127" s="1367"/>
      <c r="PJE127" s="1367"/>
      <c r="PJF127" s="1367"/>
      <c r="PJG127" s="1367"/>
      <c r="PJH127" s="1367"/>
      <c r="PJI127" s="1367"/>
      <c r="PJJ127" s="1367"/>
      <c r="PJK127" s="1367"/>
      <c r="PJL127" s="1367"/>
      <c r="PJM127" s="1367"/>
      <c r="PJN127" s="1367"/>
      <c r="PJO127" s="1367"/>
      <c r="PJP127" s="1367"/>
      <c r="PJQ127" s="1367"/>
      <c r="PJR127" s="1367"/>
      <c r="PJS127" s="1367"/>
      <c r="PJT127" s="1367"/>
      <c r="PJU127" s="1367"/>
      <c r="PJV127" s="1367"/>
      <c r="PJW127" s="1367"/>
      <c r="PJX127" s="1367"/>
      <c r="PJY127" s="1367"/>
      <c r="PJZ127" s="1367"/>
      <c r="PKA127" s="1367"/>
      <c r="PKB127" s="1367"/>
      <c r="PKC127" s="1367"/>
      <c r="PKD127" s="1367"/>
      <c r="PKE127" s="1367"/>
      <c r="PKF127" s="1367"/>
      <c r="PKG127" s="1367"/>
      <c r="PKH127" s="1367"/>
      <c r="PKI127" s="1367"/>
      <c r="PKJ127" s="1367"/>
      <c r="PKK127" s="1367"/>
      <c r="PKL127" s="1367"/>
      <c r="PKM127" s="1367"/>
      <c r="PKN127" s="1367"/>
      <c r="PKO127" s="1367"/>
      <c r="PKP127" s="1367"/>
      <c r="PKQ127" s="1367"/>
      <c r="PKR127" s="1367"/>
      <c r="PKS127" s="1367"/>
      <c r="PKT127" s="1367"/>
      <c r="PKU127" s="1367"/>
      <c r="PKV127" s="1367"/>
      <c r="PKW127" s="1367"/>
      <c r="PKX127" s="1367"/>
      <c r="PKY127" s="1367"/>
      <c r="PKZ127" s="1367"/>
      <c r="PLA127" s="1367"/>
      <c r="PLB127" s="1367"/>
      <c r="PLC127" s="1367"/>
      <c r="PLD127" s="1367"/>
      <c r="PLE127" s="1367"/>
      <c r="PLF127" s="1367"/>
      <c r="PLG127" s="1367"/>
      <c r="PLH127" s="1367"/>
      <c r="PLI127" s="1367"/>
      <c r="PLJ127" s="1367"/>
      <c r="PLK127" s="1367"/>
      <c r="PLL127" s="1367"/>
      <c r="PLM127" s="1367"/>
      <c r="PLN127" s="1367"/>
      <c r="PLO127" s="1367"/>
      <c r="PLP127" s="1367"/>
      <c r="PLQ127" s="1367"/>
      <c r="PLR127" s="1367"/>
      <c r="PLS127" s="1367"/>
      <c r="PLT127" s="1367"/>
      <c r="PLU127" s="1367"/>
      <c r="PLV127" s="1367"/>
      <c r="PLW127" s="1367"/>
      <c r="PLX127" s="1367"/>
      <c r="PLY127" s="1367"/>
      <c r="PLZ127" s="1367"/>
      <c r="PMA127" s="1367"/>
      <c r="PMB127" s="1367"/>
      <c r="PMC127" s="1367"/>
      <c r="PMD127" s="1367"/>
      <c r="PME127" s="1367"/>
      <c r="PMF127" s="1367"/>
      <c r="PMG127" s="1367"/>
      <c r="PMH127" s="1367"/>
      <c r="PMI127" s="1367"/>
      <c r="PMJ127" s="1367"/>
      <c r="PMK127" s="1367"/>
      <c r="PML127" s="1367"/>
      <c r="PMM127" s="1367"/>
      <c r="PMN127" s="1367"/>
      <c r="PMO127" s="1367"/>
      <c r="PMP127" s="1367"/>
      <c r="PMQ127" s="1367"/>
      <c r="PMR127" s="1367"/>
      <c r="PMS127" s="1367"/>
      <c r="PMT127" s="1367"/>
      <c r="PMU127" s="1367"/>
      <c r="PMV127" s="1367"/>
      <c r="PMW127" s="1367"/>
      <c r="PMX127" s="1367"/>
      <c r="PMY127" s="1367"/>
      <c r="PMZ127" s="1367"/>
      <c r="PNA127" s="1367"/>
      <c r="PNB127" s="1367"/>
      <c r="PNC127" s="1367"/>
      <c r="PND127" s="1367"/>
      <c r="PNE127" s="1367"/>
      <c r="PNF127" s="1367"/>
      <c r="PNG127" s="1367"/>
      <c r="PNH127" s="1367"/>
      <c r="PNI127" s="1367"/>
      <c r="PNJ127" s="1367"/>
      <c r="PNK127" s="1367"/>
      <c r="PNL127" s="1367"/>
      <c r="PNM127" s="1367"/>
      <c r="PNN127" s="1367"/>
      <c r="PNO127" s="1367"/>
      <c r="PNP127" s="1367"/>
      <c r="PNQ127" s="1367"/>
      <c r="PNR127" s="1367"/>
      <c r="PNS127" s="1367"/>
      <c r="PNT127" s="1367"/>
      <c r="PNU127" s="1367"/>
      <c r="PNV127" s="1367"/>
      <c r="PNW127" s="1367"/>
      <c r="PNX127" s="1367"/>
      <c r="PNY127" s="1367"/>
      <c r="PNZ127" s="1367"/>
      <c r="POA127" s="1367"/>
      <c r="POB127" s="1367"/>
      <c r="POC127" s="1367"/>
      <c r="POD127" s="1367"/>
      <c r="POE127" s="1367"/>
      <c r="POF127" s="1367"/>
      <c r="POG127" s="1367"/>
      <c r="POH127" s="1367"/>
      <c r="POI127" s="1367"/>
      <c r="POJ127" s="1367"/>
      <c r="POK127" s="1367"/>
      <c r="POL127" s="1367"/>
      <c r="POM127" s="1367"/>
      <c r="PON127" s="1367"/>
      <c r="POO127" s="1367"/>
      <c r="POP127" s="1367"/>
      <c r="POQ127" s="1367"/>
      <c r="POR127" s="1367"/>
      <c r="POS127" s="1367"/>
      <c r="POT127" s="1367"/>
      <c r="POU127" s="1367"/>
      <c r="POV127" s="1367"/>
      <c r="POW127" s="1367"/>
      <c r="POX127" s="1367"/>
      <c r="POY127" s="1367"/>
      <c r="POZ127" s="1367"/>
      <c r="PPA127" s="1367"/>
      <c r="PPB127" s="1367"/>
      <c r="PPC127" s="1367"/>
      <c r="PPD127" s="1367"/>
      <c r="PPE127" s="1367"/>
      <c r="PPF127" s="1367"/>
      <c r="PPG127" s="1367"/>
      <c r="PPH127" s="1367"/>
      <c r="PPI127" s="1367"/>
      <c r="PPJ127" s="1367"/>
      <c r="PPK127" s="1367"/>
      <c r="PPL127" s="1367"/>
      <c r="PPM127" s="1367"/>
      <c r="PPN127" s="1367"/>
      <c r="PPO127" s="1367"/>
      <c r="PPP127" s="1367"/>
      <c r="PPQ127" s="1367"/>
      <c r="PPR127" s="1367"/>
      <c r="PPS127" s="1367"/>
      <c r="PPT127" s="1367"/>
      <c r="PPU127" s="1367"/>
      <c r="PPV127" s="1367"/>
      <c r="PPW127" s="1367"/>
      <c r="PPX127" s="1367"/>
      <c r="PPY127" s="1367"/>
      <c r="PPZ127" s="1367"/>
      <c r="PQA127" s="1367"/>
      <c r="PQB127" s="1367"/>
      <c r="PQC127" s="1367"/>
      <c r="PQD127" s="1367"/>
      <c r="PQE127" s="1367"/>
      <c r="PQF127" s="1367"/>
      <c r="PQG127" s="1367"/>
      <c r="PQH127" s="1367"/>
      <c r="PQI127" s="1367"/>
      <c r="PQJ127" s="1367"/>
      <c r="PQK127" s="1367"/>
      <c r="PQL127" s="1367"/>
      <c r="PQM127" s="1367"/>
      <c r="PQN127" s="1367"/>
      <c r="PQO127" s="1367"/>
      <c r="PQP127" s="1367"/>
      <c r="PQQ127" s="1367"/>
      <c r="PQR127" s="1367"/>
      <c r="PQS127" s="1367"/>
      <c r="PQT127" s="1367"/>
      <c r="PQU127" s="1367"/>
      <c r="PQV127" s="1367"/>
      <c r="PQW127" s="1367"/>
      <c r="PQX127" s="1367"/>
      <c r="PQY127" s="1367"/>
      <c r="PQZ127" s="1367"/>
      <c r="PRA127" s="1367"/>
      <c r="PRB127" s="1367"/>
      <c r="PRC127" s="1367"/>
      <c r="PRD127" s="1367"/>
      <c r="PRE127" s="1367"/>
      <c r="PRF127" s="1367"/>
      <c r="PRG127" s="1367"/>
      <c r="PRH127" s="1367"/>
      <c r="PRI127" s="1367"/>
      <c r="PRJ127" s="1367"/>
      <c r="PRK127" s="1367"/>
      <c r="PRL127" s="1367"/>
      <c r="PRM127" s="1367"/>
      <c r="PRN127" s="1367"/>
      <c r="PRO127" s="1367"/>
      <c r="PRP127" s="1367"/>
      <c r="PRQ127" s="1367"/>
      <c r="PRR127" s="1367"/>
      <c r="PRS127" s="1367"/>
      <c r="PRT127" s="1367"/>
      <c r="PRU127" s="1367"/>
      <c r="PRV127" s="1367"/>
      <c r="PRW127" s="1367"/>
      <c r="PRX127" s="1367"/>
      <c r="PRY127" s="1367"/>
      <c r="PRZ127" s="1367"/>
      <c r="PSA127" s="1367"/>
      <c r="PSB127" s="1367"/>
      <c r="PSC127" s="1367"/>
      <c r="PSD127" s="1367"/>
      <c r="PSE127" s="1367"/>
      <c r="PSF127" s="1367"/>
      <c r="PSG127" s="1367"/>
      <c r="PSH127" s="1367"/>
      <c r="PSI127" s="1367"/>
      <c r="PSJ127" s="1367"/>
      <c r="PSK127" s="1367"/>
      <c r="PSL127" s="1367"/>
      <c r="PSM127" s="1367"/>
      <c r="PSN127" s="1367"/>
      <c r="PSO127" s="1367"/>
      <c r="PSP127" s="1367"/>
      <c r="PSQ127" s="1367"/>
      <c r="PSR127" s="1367"/>
      <c r="PSS127" s="1367"/>
      <c r="PST127" s="1367"/>
      <c r="PSU127" s="1367"/>
      <c r="PSV127" s="1367"/>
      <c r="PSW127" s="1367"/>
      <c r="PSX127" s="1367"/>
      <c r="PSY127" s="1367"/>
      <c r="PSZ127" s="1367"/>
      <c r="PTA127" s="1367"/>
      <c r="PTB127" s="1367"/>
      <c r="PTC127" s="1367"/>
      <c r="PTD127" s="1367"/>
      <c r="PTE127" s="1367"/>
      <c r="PTF127" s="1367"/>
      <c r="PTG127" s="1367"/>
      <c r="PTH127" s="1367"/>
      <c r="PTI127" s="1367"/>
      <c r="PTJ127" s="1367"/>
      <c r="PTK127" s="1367"/>
      <c r="PTL127" s="1367"/>
      <c r="PTM127" s="1367"/>
      <c r="PTN127" s="1367"/>
      <c r="PTO127" s="1367"/>
      <c r="PTP127" s="1367"/>
      <c r="PTQ127" s="1367"/>
      <c r="PTR127" s="1367"/>
      <c r="PTS127" s="1367"/>
      <c r="PTT127" s="1367"/>
      <c r="PTU127" s="1367"/>
      <c r="PTV127" s="1367"/>
      <c r="PTW127" s="1367"/>
      <c r="PTX127" s="1367"/>
      <c r="PTY127" s="1367"/>
      <c r="PTZ127" s="1367"/>
      <c r="PUA127" s="1367"/>
      <c r="PUB127" s="1367"/>
      <c r="PUC127" s="1367"/>
      <c r="PUD127" s="1367"/>
      <c r="PUE127" s="1367"/>
      <c r="PUF127" s="1367"/>
      <c r="PUG127" s="1367"/>
      <c r="PUH127" s="1367"/>
      <c r="PUI127" s="1367"/>
      <c r="PUJ127" s="1367"/>
      <c r="PUK127" s="1367"/>
      <c r="PUL127" s="1367"/>
      <c r="PUM127" s="1367"/>
      <c r="PUN127" s="1367"/>
      <c r="PUO127" s="1367"/>
      <c r="PUP127" s="1367"/>
      <c r="PUQ127" s="1367"/>
      <c r="PUR127" s="1367"/>
      <c r="PUS127" s="1367"/>
      <c r="PUT127" s="1367"/>
      <c r="PUU127" s="1367"/>
      <c r="PUV127" s="1367"/>
      <c r="PUW127" s="1367"/>
      <c r="PUX127" s="1367"/>
      <c r="PUY127" s="1367"/>
      <c r="PUZ127" s="1367"/>
      <c r="PVA127" s="1367"/>
      <c r="PVB127" s="1367"/>
      <c r="PVC127" s="1367"/>
      <c r="PVD127" s="1367"/>
      <c r="PVE127" s="1367"/>
      <c r="PVF127" s="1367"/>
      <c r="PVG127" s="1367"/>
      <c r="PVH127" s="1367"/>
      <c r="PVI127" s="1367"/>
      <c r="PVJ127" s="1367"/>
      <c r="PVK127" s="1367"/>
      <c r="PVL127" s="1367"/>
      <c r="PVM127" s="1367"/>
      <c r="PVN127" s="1367"/>
      <c r="PVO127" s="1367"/>
      <c r="PVP127" s="1367"/>
      <c r="PVQ127" s="1367"/>
      <c r="PVR127" s="1367"/>
      <c r="PVS127" s="1367"/>
      <c r="PVT127" s="1367"/>
      <c r="PVU127" s="1367"/>
      <c r="PVV127" s="1367"/>
      <c r="PVW127" s="1367"/>
      <c r="PVX127" s="1367"/>
      <c r="PVY127" s="1367"/>
      <c r="PVZ127" s="1367"/>
      <c r="PWA127" s="1367"/>
      <c r="PWB127" s="1367"/>
      <c r="PWC127" s="1367"/>
      <c r="PWD127" s="1367"/>
      <c r="PWE127" s="1367"/>
      <c r="PWF127" s="1367"/>
      <c r="PWG127" s="1367"/>
      <c r="PWH127" s="1367"/>
      <c r="PWI127" s="1367"/>
      <c r="PWJ127" s="1367"/>
      <c r="PWK127" s="1367"/>
      <c r="PWL127" s="1367"/>
      <c r="PWM127" s="1367"/>
      <c r="PWN127" s="1367"/>
      <c r="PWO127" s="1367"/>
      <c r="PWP127" s="1367"/>
      <c r="PWQ127" s="1367"/>
      <c r="PWR127" s="1367"/>
      <c r="PWS127" s="1367"/>
      <c r="PWT127" s="1367"/>
      <c r="PWU127" s="1367"/>
      <c r="PWV127" s="1367"/>
      <c r="PWW127" s="1367"/>
      <c r="PWX127" s="1367"/>
      <c r="PWY127" s="1367"/>
      <c r="PWZ127" s="1367"/>
      <c r="PXA127" s="1367"/>
      <c r="PXB127" s="1367"/>
      <c r="PXC127" s="1367"/>
      <c r="PXD127" s="1367"/>
      <c r="PXE127" s="1367"/>
      <c r="PXF127" s="1367"/>
      <c r="PXG127" s="1367"/>
      <c r="PXH127" s="1367"/>
      <c r="PXI127" s="1367"/>
      <c r="PXJ127" s="1367"/>
      <c r="PXK127" s="1367"/>
      <c r="PXL127" s="1367"/>
      <c r="PXM127" s="1367"/>
      <c r="PXN127" s="1367"/>
      <c r="PXO127" s="1367"/>
      <c r="PXP127" s="1367"/>
      <c r="PXQ127" s="1367"/>
      <c r="PXR127" s="1367"/>
      <c r="PXS127" s="1367"/>
      <c r="PXT127" s="1367"/>
      <c r="PXU127" s="1367"/>
      <c r="PXV127" s="1367"/>
      <c r="PXW127" s="1367"/>
      <c r="PXX127" s="1367"/>
      <c r="PXY127" s="1367"/>
      <c r="PXZ127" s="1367"/>
      <c r="PYA127" s="1367"/>
      <c r="PYB127" s="1367"/>
      <c r="PYC127" s="1367"/>
      <c r="PYD127" s="1367"/>
      <c r="PYE127" s="1367"/>
      <c r="PYF127" s="1367"/>
      <c r="PYG127" s="1367"/>
      <c r="PYH127" s="1367"/>
      <c r="PYI127" s="1367"/>
      <c r="PYJ127" s="1367"/>
      <c r="PYK127" s="1367"/>
      <c r="PYL127" s="1367"/>
      <c r="PYM127" s="1367"/>
      <c r="PYN127" s="1367"/>
      <c r="PYO127" s="1367"/>
      <c r="PYP127" s="1367"/>
      <c r="PYQ127" s="1367"/>
      <c r="PYR127" s="1367"/>
      <c r="PYS127" s="1367"/>
      <c r="PYT127" s="1367"/>
      <c r="PYU127" s="1367"/>
      <c r="PYV127" s="1367"/>
      <c r="PYW127" s="1367"/>
      <c r="PYX127" s="1367"/>
      <c r="PYY127" s="1367"/>
      <c r="PYZ127" s="1367"/>
      <c r="PZA127" s="1367"/>
      <c r="PZB127" s="1367"/>
      <c r="PZC127" s="1367"/>
      <c r="PZD127" s="1367"/>
      <c r="PZE127" s="1367"/>
      <c r="PZF127" s="1367"/>
      <c r="PZG127" s="1367"/>
      <c r="PZH127" s="1367"/>
      <c r="PZI127" s="1367"/>
      <c r="PZJ127" s="1367"/>
      <c r="PZK127" s="1367"/>
      <c r="PZL127" s="1367"/>
      <c r="PZM127" s="1367"/>
      <c r="PZN127" s="1367"/>
      <c r="PZO127" s="1367"/>
      <c r="PZP127" s="1367"/>
      <c r="PZQ127" s="1367"/>
      <c r="PZR127" s="1367"/>
      <c r="PZS127" s="1367"/>
      <c r="PZT127" s="1367"/>
      <c r="PZU127" s="1367"/>
      <c r="PZV127" s="1367"/>
      <c r="PZW127" s="1367"/>
      <c r="PZX127" s="1367"/>
      <c r="PZY127" s="1367"/>
      <c r="PZZ127" s="1367"/>
      <c r="QAA127" s="1367"/>
      <c r="QAB127" s="1367"/>
      <c r="QAC127" s="1367"/>
      <c r="QAD127" s="1367"/>
      <c r="QAE127" s="1367"/>
      <c r="QAF127" s="1367"/>
      <c r="QAG127" s="1367"/>
      <c r="QAH127" s="1367"/>
      <c r="QAI127" s="1367"/>
      <c r="QAJ127" s="1367"/>
      <c r="QAK127" s="1367"/>
      <c r="QAL127" s="1367"/>
      <c r="QAM127" s="1367"/>
      <c r="QAN127" s="1367"/>
      <c r="QAO127" s="1367"/>
      <c r="QAP127" s="1367"/>
      <c r="QAQ127" s="1367"/>
      <c r="QAR127" s="1367"/>
      <c r="QAS127" s="1367"/>
      <c r="QAT127" s="1367"/>
      <c r="QAU127" s="1367"/>
      <c r="QAV127" s="1367"/>
      <c r="QAW127" s="1367"/>
      <c r="QAX127" s="1367"/>
      <c r="QAY127" s="1367"/>
      <c r="QAZ127" s="1367"/>
      <c r="QBA127" s="1367"/>
      <c r="QBB127" s="1367"/>
      <c r="QBC127" s="1367"/>
      <c r="QBD127" s="1367"/>
      <c r="QBE127" s="1367"/>
      <c r="QBF127" s="1367"/>
      <c r="QBG127" s="1367"/>
      <c r="QBH127" s="1367"/>
      <c r="QBI127" s="1367"/>
      <c r="QBJ127" s="1367"/>
      <c r="QBK127" s="1367"/>
      <c r="QBL127" s="1367"/>
      <c r="QBM127" s="1367"/>
      <c r="QBN127" s="1367"/>
      <c r="QBO127" s="1367"/>
      <c r="QBP127" s="1367"/>
      <c r="QBQ127" s="1367"/>
      <c r="QBR127" s="1367"/>
      <c r="QBS127" s="1367"/>
      <c r="QBT127" s="1367"/>
      <c r="QBU127" s="1367"/>
      <c r="QBV127" s="1367"/>
      <c r="QBW127" s="1367"/>
      <c r="QBX127" s="1367"/>
      <c r="QBY127" s="1367"/>
      <c r="QBZ127" s="1367"/>
      <c r="QCA127" s="1367"/>
      <c r="QCB127" s="1367"/>
      <c r="QCC127" s="1367"/>
      <c r="QCD127" s="1367"/>
      <c r="QCE127" s="1367"/>
      <c r="QCF127" s="1367"/>
      <c r="QCG127" s="1367"/>
      <c r="QCH127" s="1367"/>
      <c r="QCI127" s="1367"/>
      <c r="QCJ127" s="1367"/>
      <c r="QCK127" s="1367"/>
      <c r="QCL127" s="1367"/>
      <c r="QCM127" s="1367"/>
      <c r="QCN127" s="1367"/>
      <c r="QCO127" s="1367"/>
      <c r="QCP127" s="1367"/>
      <c r="QCQ127" s="1367"/>
      <c r="QCR127" s="1367"/>
      <c r="QCS127" s="1367"/>
      <c r="QCT127" s="1367"/>
      <c r="QCU127" s="1367"/>
      <c r="QCV127" s="1367"/>
      <c r="QCW127" s="1367"/>
      <c r="QCX127" s="1367"/>
      <c r="QCY127" s="1367"/>
      <c r="QCZ127" s="1367"/>
      <c r="QDA127" s="1367"/>
      <c r="QDB127" s="1367"/>
      <c r="QDC127" s="1367"/>
      <c r="QDD127" s="1367"/>
      <c r="QDE127" s="1367"/>
      <c r="QDF127" s="1367"/>
      <c r="QDG127" s="1367"/>
      <c r="QDH127" s="1367"/>
      <c r="QDI127" s="1367"/>
      <c r="QDJ127" s="1367"/>
      <c r="QDK127" s="1367"/>
      <c r="QDL127" s="1367"/>
      <c r="QDM127" s="1367"/>
      <c r="QDN127" s="1367"/>
      <c r="QDO127" s="1367"/>
      <c r="QDP127" s="1367"/>
      <c r="QDQ127" s="1367"/>
      <c r="QDR127" s="1367"/>
      <c r="QDS127" s="1367"/>
      <c r="QDT127" s="1367"/>
      <c r="QDU127" s="1367"/>
      <c r="QDV127" s="1367"/>
      <c r="QDW127" s="1367"/>
      <c r="QDX127" s="1367"/>
      <c r="QDY127" s="1367"/>
      <c r="QDZ127" s="1367"/>
      <c r="QEA127" s="1367"/>
      <c r="QEB127" s="1367"/>
      <c r="QEC127" s="1367"/>
      <c r="QED127" s="1367"/>
      <c r="QEE127" s="1367"/>
      <c r="QEF127" s="1367"/>
      <c r="QEG127" s="1367"/>
      <c r="QEH127" s="1367"/>
      <c r="QEI127" s="1367"/>
      <c r="QEJ127" s="1367"/>
      <c r="QEK127" s="1367"/>
      <c r="QEL127" s="1367"/>
      <c r="QEM127" s="1367"/>
      <c r="QEN127" s="1367"/>
      <c r="QEO127" s="1367"/>
      <c r="QEP127" s="1367"/>
      <c r="QEQ127" s="1367"/>
      <c r="QER127" s="1367"/>
      <c r="QES127" s="1367"/>
      <c r="QET127" s="1367"/>
      <c r="QEU127" s="1367"/>
      <c r="QEV127" s="1367"/>
      <c r="QEW127" s="1367"/>
      <c r="QEX127" s="1367"/>
      <c r="QEY127" s="1367"/>
      <c r="QEZ127" s="1367"/>
      <c r="QFA127" s="1367"/>
      <c r="QFB127" s="1367"/>
      <c r="QFC127" s="1367"/>
      <c r="QFD127" s="1367"/>
      <c r="QFE127" s="1367"/>
      <c r="QFF127" s="1367"/>
      <c r="QFG127" s="1367"/>
      <c r="QFH127" s="1367"/>
      <c r="QFI127" s="1367"/>
      <c r="QFJ127" s="1367"/>
      <c r="QFK127" s="1367"/>
      <c r="QFL127" s="1367"/>
      <c r="QFM127" s="1367"/>
      <c r="QFN127" s="1367"/>
      <c r="QFO127" s="1367"/>
      <c r="QFP127" s="1367"/>
      <c r="QFQ127" s="1367"/>
      <c r="QFR127" s="1367"/>
      <c r="QFS127" s="1367"/>
      <c r="QFT127" s="1367"/>
      <c r="QFU127" s="1367"/>
      <c r="QFV127" s="1367"/>
      <c r="QFW127" s="1367"/>
      <c r="QFX127" s="1367"/>
      <c r="QFY127" s="1367"/>
      <c r="QFZ127" s="1367"/>
      <c r="QGA127" s="1367"/>
      <c r="QGB127" s="1367"/>
      <c r="QGC127" s="1367"/>
      <c r="QGD127" s="1367"/>
      <c r="QGE127" s="1367"/>
      <c r="QGF127" s="1367"/>
      <c r="QGG127" s="1367"/>
      <c r="QGH127" s="1367"/>
      <c r="QGI127" s="1367"/>
      <c r="QGJ127" s="1367"/>
      <c r="QGK127" s="1367"/>
      <c r="QGL127" s="1367"/>
      <c r="QGM127" s="1367"/>
      <c r="QGN127" s="1367"/>
      <c r="QGO127" s="1367"/>
      <c r="QGP127" s="1367"/>
      <c r="QGQ127" s="1367"/>
      <c r="QGR127" s="1367"/>
      <c r="QGS127" s="1367"/>
      <c r="QGT127" s="1367"/>
      <c r="QGU127" s="1367"/>
      <c r="QGV127" s="1367"/>
      <c r="QGW127" s="1367"/>
      <c r="QGX127" s="1367"/>
      <c r="QGY127" s="1367"/>
      <c r="QGZ127" s="1367"/>
      <c r="QHA127" s="1367"/>
      <c r="QHB127" s="1367"/>
      <c r="QHC127" s="1367"/>
      <c r="QHD127" s="1367"/>
      <c r="QHE127" s="1367"/>
      <c r="QHF127" s="1367"/>
      <c r="QHG127" s="1367"/>
      <c r="QHH127" s="1367"/>
      <c r="QHI127" s="1367"/>
      <c r="QHJ127" s="1367"/>
      <c r="QHK127" s="1367"/>
      <c r="QHL127" s="1367"/>
      <c r="QHM127" s="1367"/>
      <c r="QHN127" s="1367"/>
      <c r="QHO127" s="1367"/>
      <c r="QHP127" s="1367"/>
      <c r="QHQ127" s="1367"/>
      <c r="QHR127" s="1367"/>
      <c r="QHS127" s="1367"/>
      <c r="QHT127" s="1367"/>
      <c r="QHU127" s="1367"/>
      <c r="QHV127" s="1367"/>
      <c r="QHW127" s="1367"/>
      <c r="QHX127" s="1367"/>
      <c r="QHY127" s="1367"/>
      <c r="QHZ127" s="1367"/>
      <c r="QIA127" s="1367"/>
      <c r="QIB127" s="1367"/>
      <c r="QIC127" s="1367"/>
      <c r="QID127" s="1367"/>
      <c r="QIE127" s="1367"/>
      <c r="QIF127" s="1367"/>
      <c r="QIG127" s="1367"/>
      <c r="QIH127" s="1367"/>
      <c r="QII127" s="1367"/>
      <c r="QIJ127" s="1367"/>
      <c r="QIK127" s="1367"/>
      <c r="QIL127" s="1367"/>
      <c r="QIM127" s="1367"/>
      <c r="QIN127" s="1367"/>
      <c r="QIO127" s="1367"/>
      <c r="QIP127" s="1367"/>
      <c r="QIQ127" s="1367"/>
      <c r="QIR127" s="1367"/>
      <c r="QIS127" s="1367"/>
      <c r="QIT127" s="1367"/>
      <c r="QIU127" s="1367"/>
      <c r="QIV127" s="1367"/>
      <c r="QIW127" s="1367"/>
      <c r="QIX127" s="1367"/>
      <c r="QIY127" s="1367"/>
      <c r="QIZ127" s="1367"/>
      <c r="QJA127" s="1367"/>
      <c r="QJB127" s="1367"/>
      <c r="QJC127" s="1367"/>
      <c r="QJD127" s="1367"/>
      <c r="QJE127" s="1367"/>
      <c r="QJF127" s="1367"/>
      <c r="QJG127" s="1367"/>
      <c r="QJH127" s="1367"/>
      <c r="QJI127" s="1367"/>
      <c r="QJJ127" s="1367"/>
      <c r="QJK127" s="1367"/>
      <c r="QJL127" s="1367"/>
      <c r="QJM127" s="1367"/>
      <c r="QJN127" s="1367"/>
      <c r="QJO127" s="1367"/>
      <c r="QJP127" s="1367"/>
      <c r="QJQ127" s="1367"/>
      <c r="QJR127" s="1367"/>
      <c r="QJS127" s="1367"/>
      <c r="QJT127" s="1367"/>
      <c r="QJU127" s="1367"/>
      <c r="QJV127" s="1367"/>
      <c r="QJW127" s="1367"/>
      <c r="QJX127" s="1367"/>
      <c r="QJY127" s="1367"/>
      <c r="QJZ127" s="1367"/>
      <c r="QKA127" s="1367"/>
      <c r="QKB127" s="1367"/>
      <c r="QKC127" s="1367"/>
      <c r="QKD127" s="1367"/>
      <c r="QKE127" s="1367"/>
      <c r="QKF127" s="1367"/>
      <c r="QKG127" s="1367"/>
      <c r="QKH127" s="1367"/>
      <c r="QKI127" s="1367"/>
      <c r="QKJ127" s="1367"/>
      <c r="QKK127" s="1367"/>
      <c r="QKL127" s="1367"/>
      <c r="QKM127" s="1367"/>
      <c r="QKN127" s="1367"/>
      <c r="QKO127" s="1367"/>
      <c r="QKP127" s="1367"/>
      <c r="QKQ127" s="1367"/>
      <c r="QKR127" s="1367"/>
      <c r="QKS127" s="1367"/>
      <c r="QKT127" s="1367"/>
      <c r="QKU127" s="1367"/>
      <c r="QKV127" s="1367"/>
      <c r="QKW127" s="1367"/>
      <c r="QKX127" s="1367"/>
      <c r="QKY127" s="1367"/>
      <c r="QKZ127" s="1367"/>
      <c r="QLA127" s="1367"/>
      <c r="QLB127" s="1367"/>
      <c r="QLC127" s="1367"/>
      <c r="QLD127" s="1367"/>
      <c r="QLE127" s="1367"/>
      <c r="QLF127" s="1367"/>
      <c r="QLG127" s="1367"/>
      <c r="QLH127" s="1367"/>
      <c r="QLI127" s="1367"/>
      <c r="QLJ127" s="1367"/>
      <c r="QLK127" s="1367"/>
      <c r="QLL127" s="1367"/>
      <c r="QLM127" s="1367"/>
      <c r="QLN127" s="1367"/>
      <c r="QLO127" s="1367"/>
      <c r="QLP127" s="1367"/>
      <c r="QLQ127" s="1367"/>
      <c r="QLR127" s="1367"/>
      <c r="QLS127" s="1367"/>
      <c r="QLT127" s="1367"/>
      <c r="QLU127" s="1367"/>
      <c r="QLV127" s="1367"/>
      <c r="QLW127" s="1367"/>
      <c r="QLX127" s="1367"/>
      <c r="QLY127" s="1367"/>
      <c r="QLZ127" s="1367"/>
      <c r="QMA127" s="1367"/>
      <c r="QMB127" s="1367"/>
      <c r="QMC127" s="1367"/>
      <c r="QMD127" s="1367"/>
      <c r="QME127" s="1367"/>
      <c r="QMF127" s="1367"/>
      <c r="QMG127" s="1367"/>
      <c r="QMH127" s="1367"/>
      <c r="QMI127" s="1367"/>
      <c r="QMJ127" s="1367"/>
      <c r="QMK127" s="1367"/>
      <c r="QML127" s="1367"/>
      <c r="QMM127" s="1367"/>
      <c r="QMN127" s="1367"/>
      <c r="QMO127" s="1367"/>
      <c r="QMP127" s="1367"/>
      <c r="QMQ127" s="1367"/>
      <c r="QMR127" s="1367"/>
      <c r="QMS127" s="1367"/>
      <c r="QMT127" s="1367"/>
      <c r="QMU127" s="1367"/>
      <c r="QMV127" s="1367"/>
      <c r="QMW127" s="1367"/>
      <c r="QMX127" s="1367"/>
      <c r="QMY127" s="1367"/>
      <c r="QMZ127" s="1367"/>
      <c r="QNA127" s="1367"/>
      <c r="QNB127" s="1367"/>
      <c r="QNC127" s="1367"/>
      <c r="QND127" s="1367"/>
      <c r="QNE127" s="1367"/>
      <c r="QNF127" s="1367"/>
      <c r="QNG127" s="1367"/>
      <c r="QNH127" s="1367"/>
      <c r="QNI127" s="1367"/>
      <c r="QNJ127" s="1367"/>
      <c r="QNK127" s="1367"/>
      <c r="QNL127" s="1367"/>
      <c r="QNM127" s="1367"/>
      <c r="QNN127" s="1367"/>
      <c r="QNO127" s="1367"/>
      <c r="QNP127" s="1367"/>
      <c r="QNQ127" s="1367"/>
      <c r="QNR127" s="1367"/>
      <c r="QNS127" s="1367"/>
      <c r="QNT127" s="1367"/>
      <c r="QNU127" s="1367"/>
      <c r="QNV127" s="1367"/>
      <c r="QNW127" s="1367"/>
      <c r="QNX127" s="1367"/>
      <c r="QNY127" s="1367"/>
      <c r="QNZ127" s="1367"/>
      <c r="QOA127" s="1367"/>
      <c r="QOB127" s="1367"/>
      <c r="QOC127" s="1367"/>
      <c r="QOD127" s="1367"/>
      <c r="QOE127" s="1367"/>
      <c r="QOF127" s="1367"/>
      <c r="QOG127" s="1367"/>
      <c r="QOH127" s="1367"/>
      <c r="QOI127" s="1367"/>
      <c r="QOJ127" s="1367"/>
      <c r="QOK127" s="1367"/>
      <c r="QOL127" s="1367"/>
      <c r="QOM127" s="1367"/>
      <c r="QON127" s="1367"/>
      <c r="QOO127" s="1367"/>
      <c r="QOP127" s="1367"/>
      <c r="QOQ127" s="1367"/>
      <c r="QOR127" s="1367"/>
      <c r="QOS127" s="1367"/>
      <c r="QOT127" s="1367"/>
      <c r="QOU127" s="1367"/>
      <c r="QOV127" s="1367"/>
      <c r="QOW127" s="1367"/>
      <c r="QOX127" s="1367"/>
      <c r="QOY127" s="1367"/>
      <c r="QOZ127" s="1367"/>
      <c r="QPA127" s="1367"/>
      <c r="QPB127" s="1367"/>
      <c r="QPC127" s="1367"/>
      <c r="QPD127" s="1367"/>
      <c r="QPE127" s="1367"/>
      <c r="QPF127" s="1367"/>
      <c r="QPG127" s="1367"/>
      <c r="QPH127" s="1367"/>
      <c r="QPI127" s="1367"/>
      <c r="QPJ127" s="1367"/>
      <c r="QPK127" s="1367"/>
      <c r="QPL127" s="1367"/>
      <c r="QPM127" s="1367"/>
      <c r="QPN127" s="1367"/>
      <c r="QPO127" s="1367"/>
      <c r="QPP127" s="1367"/>
      <c r="QPQ127" s="1367"/>
      <c r="QPR127" s="1367"/>
      <c r="QPS127" s="1367"/>
      <c r="QPT127" s="1367"/>
      <c r="QPU127" s="1367"/>
      <c r="QPV127" s="1367"/>
      <c r="QPW127" s="1367"/>
      <c r="QPX127" s="1367"/>
      <c r="QPY127" s="1367"/>
      <c r="QPZ127" s="1367"/>
      <c r="QQA127" s="1367"/>
      <c r="QQB127" s="1367"/>
      <c r="QQC127" s="1367"/>
      <c r="QQD127" s="1367"/>
      <c r="QQE127" s="1367"/>
      <c r="QQF127" s="1367"/>
      <c r="QQG127" s="1367"/>
      <c r="QQH127" s="1367"/>
      <c r="QQI127" s="1367"/>
      <c r="QQJ127" s="1367"/>
      <c r="QQK127" s="1367"/>
      <c r="QQL127" s="1367"/>
      <c r="QQM127" s="1367"/>
      <c r="QQN127" s="1367"/>
      <c r="QQO127" s="1367"/>
      <c r="QQP127" s="1367"/>
      <c r="QQQ127" s="1367"/>
      <c r="QQR127" s="1367"/>
      <c r="QQS127" s="1367"/>
      <c r="QQT127" s="1367"/>
      <c r="QQU127" s="1367"/>
      <c r="QQV127" s="1367"/>
      <c r="QQW127" s="1367"/>
      <c r="QQX127" s="1367"/>
      <c r="QQY127" s="1367"/>
      <c r="QQZ127" s="1367"/>
      <c r="QRA127" s="1367"/>
      <c r="QRB127" s="1367"/>
      <c r="QRC127" s="1367"/>
      <c r="QRD127" s="1367"/>
      <c r="QRE127" s="1367"/>
      <c r="QRF127" s="1367"/>
      <c r="QRG127" s="1367"/>
      <c r="QRH127" s="1367"/>
      <c r="QRI127" s="1367"/>
      <c r="QRJ127" s="1367"/>
      <c r="QRK127" s="1367"/>
      <c r="QRL127" s="1367"/>
      <c r="QRM127" s="1367"/>
      <c r="QRN127" s="1367"/>
      <c r="QRO127" s="1367"/>
      <c r="QRP127" s="1367"/>
      <c r="QRQ127" s="1367"/>
      <c r="QRR127" s="1367"/>
      <c r="QRS127" s="1367"/>
      <c r="QRT127" s="1367"/>
      <c r="QRU127" s="1367"/>
      <c r="QRV127" s="1367"/>
      <c r="QRW127" s="1367"/>
      <c r="QRX127" s="1367"/>
      <c r="QRY127" s="1367"/>
      <c r="QRZ127" s="1367"/>
      <c r="QSA127" s="1367"/>
      <c r="QSB127" s="1367"/>
      <c r="QSC127" s="1367"/>
      <c r="QSD127" s="1367"/>
      <c r="QSE127" s="1367"/>
      <c r="QSF127" s="1367"/>
      <c r="QSG127" s="1367"/>
      <c r="QSH127" s="1367"/>
      <c r="QSI127" s="1367"/>
      <c r="QSJ127" s="1367"/>
      <c r="QSK127" s="1367"/>
      <c r="QSL127" s="1367"/>
      <c r="QSM127" s="1367"/>
      <c r="QSN127" s="1367"/>
      <c r="QSO127" s="1367"/>
      <c r="QSP127" s="1367"/>
      <c r="QSQ127" s="1367"/>
      <c r="QSR127" s="1367"/>
      <c r="QSS127" s="1367"/>
      <c r="QST127" s="1367"/>
      <c r="QSU127" s="1367"/>
      <c r="QSV127" s="1367"/>
      <c r="QSW127" s="1367"/>
      <c r="QSX127" s="1367"/>
      <c r="QSY127" s="1367"/>
      <c r="QSZ127" s="1367"/>
      <c r="QTA127" s="1367"/>
      <c r="QTB127" s="1367"/>
      <c r="QTC127" s="1367"/>
      <c r="QTD127" s="1367"/>
      <c r="QTE127" s="1367"/>
      <c r="QTF127" s="1367"/>
      <c r="QTG127" s="1367"/>
      <c r="QTH127" s="1367"/>
      <c r="QTI127" s="1367"/>
      <c r="QTJ127" s="1367"/>
      <c r="QTK127" s="1367"/>
      <c r="QTL127" s="1367"/>
      <c r="QTM127" s="1367"/>
      <c r="QTN127" s="1367"/>
      <c r="QTO127" s="1367"/>
      <c r="QTP127" s="1367"/>
      <c r="QTQ127" s="1367"/>
      <c r="QTR127" s="1367"/>
      <c r="QTS127" s="1367"/>
      <c r="QTT127" s="1367"/>
      <c r="QTU127" s="1367"/>
      <c r="QTV127" s="1367"/>
      <c r="QTW127" s="1367"/>
      <c r="QTX127" s="1367"/>
      <c r="QTY127" s="1367"/>
      <c r="QTZ127" s="1367"/>
      <c r="QUA127" s="1367"/>
      <c r="QUB127" s="1367"/>
      <c r="QUC127" s="1367"/>
      <c r="QUD127" s="1367"/>
      <c r="QUE127" s="1367"/>
      <c r="QUF127" s="1367"/>
      <c r="QUG127" s="1367"/>
      <c r="QUH127" s="1367"/>
      <c r="QUI127" s="1367"/>
      <c r="QUJ127" s="1367"/>
      <c r="QUK127" s="1367"/>
      <c r="QUL127" s="1367"/>
      <c r="QUM127" s="1367"/>
      <c r="QUN127" s="1367"/>
      <c r="QUO127" s="1367"/>
      <c r="QUP127" s="1367"/>
      <c r="QUQ127" s="1367"/>
      <c r="QUR127" s="1367"/>
      <c r="QUS127" s="1367"/>
      <c r="QUT127" s="1367"/>
      <c r="QUU127" s="1367"/>
      <c r="QUV127" s="1367"/>
      <c r="QUW127" s="1367"/>
      <c r="QUX127" s="1367"/>
      <c r="QUY127" s="1367"/>
      <c r="QUZ127" s="1367"/>
      <c r="QVA127" s="1367"/>
      <c r="QVB127" s="1367"/>
      <c r="QVC127" s="1367"/>
      <c r="QVD127" s="1367"/>
      <c r="QVE127" s="1367"/>
      <c r="QVF127" s="1367"/>
      <c r="QVG127" s="1367"/>
      <c r="QVH127" s="1367"/>
      <c r="QVI127" s="1367"/>
      <c r="QVJ127" s="1367"/>
      <c r="QVK127" s="1367"/>
      <c r="QVL127" s="1367"/>
      <c r="QVM127" s="1367"/>
      <c r="QVN127" s="1367"/>
      <c r="QVO127" s="1367"/>
      <c r="QVP127" s="1367"/>
      <c r="QVQ127" s="1367"/>
      <c r="QVR127" s="1367"/>
      <c r="QVS127" s="1367"/>
      <c r="QVT127" s="1367"/>
      <c r="QVU127" s="1367"/>
      <c r="QVV127" s="1367"/>
      <c r="QVW127" s="1367"/>
      <c r="QVX127" s="1367"/>
      <c r="QVY127" s="1367"/>
      <c r="QVZ127" s="1367"/>
      <c r="QWA127" s="1367"/>
      <c r="QWB127" s="1367"/>
      <c r="QWC127" s="1367"/>
      <c r="QWD127" s="1367"/>
      <c r="QWE127" s="1367"/>
      <c r="QWF127" s="1367"/>
      <c r="QWG127" s="1367"/>
      <c r="QWH127" s="1367"/>
      <c r="QWI127" s="1367"/>
      <c r="QWJ127" s="1367"/>
      <c r="QWK127" s="1367"/>
      <c r="QWL127" s="1367"/>
      <c r="QWM127" s="1367"/>
      <c r="QWN127" s="1367"/>
      <c r="QWO127" s="1367"/>
      <c r="QWP127" s="1367"/>
      <c r="QWQ127" s="1367"/>
      <c r="QWR127" s="1367"/>
      <c r="QWS127" s="1367"/>
      <c r="QWT127" s="1367"/>
      <c r="QWU127" s="1367"/>
      <c r="QWV127" s="1367"/>
      <c r="QWW127" s="1367"/>
      <c r="QWX127" s="1367"/>
      <c r="QWY127" s="1367"/>
      <c r="QWZ127" s="1367"/>
      <c r="QXA127" s="1367"/>
      <c r="QXB127" s="1367"/>
      <c r="QXC127" s="1367"/>
      <c r="QXD127" s="1367"/>
      <c r="QXE127" s="1367"/>
      <c r="QXF127" s="1367"/>
      <c r="QXG127" s="1367"/>
      <c r="QXH127" s="1367"/>
      <c r="QXI127" s="1367"/>
      <c r="QXJ127" s="1367"/>
      <c r="QXK127" s="1367"/>
      <c r="QXL127" s="1367"/>
      <c r="QXM127" s="1367"/>
      <c r="QXN127" s="1367"/>
      <c r="QXO127" s="1367"/>
      <c r="QXP127" s="1367"/>
      <c r="QXQ127" s="1367"/>
      <c r="QXR127" s="1367"/>
      <c r="QXS127" s="1367"/>
      <c r="QXT127" s="1367"/>
      <c r="QXU127" s="1367"/>
      <c r="QXV127" s="1367"/>
      <c r="QXW127" s="1367"/>
      <c r="QXX127" s="1367"/>
      <c r="QXY127" s="1367"/>
      <c r="QXZ127" s="1367"/>
      <c r="QYA127" s="1367"/>
      <c r="QYB127" s="1367"/>
      <c r="QYC127" s="1367"/>
      <c r="QYD127" s="1367"/>
      <c r="QYE127" s="1367"/>
      <c r="QYF127" s="1367"/>
      <c r="QYG127" s="1367"/>
      <c r="QYH127" s="1367"/>
      <c r="QYI127" s="1367"/>
      <c r="QYJ127" s="1367"/>
      <c r="QYK127" s="1367"/>
      <c r="QYL127" s="1367"/>
      <c r="QYM127" s="1367"/>
      <c r="QYN127" s="1367"/>
      <c r="QYO127" s="1367"/>
      <c r="QYP127" s="1367"/>
      <c r="QYQ127" s="1367"/>
      <c r="QYR127" s="1367"/>
      <c r="QYS127" s="1367"/>
      <c r="QYT127" s="1367"/>
      <c r="QYU127" s="1367"/>
      <c r="QYV127" s="1367"/>
      <c r="QYW127" s="1367"/>
      <c r="QYX127" s="1367"/>
      <c r="QYY127" s="1367"/>
      <c r="QYZ127" s="1367"/>
      <c r="QZA127" s="1367"/>
      <c r="QZB127" s="1367"/>
      <c r="QZC127" s="1367"/>
      <c r="QZD127" s="1367"/>
      <c r="QZE127" s="1367"/>
      <c r="QZF127" s="1367"/>
      <c r="QZG127" s="1367"/>
      <c r="QZH127" s="1367"/>
      <c r="QZI127" s="1367"/>
      <c r="QZJ127" s="1367"/>
      <c r="QZK127" s="1367"/>
      <c r="QZL127" s="1367"/>
      <c r="QZM127" s="1367"/>
      <c r="QZN127" s="1367"/>
      <c r="QZO127" s="1367"/>
      <c r="QZP127" s="1367"/>
      <c r="QZQ127" s="1367"/>
      <c r="QZR127" s="1367"/>
      <c r="QZS127" s="1367"/>
      <c r="QZT127" s="1367"/>
      <c r="QZU127" s="1367"/>
      <c r="QZV127" s="1367"/>
      <c r="QZW127" s="1367"/>
      <c r="QZX127" s="1367"/>
      <c r="QZY127" s="1367"/>
      <c r="QZZ127" s="1367"/>
      <c r="RAA127" s="1367"/>
      <c r="RAB127" s="1367"/>
      <c r="RAC127" s="1367"/>
      <c r="RAD127" s="1367"/>
      <c r="RAE127" s="1367"/>
      <c r="RAF127" s="1367"/>
      <c r="RAG127" s="1367"/>
      <c r="RAH127" s="1367"/>
      <c r="RAI127" s="1367"/>
      <c r="RAJ127" s="1367"/>
      <c r="RAK127" s="1367"/>
      <c r="RAL127" s="1367"/>
      <c r="RAM127" s="1367"/>
      <c r="RAN127" s="1367"/>
      <c r="RAO127" s="1367"/>
      <c r="RAP127" s="1367"/>
      <c r="RAQ127" s="1367"/>
      <c r="RAR127" s="1367"/>
      <c r="RAS127" s="1367"/>
      <c r="RAT127" s="1367"/>
      <c r="RAU127" s="1367"/>
      <c r="RAV127" s="1367"/>
      <c r="RAW127" s="1367"/>
      <c r="RAX127" s="1367"/>
      <c r="RAY127" s="1367"/>
      <c r="RAZ127" s="1367"/>
      <c r="RBA127" s="1367"/>
      <c r="RBB127" s="1367"/>
      <c r="RBC127" s="1367"/>
      <c r="RBD127" s="1367"/>
      <c r="RBE127" s="1367"/>
      <c r="RBF127" s="1367"/>
      <c r="RBG127" s="1367"/>
      <c r="RBH127" s="1367"/>
      <c r="RBI127" s="1367"/>
      <c r="RBJ127" s="1367"/>
      <c r="RBK127" s="1367"/>
      <c r="RBL127" s="1367"/>
      <c r="RBM127" s="1367"/>
      <c r="RBN127" s="1367"/>
      <c r="RBO127" s="1367"/>
      <c r="RBP127" s="1367"/>
      <c r="RBQ127" s="1367"/>
      <c r="RBR127" s="1367"/>
      <c r="RBS127" s="1367"/>
      <c r="RBT127" s="1367"/>
      <c r="RBU127" s="1367"/>
      <c r="RBV127" s="1367"/>
      <c r="RBW127" s="1367"/>
      <c r="RBX127" s="1367"/>
      <c r="RBY127" s="1367"/>
      <c r="RBZ127" s="1367"/>
      <c r="RCA127" s="1367"/>
      <c r="RCB127" s="1367"/>
      <c r="RCC127" s="1367"/>
      <c r="RCD127" s="1367"/>
      <c r="RCE127" s="1367"/>
      <c r="RCF127" s="1367"/>
      <c r="RCG127" s="1367"/>
      <c r="RCH127" s="1367"/>
      <c r="RCI127" s="1367"/>
      <c r="RCJ127" s="1367"/>
      <c r="RCK127" s="1367"/>
      <c r="RCL127" s="1367"/>
      <c r="RCM127" s="1367"/>
      <c r="RCN127" s="1367"/>
      <c r="RCO127" s="1367"/>
      <c r="RCP127" s="1367"/>
      <c r="RCQ127" s="1367"/>
      <c r="RCR127" s="1367"/>
      <c r="RCS127" s="1367"/>
      <c r="RCT127" s="1367"/>
      <c r="RCU127" s="1367"/>
      <c r="RCV127" s="1367"/>
      <c r="RCW127" s="1367"/>
      <c r="RCX127" s="1367"/>
      <c r="RCY127" s="1367"/>
      <c r="RCZ127" s="1367"/>
      <c r="RDA127" s="1367"/>
      <c r="RDB127" s="1367"/>
      <c r="RDC127" s="1367"/>
      <c r="RDD127" s="1367"/>
      <c r="RDE127" s="1367"/>
      <c r="RDF127" s="1367"/>
      <c r="RDG127" s="1367"/>
      <c r="RDH127" s="1367"/>
      <c r="RDI127" s="1367"/>
      <c r="RDJ127" s="1367"/>
      <c r="RDK127" s="1367"/>
      <c r="RDL127" s="1367"/>
      <c r="RDM127" s="1367"/>
      <c r="RDN127" s="1367"/>
      <c r="RDO127" s="1367"/>
      <c r="RDP127" s="1367"/>
      <c r="RDQ127" s="1367"/>
      <c r="RDR127" s="1367"/>
      <c r="RDS127" s="1367"/>
      <c r="RDT127" s="1367"/>
      <c r="RDU127" s="1367"/>
      <c r="RDV127" s="1367"/>
      <c r="RDW127" s="1367"/>
      <c r="RDX127" s="1367"/>
      <c r="RDY127" s="1367"/>
      <c r="RDZ127" s="1367"/>
      <c r="REA127" s="1367"/>
      <c r="REB127" s="1367"/>
      <c r="REC127" s="1367"/>
      <c r="RED127" s="1367"/>
      <c r="REE127" s="1367"/>
      <c r="REF127" s="1367"/>
      <c r="REG127" s="1367"/>
      <c r="REH127" s="1367"/>
      <c r="REI127" s="1367"/>
      <c r="REJ127" s="1367"/>
      <c r="REK127" s="1367"/>
      <c r="REL127" s="1367"/>
      <c r="REM127" s="1367"/>
      <c r="REN127" s="1367"/>
      <c r="REO127" s="1367"/>
      <c r="REP127" s="1367"/>
      <c r="REQ127" s="1367"/>
      <c r="RER127" s="1367"/>
      <c r="RES127" s="1367"/>
      <c r="RET127" s="1367"/>
      <c r="REU127" s="1367"/>
      <c r="REV127" s="1367"/>
      <c r="REW127" s="1367"/>
      <c r="REX127" s="1367"/>
      <c r="REY127" s="1367"/>
      <c r="REZ127" s="1367"/>
      <c r="RFA127" s="1367"/>
      <c r="RFB127" s="1367"/>
      <c r="RFC127" s="1367"/>
      <c r="RFD127" s="1367"/>
      <c r="RFE127" s="1367"/>
      <c r="RFF127" s="1367"/>
      <c r="RFG127" s="1367"/>
      <c r="RFH127" s="1367"/>
      <c r="RFI127" s="1367"/>
      <c r="RFJ127" s="1367"/>
      <c r="RFK127" s="1367"/>
      <c r="RFL127" s="1367"/>
      <c r="RFM127" s="1367"/>
      <c r="RFN127" s="1367"/>
      <c r="RFO127" s="1367"/>
      <c r="RFP127" s="1367"/>
      <c r="RFQ127" s="1367"/>
      <c r="RFR127" s="1367"/>
      <c r="RFS127" s="1367"/>
      <c r="RFT127" s="1367"/>
      <c r="RFU127" s="1367"/>
      <c r="RFV127" s="1367"/>
      <c r="RFW127" s="1367"/>
      <c r="RFX127" s="1367"/>
      <c r="RFY127" s="1367"/>
      <c r="RFZ127" s="1367"/>
      <c r="RGA127" s="1367"/>
      <c r="RGB127" s="1367"/>
      <c r="RGC127" s="1367"/>
      <c r="RGD127" s="1367"/>
      <c r="RGE127" s="1367"/>
      <c r="RGF127" s="1367"/>
      <c r="RGG127" s="1367"/>
      <c r="RGH127" s="1367"/>
      <c r="RGI127" s="1367"/>
      <c r="RGJ127" s="1367"/>
      <c r="RGK127" s="1367"/>
      <c r="RGL127" s="1367"/>
      <c r="RGM127" s="1367"/>
      <c r="RGN127" s="1367"/>
      <c r="RGO127" s="1367"/>
      <c r="RGP127" s="1367"/>
      <c r="RGQ127" s="1367"/>
      <c r="RGR127" s="1367"/>
      <c r="RGS127" s="1367"/>
      <c r="RGT127" s="1367"/>
      <c r="RGU127" s="1367"/>
      <c r="RGV127" s="1367"/>
      <c r="RGW127" s="1367"/>
      <c r="RGX127" s="1367"/>
      <c r="RGY127" s="1367"/>
      <c r="RGZ127" s="1367"/>
      <c r="RHA127" s="1367"/>
      <c r="RHB127" s="1367"/>
      <c r="RHC127" s="1367"/>
      <c r="RHD127" s="1367"/>
      <c r="RHE127" s="1367"/>
      <c r="RHF127" s="1367"/>
      <c r="RHG127" s="1367"/>
      <c r="RHH127" s="1367"/>
      <c r="RHI127" s="1367"/>
      <c r="RHJ127" s="1367"/>
      <c r="RHK127" s="1367"/>
      <c r="RHL127" s="1367"/>
      <c r="RHM127" s="1367"/>
      <c r="RHN127" s="1367"/>
      <c r="RHO127" s="1367"/>
      <c r="RHP127" s="1367"/>
      <c r="RHQ127" s="1367"/>
      <c r="RHR127" s="1367"/>
      <c r="RHS127" s="1367"/>
      <c r="RHT127" s="1367"/>
      <c r="RHU127" s="1367"/>
      <c r="RHV127" s="1367"/>
      <c r="RHW127" s="1367"/>
      <c r="RHX127" s="1367"/>
      <c r="RHY127" s="1367"/>
      <c r="RHZ127" s="1367"/>
      <c r="RIA127" s="1367"/>
      <c r="RIB127" s="1367"/>
      <c r="RIC127" s="1367"/>
      <c r="RID127" s="1367"/>
      <c r="RIE127" s="1367"/>
      <c r="RIF127" s="1367"/>
      <c r="RIG127" s="1367"/>
      <c r="RIH127" s="1367"/>
      <c r="RII127" s="1367"/>
      <c r="RIJ127" s="1367"/>
      <c r="RIK127" s="1367"/>
      <c r="RIL127" s="1367"/>
      <c r="RIM127" s="1367"/>
      <c r="RIN127" s="1367"/>
      <c r="RIO127" s="1367"/>
      <c r="RIP127" s="1367"/>
      <c r="RIQ127" s="1367"/>
      <c r="RIR127" s="1367"/>
      <c r="RIS127" s="1367"/>
      <c r="RIT127" s="1367"/>
      <c r="RIU127" s="1367"/>
      <c r="RIV127" s="1367"/>
      <c r="RIW127" s="1367"/>
      <c r="RIX127" s="1367"/>
      <c r="RIY127" s="1367"/>
      <c r="RIZ127" s="1367"/>
      <c r="RJA127" s="1367"/>
      <c r="RJB127" s="1367"/>
      <c r="RJC127" s="1367"/>
      <c r="RJD127" s="1367"/>
      <c r="RJE127" s="1367"/>
      <c r="RJF127" s="1367"/>
      <c r="RJG127" s="1367"/>
      <c r="RJH127" s="1367"/>
      <c r="RJI127" s="1367"/>
      <c r="RJJ127" s="1367"/>
      <c r="RJK127" s="1367"/>
      <c r="RJL127" s="1367"/>
      <c r="RJM127" s="1367"/>
      <c r="RJN127" s="1367"/>
      <c r="RJO127" s="1367"/>
      <c r="RJP127" s="1367"/>
      <c r="RJQ127" s="1367"/>
      <c r="RJR127" s="1367"/>
      <c r="RJS127" s="1367"/>
      <c r="RJT127" s="1367"/>
      <c r="RJU127" s="1367"/>
      <c r="RJV127" s="1367"/>
      <c r="RJW127" s="1367"/>
      <c r="RJX127" s="1367"/>
      <c r="RJY127" s="1367"/>
      <c r="RJZ127" s="1367"/>
      <c r="RKA127" s="1367"/>
      <c r="RKB127" s="1367"/>
      <c r="RKC127" s="1367"/>
      <c r="RKD127" s="1367"/>
      <c r="RKE127" s="1367"/>
      <c r="RKF127" s="1367"/>
      <c r="RKG127" s="1367"/>
      <c r="RKH127" s="1367"/>
      <c r="RKI127" s="1367"/>
      <c r="RKJ127" s="1367"/>
      <c r="RKK127" s="1367"/>
      <c r="RKL127" s="1367"/>
      <c r="RKM127" s="1367"/>
      <c r="RKN127" s="1367"/>
      <c r="RKO127" s="1367"/>
      <c r="RKP127" s="1367"/>
      <c r="RKQ127" s="1367"/>
      <c r="RKR127" s="1367"/>
      <c r="RKS127" s="1367"/>
      <c r="RKT127" s="1367"/>
      <c r="RKU127" s="1367"/>
      <c r="RKV127" s="1367"/>
      <c r="RKW127" s="1367"/>
      <c r="RKX127" s="1367"/>
      <c r="RKY127" s="1367"/>
      <c r="RKZ127" s="1367"/>
      <c r="RLA127" s="1367"/>
      <c r="RLB127" s="1367"/>
      <c r="RLC127" s="1367"/>
      <c r="RLD127" s="1367"/>
      <c r="RLE127" s="1367"/>
      <c r="RLF127" s="1367"/>
      <c r="RLG127" s="1367"/>
      <c r="RLH127" s="1367"/>
      <c r="RLI127" s="1367"/>
      <c r="RLJ127" s="1367"/>
      <c r="RLK127" s="1367"/>
      <c r="RLL127" s="1367"/>
      <c r="RLM127" s="1367"/>
      <c r="RLN127" s="1367"/>
      <c r="RLO127" s="1367"/>
      <c r="RLP127" s="1367"/>
      <c r="RLQ127" s="1367"/>
      <c r="RLR127" s="1367"/>
      <c r="RLS127" s="1367"/>
      <c r="RLT127" s="1367"/>
      <c r="RLU127" s="1367"/>
      <c r="RLV127" s="1367"/>
      <c r="RLW127" s="1367"/>
      <c r="RLX127" s="1367"/>
      <c r="RLY127" s="1367"/>
      <c r="RLZ127" s="1367"/>
      <c r="RMA127" s="1367"/>
      <c r="RMB127" s="1367"/>
      <c r="RMC127" s="1367"/>
      <c r="RMD127" s="1367"/>
      <c r="RME127" s="1367"/>
      <c r="RMF127" s="1367"/>
      <c r="RMG127" s="1367"/>
      <c r="RMH127" s="1367"/>
      <c r="RMI127" s="1367"/>
      <c r="RMJ127" s="1367"/>
      <c r="RMK127" s="1367"/>
      <c r="RML127" s="1367"/>
      <c r="RMM127" s="1367"/>
      <c r="RMN127" s="1367"/>
      <c r="RMO127" s="1367"/>
      <c r="RMP127" s="1367"/>
      <c r="RMQ127" s="1367"/>
      <c r="RMR127" s="1367"/>
      <c r="RMS127" s="1367"/>
      <c r="RMT127" s="1367"/>
      <c r="RMU127" s="1367"/>
      <c r="RMV127" s="1367"/>
      <c r="RMW127" s="1367"/>
      <c r="RMX127" s="1367"/>
      <c r="RMY127" s="1367"/>
      <c r="RMZ127" s="1367"/>
      <c r="RNA127" s="1367"/>
      <c r="RNB127" s="1367"/>
      <c r="RNC127" s="1367"/>
      <c r="RND127" s="1367"/>
      <c r="RNE127" s="1367"/>
      <c r="RNF127" s="1367"/>
      <c r="RNG127" s="1367"/>
      <c r="RNH127" s="1367"/>
      <c r="RNI127" s="1367"/>
      <c r="RNJ127" s="1367"/>
      <c r="RNK127" s="1367"/>
      <c r="RNL127" s="1367"/>
      <c r="RNM127" s="1367"/>
      <c r="RNN127" s="1367"/>
      <c r="RNO127" s="1367"/>
      <c r="RNP127" s="1367"/>
      <c r="RNQ127" s="1367"/>
      <c r="RNR127" s="1367"/>
      <c r="RNS127" s="1367"/>
      <c r="RNT127" s="1367"/>
      <c r="RNU127" s="1367"/>
      <c r="RNV127" s="1367"/>
      <c r="RNW127" s="1367"/>
      <c r="RNX127" s="1367"/>
      <c r="RNY127" s="1367"/>
      <c r="RNZ127" s="1367"/>
      <c r="ROA127" s="1367"/>
      <c r="ROB127" s="1367"/>
      <c r="ROC127" s="1367"/>
      <c r="ROD127" s="1367"/>
      <c r="ROE127" s="1367"/>
      <c r="ROF127" s="1367"/>
      <c r="ROG127" s="1367"/>
      <c r="ROH127" s="1367"/>
      <c r="ROI127" s="1367"/>
      <c r="ROJ127" s="1367"/>
      <c r="ROK127" s="1367"/>
      <c r="ROL127" s="1367"/>
      <c r="ROM127" s="1367"/>
      <c r="RON127" s="1367"/>
      <c r="ROO127" s="1367"/>
      <c r="ROP127" s="1367"/>
      <c r="ROQ127" s="1367"/>
      <c r="ROR127" s="1367"/>
      <c r="ROS127" s="1367"/>
      <c r="ROT127" s="1367"/>
      <c r="ROU127" s="1367"/>
      <c r="ROV127" s="1367"/>
      <c r="ROW127" s="1367"/>
      <c r="ROX127" s="1367"/>
      <c r="ROY127" s="1367"/>
      <c r="ROZ127" s="1367"/>
      <c r="RPA127" s="1367"/>
      <c r="RPB127" s="1367"/>
      <c r="RPC127" s="1367"/>
      <c r="RPD127" s="1367"/>
      <c r="RPE127" s="1367"/>
      <c r="RPF127" s="1367"/>
      <c r="RPG127" s="1367"/>
      <c r="RPH127" s="1367"/>
      <c r="RPI127" s="1367"/>
      <c r="RPJ127" s="1367"/>
      <c r="RPK127" s="1367"/>
      <c r="RPL127" s="1367"/>
      <c r="RPM127" s="1367"/>
      <c r="RPN127" s="1367"/>
      <c r="RPO127" s="1367"/>
      <c r="RPP127" s="1367"/>
      <c r="RPQ127" s="1367"/>
      <c r="RPR127" s="1367"/>
      <c r="RPS127" s="1367"/>
      <c r="RPT127" s="1367"/>
      <c r="RPU127" s="1367"/>
      <c r="RPV127" s="1367"/>
      <c r="RPW127" s="1367"/>
      <c r="RPX127" s="1367"/>
      <c r="RPY127" s="1367"/>
      <c r="RPZ127" s="1367"/>
      <c r="RQA127" s="1367"/>
      <c r="RQB127" s="1367"/>
      <c r="RQC127" s="1367"/>
      <c r="RQD127" s="1367"/>
      <c r="RQE127" s="1367"/>
      <c r="RQF127" s="1367"/>
      <c r="RQG127" s="1367"/>
      <c r="RQH127" s="1367"/>
      <c r="RQI127" s="1367"/>
      <c r="RQJ127" s="1367"/>
      <c r="RQK127" s="1367"/>
      <c r="RQL127" s="1367"/>
      <c r="RQM127" s="1367"/>
      <c r="RQN127" s="1367"/>
      <c r="RQO127" s="1367"/>
      <c r="RQP127" s="1367"/>
      <c r="RQQ127" s="1367"/>
      <c r="RQR127" s="1367"/>
      <c r="RQS127" s="1367"/>
      <c r="RQT127" s="1367"/>
      <c r="RQU127" s="1367"/>
      <c r="RQV127" s="1367"/>
      <c r="RQW127" s="1367"/>
      <c r="RQX127" s="1367"/>
      <c r="RQY127" s="1367"/>
      <c r="RQZ127" s="1367"/>
      <c r="RRA127" s="1367"/>
      <c r="RRB127" s="1367"/>
      <c r="RRC127" s="1367"/>
      <c r="RRD127" s="1367"/>
      <c r="RRE127" s="1367"/>
      <c r="RRF127" s="1367"/>
      <c r="RRG127" s="1367"/>
      <c r="RRH127" s="1367"/>
      <c r="RRI127" s="1367"/>
      <c r="RRJ127" s="1367"/>
      <c r="RRK127" s="1367"/>
      <c r="RRL127" s="1367"/>
      <c r="RRM127" s="1367"/>
      <c r="RRN127" s="1367"/>
      <c r="RRO127" s="1367"/>
      <c r="RRP127" s="1367"/>
      <c r="RRQ127" s="1367"/>
      <c r="RRR127" s="1367"/>
      <c r="RRS127" s="1367"/>
      <c r="RRT127" s="1367"/>
      <c r="RRU127" s="1367"/>
      <c r="RRV127" s="1367"/>
      <c r="RRW127" s="1367"/>
      <c r="RRX127" s="1367"/>
      <c r="RRY127" s="1367"/>
      <c r="RRZ127" s="1367"/>
      <c r="RSA127" s="1367"/>
      <c r="RSB127" s="1367"/>
      <c r="RSC127" s="1367"/>
      <c r="RSD127" s="1367"/>
      <c r="RSE127" s="1367"/>
      <c r="RSF127" s="1367"/>
      <c r="RSG127" s="1367"/>
      <c r="RSH127" s="1367"/>
      <c r="RSI127" s="1367"/>
      <c r="RSJ127" s="1367"/>
      <c r="RSK127" s="1367"/>
      <c r="RSL127" s="1367"/>
      <c r="RSM127" s="1367"/>
      <c r="RSN127" s="1367"/>
      <c r="RSO127" s="1367"/>
      <c r="RSP127" s="1367"/>
      <c r="RSQ127" s="1367"/>
      <c r="RSR127" s="1367"/>
      <c r="RSS127" s="1367"/>
      <c r="RST127" s="1367"/>
      <c r="RSU127" s="1367"/>
      <c r="RSV127" s="1367"/>
      <c r="RSW127" s="1367"/>
      <c r="RSX127" s="1367"/>
      <c r="RSY127" s="1367"/>
      <c r="RSZ127" s="1367"/>
      <c r="RTA127" s="1367"/>
      <c r="RTB127" s="1367"/>
      <c r="RTC127" s="1367"/>
      <c r="RTD127" s="1367"/>
      <c r="RTE127" s="1367"/>
      <c r="RTF127" s="1367"/>
      <c r="RTG127" s="1367"/>
      <c r="RTH127" s="1367"/>
      <c r="RTI127" s="1367"/>
      <c r="RTJ127" s="1367"/>
      <c r="RTK127" s="1367"/>
      <c r="RTL127" s="1367"/>
      <c r="RTM127" s="1367"/>
      <c r="RTN127" s="1367"/>
      <c r="RTO127" s="1367"/>
      <c r="RTP127" s="1367"/>
      <c r="RTQ127" s="1367"/>
      <c r="RTR127" s="1367"/>
      <c r="RTS127" s="1367"/>
      <c r="RTT127" s="1367"/>
      <c r="RTU127" s="1367"/>
      <c r="RTV127" s="1367"/>
      <c r="RTW127" s="1367"/>
      <c r="RTX127" s="1367"/>
      <c r="RTY127" s="1367"/>
      <c r="RTZ127" s="1367"/>
      <c r="RUA127" s="1367"/>
      <c r="RUB127" s="1367"/>
      <c r="RUC127" s="1367"/>
      <c r="RUD127" s="1367"/>
      <c r="RUE127" s="1367"/>
      <c r="RUF127" s="1367"/>
      <c r="RUG127" s="1367"/>
      <c r="RUH127" s="1367"/>
      <c r="RUI127" s="1367"/>
      <c r="RUJ127" s="1367"/>
      <c r="RUK127" s="1367"/>
      <c r="RUL127" s="1367"/>
      <c r="RUM127" s="1367"/>
      <c r="RUN127" s="1367"/>
      <c r="RUO127" s="1367"/>
      <c r="RUP127" s="1367"/>
      <c r="RUQ127" s="1367"/>
      <c r="RUR127" s="1367"/>
      <c r="RUS127" s="1367"/>
      <c r="RUT127" s="1367"/>
      <c r="RUU127" s="1367"/>
      <c r="RUV127" s="1367"/>
      <c r="RUW127" s="1367"/>
      <c r="RUX127" s="1367"/>
      <c r="RUY127" s="1367"/>
      <c r="RUZ127" s="1367"/>
      <c r="RVA127" s="1367"/>
      <c r="RVB127" s="1367"/>
      <c r="RVC127" s="1367"/>
      <c r="RVD127" s="1367"/>
      <c r="RVE127" s="1367"/>
      <c r="RVF127" s="1367"/>
      <c r="RVG127" s="1367"/>
      <c r="RVH127" s="1367"/>
      <c r="RVI127" s="1367"/>
      <c r="RVJ127" s="1367"/>
      <c r="RVK127" s="1367"/>
      <c r="RVL127" s="1367"/>
      <c r="RVM127" s="1367"/>
      <c r="RVN127" s="1367"/>
      <c r="RVO127" s="1367"/>
      <c r="RVP127" s="1367"/>
      <c r="RVQ127" s="1367"/>
      <c r="RVR127" s="1367"/>
      <c r="RVS127" s="1367"/>
      <c r="RVT127" s="1367"/>
      <c r="RVU127" s="1367"/>
      <c r="RVV127" s="1367"/>
      <c r="RVW127" s="1367"/>
      <c r="RVX127" s="1367"/>
      <c r="RVY127" s="1367"/>
      <c r="RVZ127" s="1367"/>
      <c r="RWA127" s="1367"/>
      <c r="RWB127" s="1367"/>
      <c r="RWC127" s="1367"/>
      <c r="RWD127" s="1367"/>
      <c r="RWE127" s="1367"/>
      <c r="RWF127" s="1367"/>
      <c r="RWG127" s="1367"/>
      <c r="RWH127" s="1367"/>
      <c r="RWI127" s="1367"/>
      <c r="RWJ127" s="1367"/>
      <c r="RWK127" s="1367"/>
      <c r="RWL127" s="1367"/>
      <c r="RWM127" s="1367"/>
      <c r="RWN127" s="1367"/>
      <c r="RWO127" s="1367"/>
      <c r="RWP127" s="1367"/>
      <c r="RWQ127" s="1367"/>
      <c r="RWR127" s="1367"/>
      <c r="RWS127" s="1367"/>
      <c r="RWT127" s="1367"/>
      <c r="RWU127" s="1367"/>
      <c r="RWV127" s="1367"/>
      <c r="RWW127" s="1367"/>
      <c r="RWX127" s="1367"/>
      <c r="RWY127" s="1367"/>
      <c r="RWZ127" s="1367"/>
      <c r="RXA127" s="1367"/>
      <c r="RXB127" s="1367"/>
      <c r="RXC127" s="1367"/>
      <c r="RXD127" s="1367"/>
      <c r="RXE127" s="1367"/>
      <c r="RXF127" s="1367"/>
      <c r="RXG127" s="1367"/>
      <c r="RXH127" s="1367"/>
      <c r="RXI127" s="1367"/>
      <c r="RXJ127" s="1367"/>
      <c r="RXK127" s="1367"/>
      <c r="RXL127" s="1367"/>
      <c r="RXM127" s="1367"/>
      <c r="RXN127" s="1367"/>
      <c r="RXO127" s="1367"/>
      <c r="RXP127" s="1367"/>
      <c r="RXQ127" s="1367"/>
      <c r="RXR127" s="1367"/>
      <c r="RXS127" s="1367"/>
      <c r="RXT127" s="1367"/>
      <c r="RXU127" s="1367"/>
      <c r="RXV127" s="1367"/>
      <c r="RXW127" s="1367"/>
      <c r="RXX127" s="1367"/>
      <c r="RXY127" s="1367"/>
      <c r="RXZ127" s="1367"/>
      <c r="RYA127" s="1367"/>
      <c r="RYB127" s="1367"/>
      <c r="RYC127" s="1367"/>
      <c r="RYD127" s="1367"/>
      <c r="RYE127" s="1367"/>
      <c r="RYF127" s="1367"/>
      <c r="RYG127" s="1367"/>
      <c r="RYH127" s="1367"/>
      <c r="RYI127" s="1367"/>
      <c r="RYJ127" s="1367"/>
      <c r="RYK127" s="1367"/>
      <c r="RYL127" s="1367"/>
      <c r="RYM127" s="1367"/>
      <c r="RYN127" s="1367"/>
      <c r="RYO127" s="1367"/>
      <c r="RYP127" s="1367"/>
      <c r="RYQ127" s="1367"/>
      <c r="RYR127" s="1367"/>
      <c r="RYS127" s="1367"/>
      <c r="RYT127" s="1367"/>
      <c r="RYU127" s="1367"/>
      <c r="RYV127" s="1367"/>
      <c r="RYW127" s="1367"/>
      <c r="RYX127" s="1367"/>
      <c r="RYY127" s="1367"/>
      <c r="RYZ127" s="1367"/>
      <c r="RZA127" s="1367"/>
      <c r="RZB127" s="1367"/>
      <c r="RZC127" s="1367"/>
      <c r="RZD127" s="1367"/>
      <c r="RZE127" s="1367"/>
      <c r="RZF127" s="1367"/>
      <c r="RZG127" s="1367"/>
      <c r="RZH127" s="1367"/>
      <c r="RZI127" s="1367"/>
      <c r="RZJ127" s="1367"/>
      <c r="RZK127" s="1367"/>
      <c r="RZL127" s="1367"/>
      <c r="RZM127" s="1367"/>
      <c r="RZN127" s="1367"/>
      <c r="RZO127" s="1367"/>
      <c r="RZP127" s="1367"/>
      <c r="RZQ127" s="1367"/>
      <c r="RZR127" s="1367"/>
      <c r="RZS127" s="1367"/>
      <c r="RZT127" s="1367"/>
      <c r="RZU127" s="1367"/>
      <c r="RZV127" s="1367"/>
      <c r="RZW127" s="1367"/>
      <c r="RZX127" s="1367"/>
      <c r="RZY127" s="1367"/>
      <c r="RZZ127" s="1367"/>
      <c r="SAA127" s="1367"/>
      <c r="SAB127" s="1367"/>
      <c r="SAC127" s="1367"/>
      <c r="SAD127" s="1367"/>
      <c r="SAE127" s="1367"/>
      <c r="SAF127" s="1367"/>
      <c r="SAG127" s="1367"/>
      <c r="SAH127" s="1367"/>
      <c r="SAI127" s="1367"/>
      <c r="SAJ127" s="1367"/>
      <c r="SAK127" s="1367"/>
      <c r="SAL127" s="1367"/>
      <c r="SAM127" s="1367"/>
      <c r="SAN127" s="1367"/>
      <c r="SAO127" s="1367"/>
      <c r="SAP127" s="1367"/>
      <c r="SAQ127" s="1367"/>
      <c r="SAR127" s="1367"/>
      <c r="SAS127" s="1367"/>
      <c r="SAT127" s="1367"/>
      <c r="SAU127" s="1367"/>
      <c r="SAV127" s="1367"/>
      <c r="SAW127" s="1367"/>
      <c r="SAX127" s="1367"/>
      <c r="SAY127" s="1367"/>
      <c r="SAZ127" s="1367"/>
      <c r="SBA127" s="1367"/>
      <c r="SBB127" s="1367"/>
      <c r="SBC127" s="1367"/>
      <c r="SBD127" s="1367"/>
      <c r="SBE127" s="1367"/>
      <c r="SBF127" s="1367"/>
      <c r="SBG127" s="1367"/>
      <c r="SBH127" s="1367"/>
      <c r="SBI127" s="1367"/>
      <c r="SBJ127" s="1367"/>
      <c r="SBK127" s="1367"/>
      <c r="SBL127" s="1367"/>
      <c r="SBM127" s="1367"/>
      <c r="SBN127" s="1367"/>
      <c r="SBO127" s="1367"/>
      <c r="SBP127" s="1367"/>
      <c r="SBQ127" s="1367"/>
      <c r="SBR127" s="1367"/>
      <c r="SBS127" s="1367"/>
      <c r="SBT127" s="1367"/>
      <c r="SBU127" s="1367"/>
      <c r="SBV127" s="1367"/>
      <c r="SBW127" s="1367"/>
      <c r="SBX127" s="1367"/>
      <c r="SBY127" s="1367"/>
      <c r="SBZ127" s="1367"/>
      <c r="SCA127" s="1367"/>
      <c r="SCB127" s="1367"/>
      <c r="SCC127" s="1367"/>
      <c r="SCD127" s="1367"/>
      <c r="SCE127" s="1367"/>
      <c r="SCF127" s="1367"/>
      <c r="SCG127" s="1367"/>
      <c r="SCH127" s="1367"/>
      <c r="SCI127" s="1367"/>
      <c r="SCJ127" s="1367"/>
      <c r="SCK127" s="1367"/>
      <c r="SCL127" s="1367"/>
      <c r="SCM127" s="1367"/>
      <c r="SCN127" s="1367"/>
      <c r="SCO127" s="1367"/>
      <c r="SCP127" s="1367"/>
      <c r="SCQ127" s="1367"/>
      <c r="SCR127" s="1367"/>
      <c r="SCS127" s="1367"/>
      <c r="SCT127" s="1367"/>
      <c r="SCU127" s="1367"/>
      <c r="SCV127" s="1367"/>
      <c r="SCW127" s="1367"/>
      <c r="SCX127" s="1367"/>
      <c r="SCY127" s="1367"/>
      <c r="SCZ127" s="1367"/>
      <c r="SDA127" s="1367"/>
      <c r="SDB127" s="1367"/>
      <c r="SDC127" s="1367"/>
      <c r="SDD127" s="1367"/>
      <c r="SDE127" s="1367"/>
      <c r="SDF127" s="1367"/>
      <c r="SDG127" s="1367"/>
      <c r="SDH127" s="1367"/>
      <c r="SDI127" s="1367"/>
      <c r="SDJ127" s="1367"/>
      <c r="SDK127" s="1367"/>
      <c r="SDL127" s="1367"/>
      <c r="SDM127" s="1367"/>
      <c r="SDN127" s="1367"/>
      <c r="SDO127" s="1367"/>
      <c r="SDP127" s="1367"/>
      <c r="SDQ127" s="1367"/>
      <c r="SDR127" s="1367"/>
      <c r="SDS127" s="1367"/>
      <c r="SDT127" s="1367"/>
      <c r="SDU127" s="1367"/>
      <c r="SDV127" s="1367"/>
      <c r="SDW127" s="1367"/>
      <c r="SDX127" s="1367"/>
      <c r="SDY127" s="1367"/>
      <c r="SDZ127" s="1367"/>
      <c r="SEA127" s="1367"/>
      <c r="SEB127" s="1367"/>
      <c r="SEC127" s="1367"/>
      <c r="SED127" s="1367"/>
      <c r="SEE127" s="1367"/>
      <c r="SEF127" s="1367"/>
      <c r="SEG127" s="1367"/>
      <c r="SEH127" s="1367"/>
      <c r="SEI127" s="1367"/>
      <c r="SEJ127" s="1367"/>
      <c r="SEK127" s="1367"/>
      <c r="SEL127" s="1367"/>
      <c r="SEM127" s="1367"/>
      <c r="SEN127" s="1367"/>
      <c r="SEO127" s="1367"/>
      <c r="SEP127" s="1367"/>
      <c r="SEQ127" s="1367"/>
      <c r="SER127" s="1367"/>
      <c r="SES127" s="1367"/>
      <c r="SET127" s="1367"/>
      <c r="SEU127" s="1367"/>
      <c r="SEV127" s="1367"/>
      <c r="SEW127" s="1367"/>
      <c r="SEX127" s="1367"/>
      <c r="SEY127" s="1367"/>
      <c r="SEZ127" s="1367"/>
      <c r="SFA127" s="1367"/>
      <c r="SFB127" s="1367"/>
      <c r="SFC127" s="1367"/>
      <c r="SFD127" s="1367"/>
      <c r="SFE127" s="1367"/>
      <c r="SFF127" s="1367"/>
      <c r="SFG127" s="1367"/>
      <c r="SFH127" s="1367"/>
      <c r="SFI127" s="1367"/>
      <c r="SFJ127" s="1367"/>
      <c r="SFK127" s="1367"/>
      <c r="SFL127" s="1367"/>
      <c r="SFM127" s="1367"/>
      <c r="SFN127" s="1367"/>
      <c r="SFO127" s="1367"/>
      <c r="SFP127" s="1367"/>
      <c r="SFQ127" s="1367"/>
      <c r="SFR127" s="1367"/>
      <c r="SFS127" s="1367"/>
      <c r="SFT127" s="1367"/>
      <c r="SFU127" s="1367"/>
      <c r="SFV127" s="1367"/>
      <c r="SFW127" s="1367"/>
      <c r="SFX127" s="1367"/>
      <c r="SFY127" s="1367"/>
      <c r="SFZ127" s="1367"/>
      <c r="SGA127" s="1367"/>
      <c r="SGB127" s="1367"/>
      <c r="SGC127" s="1367"/>
      <c r="SGD127" s="1367"/>
      <c r="SGE127" s="1367"/>
      <c r="SGF127" s="1367"/>
      <c r="SGG127" s="1367"/>
      <c r="SGH127" s="1367"/>
      <c r="SGI127" s="1367"/>
      <c r="SGJ127" s="1367"/>
      <c r="SGK127" s="1367"/>
      <c r="SGL127" s="1367"/>
      <c r="SGM127" s="1367"/>
      <c r="SGN127" s="1367"/>
      <c r="SGO127" s="1367"/>
      <c r="SGP127" s="1367"/>
      <c r="SGQ127" s="1367"/>
      <c r="SGR127" s="1367"/>
      <c r="SGS127" s="1367"/>
      <c r="SGT127" s="1367"/>
      <c r="SGU127" s="1367"/>
      <c r="SGV127" s="1367"/>
      <c r="SGW127" s="1367"/>
      <c r="SGX127" s="1367"/>
      <c r="SGY127" s="1367"/>
      <c r="SGZ127" s="1367"/>
      <c r="SHA127" s="1367"/>
      <c r="SHB127" s="1367"/>
      <c r="SHC127" s="1367"/>
      <c r="SHD127" s="1367"/>
      <c r="SHE127" s="1367"/>
      <c r="SHF127" s="1367"/>
      <c r="SHG127" s="1367"/>
      <c r="SHH127" s="1367"/>
      <c r="SHI127" s="1367"/>
      <c r="SHJ127" s="1367"/>
      <c r="SHK127" s="1367"/>
      <c r="SHL127" s="1367"/>
      <c r="SHM127" s="1367"/>
      <c r="SHN127" s="1367"/>
      <c r="SHO127" s="1367"/>
      <c r="SHP127" s="1367"/>
      <c r="SHQ127" s="1367"/>
      <c r="SHR127" s="1367"/>
      <c r="SHS127" s="1367"/>
      <c r="SHT127" s="1367"/>
      <c r="SHU127" s="1367"/>
      <c r="SHV127" s="1367"/>
      <c r="SHW127" s="1367"/>
      <c r="SHX127" s="1367"/>
      <c r="SHY127" s="1367"/>
      <c r="SHZ127" s="1367"/>
      <c r="SIA127" s="1367"/>
      <c r="SIB127" s="1367"/>
      <c r="SIC127" s="1367"/>
      <c r="SID127" s="1367"/>
      <c r="SIE127" s="1367"/>
      <c r="SIF127" s="1367"/>
      <c r="SIG127" s="1367"/>
      <c r="SIH127" s="1367"/>
      <c r="SII127" s="1367"/>
      <c r="SIJ127" s="1367"/>
      <c r="SIK127" s="1367"/>
      <c r="SIL127" s="1367"/>
      <c r="SIM127" s="1367"/>
      <c r="SIN127" s="1367"/>
      <c r="SIO127" s="1367"/>
      <c r="SIP127" s="1367"/>
      <c r="SIQ127" s="1367"/>
      <c r="SIR127" s="1367"/>
      <c r="SIS127" s="1367"/>
      <c r="SIT127" s="1367"/>
      <c r="SIU127" s="1367"/>
      <c r="SIV127" s="1367"/>
      <c r="SIW127" s="1367"/>
      <c r="SIX127" s="1367"/>
      <c r="SIY127" s="1367"/>
      <c r="SIZ127" s="1367"/>
      <c r="SJA127" s="1367"/>
      <c r="SJB127" s="1367"/>
      <c r="SJC127" s="1367"/>
      <c r="SJD127" s="1367"/>
      <c r="SJE127" s="1367"/>
      <c r="SJF127" s="1367"/>
      <c r="SJG127" s="1367"/>
      <c r="SJH127" s="1367"/>
      <c r="SJI127" s="1367"/>
      <c r="SJJ127" s="1367"/>
      <c r="SJK127" s="1367"/>
      <c r="SJL127" s="1367"/>
      <c r="SJM127" s="1367"/>
      <c r="SJN127" s="1367"/>
      <c r="SJO127" s="1367"/>
      <c r="SJP127" s="1367"/>
      <c r="SJQ127" s="1367"/>
      <c r="SJR127" s="1367"/>
      <c r="SJS127" s="1367"/>
      <c r="SJT127" s="1367"/>
      <c r="SJU127" s="1367"/>
      <c r="SJV127" s="1367"/>
      <c r="SJW127" s="1367"/>
      <c r="SJX127" s="1367"/>
      <c r="SJY127" s="1367"/>
      <c r="SJZ127" s="1367"/>
      <c r="SKA127" s="1367"/>
      <c r="SKB127" s="1367"/>
      <c r="SKC127" s="1367"/>
      <c r="SKD127" s="1367"/>
      <c r="SKE127" s="1367"/>
      <c r="SKF127" s="1367"/>
      <c r="SKG127" s="1367"/>
      <c r="SKH127" s="1367"/>
      <c r="SKI127" s="1367"/>
      <c r="SKJ127" s="1367"/>
      <c r="SKK127" s="1367"/>
      <c r="SKL127" s="1367"/>
      <c r="SKM127" s="1367"/>
      <c r="SKN127" s="1367"/>
      <c r="SKO127" s="1367"/>
      <c r="SKP127" s="1367"/>
      <c r="SKQ127" s="1367"/>
      <c r="SKR127" s="1367"/>
      <c r="SKS127" s="1367"/>
      <c r="SKT127" s="1367"/>
      <c r="SKU127" s="1367"/>
      <c r="SKV127" s="1367"/>
      <c r="SKW127" s="1367"/>
      <c r="SKX127" s="1367"/>
      <c r="SKY127" s="1367"/>
      <c r="SKZ127" s="1367"/>
      <c r="SLA127" s="1367"/>
      <c r="SLB127" s="1367"/>
      <c r="SLC127" s="1367"/>
      <c r="SLD127" s="1367"/>
      <c r="SLE127" s="1367"/>
      <c r="SLF127" s="1367"/>
      <c r="SLG127" s="1367"/>
      <c r="SLH127" s="1367"/>
      <c r="SLI127" s="1367"/>
      <c r="SLJ127" s="1367"/>
      <c r="SLK127" s="1367"/>
      <c r="SLL127" s="1367"/>
      <c r="SLM127" s="1367"/>
      <c r="SLN127" s="1367"/>
      <c r="SLO127" s="1367"/>
      <c r="SLP127" s="1367"/>
      <c r="SLQ127" s="1367"/>
      <c r="SLR127" s="1367"/>
      <c r="SLS127" s="1367"/>
      <c r="SLT127" s="1367"/>
      <c r="SLU127" s="1367"/>
      <c r="SLV127" s="1367"/>
      <c r="SLW127" s="1367"/>
      <c r="SLX127" s="1367"/>
      <c r="SLY127" s="1367"/>
      <c r="SLZ127" s="1367"/>
      <c r="SMA127" s="1367"/>
      <c r="SMB127" s="1367"/>
      <c r="SMC127" s="1367"/>
      <c r="SMD127" s="1367"/>
      <c r="SME127" s="1367"/>
      <c r="SMF127" s="1367"/>
      <c r="SMG127" s="1367"/>
      <c r="SMH127" s="1367"/>
      <c r="SMI127" s="1367"/>
      <c r="SMJ127" s="1367"/>
      <c r="SMK127" s="1367"/>
      <c r="SML127" s="1367"/>
      <c r="SMM127" s="1367"/>
      <c r="SMN127" s="1367"/>
      <c r="SMO127" s="1367"/>
      <c r="SMP127" s="1367"/>
      <c r="SMQ127" s="1367"/>
      <c r="SMR127" s="1367"/>
      <c r="SMS127" s="1367"/>
      <c r="SMT127" s="1367"/>
      <c r="SMU127" s="1367"/>
      <c r="SMV127" s="1367"/>
      <c r="SMW127" s="1367"/>
      <c r="SMX127" s="1367"/>
      <c r="SMY127" s="1367"/>
      <c r="SMZ127" s="1367"/>
      <c r="SNA127" s="1367"/>
      <c r="SNB127" s="1367"/>
      <c r="SNC127" s="1367"/>
      <c r="SND127" s="1367"/>
      <c r="SNE127" s="1367"/>
      <c r="SNF127" s="1367"/>
      <c r="SNG127" s="1367"/>
      <c r="SNH127" s="1367"/>
      <c r="SNI127" s="1367"/>
      <c r="SNJ127" s="1367"/>
      <c r="SNK127" s="1367"/>
      <c r="SNL127" s="1367"/>
      <c r="SNM127" s="1367"/>
      <c r="SNN127" s="1367"/>
      <c r="SNO127" s="1367"/>
      <c r="SNP127" s="1367"/>
      <c r="SNQ127" s="1367"/>
      <c r="SNR127" s="1367"/>
      <c r="SNS127" s="1367"/>
      <c r="SNT127" s="1367"/>
      <c r="SNU127" s="1367"/>
      <c r="SNV127" s="1367"/>
      <c r="SNW127" s="1367"/>
      <c r="SNX127" s="1367"/>
      <c r="SNY127" s="1367"/>
      <c r="SNZ127" s="1367"/>
      <c r="SOA127" s="1367"/>
      <c r="SOB127" s="1367"/>
      <c r="SOC127" s="1367"/>
      <c r="SOD127" s="1367"/>
      <c r="SOE127" s="1367"/>
      <c r="SOF127" s="1367"/>
      <c r="SOG127" s="1367"/>
      <c r="SOH127" s="1367"/>
      <c r="SOI127" s="1367"/>
      <c r="SOJ127" s="1367"/>
      <c r="SOK127" s="1367"/>
      <c r="SOL127" s="1367"/>
      <c r="SOM127" s="1367"/>
      <c r="SON127" s="1367"/>
      <c r="SOO127" s="1367"/>
      <c r="SOP127" s="1367"/>
      <c r="SOQ127" s="1367"/>
      <c r="SOR127" s="1367"/>
      <c r="SOS127" s="1367"/>
      <c r="SOT127" s="1367"/>
      <c r="SOU127" s="1367"/>
      <c r="SOV127" s="1367"/>
      <c r="SOW127" s="1367"/>
      <c r="SOX127" s="1367"/>
      <c r="SOY127" s="1367"/>
      <c r="SOZ127" s="1367"/>
      <c r="SPA127" s="1367"/>
      <c r="SPB127" s="1367"/>
      <c r="SPC127" s="1367"/>
      <c r="SPD127" s="1367"/>
      <c r="SPE127" s="1367"/>
      <c r="SPF127" s="1367"/>
      <c r="SPG127" s="1367"/>
      <c r="SPH127" s="1367"/>
      <c r="SPI127" s="1367"/>
      <c r="SPJ127" s="1367"/>
      <c r="SPK127" s="1367"/>
      <c r="SPL127" s="1367"/>
      <c r="SPM127" s="1367"/>
      <c r="SPN127" s="1367"/>
      <c r="SPO127" s="1367"/>
      <c r="SPP127" s="1367"/>
      <c r="SPQ127" s="1367"/>
      <c r="SPR127" s="1367"/>
      <c r="SPS127" s="1367"/>
      <c r="SPT127" s="1367"/>
      <c r="SPU127" s="1367"/>
      <c r="SPV127" s="1367"/>
      <c r="SPW127" s="1367"/>
      <c r="SPX127" s="1367"/>
      <c r="SPY127" s="1367"/>
      <c r="SPZ127" s="1367"/>
      <c r="SQA127" s="1367"/>
      <c r="SQB127" s="1367"/>
      <c r="SQC127" s="1367"/>
      <c r="SQD127" s="1367"/>
      <c r="SQE127" s="1367"/>
      <c r="SQF127" s="1367"/>
      <c r="SQG127" s="1367"/>
      <c r="SQH127" s="1367"/>
      <c r="SQI127" s="1367"/>
      <c r="SQJ127" s="1367"/>
      <c r="SQK127" s="1367"/>
      <c r="SQL127" s="1367"/>
      <c r="SQM127" s="1367"/>
      <c r="SQN127" s="1367"/>
      <c r="SQO127" s="1367"/>
      <c r="SQP127" s="1367"/>
      <c r="SQQ127" s="1367"/>
      <c r="SQR127" s="1367"/>
      <c r="SQS127" s="1367"/>
      <c r="SQT127" s="1367"/>
      <c r="SQU127" s="1367"/>
      <c r="SQV127" s="1367"/>
      <c r="SQW127" s="1367"/>
      <c r="SQX127" s="1367"/>
      <c r="SQY127" s="1367"/>
      <c r="SQZ127" s="1367"/>
      <c r="SRA127" s="1367"/>
      <c r="SRB127" s="1367"/>
      <c r="SRC127" s="1367"/>
      <c r="SRD127" s="1367"/>
      <c r="SRE127" s="1367"/>
      <c r="SRF127" s="1367"/>
      <c r="SRG127" s="1367"/>
      <c r="SRH127" s="1367"/>
      <c r="SRI127" s="1367"/>
      <c r="SRJ127" s="1367"/>
      <c r="SRK127" s="1367"/>
      <c r="SRL127" s="1367"/>
      <c r="SRM127" s="1367"/>
      <c r="SRN127" s="1367"/>
      <c r="SRO127" s="1367"/>
      <c r="SRP127" s="1367"/>
      <c r="SRQ127" s="1367"/>
      <c r="SRR127" s="1367"/>
      <c r="SRS127" s="1367"/>
      <c r="SRT127" s="1367"/>
      <c r="SRU127" s="1367"/>
      <c r="SRV127" s="1367"/>
      <c r="SRW127" s="1367"/>
      <c r="SRX127" s="1367"/>
      <c r="SRY127" s="1367"/>
      <c r="SRZ127" s="1367"/>
      <c r="SSA127" s="1367"/>
      <c r="SSB127" s="1367"/>
      <c r="SSC127" s="1367"/>
      <c r="SSD127" s="1367"/>
      <c r="SSE127" s="1367"/>
      <c r="SSF127" s="1367"/>
      <c r="SSG127" s="1367"/>
      <c r="SSH127" s="1367"/>
      <c r="SSI127" s="1367"/>
      <c r="SSJ127" s="1367"/>
      <c r="SSK127" s="1367"/>
      <c r="SSL127" s="1367"/>
      <c r="SSM127" s="1367"/>
      <c r="SSN127" s="1367"/>
      <c r="SSO127" s="1367"/>
      <c r="SSP127" s="1367"/>
      <c r="SSQ127" s="1367"/>
      <c r="SSR127" s="1367"/>
      <c r="SSS127" s="1367"/>
      <c r="SST127" s="1367"/>
      <c r="SSU127" s="1367"/>
      <c r="SSV127" s="1367"/>
      <c r="SSW127" s="1367"/>
      <c r="SSX127" s="1367"/>
      <c r="SSY127" s="1367"/>
      <c r="SSZ127" s="1367"/>
      <c r="STA127" s="1367"/>
      <c r="STB127" s="1367"/>
      <c r="STC127" s="1367"/>
      <c r="STD127" s="1367"/>
      <c r="STE127" s="1367"/>
      <c r="STF127" s="1367"/>
      <c r="STG127" s="1367"/>
      <c r="STH127" s="1367"/>
      <c r="STI127" s="1367"/>
      <c r="STJ127" s="1367"/>
      <c r="STK127" s="1367"/>
      <c r="STL127" s="1367"/>
      <c r="STM127" s="1367"/>
      <c r="STN127" s="1367"/>
      <c r="STO127" s="1367"/>
      <c r="STP127" s="1367"/>
      <c r="STQ127" s="1367"/>
      <c r="STR127" s="1367"/>
      <c r="STS127" s="1367"/>
      <c r="STT127" s="1367"/>
      <c r="STU127" s="1367"/>
      <c r="STV127" s="1367"/>
      <c r="STW127" s="1367"/>
      <c r="STX127" s="1367"/>
      <c r="STY127" s="1367"/>
      <c r="STZ127" s="1367"/>
      <c r="SUA127" s="1367"/>
      <c r="SUB127" s="1367"/>
      <c r="SUC127" s="1367"/>
      <c r="SUD127" s="1367"/>
      <c r="SUE127" s="1367"/>
      <c r="SUF127" s="1367"/>
      <c r="SUG127" s="1367"/>
      <c r="SUH127" s="1367"/>
      <c r="SUI127" s="1367"/>
      <c r="SUJ127" s="1367"/>
      <c r="SUK127" s="1367"/>
      <c r="SUL127" s="1367"/>
      <c r="SUM127" s="1367"/>
      <c r="SUN127" s="1367"/>
      <c r="SUO127" s="1367"/>
      <c r="SUP127" s="1367"/>
      <c r="SUQ127" s="1367"/>
      <c r="SUR127" s="1367"/>
      <c r="SUS127" s="1367"/>
      <c r="SUT127" s="1367"/>
      <c r="SUU127" s="1367"/>
      <c r="SUV127" s="1367"/>
      <c r="SUW127" s="1367"/>
      <c r="SUX127" s="1367"/>
      <c r="SUY127" s="1367"/>
      <c r="SUZ127" s="1367"/>
      <c r="SVA127" s="1367"/>
      <c r="SVB127" s="1367"/>
      <c r="SVC127" s="1367"/>
      <c r="SVD127" s="1367"/>
      <c r="SVE127" s="1367"/>
      <c r="SVF127" s="1367"/>
      <c r="SVG127" s="1367"/>
      <c r="SVH127" s="1367"/>
      <c r="SVI127" s="1367"/>
      <c r="SVJ127" s="1367"/>
      <c r="SVK127" s="1367"/>
      <c r="SVL127" s="1367"/>
      <c r="SVM127" s="1367"/>
      <c r="SVN127" s="1367"/>
      <c r="SVO127" s="1367"/>
      <c r="SVP127" s="1367"/>
      <c r="SVQ127" s="1367"/>
      <c r="SVR127" s="1367"/>
      <c r="SVS127" s="1367"/>
      <c r="SVT127" s="1367"/>
      <c r="SVU127" s="1367"/>
      <c r="SVV127" s="1367"/>
      <c r="SVW127" s="1367"/>
      <c r="SVX127" s="1367"/>
      <c r="SVY127" s="1367"/>
      <c r="SVZ127" s="1367"/>
      <c r="SWA127" s="1367"/>
      <c r="SWB127" s="1367"/>
      <c r="SWC127" s="1367"/>
      <c r="SWD127" s="1367"/>
      <c r="SWE127" s="1367"/>
      <c r="SWF127" s="1367"/>
      <c r="SWG127" s="1367"/>
      <c r="SWH127" s="1367"/>
      <c r="SWI127" s="1367"/>
      <c r="SWJ127" s="1367"/>
      <c r="SWK127" s="1367"/>
      <c r="SWL127" s="1367"/>
      <c r="SWM127" s="1367"/>
      <c r="SWN127" s="1367"/>
      <c r="SWO127" s="1367"/>
      <c r="SWP127" s="1367"/>
      <c r="SWQ127" s="1367"/>
      <c r="SWR127" s="1367"/>
      <c r="SWS127" s="1367"/>
      <c r="SWT127" s="1367"/>
      <c r="SWU127" s="1367"/>
      <c r="SWV127" s="1367"/>
      <c r="SWW127" s="1367"/>
      <c r="SWX127" s="1367"/>
      <c r="SWY127" s="1367"/>
      <c r="SWZ127" s="1367"/>
      <c r="SXA127" s="1367"/>
      <c r="SXB127" s="1367"/>
      <c r="SXC127" s="1367"/>
      <c r="SXD127" s="1367"/>
      <c r="SXE127" s="1367"/>
      <c r="SXF127" s="1367"/>
      <c r="SXG127" s="1367"/>
      <c r="SXH127" s="1367"/>
      <c r="SXI127" s="1367"/>
      <c r="SXJ127" s="1367"/>
      <c r="SXK127" s="1367"/>
      <c r="SXL127" s="1367"/>
      <c r="SXM127" s="1367"/>
      <c r="SXN127" s="1367"/>
      <c r="SXO127" s="1367"/>
      <c r="SXP127" s="1367"/>
      <c r="SXQ127" s="1367"/>
      <c r="SXR127" s="1367"/>
      <c r="SXS127" s="1367"/>
      <c r="SXT127" s="1367"/>
      <c r="SXU127" s="1367"/>
      <c r="SXV127" s="1367"/>
      <c r="SXW127" s="1367"/>
      <c r="SXX127" s="1367"/>
      <c r="SXY127" s="1367"/>
      <c r="SXZ127" s="1367"/>
      <c r="SYA127" s="1367"/>
      <c r="SYB127" s="1367"/>
      <c r="SYC127" s="1367"/>
      <c r="SYD127" s="1367"/>
      <c r="SYE127" s="1367"/>
      <c r="SYF127" s="1367"/>
      <c r="SYG127" s="1367"/>
      <c r="SYH127" s="1367"/>
      <c r="SYI127" s="1367"/>
      <c r="SYJ127" s="1367"/>
      <c r="SYK127" s="1367"/>
      <c r="SYL127" s="1367"/>
      <c r="SYM127" s="1367"/>
      <c r="SYN127" s="1367"/>
      <c r="SYO127" s="1367"/>
      <c r="SYP127" s="1367"/>
      <c r="SYQ127" s="1367"/>
      <c r="SYR127" s="1367"/>
      <c r="SYS127" s="1367"/>
      <c r="SYT127" s="1367"/>
      <c r="SYU127" s="1367"/>
      <c r="SYV127" s="1367"/>
      <c r="SYW127" s="1367"/>
      <c r="SYX127" s="1367"/>
      <c r="SYY127" s="1367"/>
      <c r="SYZ127" s="1367"/>
      <c r="SZA127" s="1367"/>
      <c r="SZB127" s="1367"/>
      <c r="SZC127" s="1367"/>
      <c r="SZD127" s="1367"/>
      <c r="SZE127" s="1367"/>
      <c r="SZF127" s="1367"/>
      <c r="SZG127" s="1367"/>
      <c r="SZH127" s="1367"/>
      <c r="SZI127" s="1367"/>
      <c r="SZJ127" s="1367"/>
      <c r="SZK127" s="1367"/>
      <c r="SZL127" s="1367"/>
      <c r="SZM127" s="1367"/>
      <c r="SZN127" s="1367"/>
      <c r="SZO127" s="1367"/>
      <c r="SZP127" s="1367"/>
      <c r="SZQ127" s="1367"/>
      <c r="SZR127" s="1367"/>
      <c r="SZS127" s="1367"/>
      <c r="SZT127" s="1367"/>
      <c r="SZU127" s="1367"/>
      <c r="SZV127" s="1367"/>
      <c r="SZW127" s="1367"/>
      <c r="SZX127" s="1367"/>
      <c r="SZY127" s="1367"/>
      <c r="SZZ127" s="1367"/>
      <c r="TAA127" s="1367"/>
      <c r="TAB127" s="1367"/>
      <c r="TAC127" s="1367"/>
      <c r="TAD127" s="1367"/>
      <c r="TAE127" s="1367"/>
      <c r="TAF127" s="1367"/>
      <c r="TAG127" s="1367"/>
      <c r="TAH127" s="1367"/>
      <c r="TAI127" s="1367"/>
      <c r="TAJ127" s="1367"/>
      <c r="TAK127" s="1367"/>
      <c r="TAL127" s="1367"/>
      <c r="TAM127" s="1367"/>
      <c r="TAN127" s="1367"/>
      <c r="TAO127" s="1367"/>
      <c r="TAP127" s="1367"/>
      <c r="TAQ127" s="1367"/>
      <c r="TAR127" s="1367"/>
      <c r="TAS127" s="1367"/>
      <c r="TAT127" s="1367"/>
      <c r="TAU127" s="1367"/>
      <c r="TAV127" s="1367"/>
      <c r="TAW127" s="1367"/>
      <c r="TAX127" s="1367"/>
      <c r="TAY127" s="1367"/>
      <c r="TAZ127" s="1367"/>
      <c r="TBA127" s="1367"/>
      <c r="TBB127" s="1367"/>
      <c r="TBC127" s="1367"/>
      <c r="TBD127" s="1367"/>
      <c r="TBE127" s="1367"/>
      <c r="TBF127" s="1367"/>
      <c r="TBG127" s="1367"/>
      <c r="TBH127" s="1367"/>
      <c r="TBI127" s="1367"/>
      <c r="TBJ127" s="1367"/>
      <c r="TBK127" s="1367"/>
      <c r="TBL127" s="1367"/>
      <c r="TBM127" s="1367"/>
      <c r="TBN127" s="1367"/>
      <c r="TBO127" s="1367"/>
      <c r="TBP127" s="1367"/>
      <c r="TBQ127" s="1367"/>
      <c r="TBR127" s="1367"/>
      <c r="TBS127" s="1367"/>
      <c r="TBT127" s="1367"/>
      <c r="TBU127" s="1367"/>
      <c r="TBV127" s="1367"/>
      <c r="TBW127" s="1367"/>
      <c r="TBX127" s="1367"/>
      <c r="TBY127" s="1367"/>
      <c r="TBZ127" s="1367"/>
      <c r="TCA127" s="1367"/>
      <c r="TCB127" s="1367"/>
      <c r="TCC127" s="1367"/>
      <c r="TCD127" s="1367"/>
      <c r="TCE127" s="1367"/>
      <c r="TCF127" s="1367"/>
      <c r="TCG127" s="1367"/>
      <c r="TCH127" s="1367"/>
      <c r="TCI127" s="1367"/>
      <c r="TCJ127" s="1367"/>
      <c r="TCK127" s="1367"/>
      <c r="TCL127" s="1367"/>
      <c r="TCM127" s="1367"/>
      <c r="TCN127" s="1367"/>
      <c r="TCO127" s="1367"/>
      <c r="TCP127" s="1367"/>
      <c r="TCQ127" s="1367"/>
      <c r="TCR127" s="1367"/>
      <c r="TCS127" s="1367"/>
      <c r="TCT127" s="1367"/>
      <c r="TCU127" s="1367"/>
      <c r="TCV127" s="1367"/>
      <c r="TCW127" s="1367"/>
      <c r="TCX127" s="1367"/>
      <c r="TCY127" s="1367"/>
      <c r="TCZ127" s="1367"/>
      <c r="TDA127" s="1367"/>
      <c r="TDB127" s="1367"/>
      <c r="TDC127" s="1367"/>
      <c r="TDD127" s="1367"/>
      <c r="TDE127" s="1367"/>
      <c r="TDF127" s="1367"/>
      <c r="TDG127" s="1367"/>
      <c r="TDH127" s="1367"/>
      <c r="TDI127" s="1367"/>
      <c r="TDJ127" s="1367"/>
      <c r="TDK127" s="1367"/>
      <c r="TDL127" s="1367"/>
      <c r="TDM127" s="1367"/>
      <c r="TDN127" s="1367"/>
      <c r="TDO127" s="1367"/>
      <c r="TDP127" s="1367"/>
      <c r="TDQ127" s="1367"/>
      <c r="TDR127" s="1367"/>
      <c r="TDS127" s="1367"/>
      <c r="TDT127" s="1367"/>
      <c r="TDU127" s="1367"/>
      <c r="TDV127" s="1367"/>
      <c r="TDW127" s="1367"/>
      <c r="TDX127" s="1367"/>
      <c r="TDY127" s="1367"/>
      <c r="TDZ127" s="1367"/>
      <c r="TEA127" s="1367"/>
      <c r="TEB127" s="1367"/>
      <c r="TEC127" s="1367"/>
      <c r="TED127" s="1367"/>
      <c r="TEE127" s="1367"/>
      <c r="TEF127" s="1367"/>
      <c r="TEG127" s="1367"/>
      <c r="TEH127" s="1367"/>
      <c r="TEI127" s="1367"/>
      <c r="TEJ127" s="1367"/>
      <c r="TEK127" s="1367"/>
      <c r="TEL127" s="1367"/>
      <c r="TEM127" s="1367"/>
      <c r="TEN127" s="1367"/>
      <c r="TEO127" s="1367"/>
      <c r="TEP127" s="1367"/>
      <c r="TEQ127" s="1367"/>
      <c r="TER127" s="1367"/>
      <c r="TES127" s="1367"/>
      <c r="TET127" s="1367"/>
      <c r="TEU127" s="1367"/>
      <c r="TEV127" s="1367"/>
      <c r="TEW127" s="1367"/>
      <c r="TEX127" s="1367"/>
      <c r="TEY127" s="1367"/>
      <c r="TEZ127" s="1367"/>
      <c r="TFA127" s="1367"/>
      <c r="TFB127" s="1367"/>
      <c r="TFC127" s="1367"/>
      <c r="TFD127" s="1367"/>
      <c r="TFE127" s="1367"/>
      <c r="TFF127" s="1367"/>
      <c r="TFG127" s="1367"/>
      <c r="TFH127" s="1367"/>
      <c r="TFI127" s="1367"/>
      <c r="TFJ127" s="1367"/>
      <c r="TFK127" s="1367"/>
      <c r="TFL127" s="1367"/>
      <c r="TFM127" s="1367"/>
      <c r="TFN127" s="1367"/>
      <c r="TFO127" s="1367"/>
      <c r="TFP127" s="1367"/>
      <c r="TFQ127" s="1367"/>
      <c r="TFR127" s="1367"/>
      <c r="TFS127" s="1367"/>
      <c r="TFT127" s="1367"/>
      <c r="TFU127" s="1367"/>
      <c r="TFV127" s="1367"/>
      <c r="TFW127" s="1367"/>
      <c r="TFX127" s="1367"/>
      <c r="TFY127" s="1367"/>
      <c r="TFZ127" s="1367"/>
      <c r="TGA127" s="1367"/>
      <c r="TGB127" s="1367"/>
      <c r="TGC127" s="1367"/>
      <c r="TGD127" s="1367"/>
      <c r="TGE127" s="1367"/>
      <c r="TGF127" s="1367"/>
      <c r="TGG127" s="1367"/>
      <c r="TGH127" s="1367"/>
      <c r="TGI127" s="1367"/>
      <c r="TGJ127" s="1367"/>
      <c r="TGK127" s="1367"/>
      <c r="TGL127" s="1367"/>
      <c r="TGM127" s="1367"/>
      <c r="TGN127" s="1367"/>
      <c r="TGO127" s="1367"/>
      <c r="TGP127" s="1367"/>
      <c r="TGQ127" s="1367"/>
      <c r="TGR127" s="1367"/>
      <c r="TGS127" s="1367"/>
      <c r="TGT127" s="1367"/>
      <c r="TGU127" s="1367"/>
      <c r="TGV127" s="1367"/>
      <c r="TGW127" s="1367"/>
      <c r="TGX127" s="1367"/>
      <c r="TGY127" s="1367"/>
      <c r="TGZ127" s="1367"/>
      <c r="THA127" s="1367"/>
      <c r="THB127" s="1367"/>
      <c r="THC127" s="1367"/>
      <c r="THD127" s="1367"/>
      <c r="THE127" s="1367"/>
      <c r="THF127" s="1367"/>
      <c r="THG127" s="1367"/>
      <c r="THH127" s="1367"/>
      <c r="THI127" s="1367"/>
      <c r="THJ127" s="1367"/>
      <c r="THK127" s="1367"/>
      <c r="THL127" s="1367"/>
      <c r="THM127" s="1367"/>
      <c r="THN127" s="1367"/>
      <c r="THO127" s="1367"/>
      <c r="THP127" s="1367"/>
      <c r="THQ127" s="1367"/>
      <c r="THR127" s="1367"/>
      <c r="THS127" s="1367"/>
      <c r="THT127" s="1367"/>
      <c r="THU127" s="1367"/>
      <c r="THV127" s="1367"/>
      <c r="THW127" s="1367"/>
      <c r="THX127" s="1367"/>
      <c r="THY127" s="1367"/>
      <c r="THZ127" s="1367"/>
      <c r="TIA127" s="1367"/>
      <c r="TIB127" s="1367"/>
      <c r="TIC127" s="1367"/>
      <c r="TID127" s="1367"/>
      <c r="TIE127" s="1367"/>
      <c r="TIF127" s="1367"/>
      <c r="TIG127" s="1367"/>
      <c r="TIH127" s="1367"/>
      <c r="TII127" s="1367"/>
      <c r="TIJ127" s="1367"/>
      <c r="TIK127" s="1367"/>
      <c r="TIL127" s="1367"/>
      <c r="TIM127" s="1367"/>
      <c r="TIN127" s="1367"/>
      <c r="TIO127" s="1367"/>
      <c r="TIP127" s="1367"/>
      <c r="TIQ127" s="1367"/>
      <c r="TIR127" s="1367"/>
      <c r="TIS127" s="1367"/>
      <c r="TIT127" s="1367"/>
      <c r="TIU127" s="1367"/>
      <c r="TIV127" s="1367"/>
      <c r="TIW127" s="1367"/>
      <c r="TIX127" s="1367"/>
      <c r="TIY127" s="1367"/>
      <c r="TIZ127" s="1367"/>
      <c r="TJA127" s="1367"/>
      <c r="TJB127" s="1367"/>
      <c r="TJC127" s="1367"/>
      <c r="TJD127" s="1367"/>
      <c r="TJE127" s="1367"/>
      <c r="TJF127" s="1367"/>
      <c r="TJG127" s="1367"/>
      <c r="TJH127" s="1367"/>
      <c r="TJI127" s="1367"/>
      <c r="TJJ127" s="1367"/>
      <c r="TJK127" s="1367"/>
      <c r="TJL127" s="1367"/>
      <c r="TJM127" s="1367"/>
      <c r="TJN127" s="1367"/>
      <c r="TJO127" s="1367"/>
      <c r="TJP127" s="1367"/>
      <c r="TJQ127" s="1367"/>
      <c r="TJR127" s="1367"/>
      <c r="TJS127" s="1367"/>
      <c r="TJT127" s="1367"/>
      <c r="TJU127" s="1367"/>
      <c r="TJV127" s="1367"/>
      <c r="TJW127" s="1367"/>
      <c r="TJX127" s="1367"/>
      <c r="TJY127" s="1367"/>
      <c r="TJZ127" s="1367"/>
      <c r="TKA127" s="1367"/>
      <c r="TKB127" s="1367"/>
      <c r="TKC127" s="1367"/>
      <c r="TKD127" s="1367"/>
      <c r="TKE127" s="1367"/>
      <c r="TKF127" s="1367"/>
      <c r="TKG127" s="1367"/>
      <c r="TKH127" s="1367"/>
      <c r="TKI127" s="1367"/>
      <c r="TKJ127" s="1367"/>
      <c r="TKK127" s="1367"/>
      <c r="TKL127" s="1367"/>
      <c r="TKM127" s="1367"/>
      <c r="TKN127" s="1367"/>
      <c r="TKO127" s="1367"/>
      <c r="TKP127" s="1367"/>
      <c r="TKQ127" s="1367"/>
      <c r="TKR127" s="1367"/>
      <c r="TKS127" s="1367"/>
      <c r="TKT127" s="1367"/>
      <c r="TKU127" s="1367"/>
      <c r="TKV127" s="1367"/>
      <c r="TKW127" s="1367"/>
      <c r="TKX127" s="1367"/>
      <c r="TKY127" s="1367"/>
      <c r="TKZ127" s="1367"/>
      <c r="TLA127" s="1367"/>
      <c r="TLB127" s="1367"/>
      <c r="TLC127" s="1367"/>
      <c r="TLD127" s="1367"/>
      <c r="TLE127" s="1367"/>
      <c r="TLF127" s="1367"/>
      <c r="TLG127" s="1367"/>
      <c r="TLH127" s="1367"/>
      <c r="TLI127" s="1367"/>
      <c r="TLJ127" s="1367"/>
      <c r="TLK127" s="1367"/>
      <c r="TLL127" s="1367"/>
      <c r="TLM127" s="1367"/>
      <c r="TLN127" s="1367"/>
      <c r="TLO127" s="1367"/>
      <c r="TLP127" s="1367"/>
      <c r="TLQ127" s="1367"/>
      <c r="TLR127" s="1367"/>
      <c r="TLS127" s="1367"/>
      <c r="TLT127" s="1367"/>
      <c r="TLU127" s="1367"/>
      <c r="TLV127" s="1367"/>
      <c r="TLW127" s="1367"/>
      <c r="TLX127" s="1367"/>
      <c r="TLY127" s="1367"/>
      <c r="TLZ127" s="1367"/>
      <c r="TMA127" s="1367"/>
      <c r="TMB127" s="1367"/>
      <c r="TMC127" s="1367"/>
      <c r="TMD127" s="1367"/>
      <c r="TME127" s="1367"/>
      <c r="TMF127" s="1367"/>
      <c r="TMG127" s="1367"/>
      <c r="TMH127" s="1367"/>
      <c r="TMI127" s="1367"/>
      <c r="TMJ127" s="1367"/>
      <c r="TMK127" s="1367"/>
      <c r="TML127" s="1367"/>
      <c r="TMM127" s="1367"/>
      <c r="TMN127" s="1367"/>
      <c r="TMO127" s="1367"/>
      <c r="TMP127" s="1367"/>
      <c r="TMQ127" s="1367"/>
      <c r="TMR127" s="1367"/>
      <c r="TMS127" s="1367"/>
      <c r="TMT127" s="1367"/>
      <c r="TMU127" s="1367"/>
      <c r="TMV127" s="1367"/>
      <c r="TMW127" s="1367"/>
      <c r="TMX127" s="1367"/>
      <c r="TMY127" s="1367"/>
      <c r="TMZ127" s="1367"/>
      <c r="TNA127" s="1367"/>
      <c r="TNB127" s="1367"/>
      <c r="TNC127" s="1367"/>
      <c r="TND127" s="1367"/>
      <c r="TNE127" s="1367"/>
      <c r="TNF127" s="1367"/>
      <c r="TNG127" s="1367"/>
      <c r="TNH127" s="1367"/>
      <c r="TNI127" s="1367"/>
      <c r="TNJ127" s="1367"/>
      <c r="TNK127" s="1367"/>
      <c r="TNL127" s="1367"/>
      <c r="TNM127" s="1367"/>
      <c r="TNN127" s="1367"/>
      <c r="TNO127" s="1367"/>
      <c r="TNP127" s="1367"/>
      <c r="TNQ127" s="1367"/>
      <c r="TNR127" s="1367"/>
      <c r="TNS127" s="1367"/>
      <c r="TNT127" s="1367"/>
      <c r="TNU127" s="1367"/>
      <c r="TNV127" s="1367"/>
      <c r="TNW127" s="1367"/>
      <c r="TNX127" s="1367"/>
      <c r="TNY127" s="1367"/>
      <c r="TNZ127" s="1367"/>
      <c r="TOA127" s="1367"/>
      <c r="TOB127" s="1367"/>
      <c r="TOC127" s="1367"/>
      <c r="TOD127" s="1367"/>
      <c r="TOE127" s="1367"/>
      <c r="TOF127" s="1367"/>
      <c r="TOG127" s="1367"/>
      <c r="TOH127" s="1367"/>
      <c r="TOI127" s="1367"/>
      <c r="TOJ127" s="1367"/>
      <c r="TOK127" s="1367"/>
      <c r="TOL127" s="1367"/>
      <c r="TOM127" s="1367"/>
      <c r="TON127" s="1367"/>
      <c r="TOO127" s="1367"/>
      <c r="TOP127" s="1367"/>
      <c r="TOQ127" s="1367"/>
      <c r="TOR127" s="1367"/>
      <c r="TOS127" s="1367"/>
      <c r="TOT127" s="1367"/>
      <c r="TOU127" s="1367"/>
      <c r="TOV127" s="1367"/>
      <c r="TOW127" s="1367"/>
      <c r="TOX127" s="1367"/>
      <c r="TOY127" s="1367"/>
      <c r="TOZ127" s="1367"/>
      <c r="TPA127" s="1367"/>
      <c r="TPB127" s="1367"/>
      <c r="TPC127" s="1367"/>
      <c r="TPD127" s="1367"/>
      <c r="TPE127" s="1367"/>
      <c r="TPF127" s="1367"/>
      <c r="TPG127" s="1367"/>
      <c r="TPH127" s="1367"/>
      <c r="TPI127" s="1367"/>
      <c r="TPJ127" s="1367"/>
      <c r="TPK127" s="1367"/>
      <c r="TPL127" s="1367"/>
      <c r="TPM127" s="1367"/>
      <c r="TPN127" s="1367"/>
      <c r="TPO127" s="1367"/>
      <c r="TPP127" s="1367"/>
      <c r="TPQ127" s="1367"/>
      <c r="TPR127" s="1367"/>
      <c r="TPS127" s="1367"/>
      <c r="TPT127" s="1367"/>
      <c r="TPU127" s="1367"/>
      <c r="TPV127" s="1367"/>
      <c r="TPW127" s="1367"/>
      <c r="TPX127" s="1367"/>
      <c r="TPY127" s="1367"/>
      <c r="TPZ127" s="1367"/>
      <c r="TQA127" s="1367"/>
      <c r="TQB127" s="1367"/>
      <c r="TQC127" s="1367"/>
      <c r="TQD127" s="1367"/>
      <c r="TQE127" s="1367"/>
      <c r="TQF127" s="1367"/>
      <c r="TQG127" s="1367"/>
      <c r="TQH127" s="1367"/>
      <c r="TQI127" s="1367"/>
      <c r="TQJ127" s="1367"/>
      <c r="TQK127" s="1367"/>
      <c r="TQL127" s="1367"/>
      <c r="TQM127" s="1367"/>
      <c r="TQN127" s="1367"/>
      <c r="TQO127" s="1367"/>
      <c r="TQP127" s="1367"/>
      <c r="TQQ127" s="1367"/>
      <c r="TQR127" s="1367"/>
      <c r="TQS127" s="1367"/>
      <c r="TQT127" s="1367"/>
      <c r="TQU127" s="1367"/>
      <c r="TQV127" s="1367"/>
      <c r="TQW127" s="1367"/>
      <c r="TQX127" s="1367"/>
      <c r="TQY127" s="1367"/>
      <c r="TQZ127" s="1367"/>
      <c r="TRA127" s="1367"/>
      <c r="TRB127" s="1367"/>
      <c r="TRC127" s="1367"/>
      <c r="TRD127" s="1367"/>
      <c r="TRE127" s="1367"/>
      <c r="TRF127" s="1367"/>
      <c r="TRG127" s="1367"/>
      <c r="TRH127" s="1367"/>
      <c r="TRI127" s="1367"/>
      <c r="TRJ127" s="1367"/>
      <c r="TRK127" s="1367"/>
      <c r="TRL127" s="1367"/>
      <c r="TRM127" s="1367"/>
      <c r="TRN127" s="1367"/>
      <c r="TRO127" s="1367"/>
      <c r="TRP127" s="1367"/>
      <c r="TRQ127" s="1367"/>
      <c r="TRR127" s="1367"/>
      <c r="TRS127" s="1367"/>
      <c r="TRT127" s="1367"/>
      <c r="TRU127" s="1367"/>
      <c r="TRV127" s="1367"/>
      <c r="TRW127" s="1367"/>
      <c r="TRX127" s="1367"/>
      <c r="TRY127" s="1367"/>
      <c r="TRZ127" s="1367"/>
      <c r="TSA127" s="1367"/>
      <c r="TSB127" s="1367"/>
      <c r="TSC127" s="1367"/>
      <c r="TSD127" s="1367"/>
      <c r="TSE127" s="1367"/>
      <c r="TSF127" s="1367"/>
      <c r="TSG127" s="1367"/>
      <c r="TSH127" s="1367"/>
      <c r="TSI127" s="1367"/>
      <c r="TSJ127" s="1367"/>
      <c r="TSK127" s="1367"/>
      <c r="TSL127" s="1367"/>
      <c r="TSM127" s="1367"/>
      <c r="TSN127" s="1367"/>
      <c r="TSO127" s="1367"/>
      <c r="TSP127" s="1367"/>
      <c r="TSQ127" s="1367"/>
      <c r="TSR127" s="1367"/>
      <c r="TSS127" s="1367"/>
      <c r="TST127" s="1367"/>
      <c r="TSU127" s="1367"/>
      <c r="TSV127" s="1367"/>
      <c r="TSW127" s="1367"/>
      <c r="TSX127" s="1367"/>
      <c r="TSY127" s="1367"/>
      <c r="TSZ127" s="1367"/>
      <c r="TTA127" s="1367"/>
      <c r="TTB127" s="1367"/>
      <c r="TTC127" s="1367"/>
      <c r="TTD127" s="1367"/>
      <c r="TTE127" s="1367"/>
      <c r="TTF127" s="1367"/>
      <c r="TTG127" s="1367"/>
      <c r="TTH127" s="1367"/>
      <c r="TTI127" s="1367"/>
      <c r="TTJ127" s="1367"/>
      <c r="TTK127" s="1367"/>
      <c r="TTL127" s="1367"/>
      <c r="TTM127" s="1367"/>
      <c r="TTN127" s="1367"/>
      <c r="TTO127" s="1367"/>
      <c r="TTP127" s="1367"/>
      <c r="TTQ127" s="1367"/>
      <c r="TTR127" s="1367"/>
      <c r="TTS127" s="1367"/>
      <c r="TTT127" s="1367"/>
      <c r="TTU127" s="1367"/>
      <c r="TTV127" s="1367"/>
      <c r="TTW127" s="1367"/>
      <c r="TTX127" s="1367"/>
      <c r="TTY127" s="1367"/>
      <c r="TTZ127" s="1367"/>
      <c r="TUA127" s="1367"/>
      <c r="TUB127" s="1367"/>
      <c r="TUC127" s="1367"/>
      <c r="TUD127" s="1367"/>
      <c r="TUE127" s="1367"/>
      <c r="TUF127" s="1367"/>
      <c r="TUG127" s="1367"/>
      <c r="TUH127" s="1367"/>
      <c r="TUI127" s="1367"/>
      <c r="TUJ127" s="1367"/>
      <c r="TUK127" s="1367"/>
      <c r="TUL127" s="1367"/>
      <c r="TUM127" s="1367"/>
      <c r="TUN127" s="1367"/>
      <c r="TUO127" s="1367"/>
      <c r="TUP127" s="1367"/>
      <c r="TUQ127" s="1367"/>
      <c r="TUR127" s="1367"/>
      <c r="TUS127" s="1367"/>
      <c r="TUT127" s="1367"/>
      <c r="TUU127" s="1367"/>
      <c r="TUV127" s="1367"/>
      <c r="TUW127" s="1367"/>
      <c r="TUX127" s="1367"/>
      <c r="TUY127" s="1367"/>
      <c r="TUZ127" s="1367"/>
      <c r="TVA127" s="1367"/>
      <c r="TVB127" s="1367"/>
      <c r="TVC127" s="1367"/>
      <c r="TVD127" s="1367"/>
      <c r="TVE127" s="1367"/>
      <c r="TVF127" s="1367"/>
      <c r="TVG127" s="1367"/>
      <c r="TVH127" s="1367"/>
      <c r="TVI127" s="1367"/>
      <c r="TVJ127" s="1367"/>
      <c r="TVK127" s="1367"/>
      <c r="TVL127" s="1367"/>
      <c r="TVM127" s="1367"/>
      <c r="TVN127" s="1367"/>
      <c r="TVO127" s="1367"/>
      <c r="TVP127" s="1367"/>
      <c r="TVQ127" s="1367"/>
      <c r="TVR127" s="1367"/>
      <c r="TVS127" s="1367"/>
      <c r="TVT127" s="1367"/>
      <c r="TVU127" s="1367"/>
      <c r="TVV127" s="1367"/>
      <c r="TVW127" s="1367"/>
      <c r="TVX127" s="1367"/>
      <c r="TVY127" s="1367"/>
      <c r="TVZ127" s="1367"/>
      <c r="TWA127" s="1367"/>
      <c r="TWB127" s="1367"/>
      <c r="TWC127" s="1367"/>
      <c r="TWD127" s="1367"/>
      <c r="TWE127" s="1367"/>
      <c r="TWF127" s="1367"/>
      <c r="TWG127" s="1367"/>
      <c r="TWH127" s="1367"/>
      <c r="TWI127" s="1367"/>
      <c r="TWJ127" s="1367"/>
      <c r="TWK127" s="1367"/>
      <c r="TWL127" s="1367"/>
      <c r="TWM127" s="1367"/>
      <c r="TWN127" s="1367"/>
      <c r="TWO127" s="1367"/>
      <c r="TWP127" s="1367"/>
      <c r="TWQ127" s="1367"/>
      <c r="TWR127" s="1367"/>
      <c r="TWS127" s="1367"/>
      <c r="TWT127" s="1367"/>
      <c r="TWU127" s="1367"/>
      <c r="TWV127" s="1367"/>
      <c r="TWW127" s="1367"/>
      <c r="TWX127" s="1367"/>
      <c r="TWY127" s="1367"/>
      <c r="TWZ127" s="1367"/>
      <c r="TXA127" s="1367"/>
      <c r="TXB127" s="1367"/>
      <c r="TXC127" s="1367"/>
      <c r="TXD127" s="1367"/>
      <c r="TXE127" s="1367"/>
      <c r="TXF127" s="1367"/>
      <c r="TXG127" s="1367"/>
      <c r="TXH127" s="1367"/>
      <c r="TXI127" s="1367"/>
      <c r="TXJ127" s="1367"/>
      <c r="TXK127" s="1367"/>
      <c r="TXL127" s="1367"/>
      <c r="TXM127" s="1367"/>
      <c r="TXN127" s="1367"/>
      <c r="TXO127" s="1367"/>
      <c r="TXP127" s="1367"/>
      <c r="TXQ127" s="1367"/>
      <c r="TXR127" s="1367"/>
      <c r="TXS127" s="1367"/>
      <c r="TXT127" s="1367"/>
      <c r="TXU127" s="1367"/>
      <c r="TXV127" s="1367"/>
      <c r="TXW127" s="1367"/>
      <c r="TXX127" s="1367"/>
      <c r="TXY127" s="1367"/>
      <c r="TXZ127" s="1367"/>
      <c r="TYA127" s="1367"/>
      <c r="TYB127" s="1367"/>
      <c r="TYC127" s="1367"/>
      <c r="TYD127" s="1367"/>
      <c r="TYE127" s="1367"/>
      <c r="TYF127" s="1367"/>
      <c r="TYG127" s="1367"/>
      <c r="TYH127" s="1367"/>
      <c r="TYI127" s="1367"/>
      <c r="TYJ127" s="1367"/>
      <c r="TYK127" s="1367"/>
      <c r="TYL127" s="1367"/>
      <c r="TYM127" s="1367"/>
      <c r="TYN127" s="1367"/>
      <c r="TYO127" s="1367"/>
      <c r="TYP127" s="1367"/>
      <c r="TYQ127" s="1367"/>
      <c r="TYR127" s="1367"/>
      <c r="TYS127" s="1367"/>
      <c r="TYT127" s="1367"/>
      <c r="TYU127" s="1367"/>
      <c r="TYV127" s="1367"/>
      <c r="TYW127" s="1367"/>
      <c r="TYX127" s="1367"/>
      <c r="TYY127" s="1367"/>
      <c r="TYZ127" s="1367"/>
      <c r="TZA127" s="1367"/>
      <c r="TZB127" s="1367"/>
      <c r="TZC127" s="1367"/>
      <c r="TZD127" s="1367"/>
      <c r="TZE127" s="1367"/>
      <c r="TZF127" s="1367"/>
      <c r="TZG127" s="1367"/>
      <c r="TZH127" s="1367"/>
      <c r="TZI127" s="1367"/>
      <c r="TZJ127" s="1367"/>
      <c r="TZK127" s="1367"/>
      <c r="TZL127" s="1367"/>
      <c r="TZM127" s="1367"/>
      <c r="TZN127" s="1367"/>
      <c r="TZO127" s="1367"/>
      <c r="TZP127" s="1367"/>
      <c r="TZQ127" s="1367"/>
      <c r="TZR127" s="1367"/>
      <c r="TZS127" s="1367"/>
      <c r="TZT127" s="1367"/>
      <c r="TZU127" s="1367"/>
      <c r="TZV127" s="1367"/>
      <c r="TZW127" s="1367"/>
      <c r="TZX127" s="1367"/>
      <c r="TZY127" s="1367"/>
      <c r="TZZ127" s="1367"/>
      <c r="UAA127" s="1367"/>
      <c r="UAB127" s="1367"/>
      <c r="UAC127" s="1367"/>
      <c r="UAD127" s="1367"/>
      <c r="UAE127" s="1367"/>
      <c r="UAF127" s="1367"/>
      <c r="UAG127" s="1367"/>
      <c r="UAH127" s="1367"/>
      <c r="UAI127" s="1367"/>
      <c r="UAJ127" s="1367"/>
      <c r="UAK127" s="1367"/>
      <c r="UAL127" s="1367"/>
      <c r="UAM127" s="1367"/>
      <c r="UAN127" s="1367"/>
      <c r="UAO127" s="1367"/>
      <c r="UAP127" s="1367"/>
      <c r="UAQ127" s="1367"/>
      <c r="UAR127" s="1367"/>
      <c r="UAS127" s="1367"/>
      <c r="UAT127" s="1367"/>
      <c r="UAU127" s="1367"/>
      <c r="UAV127" s="1367"/>
      <c r="UAW127" s="1367"/>
      <c r="UAX127" s="1367"/>
      <c r="UAY127" s="1367"/>
      <c r="UAZ127" s="1367"/>
      <c r="UBA127" s="1367"/>
      <c r="UBB127" s="1367"/>
      <c r="UBC127" s="1367"/>
      <c r="UBD127" s="1367"/>
      <c r="UBE127" s="1367"/>
      <c r="UBF127" s="1367"/>
      <c r="UBG127" s="1367"/>
      <c r="UBH127" s="1367"/>
      <c r="UBI127" s="1367"/>
      <c r="UBJ127" s="1367"/>
      <c r="UBK127" s="1367"/>
      <c r="UBL127" s="1367"/>
      <c r="UBM127" s="1367"/>
      <c r="UBN127" s="1367"/>
      <c r="UBO127" s="1367"/>
      <c r="UBP127" s="1367"/>
      <c r="UBQ127" s="1367"/>
      <c r="UBR127" s="1367"/>
      <c r="UBS127" s="1367"/>
      <c r="UBT127" s="1367"/>
      <c r="UBU127" s="1367"/>
      <c r="UBV127" s="1367"/>
      <c r="UBW127" s="1367"/>
      <c r="UBX127" s="1367"/>
      <c r="UBY127" s="1367"/>
      <c r="UBZ127" s="1367"/>
      <c r="UCA127" s="1367"/>
      <c r="UCB127" s="1367"/>
      <c r="UCC127" s="1367"/>
      <c r="UCD127" s="1367"/>
      <c r="UCE127" s="1367"/>
      <c r="UCF127" s="1367"/>
      <c r="UCG127" s="1367"/>
      <c r="UCH127" s="1367"/>
      <c r="UCI127" s="1367"/>
      <c r="UCJ127" s="1367"/>
      <c r="UCK127" s="1367"/>
      <c r="UCL127" s="1367"/>
      <c r="UCM127" s="1367"/>
      <c r="UCN127" s="1367"/>
      <c r="UCO127" s="1367"/>
      <c r="UCP127" s="1367"/>
      <c r="UCQ127" s="1367"/>
      <c r="UCR127" s="1367"/>
      <c r="UCS127" s="1367"/>
      <c r="UCT127" s="1367"/>
      <c r="UCU127" s="1367"/>
      <c r="UCV127" s="1367"/>
      <c r="UCW127" s="1367"/>
      <c r="UCX127" s="1367"/>
      <c r="UCY127" s="1367"/>
      <c r="UCZ127" s="1367"/>
      <c r="UDA127" s="1367"/>
      <c r="UDB127" s="1367"/>
      <c r="UDC127" s="1367"/>
      <c r="UDD127" s="1367"/>
      <c r="UDE127" s="1367"/>
      <c r="UDF127" s="1367"/>
      <c r="UDG127" s="1367"/>
      <c r="UDH127" s="1367"/>
      <c r="UDI127" s="1367"/>
      <c r="UDJ127" s="1367"/>
      <c r="UDK127" s="1367"/>
      <c r="UDL127" s="1367"/>
      <c r="UDM127" s="1367"/>
      <c r="UDN127" s="1367"/>
      <c r="UDO127" s="1367"/>
      <c r="UDP127" s="1367"/>
      <c r="UDQ127" s="1367"/>
      <c r="UDR127" s="1367"/>
      <c r="UDS127" s="1367"/>
      <c r="UDT127" s="1367"/>
      <c r="UDU127" s="1367"/>
      <c r="UDV127" s="1367"/>
      <c r="UDW127" s="1367"/>
      <c r="UDX127" s="1367"/>
      <c r="UDY127" s="1367"/>
      <c r="UDZ127" s="1367"/>
      <c r="UEA127" s="1367"/>
      <c r="UEB127" s="1367"/>
      <c r="UEC127" s="1367"/>
      <c r="UED127" s="1367"/>
      <c r="UEE127" s="1367"/>
      <c r="UEF127" s="1367"/>
      <c r="UEG127" s="1367"/>
      <c r="UEH127" s="1367"/>
      <c r="UEI127" s="1367"/>
      <c r="UEJ127" s="1367"/>
      <c r="UEK127" s="1367"/>
      <c r="UEL127" s="1367"/>
      <c r="UEM127" s="1367"/>
      <c r="UEN127" s="1367"/>
      <c r="UEO127" s="1367"/>
      <c r="UEP127" s="1367"/>
      <c r="UEQ127" s="1367"/>
      <c r="UER127" s="1367"/>
      <c r="UES127" s="1367"/>
      <c r="UET127" s="1367"/>
      <c r="UEU127" s="1367"/>
      <c r="UEV127" s="1367"/>
      <c r="UEW127" s="1367"/>
      <c r="UEX127" s="1367"/>
      <c r="UEY127" s="1367"/>
      <c r="UEZ127" s="1367"/>
      <c r="UFA127" s="1367"/>
      <c r="UFB127" s="1367"/>
      <c r="UFC127" s="1367"/>
      <c r="UFD127" s="1367"/>
      <c r="UFE127" s="1367"/>
      <c r="UFF127" s="1367"/>
      <c r="UFG127" s="1367"/>
      <c r="UFH127" s="1367"/>
      <c r="UFI127" s="1367"/>
      <c r="UFJ127" s="1367"/>
      <c r="UFK127" s="1367"/>
      <c r="UFL127" s="1367"/>
      <c r="UFM127" s="1367"/>
      <c r="UFN127" s="1367"/>
      <c r="UFO127" s="1367"/>
      <c r="UFP127" s="1367"/>
      <c r="UFQ127" s="1367"/>
      <c r="UFR127" s="1367"/>
      <c r="UFS127" s="1367"/>
      <c r="UFT127" s="1367"/>
      <c r="UFU127" s="1367"/>
      <c r="UFV127" s="1367"/>
      <c r="UFW127" s="1367"/>
      <c r="UFX127" s="1367"/>
      <c r="UFY127" s="1367"/>
      <c r="UFZ127" s="1367"/>
      <c r="UGA127" s="1367"/>
      <c r="UGB127" s="1367"/>
      <c r="UGC127" s="1367"/>
      <c r="UGD127" s="1367"/>
      <c r="UGE127" s="1367"/>
      <c r="UGF127" s="1367"/>
      <c r="UGG127" s="1367"/>
      <c r="UGH127" s="1367"/>
      <c r="UGI127" s="1367"/>
      <c r="UGJ127" s="1367"/>
      <c r="UGK127" s="1367"/>
      <c r="UGL127" s="1367"/>
      <c r="UGM127" s="1367"/>
      <c r="UGN127" s="1367"/>
      <c r="UGO127" s="1367"/>
      <c r="UGP127" s="1367"/>
      <c r="UGQ127" s="1367"/>
      <c r="UGR127" s="1367"/>
      <c r="UGS127" s="1367"/>
      <c r="UGT127" s="1367"/>
      <c r="UGU127" s="1367"/>
      <c r="UGV127" s="1367"/>
      <c r="UGW127" s="1367"/>
      <c r="UGX127" s="1367"/>
      <c r="UGY127" s="1367"/>
      <c r="UGZ127" s="1367"/>
      <c r="UHA127" s="1367"/>
      <c r="UHB127" s="1367"/>
      <c r="UHC127" s="1367"/>
      <c r="UHD127" s="1367"/>
      <c r="UHE127" s="1367"/>
      <c r="UHF127" s="1367"/>
      <c r="UHG127" s="1367"/>
      <c r="UHH127" s="1367"/>
      <c r="UHI127" s="1367"/>
      <c r="UHJ127" s="1367"/>
      <c r="UHK127" s="1367"/>
      <c r="UHL127" s="1367"/>
      <c r="UHM127" s="1367"/>
      <c r="UHN127" s="1367"/>
      <c r="UHO127" s="1367"/>
      <c r="UHP127" s="1367"/>
      <c r="UHQ127" s="1367"/>
      <c r="UHR127" s="1367"/>
      <c r="UHS127" s="1367"/>
      <c r="UHT127" s="1367"/>
      <c r="UHU127" s="1367"/>
      <c r="UHV127" s="1367"/>
      <c r="UHW127" s="1367"/>
      <c r="UHX127" s="1367"/>
      <c r="UHY127" s="1367"/>
      <c r="UHZ127" s="1367"/>
      <c r="UIA127" s="1367"/>
      <c r="UIB127" s="1367"/>
      <c r="UIC127" s="1367"/>
      <c r="UID127" s="1367"/>
      <c r="UIE127" s="1367"/>
      <c r="UIF127" s="1367"/>
      <c r="UIG127" s="1367"/>
      <c r="UIH127" s="1367"/>
      <c r="UII127" s="1367"/>
      <c r="UIJ127" s="1367"/>
      <c r="UIK127" s="1367"/>
      <c r="UIL127" s="1367"/>
      <c r="UIM127" s="1367"/>
      <c r="UIN127" s="1367"/>
      <c r="UIO127" s="1367"/>
      <c r="UIP127" s="1367"/>
      <c r="UIQ127" s="1367"/>
      <c r="UIR127" s="1367"/>
      <c r="UIS127" s="1367"/>
      <c r="UIT127" s="1367"/>
      <c r="UIU127" s="1367"/>
      <c r="UIV127" s="1367"/>
      <c r="UIW127" s="1367"/>
      <c r="UIX127" s="1367"/>
      <c r="UIY127" s="1367"/>
      <c r="UIZ127" s="1367"/>
      <c r="UJA127" s="1367"/>
      <c r="UJB127" s="1367"/>
      <c r="UJC127" s="1367"/>
      <c r="UJD127" s="1367"/>
      <c r="UJE127" s="1367"/>
      <c r="UJF127" s="1367"/>
      <c r="UJG127" s="1367"/>
      <c r="UJH127" s="1367"/>
      <c r="UJI127" s="1367"/>
      <c r="UJJ127" s="1367"/>
      <c r="UJK127" s="1367"/>
      <c r="UJL127" s="1367"/>
      <c r="UJM127" s="1367"/>
      <c r="UJN127" s="1367"/>
      <c r="UJO127" s="1367"/>
      <c r="UJP127" s="1367"/>
      <c r="UJQ127" s="1367"/>
      <c r="UJR127" s="1367"/>
      <c r="UJS127" s="1367"/>
      <c r="UJT127" s="1367"/>
      <c r="UJU127" s="1367"/>
      <c r="UJV127" s="1367"/>
      <c r="UJW127" s="1367"/>
      <c r="UJX127" s="1367"/>
      <c r="UJY127" s="1367"/>
      <c r="UJZ127" s="1367"/>
      <c r="UKA127" s="1367"/>
      <c r="UKB127" s="1367"/>
      <c r="UKC127" s="1367"/>
      <c r="UKD127" s="1367"/>
      <c r="UKE127" s="1367"/>
      <c r="UKF127" s="1367"/>
      <c r="UKG127" s="1367"/>
      <c r="UKH127" s="1367"/>
      <c r="UKI127" s="1367"/>
      <c r="UKJ127" s="1367"/>
      <c r="UKK127" s="1367"/>
      <c r="UKL127" s="1367"/>
      <c r="UKM127" s="1367"/>
      <c r="UKN127" s="1367"/>
      <c r="UKO127" s="1367"/>
      <c r="UKP127" s="1367"/>
      <c r="UKQ127" s="1367"/>
      <c r="UKR127" s="1367"/>
      <c r="UKS127" s="1367"/>
      <c r="UKT127" s="1367"/>
      <c r="UKU127" s="1367"/>
      <c r="UKV127" s="1367"/>
      <c r="UKW127" s="1367"/>
      <c r="UKX127" s="1367"/>
      <c r="UKY127" s="1367"/>
      <c r="UKZ127" s="1367"/>
      <c r="ULA127" s="1367"/>
      <c r="ULB127" s="1367"/>
      <c r="ULC127" s="1367"/>
      <c r="ULD127" s="1367"/>
      <c r="ULE127" s="1367"/>
      <c r="ULF127" s="1367"/>
      <c r="ULG127" s="1367"/>
      <c r="ULH127" s="1367"/>
      <c r="ULI127" s="1367"/>
      <c r="ULJ127" s="1367"/>
      <c r="ULK127" s="1367"/>
      <c r="ULL127" s="1367"/>
      <c r="ULM127" s="1367"/>
      <c r="ULN127" s="1367"/>
      <c r="ULO127" s="1367"/>
      <c r="ULP127" s="1367"/>
      <c r="ULQ127" s="1367"/>
      <c r="ULR127" s="1367"/>
      <c r="ULS127" s="1367"/>
      <c r="ULT127" s="1367"/>
      <c r="ULU127" s="1367"/>
      <c r="ULV127" s="1367"/>
      <c r="ULW127" s="1367"/>
      <c r="ULX127" s="1367"/>
      <c r="ULY127" s="1367"/>
      <c r="ULZ127" s="1367"/>
      <c r="UMA127" s="1367"/>
      <c r="UMB127" s="1367"/>
      <c r="UMC127" s="1367"/>
      <c r="UMD127" s="1367"/>
      <c r="UME127" s="1367"/>
      <c r="UMF127" s="1367"/>
      <c r="UMG127" s="1367"/>
      <c r="UMH127" s="1367"/>
      <c r="UMI127" s="1367"/>
      <c r="UMJ127" s="1367"/>
      <c r="UMK127" s="1367"/>
      <c r="UML127" s="1367"/>
      <c r="UMM127" s="1367"/>
      <c r="UMN127" s="1367"/>
      <c r="UMO127" s="1367"/>
      <c r="UMP127" s="1367"/>
      <c r="UMQ127" s="1367"/>
      <c r="UMR127" s="1367"/>
      <c r="UMS127" s="1367"/>
      <c r="UMT127" s="1367"/>
      <c r="UMU127" s="1367"/>
      <c r="UMV127" s="1367"/>
      <c r="UMW127" s="1367"/>
      <c r="UMX127" s="1367"/>
      <c r="UMY127" s="1367"/>
      <c r="UMZ127" s="1367"/>
      <c r="UNA127" s="1367"/>
      <c r="UNB127" s="1367"/>
      <c r="UNC127" s="1367"/>
      <c r="UND127" s="1367"/>
      <c r="UNE127" s="1367"/>
      <c r="UNF127" s="1367"/>
      <c r="UNG127" s="1367"/>
      <c r="UNH127" s="1367"/>
      <c r="UNI127" s="1367"/>
      <c r="UNJ127" s="1367"/>
      <c r="UNK127" s="1367"/>
      <c r="UNL127" s="1367"/>
      <c r="UNM127" s="1367"/>
      <c r="UNN127" s="1367"/>
      <c r="UNO127" s="1367"/>
      <c r="UNP127" s="1367"/>
      <c r="UNQ127" s="1367"/>
      <c r="UNR127" s="1367"/>
      <c r="UNS127" s="1367"/>
      <c r="UNT127" s="1367"/>
      <c r="UNU127" s="1367"/>
      <c r="UNV127" s="1367"/>
      <c r="UNW127" s="1367"/>
      <c r="UNX127" s="1367"/>
      <c r="UNY127" s="1367"/>
      <c r="UNZ127" s="1367"/>
      <c r="UOA127" s="1367"/>
      <c r="UOB127" s="1367"/>
      <c r="UOC127" s="1367"/>
      <c r="UOD127" s="1367"/>
      <c r="UOE127" s="1367"/>
      <c r="UOF127" s="1367"/>
      <c r="UOG127" s="1367"/>
      <c r="UOH127" s="1367"/>
      <c r="UOI127" s="1367"/>
      <c r="UOJ127" s="1367"/>
      <c r="UOK127" s="1367"/>
      <c r="UOL127" s="1367"/>
      <c r="UOM127" s="1367"/>
      <c r="UON127" s="1367"/>
      <c r="UOO127" s="1367"/>
      <c r="UOP127" s="1367"/>
      <c r="UOQ127" s="1367"/>
      <c r="UOR127" s="1367"/>
      <c r="UOS127" s="1367"/>
      <c r="UOT127" s="1367"/>
      <c r="UOU127" s="1367"/>
      <c r="UOV127" s="1367"/>
      <c r="UOW127" s="1367"/>
      <c r="UOX127" s="1367"/>
      <c r="UOY127" s="1367"/>
      <c r="UOZ127" s="1367"/>
      <c r="UPA127" s="1367"/>
      <c r="UPB127" s="1367"/>
      <c r="UPC127" s="1367"/>
      <c r="UPD127" s="1367"/>
      <c r="UPE127" s="1367"/>
      <c r="UPF127" s="1367"/>
      <c r="UPG127" s="1367"/>
      <c r="UPH127" s="1367"/>
      <c r="UPI127" s="1367"/>
      <c r="UPJ127" s="1367"/>
      <c r="UPK127" s="1367"/>
      <c r="UPL127" s="1367"/>
      <c r="UPM127" s="1367"/>
      <c r="UPN127" s="1367"/>
      <c r="UPO127" s="1367"/>
      <c r="UPP127" s="1367"/>
      <c r="UPQ127" s="1367"/>
      <c r="UPR127" s="1367"/>
      <c r="UPS127" s="1367"/>
      <c r="UPT127" s="1367"/>
      <c r="UPU127" s="1367"/>
      <c r="UPV127" s="1367"/>
      <c r="UPW127" s="1367"/>
      <c r="UPX127" s="1367"/>
      <c r="UPY127" s="1367"/>
      <c r="UPZ127" s="1367"/>
      <c r="UQA127" s="1367"/>
      <c r="UQB127" s="1367"/>
      <c r="UQC127" s="1367"/>
      <c r="UQD127" s="1367"/>
      <c r="UQE127" s="1367"/>
      <c r="UQF127" s="1367"/>
      <c r="UQG127" s="1367"/>
      <c r="UQH127" s="1367"/>
      <c r="UQI127" s="1367"/>
      <c r="UQJ127" s="1367"/>
      <c r="UQK127" s="1367"/>
      <c r="UQL127" s="1367"/>
      <c r="UQM127" s="1367"/>
      <c r="UQN127" s="1367"/>
      <c r="UQO127" s="1367"/>
      <c r="UQP127" s="1367"/>
      <c r="UQQ127" s="1367"/>
      <c r="UQR127" s="1367"/>
      <c r="UQS127" s="1367"/>
      <c r="UQT127" s="1367"/>
      <c r="UQU127" s="1367"/>
      <c r="UQV127" s="1367"/>
      <c r="UQW127" s="1367"/>
      <c r="UQX127" s="1367"/>
      <c r="UQY127" s="1367"/>
      <c r="UQZ127" s="1367"/>
      <c r="URA127" s="1367"/>
      <c r="URB127" s="1367"/>
      <c r="URC127" s="1367"/>
      <c r="URD127" s="1367"/>
      <c r="URE127" s="1367"/>
      <c r="URF127" s="1367"/>
      <c r="URG127" s="1367"/>
      <c r="URH127" s="1367"/>
      <c r="URI127" s="1367"/>
      <c r="URJ127" s="1367"/>
      <c r="URK127" s="1367"/>
      <c r="URL127" s="1367"/>
      <c r="URM127" s="1367"/>
      <c r="URN127" s="1367"/>
      <c r="URO127" s="1367"/>
      <c r="URP127" s="1367"/>
      <c r="URQ127" s="1367"/>
      <c r="URR127" s="1367"/>
      <c r="URS127" s="1367"/>
      <c r="URT127" s="1367"/>
      <c r="URU127" s="1367"/>
      <c r="URV127" s="1367"/>
      <c r="URW127" s="1367"/>
      <c r="URX127" s="1367"/>
      <c r="URY127" s="1367"/>
      <c r="URZ127" s="1367"/>
      <c r="USA127" s="1367"/>
      <c r="USB127" s="1367"/>
      <c r="USC127" s="1367"/>
      <c r="USD127" s="1367"/>
      <c r="USE127" s="1367"/>
      <c r="USF127" s="1367"/>
      <c r="USG127" s="1367"/>
      <c r="USH127" s="1367"/>
      <c r="USI127" s="1367"/>
      <c r="USJ127" s="1367"/>
      <c r="USK127" s="1367"/>
      <c r="USL127" s="1367"/>
      <c r="USM127" s="1367"/>
      <c r="USN127" s="1367"/>
      <c r="USO127" s="1367"/>
      <c r="USP127" s="1367"/>
      <c r="USQ127" s="1367"/>
      <c r="USR127" s="1367"/>
      <c r="USS127" s="1367"/>
      <c r="UST127" s="1367"/>
      <c r="USU127" s="1367"/>
      <c r="USV127" s="1367"/>
      <c r="USW127" s="1367"/>
      <c r="USX127" s="1367"/>
      <c r="USY127" s="1367"/>
      <c r="USZ127" s="1367"/>
      <c r="UTA127" s="1367"/>
      <c r="UTB127" s="1367"/>
      <c r="UTC127" s="1367"/>
      <c r="UTD127" s="1367"/>
      <c r="UTE127" s="1367"/>
      <c r="UTF127" s="1367"/>
      <c r="UTG127" s="1367"/>
      <c r="UTH127" s="1367"/>
      <c r="UTI127" s="1367"/>
      <c r="UTJ127" s="1367"/>
      <c r="UTK127" s="1367"/>
      <c r="UTL127" s="1367"/>
      <c r="UTM127" s="1367"/>
      <c r="UTN127" s="1367"/>
      <c r="UTO127" s="1367"/>
      <c r="UTP127" s="1367"/>
      <c r="UTQ127" s="1367"/>
      <c r="UTR127" s="1367"/>
      <c r="UTS127" s="1367"/>
      <c r="UTT127" s="1367"/>
      <c r="UTU127" s="1367"/>
      <c r="UTV127" s="1367"/>
      <c r="UTW127" s="1367"/>
      <c r="UTX127" s="1367"/>
      <c r="UTY127" s="1367"/>
      <c r="UTZ127" s="1367"/>
      <c r="UUA127" s="1367"/>
      <c r="UUB127" s="1367"/>
      <c r="UUC127" s="1367"/>
      <c r="UUD127" s="1367"/>
      <c r="UUE127" s="1367"/>
      <c r="UUF127" s="1367"/>
      <c r="UUG127" s="1367"/>
      <c r="UUH127" s="1367"/>
      <c r="UUI127" s="1367"/>
      <c r="UUJ127" s="1367"/>
      <c r="UUK127" s="1367"/>
      <c r="UUL127" s="1367"/>
      <c r="UUM127" s="1367"/>
      <c r="UUN127" s="1367"/>
      <c r="UUO127" s="1367"/>
      <c r="UUP127" s="1367"/>
      <c r="UUQ127" s="1367"/>
      <c r="UUR127" s="1367"/>
      <c r="UUS127" s="1367"/>
      <c r="UUT127" s="1367"/>
      <c r="UUU127" s="1367"/>
      <c r="UUV127" s="1367"/>
      <c r="UUW127" s="1367"/>
      <c r="UUX127" s="1367"/>
      <c r="UUY127" s="1367"/>
      <c r="UUZ127" s="1367"/>
      <c r="UVA127" s="1367"/>
      <c r="UVB127" s="1367"/>
      <c r="UVC127" s="1367"/>
      <c r="UVD127" s="1367"/>
      <c r="UVE127" s="1367"/>
      <c r="UVF127" s="1367"/>
      <c r="UVG127" s="1367"/>
      <c r="UVH127" s="1367"/>
      <c r="UVI127" s="1367"/>
      <c r="UVJ127" s="1367"/>
      <c r="UVK127" s="1367"/>
      <c r="UVL127" s="1367"/>
      <c r="UVM127" s="1367"/>
      <c r="UVN127" s="1367"/>
      <c r="UVO127" s="1367"/>
      <c r="UVP127" s="1367"/>
      <c r="UVQ127" s="1367"/>
      <c r="UVR127" s="1367"/>
      <c r="UVS127" s="1367"/>
      <c r="UVT127" s="1367"/>
      <c r="UVU127" s="1367"/>
      <c r="UVV127" s="1367"/>
      <c r="UVW127" s="1367"/>
      <c r="UVX127" s="1367"/>
      <c r="UVY127" s="1367"/>
      <c r="UVZ127" s="1367"/>
      <c r="UWA127" s="1367"/>
      <c r="UWB127" s="1367"/>
      <c r="UWC127" s="1367"/>
      <c r="UWD127" s="1367"/>
      <c r="UWE127" s="1367"/>
      <c r="UWF127" s="1367"/>
      <c r="UWG127" s="1367"/>
      <c r="UWH127" s="1367"/>
      <c r="UWI127" s="1367"/>
      <c r="UWJ127" s="1367"/>
      <c r="UWK127" s="1367"/>
      <c r="UWL127" s="1367"/>
      <c r="UWM127" s="1367"/>
      <c r="UWN127" s="1367"/>
      <c r="UWO127" s="1367"/>
      <c r="UWP127" s="1367"/>
      <c r="UWQ127" s="1367"/>
      <c r="UWR127" s="1367"/>
      <c r="UWS127" s="1367"/>
      <c r="UWT127" s="1367"/>
      <c r="UWU127" s="1367"/>
      <c r="UWV127" s="1367"/>
      <c r="UWW127" s="1367"/>
      <c r="UWX127" s="1367"/>
      <c r="UWY127" s="1367"/>
      <c r="UWZ127" s="1367"/>
      <c r="UXA127" s="1367"/>
      <c r="UXB127" s="1367"/>
      <c r="UXC127" s="1367"/>
      <c r="UXD127" s="1367"/>
      <c r="UXE127" s="1367"/>
      <c r="UXF127" s="1367"/>
      <c r="UXG127" s="1367"/>
      <c r="UXH127" s="1367"/>
      <c r="UXI127" s="1367"/>
      <c r="UXJ127" s="1367"/>
      <c r="UXK127" s="1367"/>
      <c r="UXL127" s="1367"/>
      <c r="UXM127" s="1367"/>
      <c r="UXN127" s="1367"/>
      <c r="UXO127" s="1367"/>
      <c r="UXP127" s="1367"/>
      <c r="UXQ127" s="1367"/>
      <c r="UXR127" s="1367"/>
      <c r="UXS127" s="1367"/>
      <c r="UXT127" s="1367"/>
      <c r="UXU127" s="1367"/>
      <c r="UXV127" s="1367"/>
      <c r="UXW127" s="1367"/>
      <c r="UXX127" s="1367"/>
      <c r="UXY127" s="1367"/>
      <c r="UXZ127" s="1367"/>
      <c r="UYA127" s="1367"/>
      <c r="UYB127" s="1367"/>
      <c r="UYC127" s="1367"/>
      <c r="UYD127" s="1367"/>
      <c r="UYE127" s="1367"/>
      <c r="UYF127" s="1367"/>
      <c r="UYG127" s="1367"/>
      <c r="UYH127" s="1367"/>
      <c r="UYI127" s="1367"/>
      <c r="UYJ127" s="1367"/>
      <c r="UYK127" s="1367"/>
      <c r="UYL127" s="1367"/>
      <c r="UYM127" s="1367"/>
      <c r="UYN127" s="1367"/>
      <c r="UYO127" s="1367"/>
      <c r="UYP127" s="1367"/>
      <c r="UYQ127" s="1367"/>
      <c r="UYR127" s="1367"/>
      <c r="UYS127" s="1367"/>
      <c r="UYT127" s="1367"/>
      <c r="UYU127" s="1367"/>
      <c r="UYV127" s="1367"/>
      <c r="UYW127" s="1367"/>
      <c r="UYX127" s="1367"/>
      <c r="UYY127" s="1367"/>
      <c r="UYZ127" s="1367"/>
      <c r="UZA127" s="1367"/>
      <c r="UZB127" s="1367"/>
      <c r="UZC127" s="1367"/>
      <c r="UZD127" s="1367"/>
      <c r="UZE127" s="1367"/>
      <c r="UZF127" s="1367"/>
      <c r="UZG127" s="1367"/>
      <c r="UZH127" s="1367"/>
      <c r="UZI127" s="1367"/>
      <c r="UZJ127" s="1367"/>
      <c r="UZK127" s="1367"/>
      <c r="UZL127" s="1367"/>
      <c r="UZM127" s="1367"/>
      <c r="UZN127" s="1367"/>
      <c r="UZO127" s="1367"/>
      <c r="UZP127" s="1367"/>
      <c r="UZQ127" s="1367"/>
      <c r="UZR127" s="1367"/>
      <c r="UZS127" s="1367"/>
      <c r="UZT127" s="1367"/>
      <c r="UZU127" s="1367"/>
      <c r="UZV127" s="1367"/>
      <c r="UZW127" s="1367"/>
      <c r="UZX127" s="1367"/>
      <c r="UZY127" s="1367"/>
      <c r="UZZ127" s="1367"/>
      <c r="VAA127" s="1367"/>
      <c r="VAB127" s="1367"/>
      <c r="VAC127" s="1367"/>
      <c r="VAD127" s="1367"/>
      <c r="VAE127" s="1367"/>
      <c r="VAF127" s="1367"/>
      <c r="VAG127" s="1367"/>
      <c r="VAH127" s="1367"/>
      <c r="VAI127" s="1367"/>
      <c r="VAJ127" s="1367"/>
      <c r="VAK127" s="1367"/>
      <c r="VAL127" s="1367"/>
      <c r="VAM127" s="1367"/>
      <c r="VAN127" s="1367"/>
      <c r="VAO127" s="1367"/>
      <c r="VAP127" s="1367"/>
      <c r="VAQ127" s="1367"/>
      <c r="VAR127" s="1367"/>
      <c r="VAS127" s="1367"/>
      <c r="VAT127" s="1367"/>
      <c r="VAU127" s="1367"/>
      <c r="VAV127" s="1367"/>
      <c r="VAW127" s="1367"/>
      <c r="VAX127" s="1367"/>
      <c r="VAY127" s="1367"/>
      <c r="VAZ127" s="1367"/>
      <c r="VBA127" s="1367"/>
      <c r="VBB127" s="1367"/>
      <c r="VBC127" s="1367"/>
      <c r="VBD127" s="1367"/>
      <c r="VBE127" s="1367"/>
      <c r="VBF127" s="1367"/>
      <c r="VBG127" s="1367"/>
      <c r="VBH127" s="1367"/>
      <c r="VBI127" s="1367"/>
      <c r="VBJ127" s="1367"/>
      <c r="VBK127" s="1367"/>
      <c r="VBL127" s="1367"/>
      <c r="VBM127" s="1367"/>
      <c r="VBN127" s="1367"/>
      <c r="VBO127" s="1367"/>
      <c r="VBP127" s="1367"/>
      <c r="VBQ127" s="1367"/>
      <c r="VBR127" s="1367"/>
      <c r="VBS127" s="1367"/>
      <c r="VBT127" s="1367"/>
      <c r="VBU127" s="1367"/>
      <c r="VBV127" s="1367"/>
      <c r="VBW127" s="1367"/>
      <c r="VBX127" s="1367"/>
      <c r="VBY127" s="1367"/>
      <c r="VBZ127" s="1367"/>
      <c r="VCA127" s="1367"/>
      <c r="VCB127" s="1367"/>
      <c r="VCC127" s="1367"/>
      <c r="VCD127" s="1367"/>
      <c r="VCE127" s="1367"/>
      <c r="VCF127" s="1367"/>
      <c r="VCG127" s="1367"/>
      <c r="VCH127" s="1367"/>
      <c r="VCI127" s="1367"/>
      <c r="VCJ127" s="1367"/>
      <c r="VCK127" s="1367"/>
      <c r="VCL127" s="1367"/>
      <c r="VCM127" s="1367"/>
      <c r="VCN127" s="1367"/>
      <c r="VCO127" s="1367"/>
      <c r="VCP127" s="1367"/>
      <c r="VCQ127" s="1367"/>
      <c r="VCR127" s="1367"/>
      <c r="VCS127" s="1367"/>
      <c r="VCT127" s="1367"/>
      <c r="VCU127" s="1367"/>
      <c r="VCV127" s="1367"/>
      <c r="VCW127" s="1367"/>
      <c r="VCX127" s="1367"/>
      <c r="VCY127" s="1367"/>
      <c r="VCZ127" s="1367"/>
      <c r="VDA127" s="1367"/>
      <c r="VDB127" s="1367"/>
      <c r="VDC127" s="1367"/>
      <c r="VDD127" s="1367"/>
      <c r="VDE127" s="1367"/>
      <c r="VDF127" s="1367"/>
      <c r="VDG127" s="1367"/>
      <c r="VDH127" s="1367"/>
      <c r="VDI127" s="1367"/>
      <c r="VDJ127" s="1367"/>
      <c r="VDK127" s="1367"/>
      <c r="VDL127" s="1367"/>
      <c r="VDM127" s="1367"/>
      <c r="VDN127" s="1367"/>
      <c r="VDO127" s="1367"/>
      <c r="VDP127" s="1367"/>
      <c r="VDQ127" s="1367"/>
      <c r="VDR127" s="1367"/>
      <c r="VDS127" s="1367"/>
      <c r="VDT127" s="1367"/>
      <c r="VDU127" s="1367"/>
      <c r="VDV127" s="1367"/>
      <c r="VDW127" s="1367"/>
      <c r="VDX127" s="1367"/>
      <c r="VDY127" s="1367"/>
      <c r="VDZ127" s="1367"/>
      <c r="VEA127" s="1367"/>
      <c r="VEB127" s="1367"/>
      <c r="VEC127" s="1367"/>
      <c r="VED127" s="1367"/>
      <c r="VEE127" s="1367"/>
      <c r="VEF127" s="1367"/>
      <c r="VEG127" s="1367"/>
      <c r="VEH127" s="1367"/>
      <c r="VEI127" s="1367"/>
      <c r="VEJ127" s="1367"/>
      <c r="VEK127" s="1367"/>
      <c r="VEL127" s="1367"/>
      <c r="VEM127" s="1367"/>
      <c r="VEN127" s="1367"/>
      <c r="VEO127" s="1367"/>
      <c r="VEP127" s="1367"/>
      <c r="VEQ127" s="1367"/>
      <c r="VER127" s="1367"/>
      <c r="VES127" s="1367"/>
      <c r="VET127" s="1367"/>
      <c r="VEU127" s="1367"/>
      <c r="VEV127" s="1367"/>
      <c r="VEW127" s="1367"/>
      <c r="VEX127" s="1367"/>
      <c r="VEY127" s="1367"/>
      <c r="VEZ127" s="1367"/>
      <c r="VFA127" s="1367"/>
      <c r="VFB127" s="1367"/>
      <c r="VFC127" s="1367"/>
      <c r="VFD127" s="1367"/>
      <c r="VFE127" s="1367"/>
      <c r="VFF127" s="1367"/>
      <c r="VFG127" s="1367"/>
      <c r="VFH127" s="1367"/>
      <c r="VFI127" s="1367"/>
      <c r="VFJ127" s="1367"/>
      <c r="VFK127" s="1367"/>
      <c r="VFL127" s="1367"/>
      <c r="VFM127" s="1367"/>
      <c r="VFN127" s="1367"/>
      <c r="VFO127" s="1367"/>
      <c r="VFP127" s="1367"/>
      <c r="VFQ127" s="1367"/>
      <c r="VFR127" s="1367"/>
      <c r="VFS127" s="1367"/>
      <c r="VFT127" s="1367"/>
      <c r="VFU127" s="1367"/>
      <c r="VFV127" s="1367"/>
      <c r="VFW127" s="1367"/>
      <c r="VFX127" s="1367"/>
      <c r="VFY127" s="1367"/>
      <c r="VFZ127" s="1367"/>
      <c r="VGA127" s="1367"/>
      <c r="VGB127" s="1367"/>
      <c r="VGC127" s="1367"/>
      <c r="VGD127" s="1367"/>
      <c r="VGE127" s="1367"/>
      <c r="VGF127" s="1367"/>
      <c r="VGG127" s="1367"/>
      <c r="VGH127" s="1367"/>
      <c r="VGI127" s="1367"/>
      <c r="VGJ127" s="1367"/>
      <c r="VGK127" s="1367"/>
      <c r="VGL127" s="1367"/>
      <c r="VGM127" s="1367"/>
      <c r="VGN127" s="1367"/>
      <c r="VGO127" s="1367"/>
      <c r="VGP127" s="1367"/>
      <c r="VGQ127" s="1367"/>
      <c r="VGR127" s="1367"/>
      <c r="VGS127" s="1367"/>
      <c r="VGT127" s="1367"/>
      <c r="VGU127" s="1367"/>
      <c r="VGV127" s="1367"/>
      <c r="VGW127" s="1367"/>
      <c r="VGX127" s="1367"/>
      <c r="VGY127" s="1367"/>
      <c r="VGZ127" s="1367"/>
      <c r="VHA127" s="1367"/>
      <c r="VHB127" s="1367"/>
      <c r="VHC127" s="1367"/>
      <c r="VHD127" s="1367"/>
      <c r="VHE127" s="1367"/>
      <c r="VHF127" s="1367"/>
      <c r="VHG127" s="1367"/>
      <c r="VHH127" s="1367"/>
      <c r="VHI127" s="1367"/>
      <c r="VHJ127" s="1367"/>
      <c r="VHK127" s="1367"/>
      <c r="VHL127" s="1367"/>
      <c r="VHM127" s="1367"/>
      <c r="VHN127" s="1367"/>
      <c r="VHO127" s="1367"/>
      <c r="VHP127" s="1367"/>
      <c r="VHQ127" s="1367"/>
      <c r="VHR127" s="1367"/>
      <c r="VHS127" s="1367"/>
      <c r="VHT127" s="1367"/>
      <c r="VHU127" s="1367"/>
      <c r="VHV127" s="1367"/>
      <c r="VHW127" s="1367"/>
      <c r="VHX127" s="1367"/>
      <c r="VHY127" s="1367"/>
      <c r="VHZ127" s="1367"/>
      <c r="VIA127" s="1367"/>
      <c r="VIB127" s="1367"/>
      <c r="VIC127" s="1367"/>
      <c r="VID127" s="1367"/>
      <c r="VIE127" s="1367"/>
      <c r="VIF127" s="1367"/>
      <c r="VIG127" s="1367"/>
      <c r="VIH127" s="1367"/>
      <c r="VII127" s="1367"/>
      <c r="VIJ127" s="1367"/>
      <c r="VIK127" s="1367"/>
      <c r="VIL127" s="1367"/>
      <c r="VIM127" s="1367"/>
      <c r="VIN127" s="1367"/>
      <c r="VIO127" s="1367"/>
      <c r="VIP127" s="1367"/>
      <c r="VIQ127" s="1367"/>
      <c r="VIR127" s="1367"/>
      <c r="VIS127" s="1367"/>
      <c r="VIT127" s="1367"/>
      <c r="VIU127" s="1367"/>
      <c r="VIV127" s="1367"/>
      <c r="VIW127" s="1367"/>
      <c r="VIX127" s="1367"/>
      <c r="VIY127" s="1367"/>
      <c r="VIZ127" s="1367"/>
      <c r="VJA127" s="1367"/>
      <c r="VJB127" s="1367"/>
      <c r="VJC127" s="1367"/>
      <c r="VJD127" s="1367"/>
      <c r="VJE127" s="1367"/>
      <c r="VJF127" s="1367"/>
      <c r="VJG127" s="1367"/>
      <c r="VJH127" s="1367"/>
      <c r="VJI127" s="1367"/>
      <c r="VJJ127" s="1367"/>
      <c r="VJK127" s="1367"/>
      <c r="VJL127" s="1367"/>
      <c r="VJM127" s="1367"/>
      <c r="VJN127" s="1367"/>
      <c r="VJO127" s="1367"/>
      <c r="VJP127" s="1367"/>
      <c r="VJQ127" s="1367"/>
      <c r="VJR127" s="1367"/>
      <c r="VJS127" s="1367"/>
      <c r="VJT127" s="1367"/>
      <c r="VJU127" s="1367"/>
      <c r="VJV127" s="1367"/>
      <c r="VJW127" s="1367"/>
      <c r="VJX127" s="1367"/>
      <c r="VJY127" s="1367"/>
      <c r="VJZ127" s="1367"/>
      <c r="VKA127" s="1367"/>
      <c r="VKB127" s="1367"/>
      <c r="VKC127" s="1367"/>
      <c r="VKD127" s="1367"/>
      <c r="VKE127" s="1367"/>
      <c r="VKF127" s="1367"/>
      <c r="VKG127" s="1367"/>
      <c r="VKH127" s="1367"/>
      <c r="VKI127" s="1367"/>
      <c r="VKJ127" s="1367"/>
      <c r="VKK127" s="1367"/>
      <c r="VKL127" s="1367"/>
      <c r="VKM127" s="1367"/>
      <c r="VKN127" s="1367"/>
      <c r="VKO127" s="1367"/>
      <c r="VKP127" s="1367"/>
      <c r="VKQ127" s="1367"/>
      <c r="VKR127" s="1367"/>
      <c r="VKS127" s="1367"/>
      <c r="VKT127" s="1367"/>
      <c r="VKU127" s="1367"/>
      <c r="VKV127" s="1367"/>
      <c r="VKW127" s="1367"/>
      <c r="VKX127" s="1367"/>
      <c r="VKY127" s="1367"/>
      <c r="VKZ127" s="1367"/>
      <c r="VLA127" s="1367"/>
      <c r="VLB127" s="1367"/>
      <c r="VLC127" s="1367"/>
      <c r="VLD127" s="1367"/>
      <c r="VLE127" s="1367"/>
      <c r="VLF127" s="1367"/>
      <c r="VLG127" s="1367"/>
      <c r="VLH127" s="1367"/>
      <c r="VLI127" s="1367"/>
      <c r="VLJ127" s="1367"/>
      <c r="VLK127" s="1367"/>
      <c r="VLL127" s="1367"/>
      <c r="VLM127" s="1367"/>
      <c r="VLN127" s="1367"/>
      <c r="VLO127" s="1367"/>
      <c r="VLP127" s="1367"/>
      <c r="VLQ127" s="1367"/>
      <c r="VLR127" s="1367"/>
      <c r="VLS127" s="1367"/>
      <c r="VLT127" s="1367"/>
      <c r="VLU127" s="1367"/>
      <c r="VLV127" s="1367"/>
      <c r="VLW127" s="1367"/>
      <c r="VLX127" s="1367"/>
      <c r="VLY127" s="1367"/>
      <c r="VLZ127" s="1367"/>
      <c r="VMA127" s="1367"/>
      <c r="VMB127" s="1367"/>
      <c r="VMC127" s="1367"/>
      <c r="VMD127" s="1367"/>
      <c r="VME127" s="1367"/>
      <c r="VMF127" s="1367"/>
      <c r="VMG127" s="1367"/>
      <c r="VMH127" s="1367"/>
      <c r="VMI127" s="1367"/>
      <c r="VMJ127" s="1367"/>
      <c r="VMK127" s="1367"/>
      <c r="VML127" s="1367"/>
      <c r="VMM127" s="1367"/>
      <c r="VMN127" s="1367"/>
      <c r="VMO127" s="1367"/>
      <c r="VMP127" s="1367"/>
      <c r="VMQ127" s="1367"/>
      <c r="VMR127" s="1367"/>
      <c r="VMS127" s="1367"/>
      <c r="VMT127" s="1367"/>
      <c r="VMU127" s="1367"/>
      <c r="VMV127" s="1367"/>
      <c r="VMW127" s="1367"/>
      <c r="VMX127" s="1367"/>
      <c r="VMY127" s="1367"/>
      <c r="VMZ127" s="1367"/>
      <c r="VNA127" s="1367"/>
      <c r="VNB127" s="1367"/>
      <c r="VNC127" s="1367"/>
      <c r="VND127" s="1367"/>
      <c r="VNE127" s="1367"/>
      <c r="VNF127" s="1367"/>
      <c r="VNG127" s="1367"/>
      <c r="VNH127" s="1367"/>
      <c r="VNI127" s="1367"/>
      <c r="VNJ127" s="1367"/>
      <c r="VNK127" s="1367"/>
      <c r="VNL127" s="1367"/>
      <c r="VNM127" s="1367"/>
      <c r="VNN127" s="1367"/>
      <c r="VNO127" s="1367"/>
      <c r="VNP127" s="1367"/>
      <c r="VNQ127" s="1367"/>
      <c r="VNR127" s="1367"/>
      <c r="VNS127" s="1367"/>
      <c r="VNT127" s="1367"/>
      <c r="VNU127" s="1367"/>
      <c r="VNV127" s="1367"/>
      <c r="VNW127" s="1367"/>
      <c r="VNX127" s="1367"/>
      <c r="VNY127" s="1367"/>
      <c r="VNZ127" s="1367"/>
      <c r="VOA127" s="1367"/>
      <c r="VOB127" s="1367"/>
      <c r="VOC127" s="1367"/>
      <c r="VOD127" s="1367"/>
      <c r="VOE127" s="1367"/>
      <c r="VOF127" s="1367"/>
      <c r="VOG127" s="1367"/>
      <c r="VOH127" s="1367"/>
      <c r="VOI127" s="1367"/>
      <c r="VOJ127" s="1367"/>
      <c r="VOK127" s="1367"/>
      <c r="VOL127" s="1367"/>
      <c r="VOM127" s="1367"/>
      <c r="VON127" s="1367"/>
      <c r="VOO127" s="1367"/>
      <c r="VOP127" s="1367"/>
      <c r="VOQ127" s="1367"/>
      <c r="VOR127" s="1367"/>
      <c r="VOS127" s="1367"/>
      <c r="VOT127" s="1367"/>
      <c r="VOU127" s="1367"/>
      <c r="VOV127" s="1367"/>
      <c r="VOW127" s="1367"/>
      <c r="VOX127" s="1367"/>
      <c r="VOY127" s="1367"/>
      <c r="VOZ127" s="1367"/>
      <c r="VPA127" s="1367"/>
      <c r="VPB127" s="1367"/>
      <c r="VPC127" s="1367"/>
      <c r="VPD127" s="1367"/>
      <c r="VPE127" s="1367"/>
      <c r="VPF127" s="1367"/>
      <c r="VPG127" s="1367"/>
      <c r="VPH127" s="1367"/>
      <c r="VPI127" s="1367"/>
      <c r="VPJ127" s="1367"/>
      <c r="VPK127" s="1367"/>
      <c r="VPL127" s="1367"/>
      <c r="VPM127" s="1367"/>
      <c r="VPN127" s="1367"/>
      <c r="VPO127" s="1367"/>
      <c r="VPP127" s="1367"/>
      <c r="VPQ127" s="1367"/>
      <c r="VPR127" s="1367"/>
      <c r="VPS127" s="1367"/>
      <c r="VPT127" s="1367"/>
      <c r="VPU127" s="1367"/>
      <c r="VPV127" s="1367"/>
      <c r="VPW127" s="1367"/>
      <c r="VPX127" s="1367"/>
      <c r="VPY127" s="1367"/>
      <c r="VPZ127" s="1367"/>
      <c r="VQA127" s="1367"/>
      <c r="VQB127" s="1367"/>
      <c r="VQC127" s="1367"/>
      <c r="VQD127" s="1367"/>
      <c r="VQE127" s="1367"/>
      <c r="VQF127" s="1367"/>
      <c r="VQG127" s="1367"/>
      <c r="VQH127" s="1367"/>
      <c r="VQI127" s="1367"/>
      <c r="VQJ127" s="1367"/>
      <c r="VQK127" s="1367"/>
      <c r="VQL127" s="1367"/>
      <c r="VQM127" s="1367"/>
      <c r="VQN127" s="1367"/>
      <c r="VQO127" s="1367"/>
      <c r="VQP127" s="1367"/>
      <c r="VQQ127" s="1367"/>
      <c r="VQR127" s="1367"/>
      <c r="VQS127" s="1367"/>
      <c r="VQT127" s="1367"/>
      <c r="VQU127" s="1367"/>
      <c r="VQV127" s="1367"/>
      <c r="VQW127" s="1367"/>
      <c r="VQX127" s="1367"/>
      <c r="VQY127" s="1367"/>
      <c r="VQZ127" s="1367"/>
      <c r="VRA127" s="1367"/>
      <c r="VRB127" s="1367"/>
      <c r="VRC127" s="1367"/>
      <c r="VRD127" s="1367"/>
      <c r="VRE127" s="1367"/>
      <c r="VRF127" s="1367"/>
      <c r="VRG127" s="1367"/>
      <c r="VRH127" s="1367"/>
      <c r="VRI127" s="1367"/>
      <c r="VRJ127" s="1367"/>
      <c r="VRK127" s="1367"/>
      <c r="VRL127" s="1367"/>
      <c r="VRM127" s="1367"/>
      <c r="VRN127" s="1367"/>
      <c r="VRO127" s="1367"/>
      <c r="VRP127" s="1367"/>
      <c r="VRQ127" s="1367"/>
      <c r="VRR127" s="1367"/>
      <c r="VRS127" s="1367"/>
      <c r="VRT127" s="1367"/>
      <c r="VRU127" s="1367"/>
      <c r="VRV127" s="1367"/>
      <c r="VRW127" s="1367"/>
      <c r="VRX127" s="1367"/>
      <c r="VRY127" s="1367"/>
      <c r="VRZ127" s="1367"/>
      <c r="VSA127" s="1367"/>
      <c r="VSB127" s="1367"/>
      <c r="VSC127" s="1367"/>
      <c r="VSD127" s="1367"/>
      <c r="VSE127" s="1367"/>
      <c r="VSF127" s="1367"/>
      <c r="VSG127" s="1367"/>
      <c r="VSH127" s="1367"/>
      <c r="VSI127" s="1367"/>
      <c r="VSJ127" s="1367"/>
      <c r="VSK127" s="1367"/>
      <c r="VSL127" s="1367"/>
      <c r="VSM127" s="1367"/>
      <c r="VSN127" s="1367"/>
      <c r="VSO127" s="1367"/>
      <c r="VSP127" s="1367"/>
      <c r="VSQ127" s="1367"/>
      <c r="VSR127" s="1367"/>
      <c r="VSS127" s="1367"/>
      <c r="VST127" s="1367"/>
      <c r="VSU127" s="1367"/>
      <c r="VSV127" s="1367"/>
      <c r="VSW127" s="1367"/>
      <c r="VSX127" s="1367"/>
      <c r="VSY127" s="1367"/>
      <c r="VSZ127" s="1367"/>
      <c r="VTA127" s="1367"/>
      <c r="VTB127" s="1367"/>
      <c r="VTC127" s="1367"/>
      <c r="VTD127" s="1367"/>
      <c r="VTE127" s="1367"/>
      <c r="VTF127" s="1367"/>
      <c r="VTG127" s="1367"/>
      <c r="VTH127" s="1367"/>
      <c r="VTI127" s="1367"/>
      <c r="VTJ127" s="1367"/>
      <c r="VTK127" s="1367"/>
      <c r="VTL127" s="1367"/>
      <c r="VTM127" s="1367"/>
      <c r="VTN127" s="1367"/>
      <c r="VTO127" s="1367"/>
      <c r="VTP127" s="1367"/>
      <c r="VTQ127" s="1367"/>
      <c r="VTR127" s="1367"/>
      <c r="VTS127" s="1367"/>
      <c r="VTT127" s="1367"/>
      <c r="VTU127" s="1367"/>
      <c r="VTV127" s="1367"/>
      <c r="VTW127" s="1367"/>
      <c r="VTX127" s="1367"/>
      <c r="VTY127" s="1367"/>
      <c r="VTZ127" s="1367"/>
      <c r="VUA127" s="1367"/>
      <c r="VUB127" s="1367"/>
      <c r="VUC127" s="1367"/>
      <c r="VUD127" s="1367"/>
      <c r="VUE127" s="1367"/>
      <c r="VUF127" s="1367"/>
      <c r="VUG127" s="1367"/>
      <c r="VUH127" s="1367"/>
      <c r="VUI127" s="1367"/>
      <c r="VUJ127" s="1367"/>
      <c r="VUK127" s="1367"/>
      <c r="VUL127" s="1367"/>
      <c r="VUM127" s="1367"/>
      <c r="VUN127" s="1367"/>
      <c r="VUO127" s="1367"/>
      <c r="VUP127" s="1367"/>
      <c r="VUQ127" s="1367"/>
      <c r="VUR127" s="1367"/>
      <c r="VUS127" s="1367"/>
      <c r="VUT127" s="1367"/>
      <c r="VUU127" s="1367"/>
      <c r="VUV127" s="1367"/>
      <c r="VUW127" s="1367"/>
      <c r="VUX127" s="1367"/>
      <c r="VUY127" s="1367"/>
      <c r="VUZ127" s="1367"/>
      <c r="VVA127" s="1367"/>
      <c r="VVB127" s="1367"/>
      <c r="VVC127" s="1367"/>
      <c r="VVD127" s="1367"/>
      <c r="VVE127" s="1367"/>
      <c r="VVF127" s="1367"/>
      <c r="VVG127" s="1367"/>
      <c r="VVH127" s="1367"/>
      <c r="VVI127" s="1367"/>
      <c r="VVJ127" s="1367"/>
      <c r="VVK127" s="1367"/>
      <c r="VVL127" s="1367"/>
      <c r="VVM127" s="1367"/>
      <c r="VVN127" s="1367"/>
      <c r="VVO127" s="1367"/>
      <c r="VVP127" s="1367"/>
      <c r="VVQ127" s="1367"/>
      <c r="VVR127" s="1367"/>
      <c r="VVS127" s="1367"/>
      <c r="VVT127" s="1367"/>
      <c r="VVU127" s="1367"/>
      <c r="VVV127" s="1367"/>
      <c r="VVW127" s="1367"/>
      <c r="VVX127" s="1367"/>
      <c r="VVY127" s="1367"/>
      <c r="VVZ127" s="1367"/>
      <c r="VWA127" s="1367"/>
      <c r="VWB127" s="1367"/>
      <c r="VWC127" s="1367"/>
      <c r="VWD127" s="1367"/>
      <c r="VWE127" s="1367"/>
      <c r="VWF127" s="1367"/>
      <c r="VWG127" s="1367"/>
      <c r="VWH127" s="1367"/>
      <c r="VWI127" s="1367"/>
      <c r="VWJ127" s="1367"/>
      <c r="VWK127" s="1367"/>
      <c r="VWL127" s="1367"/>
      <c r="VWM127" s="1367"/>
      <c r="VWN127" s="1367"/>
      <c r="VWO127" s="1367"/>
      <c r="VWP127" s="1367"/>
      <c r="VWQ127" s="1367"/>
      <c r="VWR127" s="1367"/>
      <c r="VWS127" s="1367"/>
      <c r="VWT127" s="1367"/>
      <c r="VWU127" s="1367"/>
      <c r="VWV127" s="1367"/>
      <c r="VWW127" s="1367"/>
      <c r="VWX127" s="1367"/>
      <c r="VWY127" s="1367"/>
      <c r="VWZ127" s="1367"/>
      <c r="VXA127" s="1367"/>
      <c r="VXB127" s="1367"/>
      <c r="VXC127" s="1367"/>
      <c r="VXD127" s="1367"/>
      <c r="VXE127" s="1367"/>
      <c r="VXF127" s="1367"/>
      <c r="VXG127" s="1367"/>
      <c r="VXH127" s="1367"/>
      <c r="VXI127" s="1367"/>
      <c r="VXJ127" s="1367"/>
      <c r="VXK127" s="1367"/>
      <c r="VXL127" s="1367"/>
      <c r="VXM127" s="1367"/>
      <c r="VXN127" s="1367"/>
      <c r="VXO127" s="1367"/>
      <c r="VXP127" s="1367"/>
      <c r="VXQ127" s="1367"/>
      <c r="VXR127" s="1367"/>
      <c r="VXS127" s="1367"/>
      <c r="VXT127" s="1367"/>
      <c r="VXU127" s="1367"/>
      <c r="VXV127" s="1367"/>
      <c r="VXW127" s="1367"/>
      <c r="VXX127" s="1367"/>
      <c r="VXY127" s="1367"/>
      <c r="VXZ127" s="1367"/>
      <c r="VYA127" s="1367"/>
      <c r="VYB127" s="1367"/>
      <c r="VYC127" s="1367"/>
      <c r="VYD127" s="1367"/>
      <c r="VYE127" s="1367"/>
      <c r="VYF127" s="1367"/>
      <c r="VYG127" s="1367"/>
      <c r="VYH127" s="1367"/>
      <c r="VYI127" s="1367"/>
      <c r="VYJ127" s="1367"/>
      <c r="VYK127" s="1367"/>
      <c r="VYL127" s="1367"/>
      <c r="VYM127" s="1367"/>
      <c r="VYN127" s="1367"/>
      <c r="VYO127" s="1367"/>
      <c r="VYP127" s="1367"/>
      <c r="VYQ127" s="1367"/>
      <c r="VYR127" s="1367"/>
      <c r="VYS127" s="1367"/>
      <c r="VYT127" s="1367"/>
      <c r="VYU127" s="1367"/>
      <c r="VYV127" s="1367"/>
      <c r="VYW127" s="1367"/>
      <c r="VYX127" s="1367"/>
      <c r="VYY127" s="1367"/>
      <c r="VYZ127" s="1367"/>
      <c r="VZA127" s="1367"/>
      <c r="VZB127" s="1367"/>
      <c r="VZC127" s="1367"/>
      <c r="VZD127" s="1367"/>
      <c r="VZE127" s="1367"/>
      <c r="VZF127" s="1367"/>
      <c r="VZG127" s="1367"/>
      <c r="VZH127" s="1367"/>
      <c r="VZI127" s="1367"/>
      <c r="VZJ127" s="1367"/>
      <c r="VZK127" s="1367"/>
      <c r="VZL127" s="1367"/>
      <c r="VZM127" s="1367"/>
      <c r="VZN127" s="1367"/>
      <c r="VZO127" s="1367"/>
      <c r="VZP127" s="1367"/>
      <c r="VZQ127" s="1367"/>
      <c r="VZR127" s="1367"/>
      <c r="VZS127" s="1367"/>
      <c r="VZT127" s="1367"/>
      <c r="VZU127" s="1367"/>
      <c r="VZV127" s="1367"/>
      <c r="VZW127" s="1367"/>
      <c r="VZX127" s="1367"/>
      <c r="VZY127" s="1367"/>
      <c r="VZZ127" s="1367"/>
      <c r="WAA127" s="1367"/>
      <c r="WAB127" s="1367"/>
      <c r="WAC127" s="1367"/>
      <c r="WAD127" s="1367"/>
      <c r="WAE127" s="1367"/>
      <c r="WAF127" s="1367"/>
      <c r="WAG127" s="1367"/>
      <c r="WAH127" s="1367"/>
      <c r="WAI127" s="1367"/>
      <c r="WAJ127" s="1367"/>
      <c r="WAK127" s="1367"/>
      <c r="WAL127" s="1367"/>
      <c r="WAM127" s="1367"/>
      <c r="WAN127" s="1367"/>
      <c r="WAO127" s="1367"/>
      <c r="WAP127" s="1367"/>
      <c r="WAQ127" s="1367"/>
      <c r="WAR127" s="1367"/>
      <c r="WAS127" s="1367"/>
      <c r="WAT127" s="1367"/>
      <c r="WAU127" s="1367"/>
      <c r="WAV127" s="1367"/>
      <c r="WAW127" s="1367"/>
      <c r="WAX127" s="1367"/>
      <c r="WAY127" s="1367"/>
      <c r="WAZ127" s="1367"/>
      <c r="WBA127" s="1367"/>
      <c r="WBB127" s="1367"/>
      <c r="WBC127" s="1367"/>
      <c r="WBD127" s="1367"/>
      <c r="WBE127" s="1367"/>
      <c r="WBF127" s="1367"/>
      <c r="WBG127" s="1367"/>
      <c r="WBH127" s="1367"/>
      <c r="WBI127" s="1367"/>
      <c r="WBJ127" s="1367"/>
      <c r="WBK127" s="1367"/>
      <c r="WBL127" s="1367"/>
      <c r="WBM127" s="1367"/>
      <c r="WBN127" s="1367"/>
      <c r="WBO127" s="1367"/>
      <c r="WBP127" s="1367"/>
      <c r="WBQ127" s="1367"/>
      <c r="WBR127" s="1367"/>
      <c r="WBS127" s="1367"/>
      <c r="WBT127" s="1367"/>
      <c r="WBU127" s="1367"/>
      <c r="WBV127" s="1367"/>
      <c r="WBW127" s="1367"/>
      <c r="WBX127" s="1367"/>
      <c r="WBY127" s="1367"/>
      <c r="WBZ127" s="1367"/>
      <c r="WCA127" s="1367"/>
      <c r="WCB127" s="1367"/>
      <c r="WCC127" s="1367"/>
      <c r="WCD127" s="1367"/>
      <c r="WCE127" s="1367"/>
      <c r="WCF127" s="1367"/>
      <c r="WCG127" s="1367"/>
      <c r="WCH127" s="1367"/>
      <c r="WCI127" s="1367"/>
      <c r="WCJ127" s="1367"/>
      <c r="WCK127" s="1367"/>
      <c r="WCL127" s="1367"/>
      <c r="WCM127" s="1367"/>
      <c r="WCN127" s="1367"/>
      <c r="WCO127" s="1367"/>
      <c r="WCP127" s="1367"/>
      <c r="WCQ127" s="1367"/>
      <c r="WCR127" s="1367"/>
      <c r="WCS127" s="1367"/>
      <c r="WCT127" s="1367"/>
      <c r="WCU127" s="1367"/>
      <c r="WCV127" s="1367"/>
      <c r="WCW127" s="1367"/>
      <c r="WCX127" s="1367"/>
      <c r="WCY127" s="1367"/>
      <c r="WCZ127" s="1367"/>
      <c r="WDA127" s="1367"/>
      <c r="WDB127" s="1367"/>
      <c r="WDC127" s="1367"/>
      <c r="WDD127" s="1367"/>
      <c r="WDE127" s="1367"/>
      <c r="WDF127" s="1367"/>
      <c r="WDG127" s="1367"/>
      <c r="WDH127" s="1367"/>
      <c r="WDI127" s="1367"/>
      <c r="WDJ127" s="1367"/>
      <c r="WDK127" s="1367"/>
      <c r="WDL127" s="1367"/>
      <c r="WDM127" s="1367"/>
      <c r="WDN127" s="1367"/>
      <c r="WDO127" s="1367"/>
      <c r="WDP127" s="1367"/>
      <c r="WDQ127" s="1367"/>
      <c r="WDR127" s="1367"/>
      <c r="WDS127" s="1367"/>
      <c r="WDT127" s="1367"/>
      <c r="WDU127" s="1367"/>
      <c r="WDV127" s="1367"/>
      <c r="WDW127" s="1367"/>
      <c r="WDX127" s="1367"/>
      <c r="WDY127" s="1367"/>
      <c r="WDZ127" s="1367"/>
      <c r="WEA127" s="1367"/>
      <c r="WEB127" s="1367"/>
      <c r="WEC127" s="1367"/>
      <c r="WED127" s="1367"/>
      <c r="WEE127" s="1367"/>
      <c r="WEF127" s="1367"/>
      <c r="WEG127" s="1367"/>
      <c r="WEH127" s="1367"/>
      <c r="WEI127" s="1367"/>
      <c r="WEJ127" s="1367"/>
      <c r="WEK127" s="1367"/>
      <c r="WEL127" s="1367"/>
      <c r="WEM127" s="1367"/>
      <c r="WEN127" s="1367"/>
      <c r="WEO127" s="1367"/>
      <c r="WEP127" s="1367"/>
      <c r="WEQ127" s="1367"/>
      <c r="WER127" s="1367"/>
      <c r="WES127" s="1367"/>
      <c r="WET127" s="1367"/>
      <c r="WEU127" s="1367"/>
      <c r="WEV127" s="1367"/>
      <c r="WEW127" s="1367"/>
      <c r="WEX127" s="1367"/>
      <c r="WEY127" s="1367"/>
      <c r="WEZ127" s="1367"/>
      <c r="WFA127" s="1367"/>
      <c r="WFB127" s="1367"/>
      <c r="WFC127" s="1367"/>
      <c r="WFD127" s="1367"/>
      <c r="WFE127" s="1367"/>
      <c r="WFF127" s="1367"/>
      <c r="WFG127" s="1367"/>
      <c r="WFH127" s="1367"/>
      <c r="WFI127" s="1367"/>
      <c r="WFJ127" s="1367"/>
      <c r="WFK127" s="1367"/>
      <c r="WFL127" s="1367"/>
      <c r="WFM127" s="1367"/>
      <c r="WFN127" s="1367"/>
      <c r="WFO127" s="1367"/>
      <c r="WFP127" s="1367"/>
      <c r="WFQ127" s="1367"/>
      <c r="WFR127" s="1367"/>
      <c r="WFS127" s="1367"/>
      <c r="WFT127" s="1367"/>
      <c r="WFU127" s="1367"/>
      <c r="WFV127" s="1367"/>
      <c r="WFW127" s="1367"/>
      <c r="WFX127" s="1367"/>
      <c r="WFY127" s="1367"/>
      <c r="WFZ127" s="1367"/>
      <c r="WGA127" s="1367"/>
      <c r="WGB127" s="1367"/>
      <c r="WGC127" s="1367"/>
      <c r="WGD127" s="1367"/>
      <c r="WGE127" s="1367"/>
      <c r="WGF127" s="1367"/>
      <c r="WGG127" s="1367"/>
      <c r="WGH127" s="1367"/>
      <c r="WGI127" s="1367"/>
      <c r="WGJ127" s="1367"/>
      <c r="WGK127" s="1367"/>
      <c r="WGL127" s="1367"/>
      <c r="WGM127" s="1367"/>
      <c r="WGN127" s="1367"/>
      <c r="WGO127" s="1367"/>
      <c r="WGP127" s="1367"/>
      <c r="WGQ127" s="1367"/>
      <c r="WGR127" s="1367"/>
      <c r="WGS127" s="1367"/>
      <c r="WGT127" s="1367"/>
      <c r="WGU127" s="1367"/>
      <c r="WGV127" s="1367"/>
      <c r="WGW127" s="1367"/>
      <c r="WGX127" s="1367"/>
      <c r="WGY127" s="1367"/>
      <c r="WGZ127" s="1367"/>
      <c r="WHA127" s="1367"/>
      <c r="WHB127" s="1367"/>
      <c r="WHC127" s="1367"/>
      <c r="WHD127" s="1367"/>
      <c r="WHE127" s="1367"/>
      <c r="WHF127" s="1367"/>
      <c r="WHG127" s="1367"/>
      <c r="WHH127" s="1367"/>
      <c r="WHI127" s="1367"/>
      <c r="WHJ127" s="1367"/>
      <c r="WHK127" s="1367"/>
      <c r="WHL127" s="1367"/>
      <c r="WHM127" s="1367"/>
      <c r="WHN127" s="1367"/>
      <c r="WHO127" s="1367"/>
      <c r="WHP127" s="1367"/>
      <c r="WHQ127" s="1367"/>
      <c r="WHR127" s="1367"/>
      <c r="WHS127" s="1367"/>
      <c r="WHT127" s="1367"/>
      <c r="WHU127" s="1367"/>
      <c r="WHV127" s="1367"/>
      <c r="WHW127" s="1367"/>
      <c r="WHX127" s="1367"/>
      <c r="WHY127" s="1367"/>
      <c r="WHZ127" s="1367"/>
      <c r="WIA127" s="1367"/>
      <c r="WIB127" s="1367"/>
      <c r="WIC127" s="1367"/>
      <c r="WID127" s="1367"/>
      <c r="WIE127" s="1367"/>
      <c r="WIF127" s="1367"/>
      <c r="WIG127" s="1367"/>
      <c r="WIH127" s="1367"/>
      <c r="WII127" s="1367"/>
      <c r="WIJ127" s="1367"/>
      <c r="WIK127" s="1367"/>
      <c r="WIL127" s="1367"/>
      <c r="WIM127" s="1367"/>
      <c r="WIN127" s="1367"/>
      <c r="WIO127" s="1367"/>
      <c r="WIP127" s="1367"/>
      <c r="WIQ127" s="1367"/>
      <c r="WIR127" s="1367"/>
      <c r="WIS127" s="1367"/>
      <c r="WIT127" s="1367"/>
      <c r="WIU127" s="1367"/>
      <c r="WIV127" s="1367"/>
      <c r="WIW127" s="1367"/>
      <c r="WIX127" s="1367"/>
      <c r="WIY127" s="1367"/>
      <c r="WIZ127" s="1367"/>
      <c r="WJA127" s="1367"/>
      <c r="WJB127" s="1367"/>
      <c r="WJC127" s="1367"/>
      <c r="WJD127" s="1367"/>
      <c r="WJE127" s="1367"/>
      <c r="WJF127" s="1367"/>
      <c r="WJG127" s="1367"/>
      <c r="WJH127" s="1367"/>
      <c r="WJI127" s="1367"/>
      <c r="WJJ127" s="1367"/>
      <c r="WJK127" s="1367"/>
      <c r="WJL127" s="1367"/>
      <c r="WJM127" s="1367"/>
      <c r="WJN127" s="1367"/>
      <c r="WJO127" s="1367"/>
      <c r="WJP127" s="1367"/>
      <c r="WJQ127" s="1367"/>
      <c r="WJR127" s="1367"/>
      <c r="WJS127" s="1367"/>
      <c r="WJT127" s="1367"/>
      <c r="WJU127" s="1367"/>
      <c r="WJV127" s="1367"/>
      <c r="WJW127" s="1367"/>
      <c r="WJX127" s="1367"/>
      <c r="WJY127" s="1367"/>
      <c r="WJZ127" s="1367"/>
      <c r="WKA127" s="1367"/>
      <c r="WKB127" s="1367"/>
      <c r="WKC127" s="1367"/>
      <c r="WKD127" s="1367"/>
      <c r="WKE127" s="1367"/>
      <c r="WKF127" s="1367"/>
      <c r="WKG127" s="1367"/>
      <c r="WKH127" s="1367"/>
      <c r="WKI127" s="1367"/>
      <c r="WKJ127" s="1367"/>
      <c r="WKK127" s="1367"/>
      <c r="WKL127" s="1367"/>
      <c r="WKM127" s="1367"/>
      <c r="WKN127" s="1367"/>
      <c r="WKO127" s="1367"/>
      <c r="WKP127" s="1367"/>
      <c r="WKQ127" s="1367"/>
      <c r="WKR127" s="1367"/>
      <c r="WKS127" s="1367"/>
      <c r="WKT127" s="1367"/>
      <c r="WKU127" s="1367"/>
      <c r="WKV127" s="1367"/>
      <c r="WKW127" s="1367"/>
      <c r="WKX127" s="1367"/>
      <c r="WKY127" s="1367"/>
      <c r="WKZ127" s="1367"/>
      <c r="WLA127" s="1367"/>
      <c r="WLB127" s="1367"/>
      <c r="WLC127" s="1367"/>
      <c r="WLD127" s="1367"/>
      <c r="WLE127" s="1367"/>
      <c r="WLF127" s="1367"/>
      <c r="WLG127" s="1367"/>
      <c r="WLH127" s="1367"/>
      <c r="WLI127" s="1367"/>
      <c r="WLJ127" s="1367"/>
      <c r="WLK127" s="1367"/>
      <c r="WLL127" s="1367"/>
      <c r="WLM127" s="1367"/>
      <c r="WLN127" s="1367"/>
      <c r="WLO127" s="1367"/>
      <c r="WLP127" s="1367"/>
      <c r="WLQ127" s="1367"/>
      <c r="WLR127" s="1367"/>
      <c r="WLS127" s="1367"/>
      <c r="WLT127" s="1367"/>
      <c r="WLU127" s="1367"/>
      <c r="WLV127" s="1367"/>
      <c r="WLW127" s="1367"/>
      <c r="WLX127" s="1367"/>
      <c r="WLY127" s="1367"/>
      <c r="WLZ127" s="1367"/>
      <c r="WMA127" s="1367"/>
      <c r="WMB127" s="1367"/>
      <c r="WMC127" s="1367"/>
      <c r="WMD127" s="1367"/>
      <c r="WME127" s="1367"/>
      <c r="WMF127" s="1367"/>
      <c r="WMG127" s="1367"/>
      <c r="WMH127" s="1367"/>
      <c r="WMI127" s="1367"/>
      <c r="WMJ127" s="1367"/>
      <c r="WMK127" s="1367"/>
      <c r="WML127" s="1367"/>
      <c r="WMM127" s="1367"/>
      <c r="WMN127" s="1367"/>
      <c r="WMO127" s="1367"/>
      <c r="WMP127" s="1367"/>
      <c r="WMQ127" s="1367"/>
      <c r="WMR127" s="1367"/>
      <c r="WMS127" s="1367"/>
      <c r="WMT127" s="1367"/>
      <c r="WMU127" s="1367"/>
      <c r="WMV127" s="1367"/>
      <c r="WMW127" s="1367"/>
      <c r="WMX127" s="1367"/>
      <c r="WMY127" s="1367"/>
      <c r="WMZ127" s="1367"/>
      <c r="WNA127" s="1367"/>
      <c r="WNB127" s="1367"/>
      <c r="WNC127" s="1367"/>
      <c r="WND127" s="1367"/>
      <c r="WNE127" s="1367"/>
      <c r="WNF127" s="1367"/>
      <c r="WNG127" s="1367"/>
      <c r="WNH127" s="1367"/>
      <c r="WNI127" s="1367"/>
      <c r="WNJ127" s="1367"/>
      <c r="WNK127" s="1367"/>
      <c r="WNL127" s="1367"/>
      <c r="WNM127" s="1367"/>
      <c r="WNN127" s="1367"/>
      <c r="WNO127" s="1367"/>
      <c r="WNP127" s="1367"/>
      <c r="WNQ127" s="1367"/>
      <c r="WNR127" s="1367"/>
      <c r="WNS127" s="1367"/>
      <c r="WNT127" s="1367"/>
      <c r="WNU127" s="1367"/>
      <c r="WNV127" s="1367"/>
      <c r="WNW127" s="1367"/>
      <c r="WNX127" s="1367"/>
      <c r="WNY127" s="1367"/>
      <c r="WNZ127" s="1367"/>
      <c r="WOA127" s="1367"/>
      <c r="WOB127" s="1367"/>
      <c r="WOC127" s="1367"/>
      <c r="WOD127" s="1367"/>
      <c r="WOE127" s="1367"/>
      <c r="WOF127" s="1367"/>
      <c r="WOG127" s="1367"/>
      <c r="WOH127" s="1367"/>
      <c r="WOI127" s="1367"/>
      <c r="WOJ127" s="1367"/>
      <c r="WOK127" s="1367"/>
      <c r="WOL127" s="1367"/>
      <c r="WOM127" s="1367"/>
      <c r="WON127" s="1367"/>
      <c r="WOO127" s="1367"/>
      <c r="WOP127" s="1367"/>
      <c r="WOQ127" s="1367"/>
      <c r="WOR127" s="1367"/>
      <c r="WOS127" s="1367"/>
      <c r="WOT127" s="1367"/>
      <c r="WOU127" s="1367"/>
      <c r="WOV127" s="1367"/>
      <c r="WOW127" s="1367"/>
      <c r="WOX127" s="1367"/>
      <c r="WOY127" s="1367"/>
      <c r="WOZ127" s="1367"/>
      <c r="WPA127" s="1367"/>
      <c r="WPB127" s="1367"/>
      <c r="WPC127" s="1367"/>
      <c r="WPD127" s="1367"/>
      <c r="WPE127" s="1367"/>
      <c r="WPF127" s="1367"/>
      <c r="WPG127" s="1367"/>
      <c r="WPH127" s="1367"/>
      <c r="WPI127" s="1367"/>
      <c r="WPJ127" s="1367"/>
      <c r="WPK127" s="1367"/>
      <c r="WPL127" s="1367"/>
      <c r="WPM127" s="1367"/>
      <c r="WPN127" s="1367"/>
      <c r="WPO127" s="1367"/>
      <c r="WPP127" s="1367"/>
      <c r="WPQ127" s="1367"/>
      <c r="WPR127" s="1367"/>
      <c r="WPS127" s="1367"/>
      <c r="WPT127" s="1367"/>
      <c r="WPU127" s="1367"/>
      <c r="WPV127" s="1367"/>
      <c r="WPW127" s="1367"/>
      <c r="WPX127" s="1367"/>
      <c r="WPY127" s="1367"/>
      <c r="WPZ127" s="1367"/>
      <c r="WQA127" s="1367"/>
      <c r="WQB127" s="1367"/>
      <c r="WQC127" s="1367"/>
      <c r="WQD127" s="1367"/>
      <c r="WQE127" s="1367"/>
      <c r="WQF127" s="1367"/>
      <c r="WQG127" s="1367"/>
      <c r="WQH127" s="1367"/>
      <c r="WQI127" s="1367"/>
      <c r="WQJ127" s="1367"/>
      <c r="WQK127" s="1367"/>
      <c r="WQL127" s="1367"/>
      <c r="WQM127" s="1367"/>
      <c r="WQN127" s="1367"/>
      <c r="WQO127" s="1367"/>
      <c r="WQP127" s="1367"/>
      <c r="WQQ127" s="1367"/>
      <c r="WQR127" s="1367"/>
      <c r="WQS127" s="1367"/>
      <c r="WQT127" s="1367"/>
      <c r="WQU127" s="1367"/>
      <c r="WQV127" s="1367"/>
      <c r="WQW127" s="1367"/>
      <c r="WQX127" s="1367"/>
      <c r="WQY127" s="1367"/>
      <c r="WQZ127" s="1367"/>
      <c r="WRA127" s="1367"/>
      <c r="WRB127" s="1367"/>
      <c r="WRC127" s="1367"/>
      <c r="WRD127" s="1367"/>
      <c r="WRE127" s="1367"/>
      <c r="WRF127" s="1367"/>
      <c r="WRG127" s="1367"/>
      <c r="WRH127" s="1367"/>
      <c r="WRI127" s="1367"/>
      <c r="WRJ127" s="1367"/>
      <c r="WRK127" s="1367"/>
      <c r="WRL127" s="1367"/>
      <c r="WRM127" s="1367"/>
      <c r="WRN127" s="1367"/>
      <c r="WRO127" s="1367"/>
      <c r="WRP127" s="1367"/>
      <c r="WRQ127" s="1367"/>
      <c r="WRR127" s="1367"/>
      <c r="WRS127" s="1367"/>
      <c r="WRT127" s="1367"/>
      <c r="WRU127" s="1367"/>
      <c r="WRV127" s="1367"/>
      <c r="WRW127" s="1367"/>
      <c r="WRX127" s="1367"/>
      <c r="WRY127" s="1367"/>
      <c r="WRZ127" s="1367"/>
      <c r="WSA127" s="1367"/>
      <c r="WSB127" s="1367"/>
      <c r="WSC127" s="1367"/>
      <c r="WSD127" s="1367"/>
      <c r="WSE127" s="1367"/>
      <c r="WSF127" s="1367"/>
      <c r="WSG127" s="1367"/>
      <c r="WSH127" s="1367"/>
      <c r="WSI127" s="1367"/>
      <c r="WSJ127" s="1367"/>
      <c r="WSK127" s="1367"/>
      <c r="WSL127" s="1367"/>
      <c r="WSM127" s="1367"/>
      <c r="WSN127" s="1367"/>
      <c r="WSO127" s="1367"/>
      <c r="WSP127" s="1367"/>
      <c r="WSQ127" s="1367"/>
      <c r="WSR127" s="1367"/>
      <c r="WSS127" s="1367"/>
      <c r="WST127" s="1367"/>
      <c r="WSU127" s="1367"/>
      <c r="WSV127" s="1367"/>
      <c r="WSW127" s="1367"/>
      <c r="WSX127" s="1367"/>
      <c r="WSY127" s="1367"/>
      <c r="WSZ127" s="1367"/>
      <c r="WTA127" s="1367"/>
      <c r="WTB127" s="1367"/>
      <c r="WTC127" s="1367"/>
      <c r="WTD127" s="1367"/>
      <c r="WTE127" s="1367"/>
      <c r="WTF127" s="1367"/>
      <c r="WTG127" s="1367"/>
      <c r="WTH127" s="1367"/>
      <c r="WTI127" s="1367"/>
      <c r="WTJ127" s="1367"/>
      <c r="WTK127" s="1367"/>
      <c r="WTL127" s="1367"/>
      <c r="WTM127" s="1367"/>
      <c r="WTN127" s="1367"/>
      <c r="WTO127" s="1367"/>
      <c r="WTP127" s="1367"/>
      <c r="WTQ127" s="1367"/>
      <c r="WTR127" s="1367"/>
      <c r="WTS127" s="1367"/>
      <c r="WTT127" s="1367"/>
      <c r="WTU127" s="1367"/>
      <c r="WTV127" s="1367"/>
      <c r="WTW127" s="1367"/>
      <c r="WTX127" s="1367"/>
      <c r="WTY127" s="1367"/>
      <c r="WTZ127" s="1367"/>
      <c r="WUA127" s="1367"/>
      <c r="WUB127" s="1367"/>
      <c r="WUC127" s="1367"/>
      <c r="WUD127" s="1367"/>
      <c r="WUE127" s="1367"/>
      <c r="WUF127" s="1367"/>
      <c r="WUG127" s="1367"/>
      <c r="WUH127" s="1367"/>
      <c r="WUI127" s="1367"/>
      <c r="WUJ127" s="1367"/>
      <c r="WUK127" s="1367"/>
      <c r="WUL127" s="1367"/>
      <c r="WUM127" s="1367"/>
      <c r="WUN127" s="1367"/>
      <c r="WUO127" s="1367"/>
      <c r="WUP127" s="1367"/>
      <c r="WUQ127" s="1367"/>
      <c r="WUR127" s="1367"/>
      <c r="WUS127" s="1367"/>
      <c r="WUT127" s="1367"/>
      <c r="WUU127" s="1367"/>
      <c r="WUV127" s="1367"/>
      <c r="WUW127" s="1367"/>
      <c r="WUX127" s="1367"/>
      <c r="WUY127" s="1367"/>
      <c r="WUZ127" s="1367"/>
      <c r="WVA127" s="1367"/>
      <c r="WVB127" s="1367"/>
      <c r="WVC127" s="1367"/>
      <c r="WVD127" s="1367"/>
      <c r="WVE127" s="1367"/>
      <c r="WVF127" s="1367"/>
      <c r="WVG127" s="1367"/>
      <c r="WVH127" s="1367"/>
      <c r="WVI127" s="1367"/>
      <c r="WVJ127" s="1367"/>
      <c r="WVK127" s="1367"/>
      <c r="WVL127" s="1367"/>
      <c r="WVM127" s="1367"/>
      <c r="WVN127" s="1367"/>
      <c r="WVO127" s="1367"/>
      <c r="WVP127" s="1367"/>
      <c r="WVQ127" s="1367"/>
      <c r="WVR127" s="1367"/>
      <c r="WVS127" s="1367"/>
      <c r="WVT127" s="1367"/>
      <c r="WVU127" s="1367"/>
      <c r="WVV127" s="1367"/>
      <c r="WVW127" s="1367"/>
      <c r="WVX127" s="1367"/>
      <c r="WVY127" s="1367"/>
      <c r="WVZ127" s="1367"/>
      <c r="WWA127" s="1367"/>
      <c r="WWB127" s="1367"/>
      <c r="WWC127" s="1367"/>
      <c r="WWD127" s="1367"/>
      <c r="WWE127" s="1367"/>
      <c r="WWF127" s="1367"/>
      <c r="WWG127" s="1367"/>
      <c r="WWH127" s="1367"/>
      <c r="WWI127" s="1367"/>
      <c r="WWJ127" s="1367"/>
      <c r="WWK127" s="1367"/>
      <c r="WWL127" s="1367"/>
      <c r="WWM127" s="1367"/>
      <c r="WWN127" s="1367"/>
      <c r="WWO127" s="1367"/>
      <c r="WWP127" s="1367"/>
      <c r="WWQ127" s="1367"/>
      <c r="WWR127" s="1367"/>
      <c r="WWS127" s="1367"/>
      <c r="WWT127" s="1367"/>
      <c r="WWU127" s="1367"/>
      <c r="WWV127" s="1367"/>
      <c r="WWW127" s="1367"/>
      <c r="WWX127" s="1367"/>
      <c r="WWY127" s="1367"/>
      <c r="WWZ127" s="1367"/>
      <c r="WXA127" s="1367"/>
      <c r="WXB127" s="1367"/>
      <c r="WXC127" s="1367"/>
      <c r="WXD127" s="1367"/>
      <c r="WXE127" s="1367"/>
      <c r="WXF127" s="1367"/>
      <c r="WXG127" s="1367"/>
      <c r="WXH127" s="1367"/>
      <c r="WXI127" s="1367"/>
      <c r="WXJ127" s="1367"/>
      <c r="WXK127" s="1367"/>
      <c r="WXL127" s="1367"/>
      <c r="WXM127" s="1367"/>
      <c r="WXN127" s="1367"/>
      <c r="WXO127" s="1367"/>
      <c r="WXP127" s="1367"/>
      <c r="WXQ127" s="1367"/>
      <c r="WXR127" s="1367"/>
      <c r="WXS127" s="1367"/>
      <c r="WXT127" s="1367"/>
      <c r="WXU127" s="1367"/>
      <c r="WXV127" s="1367"/>
      <c r="WXW127" s="1367"/>
      <c r="WXX127" s="1367"/>
      <c r="WXY127" s="1367"/>
      <c r="WXZ127" s="1367"/>
      <c r="WYA127" s="1367"/>
      <c r="WYB127" s="1367"/>
      <c r="WYC127" s="1367"/>
      <c r="WYD127" s="1367"/>
      <c r="WYE127" s="1367"/>
      <c r="WYF127" s="1367"/>
      <c r="WYG127" s="1367"/>
      <c r="WYH127" s="1367"/>
      <c r="WYI127" s="1367"/>
      <c r="WYJ127" s="1367"/>
      <c r="WYK127" s="1367"/>
      <c r="WYL127" s="1367"/>
      <c r="WYM127" s="1367"/>
      <c r="WYN127" s="1367"/>
      <c r="WYO127" s="1367"/>
      <c r="WYP127" s="1367"/>
      <c r="WYQ127" s="1367"/>
      <c r="WYR127" s="1367"/>
      <c r="WYS127" s="1367"/>
      <c r="WYT127" s="1367"/>
      <c r="WYU127" s="1367"/>
      <c r="WYV127" s="1367"/>
      <c r="WYW127" s="1367"/>
      <c r="WYX127" s="1367"/>
      <c r="WYY127" s="1367"/>
      <c r="WYZ127" s="1367"/>
      <c r="WZA127" s="1367"/>
      <c r="WZB127" s="1367"/>
      <c r="WZC127" s="1367"/>
      <c r="WZD127" s="1367"/>
      <c r="WZE127" s="1367"/>
      <c r="WZF127" s="1367"/>
      <c r="WZG127" s="1367"/>
      <c r="WZH127" s="1367"/>
      <c r="WZI127" s="1367"/>
      <c r="WZJ127" s="1367"/>
      <c r="WZK127" s="1367"/>
      <c r="WZL127" s="1367"/>
      <c r="WZM127" s="1367"/>
      <c r="WZN127" s="1367"/>
      <c r="WZO127" s="1367"/>
      <c r="WZP127" s="1367"/>
      <c r="WZQ127" s="1367"/>
      <c r="WZR127" s="1367"/>
      <c r="WZS127" s="1367"/>
      <c r="WZT127" s="1367"/>
      <c r="WZU127" s="1367"/>
      <c r="WZV127" s="1367"/>
      <c r="WZW127" s="1367"/>
      <c r="WZX127" s="1367"/>
      <c r="WZY127" s="1367"/>
      <c r="WZZ127" s="1367"/>
      <c r="XAA127" s="1367"/>
      <c r="XAB127" s="1367"/>
      <c r="XAC127" s="1367"/>
      <c r="XAD127" s="1367"/>
      <c r="XAE127" s="1367"/>
      <c r="XAF127" s="1367"/>
      <c r="XAG127" s="1367"/>
      <c r="XAH127" s="1367"/>
      <c r="XAI127" s="1367"/>
      <c r="XAJ127" s="1367"/>
      <c r="XAK127" s="1367"/>
      <c r="XAL127" s="1367"/>
      <c r="XAM127" s="1367"/>
      <c r="XAN127" s="1367"/>
      <c r="XAO127" s="1367"/>
      <c r="XAP127" s="1367"/>
      <c r="XAQ127" s="1367"/>
      <c r="XAR127" s="1367"/>
      <c r="XAS127" s="1367"/>
      <c r="XAT127" s="1367"/>
      <c r="XAU127" s="1367"/>
      <c r="XAV127" s="1367"/>
      <c r="XAW127" s="1367"/>
      <c r="XAX127" s="1367"/>
      <c r="XAY127" s="1367"/>
      <c r="XAZ127" s="1367"/>
      <c r="XBA127" s="1367"/>
      <c r="XBB127" s="1367"/>
      <c r="XBC127" s="1367"/>
      <c r="XBD127" s="1367"/>
      <c r="XBE127" s="1367"/>
      <c r="XBF127" s="1367"/>
      <c r="XBG127" s="1367"/>
      <c r="XBH127" s="1367"/>
      <c r="XBI127" s="1367"/>
      <c r="XBJ127" s="1367"/>
      <c r="XBK127" s="1367"/>
      <c r="XBL127" s="1367"/>
      <c r="XBM127" s="1367"/>
      <c r="XBN127" s="1367"/>
      <c r="XBO127" s="1367"/>
      <c r="XBP127" s="1367"/>
      <c r="XBQ127" s="1367"/>
      <c r="XBR127" s="1367"/>
      <c r="XBS127" s="1367"/>
      <c r="XBT127" s="1367"/>
      <c r="XBU127" s="1367"/>
      <c r="XBV127" s="1367"/>
      <c r="XBW127" s="1367"/>
      <c r="XBX127" s="1367"/>
      <c r="XBY127" s="1367"/>
      <c r="XBZ127" s="1367"/>
      <c r="XCA127" s="1367"/>
      <c r="XCB127" s="1367"/>
      <c r="XCC127" s="1367"/>
      <c r="XCD127" s="1367"/>
      <c r="XCE127" s="1367"/>
      <c r="XCF127" s="1367"/>
      <c r="XCG127" s="1367"/>
      <c r="XCH127" s="1367"/>
      <c r="XCI127" s="1367"/>
      <c r="XCJ127" s="1367"/>
      <c r="XCK127" s="1367"/>
      <c r="XCL127" s="1367"/>
      <c r="XCM127" s="1367"/>
      <c r="XCN127" s="1367"/>
      <c r="XCO127" s="1367"/>
      <c r="XCP127" s="1367"/>
      <c r="XCQ127" s="1367"/>
      <c r="XCR127" s="1367"/>
      <c r="XCS127" s="1367"/>
      <c r="XCT127" s="1367"/>
      <c r="XCU127" s="1367"/>
      <c r="XCV127" s="1367"/>
      <c r="XCW127" s="1367"/>
      <c r="XCX127" s="1367"/>
      <c r="XCY127" s="1367"/>
      <c r="XCZ127" s="1367"/>
      <c r="XDA127" s="1367"/>
      <c r="XDB127" s="1367"/>
      <c r="XDC127" s="1367"/>
      <c r="XDD127" s="1367"/>
      <c r="XDE127" s="1367"/>
      <c r="XDF127" s="1367"/>
      <c r="XDG127" s="1367"/>
      <c r="XDH127" s="1367"/>
      <c r="XDI127" s="1367"/>
      <c r="XDJ127" s="1367"/>
      <c r="XDK127" s="1367"/>
      <c r="XDL127" s="1367"/>
      <c r="XDM127" s="1367"/>
      <c r="XDN127" s="1367"/>
      <c r="XDO127" s="1367"/>
      <c r="XDP127" s="1367"/>
      <c r="XDQ127" s="1367"/>
      <c r="XDR127" s="1367"/>
      <c r="XDS127" s="1367"/>
      <c r="XDT127" s="1367"/>
      <c r="XDU127" s="1367"/>
      <c r="XDV127" s="1367"/>
      <c r="XDW127" s="1367"/>
      <c r="XDX127" s="1367"/>
      <c r="XDY127" s="1367"/>
      <c r="XDZ127" s="1367"/>
      <c r="XEA127" s="1367"/>
      <c r="XEB127" s="1367"/>
      <c r="XEC127" s="1367"/>
      <c r="XED127" s="1367"/>
      <c r="XEE127" s="1367"/>
      <c r="XEF127" s="1367"/>
      <c r="XEG127" s="1367"/>
      <c r="XEH127" s="1367"/>
      <c r="XEI127" s="1367"/>
      <c r="XEJ127" s="1367"/>
      <c r="XEK127" s="1367"/>
      <c r="XEL127" s="1367"/>
      <c r="XEM127" s="1367"/>
      <c r="XEN127" s="1367"/>
      <c r="XEO127" s="1367"/>
      <c r="XEP127" s="1367"/>
      <c r="XEQ127" s="1367"/>
      <c r="XER127" s="1367"/>
      <c r="XES127" s="1367"/>
      <c r="XET127" s="1367"/>
      <c r="XEU127" s="1367"/>
      <c r="XEV127" s="1367"/>
      <c r="XEW127" s="1367"/>
      <c r="XEX127" s="1367"/>
      <c r="XEY127" s="1367"/>
      <c r="XEZ127" s="1367"/>
      <c r="XFA127" s="1367"/>
      <c r="XFB127" s="1367"/>
      <c r="XFC127" s="1367"/>
      <c r="XFD127" s="1367"/>
    </row>
    <row r="128" spans="1:16384" s="770" customFormat="1" ht="60.6" customHeight="1">
      <c r="A128" s="747" t="s">
        <v>17</v>
      </c>
      <c r="B128" s="763" t="s">
        <v>1333</v>
      </c>
      <c r="C128" s="771" t="s">
        <v>18</v>
      </c>
      <c r="D128" s="771"/>
      <c r="E128" s="771"/>
      <c r="F128" s="746">
        <f>VLOOKUP(B128,[3]Лист_1!$A:$E,5,0)</f>
        <v>4</v>
      </c>
      <c r="G128" s="749" t="s">
        <v>22</v>
      </c>
      <c r="H128" s="769"/>
      <c r="I128" s="1244" t="s">
        <v>1293</v>
      </c>
      <c r="J128" s="1308"/>
      <c r="K128" s="1125"/>
      <c r="L128" s="1105"/>
      <c r="M128" s="1286"/>
      <c r="N128" s="827"/>
      <c r="O128" s="1244" t="s">
        <v>1292</v>
      </c>
      <c r="P128" s="826" t="s">
        <v>854</v>
      </c>
      <c r="Q128" s="1286"/>
      <c r="R128" s="1345" t="s">
        <v>23</v>
      </c>
      <c r="S128" s="852"/>
      <c r="T128" s="827"/>
      <c r="U128" s="827"/>
      <c r="V128" s="862"/>
      <c r="W128" s="853"/>
      <c r="X128" s="1237"/>
      <c r="Y128" s="1070"/>
      <c r="Z128" s="874"/>
      <c r="AA128" s="1268"/>
      <c r="AB128" s="1076"/>
      <c r="AC128" s="825"/>
      <c r="AD128" s="1077"/>
      <c r="AE128" s="825"/>
      <c r="AF128" s="1069" t="s">
        <v>23</v>
      </c>
      <c r="AG128" s="743"/>
      <c r="AH128" s="743"/>
      <c r="AI128" s="743"/>
      <c r="AJ128" s="743"/>
      <c r="AK128" s="743"/>
      <c r="AL128" s="743"/>
      <c r="AM128" s="743"/>
      <c r="AN128" s="743"/>
      <c r="AO128" s="743"/>
      <c r="AP128" s="743"/>
      <c r="AQ128" s="743"/>
      <c r="AR128" s="743"/>
      <c r="AS128" s="743"/>
      <c r="AT128" s="743"/>
      <c r="AU128" s="743"/>
      <c r="AV128" s="743"/>
      <c r="AW128" s="743"/>
      <c r="AX128" s="743"/>
      <c r="AY128" s="743"/>
      <c r="AZ128" s="743"/>
      <c r="BA128" s="743"/>
      <c r="BB128" s="743"/>
      <c r="BC128" s="743"/>
      <c r="BD128" s="743"/>
      <c r="BE128" s="743"/>
      <c r="BF128" s="743"/>
      <c r="BG128" s="743"/>
      <c r="BH128" s="743"/>
      <c r="BI128" s="743"/>
      <c r="BJ128" s="743"/>
      <c r="BK128" s="743"/>
      <c r="BL128" s="743"/>
      <c r="BM128" s="743"/>
      <c r="BN128" s="743"/>
      <c r="BO128" s="743"/>
      <c r="BP128" s="743"/>
      <c r="BQ128" s="743"/>
      <c r="BR128" s="743"/>
      <c r="BS128" s="743"/>
      <c r="BT128" s="743"/>
      <c r="BU128" s="743"/>
      <c r="BV128" s="743"/>
      <c r="BW128" s="743"/>
      <c r="BX128" s="743"/>
      <c r="BY128" s="743"/>
      <c r="BZ128" s="743"/>
      <c r="CA128" s="743"/>
      <c r="CB128" s="743"/>
      <c r="CC128" s="743"/>
      <c r="CD128" s="784"/>
    </row>
    <row r="129" spans="1:82" s="770" customFormat="1" ht="60" customHeight="1">
      <c r="A129" s="747" t="s">
        <v>35</v>
      </c>
      <c r="B129" s="763" t="s">
        <v>746</v>
      </c>
      <c r="C129" s="771" t="s">
        <v>18</v>
      </c>
      <c r="D129" s="771"/>
      <c r="E129" s="771"/>
      <c r="F129" s="746">
        <f>VLOOKUP(B129,[3]Лист_1!$A:$E,5,0)</f>
        <v>8</v>
      </c>
      <c r="G129" s="749" t="s">
        <v>22</v>
      </c>
      <c r="H129" s="769"/>
      <c r="I129" s="880" t="s">
        <v>641</v>
      </c>
      <c r="J129" s="769"/>
      <c r="K129" s="769"/>
      <c r="L129" s="1286"/>
      <c r="M129" s="1286"/>
      <c r="N129" s="769"/>
      <c r="O129" s="880" t="s">
        <v>641</v>
      </c>
      <c r="P129" s="826" t="s">
        <v>854</v>
      </c>
      <c r="Q129" s="852"/>
      <c r="R129" s="859" t="s">
        <v>703</v>
      </c>
      <c r="S129" s="852"/>
      <c r="T129" s="769"/>
      <c r="U129" s="769"/>
      <c r="V129" s="866"/>
      <c r="W129" s="852"/>
      <c r="X129" s="1233"/>
      <c r="Y129" s="1070"/>
      <c r="Z129" s="874"/>
      <c r="AA129" s="793"/>
      <c r="AB129" s="1071"/>
      <c r="AC129" s="769"/>
      <c r="AD129" s="1077"/>
      <c r="AE129" s="744" t="s">
        <v>23</v>
      </c>
      <c r="AF129" s="1069" t="s">
        <v>23</v>
      </c>
      <c r="AG129" s="743"/>
      <c r="AH129" s="743"/>
      <c r="AI129" s="743"/>
      <c r="AJ129" s="743"/>
      <c r="AK129" s="743"/>
      <c r="AL129" s="743"/>
      <c r="AM129" s="743"/>
      <c r="AN129" s="743"/>
      <c r="AO129" s="743"/>
      <c r="AP129" s="743"/>
      <c r="AQ129" s="743"/>
      <c r="AR129" s="743"/>
      <c r="AS129" s="743"/>
      <c r="AT129" s="743"/>
      <c r="AU129" s="743"/>
      <c r="AV129" s="743"/>
      <c r="AW129" s="743"/>
      <c r="AX129" s="743"/>
      <c r="AY129" s="743"/>
      <c r="AZ129" s="743"/>
      <c r="BA129" s="743"/>
      <c r="BB129" s="743"/>
      <c r="BC129" s="743"/>
      <c r="BD129" s="743"/>
      <c r="BE129" s="743"/>
      <c r="BF129" s="743"/>
      <c r="BG129" s="743"/>
      <c r="BH129" s="743"/>
      <c r="BI129" s="743"/>
      <c r="BJ129" s="743"/>
      <c r="BK129" s="743"/>
      <c r="BL129" s="743"/>
      <c r="BM129" s="743"/>
      <c r="BN129" s="743"/>
      <c r="BO129" s="743"/>
      <c r="BP129" s="743"/>
      <c r="BQ129" s="743"/>
      <c r="BR129" s="743"/>
      <c r="BS129" s="743"/>
      <c r="BT129" s="743"/>
      <c r="BU129" s="743"/>
      <c r="BV129" s="743"/>
      <c r="BW129" s="743"/>
      <c r="BX129" s="743"/>
      <c r="BY129" s="743"/>
      <c r="BZ129" s="743"/>
      <c r="CA129" s="743"/>
      <c r="CB129" s="743"/>
      <c r="CC129" s="743"/>
      <c r="CD129" s="784"/>
    </row>
    <row r="130" spans="1:82" s="770" customFormat="1" ht="60" customHeight="1">
      <c r="A130" s="747" t="s">
        <v>35</v>
      </c>
      <c r="B130" s="763" t="s">
        <v>550</v>
      </c>
      <c r="C130" s="771" t="s">
        <v>18</v>
      </c>
      <c r="D130" s="771"/>
      <c r="E130" s="771"/>
      <c r="F130" s="746">
        <f>VLOOKUP(B130,[3]Лист_1!$A:$E,5,0)</f>
        <v>46</v>
      </c>
      <c r="G130" s="772" t="s">
        <v>24</v>
      </c>
      <c r="H130" s="769"/>
      <c r="I130" s="769"/>
      <c r="J130" s="769"/>
      <c r="K130" s="769"/>
      <c r="L130" s="826" t="s">
        <v>23</v>
      </c>
      <c r="M130" s="826" t="s">
        <v>23</v>
      </c>
      <c r="N130" s="769"/>
      <c r="O130" s="769"/>
      <c r="P130" s="773" t="s">
        <v>23</v>
      </c>
      <c r="Q130" s="859" t="s">
        <v>703</v>
      </c>
      <c r="R130" s="774"/>
      <c r="S130" s="859" t="s">
        <v>23</v>
      </c>
      <c r="T130" s="769"/>
      <c r="U130" s="769"/>
      <c r="V130" s="866"/>
      <c r="W130" s="852"/>
      <c r="X130" s="1233"/>
      <c r="Y130" s="880" t="s">
        <v>641</v>
      </c>
      <c r="Z130" s="871" t="s">
        <v>641</v>
      </c>
      <c r="AA130" s="751" t="s">
        <v>641</v>
      </c>
      <c r="AB130" s="1071"/>
      <c r="AC130" s="769"/>
      <c r="AD130" s="1069" t="s">
        <v>23</v>
      </c>
      <c r="AE130" s="744" t="s">
        <v>23</v>
      </c>
      <c r="AF130" s="769"/>
      <c r="AG130" s="743"/>
      <c r="AH130" s="743"/>
      <c r="AI130" s="743"/>
      <c r="AJ130" s="743"/>
      <c r="AK130" s="743"/>
      <c r="AL130" s="743"/>
      <c r="AM130" s="743"/>
      <c r="AN130" s="743"/>
      <c r="AO130" s="743"/>
      <c r="AP130" s="743"/>
      <c r="AQ130" s="743"/>
      <c r="AR130" s="743"/>
      <c r="AS130" s="743"/>
      <c r="AT130" s="743"/>
      <c r="AU130" s="743"/>
      <c r="AV130" s="743"/>
      <c r="AW130" s="743"/>
      <c r="AX130" s="743"/>
      <c r="AY130" s="743"/>
      <c r="AZ130" s="743"/>
      <c r="BA130" s="743"/>
      <c r="BB130" s="743"/>
      <c r="BC130" s="743"/>
      <c r="BD130" s="743"/>
      <c r="BE130" s="743"/>
      <c r="BF130" s="743"/>
      <c r="BG130" s="743"/>
      <c r="BH130" s="743"/>
      <c r="BI130" s="743"/>
      <c r="BJ130" s="743"/>
      <c r="BK130" s="743"/>
      <c r="BL130" s="743"/>
      <c r="BM130" s="743"/>
      <c r="BN130" s="743"/>
      <c r="BO130" s="743"/>
      <c r="BP130" s="743"/>
      <c r="BQ130" s="743"/>
      <c r="BR130" s="743"/>
      <c r="BS130" s="743"/>
      <c r="BT130" s="743"/>
      <c r="BU130" s="743"/>
      <c r="BV130" s="743"/>
      <c r="BW130" s="743"/>
      <c r="BX130" s="743"/>
      <c r="BY130" s="743"/>
      <c r="BZ130" s="743"/>
      <c r="CA130" s="743"/>
      <c r="CB130" s="743"/>
      <c r="CC130" s="743"/>
      <c r="CD130" s="784"/>
    </row>
    <row r="131" spans="1:82" s="999" customFormat="1" ht="18.600000000000001" customHeight="1">
      <c r="A131" s="993" t="s">
        <v>35</v>
      </c>
      <c r="B131" s="763" t="s">
        <v>858</v>
      </c>
      <c r="C131" s="771" t="s">
        <v>18</v>
      </c>
      <c r="D131" s="771"/>
      <c r="E131" s="771"/>
      <c r="F131" s="746">
        <f>VLOOKUP(B131,[3]Лист_1!$A:$E,5,0)</f>
        <v>107</v>
      </c>
      <c r="G131" s="772" t="s">
        <v>24</v>
      </c>
      <c r="H131" s="994"/>
      <c r="I131" s="994"/>
      <c r="J131" s="994"/>
      <c r="K131" s="994"/>
      <c r="L131" s="826" t="s">
        <v>23</v>
      </c>
      <c r="M131" s="826" t="s">
        <v>23</v>
      </c>
      <c r="N131" s="994"/>
      <c r="O131" s="994"/>
      <c r="P131" s="773" t="s">
        <v>23</v>
      </c>
      <c r="Q131" s="826" t="s">
        <v>23</v>
      </c>
      <c r="R131" s="996"/>
      <c r="S131" s="826" t="s">
        <v>23</v>
      </c>
      <c r="T131" s="994"/>
      <c r="U131" s="994"/>
      <c r="V131" s="997"/>
      <c r="W131" s="859" t="s">
        <v>1235</v>
      </c>
      <c r="X131" s="1233"/>
      <c r="Y131" s="859" t="s">
        <v>23</v>
      </c>
      <c r="Z131" s="994"/>
      <c r="AA131" s="994"/>
      <c r="AB131" s="1055"/>
      <c r="AC131" s="994"/>
      <c r="AD131" s="1069" t="s">
        <v>23</v>
      </c>
      <c r="AE131" s="995"/>
      <c r="AF131" s="994"/>
      <c r="AG131" s="743"/>
      <c r="AH131" s="743"/>
      <c r="AI131" s="743"/>
      <c r="AJ131" s="743"/>
      <c r="AK131" s="743"/>
      <c r="AL131" s="743"/>
      <c r="AM131" s="743"/>
      <c r="AN131" s="743"/>
      <c r="AO131" s="743"/>
      <c r="AP131" s="743"/>
      <c r="AQ131" s="743"/>
      <c r="AR131" s="743"/>
      <c r="AS131" s="743"/>
      <c r="AT131" s="743"/>
      <c r="AU131" s="743"/>
      <c r="AV131" s="743"/>
      <c r="AW131" s="743"/>
      <c r="AX131" s="743"/>
      <c r="AY131" s="743"/>
      <c r="AZ131" s="743"/>
      <c r="BA131" s="743"/>
      <c r="BB131" s="743"/>
      <c r="BC131" s="743"/>
      <c r="BD131" s="743"/>
      <c r="BE131" s="743"/>
      <c r="BF131" s="743"/>
      <c r="BG131" s="743"/>
      <c r="BH131" s="743"/>
      <c r="BI131" s="743"/>
      <c r="BJ131" s="743"/>
      <c r="BK131" s="743"/>
      <c r="BL131" s="743"/>
      <c r="BM131" s="743"/>
      <c r="BN131" s="743"/>
      <c r="BO131" s="743"/>
      <c r="BP131" s="743"/>
      <c r="BQ131" s="743"/>
      <c r="BR131" s="743"/>
      <c r="BS131" s="743"/>
      <c r="BT131" s="743"/>
      <c r="BU131" s="743"/>
      <c r="BV131" s="743"/>
      <c r="BW131" s="743"/>
      <c r="BX131" s="743"/>
      <c r="BY131" s="743"/>
      <c r="BZ131" s="743"/>
      <c r="CA131" s="743"/>
      <c r="CB131" s="743"/>
      <c r="CC131" s="743"/>
      <c r="CD131" s="998"/>
    </row>
    <row r="132" spans="1:82" s="745" customFormat="1" ht="59.4" customHeight="1">
      <c r="A132" s="747" t="s">
        <v>35</v>
      </c>
      <c r="B132" s="763" t="s">
        <v>609</v>
      </c>
      <c r="C132" s="748" t="s">
        <v>18</v>
      </c>
      <c r="D132" s="763"/>
      <c r="E132" s="763"/>
      <c r="F132" s="746">
        <f>VLOOKUP(B132,[3]Лист_1!$A:$E,5,0)</f>
        <v>0</v>
      </c>
      <c r="G132" s="749" t="s">
        <v>22</v>
      </c>
      <c r="H132" s="765"/>
      <c r="I132" s="915" t="s">
        <v>812</v>
      </c>
      <c r="J132" s="914"/>
      <c r="K132" s="914"/>
      <c r="L132" s="914"/>
      <c r="M132" s="914"/>
      <c r="N132" s="914"/>
      <c r="O132" s="915" t="s">
        <v>812</v>
      </c>
      <c r="P132" s="744" t="s">
        <v>854</v>
      </c>
      <c r="Q132" s="774"/>
      <c r="R132" s="744" t="s">
        <v>23</v>
      </c>
      <c r="S132" s="774"/>
      <c r="T132" s="914"/>
      <c r="U132" s="914"/>
      <c r="V132" s="914"/>
      <c r="W132" s="914"/>
      <c r="X132" s="1237"/>
      <c r="Y132" s="914"/>
      <c r="Z132" s="914"/>
      <c r="AA132" s="914"/>
      <c r="AB132" s="1071"/>
      <c r="AC132" s="777"/>
      <c r="AD132" s="1069" t="s">
        <v>23</v>
      </c>
      <c r="AE132" s="744" t="s">
        <v>23</v>
      </c>
      <c r="AF132" s="1069" t="s">
        <v>23</v>
      </c>
      <c r="AG132" s="740"/>
      <c r="AH132" s="740"/>
      <c r="AI132" s="740"/>
      <c r="AJ132" s="740"/>
      <c r="AK132" s="740"/>
      <c r="AL132" s="740"/>
      <c r="AM132" s="740"/>
      <c r="AN132" s="740"/>
      <c r="AO132" s="740"/>
      <c r="AP132" s="740"/>
      <c r="AQ132" s="740"/>
      <c r="AR132" s="740"/>
      <c r="AS132" s="740"/>
      <c r="AT132" s="740"/>
      <c r="AU132" s="740"/>
      <c r="AV132" s="740"/>
      <c r="AW132" s="740"/>
      <c r="AX132" s="740"/>
      <c r="AY132" s="740"/>
      <c r="AZ132" s="740"/>
      <c r="BA132" s="740"/>
      <c r="BB132" s="740"/>
      <c r="BC132" s="740"/>
      <c r="BD132" s="740"/>
      <c r="BE132" s="740"/>
      <c r="BF132" s="740"/>
      <c r="BG132" s="740"/>
      <c r="BH132" s="740"/>
      <c r="BI132" s="740"/>
      <c r="BJ132" s="740"/>
      <c r="BK132" s="740"/>
      <c r="BL132" s="740"/>
      <c r="BM132" s="740"/>
      <c r="BN132" s="740"/>
      <c r="BO132" s="740"/>
      <c r="BP132" s="740"/>
      <c r="BQ132" s="740"/>
      <c r="BR132" s="740"/>
      <c r="BS132" s="740"/>
      <c r="BT132" s="740"/>
      <c r="BU132" s="740"/>
      <c r="BV132" s="740"/>
      <c r="BW132" s="740"/>
      <c r="BX132" s="740"/>
      <c r="BY132" s="740"/>
      <c r="BZ132" s="740"/>
      <c r="CA132" s="740"/>
      <c r="CB132" s="740"/>
      <c r="CC132" s="740"/>
      <c r="CD132" s="783"/>
    </row>
    <row r="133" spans="1:82" s="758" customFormat="1" ht="60" customHeight="1">
      <c r="A133" s="757" t="s">
        <v>35</v>
      </c>
      <c r="B133" s="763" t="s">
        <v>610</v>
      </c>
      <c r="C133" s="755" t="s">
        <v>18</v>
      </c>
      <c r="D133" s="755"/>
      <c r="E133" s="755"/>
      <c r="F133" s="746">
        <f>VLOOKUP(B133,[3]Лист_1!$A:$E,5,0)</f>
        <v>2</v>
      </c>
      <c r="G133" s="749" t="s">
        <v>22</v>
      </c>
      <c r="H133" s="767"/>
      <c r="I133" s="880" t="s">
        <v>642</v>
      </c>
      <c r="J133" s="756"/>
      <c r="K133" s="756"/>
      <c r="L133" s="792"/>
      <c r="M133" s="792"/>
      <c r="N133" s="756"/>
      <c r="O133" s="880" t="s">
        <v>642</v>
      </c>
      <c r="P133" s="744" t="s">
        <v>854</v>
      </c>
      <c r="Q133" s="792"/>
      <c r="R133" s="744" t="s">
        <v>703</v>
      </c>
      <c r="S133" s="852"/>
      <c r="T133" s="756"/>
      <c r="U133" s="756"/>
      <c r="V133" s="863"/>
      <c r="W133" s="854"/>
      <c r="X133" s="1233"/>
      <c r="Y133" s="1070"/>
      <c r="Z133" s="874"/>
      <c r="AA133" s="793"/>
      <c r="AB133" s="1071"/>
      <c r="AC133" s="778"/>
      <c r="AD133" s="1069" t="s">
        <v>23</v>
      </c>
      <c r="AE133" s="744" t="s">
        <v>23</v>
      </c>
      <c r="AF133" s="1069" t="s">
        <v>23</v>
      </c>
      <c r="AG133" s="787"/>
      <c r="AH133" s="787"/>
      <c r="AI133" s="787"/>
      <c r="AJ133" s="787"/>
      <c r="AK133" s="787"/>
      <c r="AL133" s="787"/>
      <c r="AM133" s="787"/>
      <c r="AN133" s="787"/>
      <c r="AO133" s="787"/>
      <c r="AP133" s="787"/>
      <c r="AQ133" s="787"/>
      <c r="AR133" s="787"/>
      <c r="AS133" s="787"/>
      <c r="AT133" s="787"/>
      <c r="AU133" s="787"/>
      <c r="AV133" s="787"/>
      <c r="AW133" s="787"/>
      <c r="AX133" s="787"/>
      <c r="AY133" s="787"/>
      <c r="AZ133" s="787"/>
      <c r="BA133" s="787"/>
      <c r="BB133" s="787"/>
      <c r="BC133" s="787"/>
      <c r="BD133" s="787"/>
      <c r="BE133" s="787"/>
      <c r="BF133" s="787"/>
      <c r="BG133" s="787"/>
      <c r="BH133" s="787"/>
      <c r="BI133" s="787"/>
      <c r="BJ133" s="787"/>
      <c r="BK133" s="787"/>
      <c r="BL133" s="787"/>
      <c r="BM133" s="787"/>
      <c r="BN133" s="787"/>
      <c r="BO133" s="787"/>
      <c r="BP133" s="787"/>
      <c r="BQ133" s="787"/>
      <c r="BR133" s="787"/>
      <c r="BS133" s="787"/>
      <c r="BT133" s="787"/>
      <c r="BU133" s="787"/>
      <c r="BV133" s="787"/>
      <c r="BW133" s="787"/>
      <c r="BX133" s="787"/>
      <c r="BY133" s="787"/>
      <c r="BZ133" s="787"/>
      <c r="CA133" s="787"/>
      <c r="CB133" s="787"/>
      <c r="CC133" s="787"/>
      <c r="CD133" s="782"/>
    </row>
    <row r="134" spans="1:82" s="758" customFormat="1" ht="48" customHeight="1">
      <c r="A134" s="757" t="s">
        <v>35</v>
      </c>
      <c r="B134" s="763" t="s">
        <v>611</v>
      </c>
      <c r="C134" s="755" t="s">
        <v>18</v>
      </c>
      <c r="D134" s="755"/>
      <c r="E134" s="755"/>
      <c r="F134" s="746">
        <f>VLOOKUP(B134,[3]Лист_1!$A:$E,5,0)</f>
        <v>16</v>
      </c>
      <c r="G134" s="749" t="s">
        <v>24</v>
      </c>
      <c r="H134" s="767"/>
      <c r="I134" s="774"/>
      <c r="J134" s="756"/>
      <c r="K134" s="756"/>
      <c r="L134" s="744" t="s">
        <v>23</v>
      </c>
      <c r="M134" s="744" t="s">
        <v>23</v>
      </c>
      <c r="N134" s="756"/>
      <c r="O134" s="756"/>
      <c r="P134" s="744" t="s">
        <v>23</v>
      </c>
      <c r="Q134" s="744" t="s">
        <v>23</v>
      </c>
      <c r="R134" s="756"/>
      <c r="S134" s="859" t="s">
        <v>23</v>
      </c>
      <c r="T134" s="859" t="s">
        <v>23</v>
      </c>
      <c r="U134" s="756"/>
      <c r="V134" s="863"/>
      <c r="W134" s="859" t="s">
        <v>1235</v>
      </c>
      <c r="X134" s="1233"/>
      <c r="Y134" s="859" t="s">
        <v>23</v>
      </c>
      <c r="Z134" s="876"/>
      <c r="AA134" s="756"/>
      <c r="AB134" s="1056"/>
      <c r="AC134" s="778"/>
      <c r="AD134" s="1069" t="s">
        <v>23</v>
      </c>
      <c r="AE134" s="744" t="s">
        <v>23</v>
      </c>
      <c r="AF134" s="756"/>
      <c r="AG134" s="787"/>
      <c r="AH134" s="787"/>
      <c r="AI134" s="787"/>
      <c r="AJ134" s="787"/>
      <c r="AK134" s="787"/>
      <c r="AL134" s="787"/>
      <c r="AM134" s="787"/>
      <c r="AN134" s="787"/>
      <c r="AO134" s="787"/>
      <c r="AP134" s="787"/>
      <c r="AQ134" s="787"/>
      <c r="AR134" s="787"/>
      <c r="AS134" s="787"/>
      <c r="AT134" s="787"/>
      <c r="AU134" s="787"/>
      <c r="AV134" s="787"/>
      <c r="AW134" s="787"/>
      <c r="AX134" s="787"/>
      <c r="AY134" s="787"/>
      <c r="AZ134" s="787"/>
      <c r="BA134" s="787"/>
      <c r="BB134" s="787"/>
      <c r="BC134" s="787"/>
      <c r="BD134" s="787"/>
      <c r="BE134" s="787"/>
      <c r="BF134" s="787"/>
      <c r="BG134" s="787"/>
      <c r="BH134" s="787"/>
      <c r="BI134" s="787"/>
      <c r="BJ134" s="787"/>
      <c r="BK134" s="787"/>
      <c r="BL134" s="787"/>
      <c r="BM134" s="787"/>
      <c r="BN134" s="787"/>
      <c r="BO134" s="787"/>
      <c r="BP134" s="787"/>
      <c r="BQ134" s="787"/>
      <c r="BR134" s="787"/>
      <c r="BS134" s="787"/>
      <c r="BT134" s="787"/>
      <c r="BU134" s="787"/>
      <c r="BV134" s="787"/>
      <c r="BW134" s="787"/>
      <c r="BX134" s="787"/>
      <c r="BY134" s="787"/>
      <c r="BZ134" s="787"/>
      <c r="CA134" s="787"/>
      <c r="CB134" s="787"/>
      <c r="CC134" s="787"/>
      <c r="CD134" s="782"/>
    </row>
    <row r="135" spans="1:82" s="1087" customFormat="1" ht="48" customHeight="1">
      <c r="A135" s="1146" t="s">
        <v>715</v>
      </c>
      <c r="B135" s="763" t="s">
        <v>1237</v>
      </c>
      <c r="C135" s="763" t="s">
        <v>18</v>
      </c>
      <c r="D135" s="1106"/>
      <c r="E135" s="1106"/>
      <c r="F135" s="746">
        <v>0</v>
      </c>
      <c r="G135" s="764" t="s">
        <v>19</v>
      </c>
      <c r="H135" s="1109"/>
      <c r="I135" s="1136"/>
      <c r="J135" s="1091"/>
      <c r="K135" s="1091"/>
      <c r="L135" s="1091"/>
      <c r="M135" s="1091"/>
      <c r="N135" s="1091"/>
      <c r="O135" s="1091"/>
      <c r="P135" s="1091"/>
      <c r="Q135" s="1091"/>
      <c r="R135" s="1091"/>
      <c r="S135" s="1091"/>
      <c r="T135" s="1108"/>
      <c r="U135" s="1091"/>
      <c r="V135" s="1104"/>
      <c r="W135" s="1091"/>
      <c r="X135" s="1233"/>
      <c r="Y135" s="1091"/>
      <c r="Z135" s="1105"/>
      <c r="AA135" s="1091"/>
      <c r="AB135" s="1092" t="s">
        <v>23</v>
      </c>
      <c r="AC135" s="1219"/>
      <c r="AD135" s="1091"/>
      <c r="AE135" s="1091"/>
      <c r="AF135" s="1091"/>
      <c r="AG135" s="740"/>
      <c r="AH135" s="740"/>
      <c r="AI135" s="740"/>
      <c r="AJ135" s="740"/>
      <c r="AK135" s="740"/>
      <c r="AL135" s="740"/>
      <c r="AM135" s="740"/>
      <c r="AN135" s="740"/>
      <c r="AO135" s="740"/>
      <c r="AP135" s="740"/>
      <c r="AQ135" s="740"/>
      <c r="AR135" s="740"/>
      <c r="AS135" s="740"/>
      <c r="AT135" s="740"/>
      <c r="AU135" s="740"/>
      <c r="AV135" s="740"/>
      <c r="AW135" s="740"/>
      <c r="AX135" s="740"/>
      <c r="AY135" s="740"/>
      <c r="AZ135" s="740"/>
      <c r="BA135" s="740"/>
      <c r="BB135" s="740"/>
      <c r="BC135" s="740"/>
      <c r="BD135" s="740"/>
      <c r="BE135" s="740"/>
      <c r="BF135" s="740"/>
      <c r="BG135" s="740"/>
      <c r="BH135" s="740"/>
      <c r="BI135" s="740"/>
      <c r="BJ135" s="740"/>
      <c r="BK135" s="740"/>
      <c r="BL135" s="740"/>
      <c r="BM135" s="740"/>
      <c r="BN135" s="740"/>
      <c r="BO135" s="740"/>
      <c r="BP135" s="740"/>
      <c r="BQ135" s="740"/>
      <c r="BR135" s="740"/>
      <c r="BS135" s="740"/>
      <c r="BT135" s="740"/>
      <c r="BU135" s="740"/>
      <c r="BV135" s="740"/>
      <c r="BW135" s="740"/>
      <c r="BX135" s="740"/>
      <c r="BY135" s="740"/>
      <c r="BZ135" s="740"/>
      <c r="CA135" s="740"/>
      <c r="CB135" s="740"/>
      <c r="CC135" s="740"/>
      <c r="CD135" s="1107"/>
    </row>
    <row r="136" spans="1:82" s="960" customFormat="1" ht="12" customHeight="1">
      <c r="A136" s="757" t="s">
        <v>35</v>
      </c>
      <c r="B136" s="763" t="s">
        <v>839</v>
      </c>
      <c r="C136" s="755" t="s">
        <v>18</v>
      </c>
      <c r="D136" s="755"/>
      <c r="E136" s="755"/>
      <c r="F136" s="746">
        <f>VLOOKUP(B136,[3]Лист_1!$A:$E,5,0)</f>
        <v>84</v>
      </c>
      <c r="G136" s="749" t="s">
        <v>24</v>
      </c>
      <c r="H136" s="950"/>
      <c r="I136" s="956"/>
      <c r="J136" s="949"/>
      <c r="K136" s="949"/>
      <c r="L136" s="744" t="s">
        <v>23</v>
      </c>
      <c r="M136" s="744" t="s">
        <v>23</v>
      </c>
      <c r="N136" s="949"/>
      <c r="O136" s="949"/>
      <c r="P136" s="744" t="s">
        <v>23</v>
      </c>
      <c r="Q136" s="744" t="s">
        <v>23</v>
      </c>
      <c r="R136" s="949"/>
      <c r="S136" s="744" t="s">
        <v>23</v>
      </c>
      <c r="T136" s="949"/>
      <c r="U136" s="949"/>
      <c r="V136" s="951"/>
      <c r="W136" s="859" t="s">
        <v>1235</v>
      </c>
      <c r="X136" s="1233"/>
      <c r="Y136" s="859" t="s">
        <v>23</v>
      </c>
      <c r="Z136" s="957"/>
      <c r="AA136" s="949"/>
      <c r="AB136" s="1056"/>
      <c r="AC136" s="958"/>
      <c r="AD136" s="1069" t="s">
        <v>23</v>
      </c>
      <c r="AE136" s="943"/>
      <c r="AF136" s="949"/>
      <c r="AG136" s="787"/>
      <c r="AH136" s="787"/>
      <c r="AI136" s="787"/>
      <c r="AJ136" s="787"/>
      <c r="AK136" s="787"/>
      <c r="AL136" s="787"/>
      <c r="AM136" s="787"/>
      <c r="AN136" s="787"/>
      <c r="AO136" s="787"/>
      <c r="AP136" s="787"/>
      <c r="AQ136" s="787"/>
      <c r="AR136" s="787"/>
      <c r="AS136" s="787"/>
      <c r="AT136" s="787"/>
      <c r="AU136" s="787"/>
      <c r="AV136" s="787"/>
      <c r="AW136" s="787"/>
      <c r="AX136" s="787"/>
      <c r="AY136" s="787"/>
      <c r="AZ136" s="787"/>
      <c r="BA136" s="787"/>
      <c r="BB136" s="787"/>
      <c r="BC136" s="787"/>
      <c r="BD136" s="787"/>
      <c r="BE136" s="787"/>
      <c r="BF136" s="787"/>
      <c r="BG136" s="787"/>
      <c r="BH136" s="787"/>
      <c r="BI136" s="787"/>
      <c r="BJ136" s="787"/>
      <c r="BK136" s="787"/>
      <c r="BL136" s="787"/>
      <c r="BM136" s="787"/>
      <c r="BN136" s="787"/>
      <c r="BO136" s="787"/>
      <c r="BP136" s="787"/>
      <c r="BQ136" s="787"/>
      <c r="BR136" s="787"/>
      <c r="BS136" s="787"/>
      <c r="BT136" s="787"/>
      <c r="BU136" s="787"/>
      <c r="BV136" s="787"/>
      <c r="BW136" s="787"/>
      <c r="BX136" s="787"/>
      <c r="BY136" s="787"/>
      <c r="BZ136" s="787"/>
      <c r="CA136" s="787"/>
      <c r="CB136" s="787"/>
      <c r="CC136" s="787"/>
      <c r="CD136" s="959"/>
    </row>
    <row r="137" spans="1:82" s="758" customFormat="1" ht="13.5" customHeight="1">
      <c r="A137" s="757" t="s">
        <v>35</v>
      </c>
      <c r="B137" s="763" t="s">
        <v>1329</v>
      </c>
      <c r="C137" s="755" t="s">
        <v>18</v>
      </c>
      <c r="D137" s="755"/>
      <c r="E137" s="755"/>
      <c r="F137" s="746">
        <v>0</v>
      </c>
      <c r="G137" s="749" t="s">
        <v>24</v>
      </c>
      <c r="H137" s="767"/>
      <c r="I137" s="992"/>
      <c r="J137" s="992"/>
      <c r="K137" s="992"/>
      <c r="L137" s="744" t="s">
        <v>23</v>
      </c>
      <c r="M137" s="744" t="s">
        <v>23</v>
      </c>
      <c r="N137" s="992"/>
      <c r="O137" s="992"/>
      <c r="P137" s="744" t="s">
        <v>23</v>
      </c>
      <c r="Q137" s="744" t="s">
        <v>23</v>
      </c>
      <c r="R137" s="992"/>
      <c r="S137" s="744" t="s">
        <v>23</v>
      </c>
      <c r="T137" s="744" t="s">
        <v>23</v>
      </c>
      <c r="U137" s="992"/>
      <c r="V137" s="992"/>
      <c r="W137" s="859" t="s">
        <v>1235</v>
      </c>
      <c r="X137" s="1233"/>
      <c r="Y137" s="859" t="s">
        <v>23</v>
      </c>
      <c r="Z137" s="992"/>
      <c r="AA137" s="992"/>
      <c r="AB137" s="1048"/>
      <c r="AC137" s="992"/>
      <c r="AD137" s="1069" t="s">
        <v>23</v>
      </c>
      <c r="AE137" s="992"/>
      <c r="AF137" s="992"/>
      <c r="AG137" s="787"/>
      <c r="AH137" s="787"/>
      <c r="AI137" s="787"/>
      <c r="AJ137" s="787"/>
      <c r="AK137" s="787"/>
      <c r="AL137" s="787"/>
      <c r="AM137" s="787"/>
      <c r="AN137" s="787"/>
      <c r="AO137" s="787"/>
      <c r="AP137" s="787"/>
      <c r="AQ137" s="787"/>
      <c r="AR137" s="787"/>
      <c r="AS137" s="787"/>
      <c r="AT137" s="787"/>
      <c r="AU137" s="787"/>
      <c r="AV137" s="787"/>
      <c r="AW137" s="787"/>
      <c r="AX137" s="787"/>
      <c r="AY137" s="787"/>
      <c r="AZ137" s="787"/>
      <c r="BA137" s="787"/>
      <c r="BB137" s="787"/>
      <c r="BC137" s="787"/>
      <c r="BD137" s="787"/>
      <c r="BE137" s="787"/>
      <c r="BF137" s="787"/>
      <c r="BG137" s="787"/>
      <c r="BH137" s="787"/>
      <c r="BI137" s="787"/>
      <c r="BJ137" s="787"/>
      <c r="BK137" s="787"/>
      <c r="BL137" s="787"/>
      <c r="BM137" s="787"/>
      <c r="BN137" s="787"/>
      <c r="BO137" s="787"/>
      <c r="BP137" s="787"/>
      <c r="BQ137" s="787"/>
      <c r="BR137" s="787"/>
      <c r="BS137" s="787"/>
      <c r="BT137" s="787"/>
      <c r="BU137" s="787"/>
      <c r="BV137" s="787"/>
      <c r="BW137" s="787"/>
      <c r="BX137" s="787"/>
      <c r="BY137" s="787"/>
      <c r="BZ137" s="787"/>
      <c r="CA137" s="787"/>
      <c r="CB137" s="787"/>
      <c r="CC137" s="787"/>
      <c r="CD137" s="782"/>
    </row>
    <row r="138" spans="1:82" s="1253" customFormat="1" ht="13.5" customHeight="1">
      <c r="A138" s="757" t="s">
        <v>35</v>
      </c>
      <c r="B138" s="763" t="s">
        <v>1218</v>
      </c>
      <c r="C138" s="755" t="s">
        <v>18</v>
      </c>
      <c r="D138" s="1250"/>
      <c r="E138" s="1250"/>
      <c r="F138" s="746">
        <f>VLOOKUP(B138,[3]Лист_1!$A:$E,5,0)</f>
        <v>105</v>
      </c>
      <c r="G138" s="749" t="s">
        <v>24</v>
      </c>
      <c r="H138" s="1251"/>
      <c r="I138" s="1237"/>
      <c r="J138" s="1237"/>
      <c r="K138" s="1237"/>
      <c r="L138" s="744" t="s">
        <v>23</v>
      </c>
      <c r="M138" s="744" t="s">
        <v>23</v>
      </c>
      <c r="N138" s="1237"/>
      <c r="O138" s="1237"/>
      <c r="P138" s="744" t="s">
        <v>23</v>
      </c>
      <c r="Q138" s="744" t="s">
        <v>23</v>
      </c>
      <c r="R138" s="1237"/>
      <c r="S138" s="744" t="s">
        <v>23</v>
      </c>
      <c r="T138" s="1233"/>
      <c r="U138" s="1237"/>
      <c r="V138" s="1237"/>
      <c r="W138" s="859" t="s">
        <v>1235</v>
      </c>
      <c r="X138" s="1233"/>
      <c r="Y138" s="859" t="s">
        <v>23</v>
      </c>
      <c r="Z138" s="1237"/>
      <c r="AA138" s="1237"/>
      <c r="AB138" s="1237"/>
      <c r="AC138" s="1237"/>
      <c r="AD138" s="1069" t="s">
        <v>23</v>
      </c>
      <c r="AE138" s="1237"/>
      <c r="AF138" s="1237"/>
      <c r="AG138" s="787"/>
      <c r="AH138" s="787"/>
      <c r="AI138" s="787"/>
      <c r="AJ138" s="787"/>
      <c r="AK138" s="787"/>
      <c r="AL138" s="787"/>
      <c r="AM138" s="787"/>
      <c r="AN138" s="787"/>
      <c r="AO138" s="787"/>
      <c r="AP138" s="787"/>
      <c r="AQ138" s="787"/>
      <c r="AR138" s="787"/>
      <c r="AS138" s="787"/>
      <c r="AT138" s="787"/>
      <c r="AU138" s="787"/>
      <c r="AV138" s="787"/>
      <c r="AW138" s="787"/>
      <c r="AX138" s="787"/>
      <c r="AY138" s="787"/>
      <c r="AZ138" s="787"/>
      <c r="BA138" s="787"/>
      <c r="BB138" s="787"/>
      <c r="BC138" s="787"/>
      <c r="BD138" s="787"/>
      <c r="BE138" s="787"/>
      <c r="BF138" s="787"/>
      <c r="BG138" s="787"/>
      <c r="BH138" s="787"/>
      <c r="BI138" s="787"/>
      <c r="BJ138" s="787"/>
      <c r="BK138" s="787"/>
      <c r="BL138" s="787"/>
      <c r="BM138" s="787"/>
      <c r="BN138" s="787"/>
      <c r="BO138" s="787"/>
      <c r="BP138" s="787"/>
      <c r="BQ138" s="787"/>
      <c r="BR138" s="787"/>
      <c r="BS138" s="787"/>
      <c r="BT138" s="787"/>
      <c r="BU138" s="787"/>
      <c r="BV138" s="787"/>
      <c r="BW138" s="787"/>
      <c r="BX138" s="787"/>
      <c r="BY138" s="787"/>
      <c r="BZ138" s="787"/>
      <c r="CA138" s="787"/>
      <c r="CB138" s="787"/>
      <c r="CC138" s="787"/>
      <c r="CD138" s="1252"/>
    </row>
    <row r="139" spans="1:82" s="758" customFormat="1" ht="12.6" customHeight="1">
      <c r="A139" s="757" t="s">
        <v>35</v>
      </c>
      <c r="B139" s="763" t="s">
        <v>1120</v>
      </c>
      <c r="C139" s="755" t="s">
        <v>18</v>
      </c>
      <c r="D139" s="755"/>
      <c r="E139" s="755"/>
      <c r="F139" s="746">
        <f>VLOOKUP(B139,[3]Лист_1!$A:$E,5,0)</f>
        <v>114</v>
      </c>
      <c r="G139" s="749" t="s">
        <v>24</v>
      </c>
      <c r="H139" s="767"/>
      <c r="I139" s="1048"/>
      <c r="J139" s="1048"/>
      <c r="K139" s="1048"/>
      <c r="L139" s="744" t="s">
        <v>23</v>
      </c>
      <c r="M139" s="744" t="s">
        <v>23</v>
      </c>
      <c r="N139" s="1048"/>
      <c r="O139" s="1048"/>
      <c r="P139" s="744" t="s">
        <v>23</v>
      </c>
      <c r="Q139" s="744" t="s">
        <v>23</v>
      </c>
      <c r="R139" s="1048"/>
      <c r="S139" s="744" t="s">
        <v>23</v>
      </c>
      <c r="T139" s="1048"/>
      <c r="U139" s="1048"/>
      <c r="V139" s="1048"/>
      <c r="W139" s="859" t="s">
        <v>1235</v>
      </c>
      <c r="X139" s="1237"/>
      <c r="Y139" s="859" t="s">
        <v>23</v>
      </c>
      <c r="Z139" s="1048"/>
      <c r="AA139" s="1048"/>
      <c r="AB139" s="1069" t="s">
        <v>23</v>
      </c>
      <c r="AC139" s="1048"/>
      <c r="AD139" s="1069" t="s">
        <v>23</v>
      </c>
      <c r="AE139" s="1048"/>
      <c r="AF139" s="1048"/>
      <c r="AG139" s="787"/>
      <c r="AH139" s="787"/>
      <c r="AI139" s="787"/>
      <c r="AJ139" s="787"/>
      <c r="AK139" s="787"/>
      <c r="AL139" s="787"/>
      <c r="AM139" s="787"/>
      <c r="AN139" s="787"/>
      <c r="AO139" s="787"/>
      <c r="AP139" s="787"/>
      <c r="AQ139" s="787"/>
      <c r="AR139" s="787"/>
      <c r="AS139" s="787"/>
      <c r="AT139" s="787"/>
      <c r="AU139" s="787"/>
      <c r="AV139" s="787"/>
      <c r="AW139" s="787"/>
      <c r="AX139" s="787"/>
      <c r="AY139" s="787"/>
      <c r="AZ139" s="787"/>
      <c r="BA139" s="787"/>
      <c r="BB139" s="787"/>
      <c r="BC139" s="787"/>
      <c r="BD139" s="787"/>
      <c r="BE139" s="787"/>
      <c r="BF139" s="787"/>
      <c r="BG139" s="787"/>
      <c r="BH139" s="787"/>
      <c r="BI139" s="787"/>
      <c r="BJ139" s="787"/>
      <c r="BK139" s="787"/>
      <c r="BL139" s="787"/>
      <c r="BM139" s="787"/>
      <c r="BN139" s="787"/>
      <c r="BO139" s="787"/>
      <c r="BP139" s="787"/>
      <c r="BQ139" s="787"/>
      <c r="BR139" s="787"/>
      <c r="BS139" s="787"/>
      <c r="BT139" s="787"/>
      <c r="BU139" s="787"/>
      <c r="BV139" s="787"/>
      <c r="BW139" s="787"/>
      <c r="BX139" s="787"/>
      <c r="BY139" s="787"/>
      <c r="BZ139" s="787"/>
      <c r="CA139" s="787"/>
      <c r="CB139" s="787"/>
      <c r="CC139" s="787"/>
      <c r="CD139" s="782"/>
    </row>
    <row r="140" spans="1:82" s="807" customFormat="1" ht="12.6" customHeight="1">
      <c r="A140" s="757" t="s">
        <v>35</v>
      </c>
      <c r="B140" s="763" t="s">
        <v>1219</v>
      </c>
      <c r="C140" s="755" t="s">
        <v>18</v>
      </c>
      <c r="D140" s="755"/>
      <c r="E140" s="755"/>
      <c r="F140" s="746">
        <f>VLOOKUP(B140,[3]Лист_1!$A:$E,5,0)</f>
        <v>60</v>
      </c>
      <c r="G140" s="749" t="s">
        <v>24</v>
      </c>
      <c r="H140" s="803"/>
      <c r="I140" s="1048"/>
      <c r="J140" s="1048"/>
      <c r="K140" s="1048"/>
      <c r="L140" s="744" t="s">
        <v>23</v>
      </c>
      <c r="M140" s="744" t="s">
        <v>23</v>
      </c>
      <c r="N140" s="1048"/>
      <c r="O140" s="1048"/>
      <c r="P140" s="744" t="s">
        <v>23</v>
      </c>
      <c r="Q140" s="744" t="s">
        <v>23</v>
      </c>
      <c r="R140" s="1048"/>
      <c r="S140" s="744" t="s">
        <v>23</v>
      </c>
      <c r="T140" s="1048"/>
      <c r="U140" s="1048"/>
      <c r="V140" s="1048"/>
      <c r="W140" s="859" t="s">
        <v>1235</v>
      </c>
      <c r="X140" s="1233"/>
      <c r="Y140" s="1069" t="s">
        <v>23</v>
      </c>
      <c r="Z140" s="1048"/>
      <c r="AA140" s="1077"/>
      <c r="AB140" s="1069" t="s">
        <v>23</v>
      </c>
      <c r="AC140" s="1048"/>
      <c r="AD140" s="1069" t="s">
        <v>23</v>
      </c>
      <c r="AE140" s="1048"/>
      <c r="AF140" s="1048"/>
      <c r="AG140" s="787"/>
      <c r="AH140" s="787"/>
      <c r="AI140" s="787"/>
      <c r="AJ140" s="787"/>
      <c r="AK140" s="787"/>
      <c r="AL140" s="787"/>
      <c r="AM140" s="787"/>
      <c r="AN140" s="787"/>
      <c r="AO140" s="787"/>
      <c r="AP140" s="787"/>
      <c r="AQ140" s="787"/>
      <c r="AR140" s="787"/>
      <c r="AS140" s="787"/>
      <c r="AT140" s="787"/>
      <c r="AU140" s="787"/>
      <c r="AV140" s="787"/>
      <c r="AW140" s="787"/>
      <c r="AX140" s="787"/>
      <c r="AY140" s="787"/>
      <c r="AZ140" s="787"/>
      <c r="BA140" s="787"/>
      <c r="BB140" s="787"/>
      <c r="BC140" s="787"/>
      <c r="BD140" s="787"/>
      <c r="BE140" s="787"/>
      <c r="BF140" s="787"/>
      <c r="BG140" s="787"/>
      <c r="BH140" s="787"/>
      <c r="BI140" s="787"/>
      <c r="BJ140" s="787"/>
      <c r="BK140" s="787"/>
      <c r="BL140" s="787"/>
      <c r="BM140" s="787"/>
      <c r="BN140" s="787"/>
      <c r="BO140" s="787"/>
      <c r="BP140" s="787"/>
      <c r="BQ140" s="787"/>
      <c r="BR140" s="787"/>
      <c r="BS140" s="787"/>
      <c r="BT140" s="787"/>
      <c r="BU140" s="787"/>
      <c r="BV140" s="787"/>
      <c r="BW140" s="787"/>
      <c r="BX140" s="787"/>
      <c r="BY140" s="787"/>
      <c r="BZ140" s="787"/>
      <c r="CA140" s="787"/>
      <c r="CB140" s="787"/>
      <c r="CC140" s="787"/>
      <c r="CD140" s="806"/>
    </row>
    <row r="141" spans="1:82" s="1253" customFormat="1" ht="12.6" customHeight="1">
      <c r="A141" s="757" t="s">
        <v>35</v>
      </c>
      <c r="B141" s="763" t="s">
        <v>1296</v>
      </c>
      <c r="C141" s="755" t="s">
        <v>18</v>
      </c>
      <c r="D141" s="1250"/>
      <c r="E141" s="1250"/>
      <c r="F141" s="746">
        <v>0</v>
      </c>
      <c r="G141" s="749" t="s">
        <v>24</v>
      </c>
      <c r="H141" s="1251"/>
      <c r="I141" s="1237"/>
      <c r="J141" s="1237"/>
      <c r="K141" s="1237"/>
      <c r="L141" s="744" t="s">
        <v>23</v>
      </c>
      <c r="M141" s="744" t="s">
        <v>23</v>
      </c>
      <c r="N141" s="1237"/>
      <c r="O141" s="1237"/>
      <c r="P141" s="744" t="s">
        <v>23</v>
      </c>
      <c r="Q141" s="744" t="s">
        <v>23</v>
      </c>
      <c r="R141" s="1237"/>
      <c r="S141" s="744" t="s">
        <v>23</v>
      </c>
      <c r="T141" s="1237"/>
      <c r="U141" s="1237"/>
      <c r="V141" s="1237"/>
      <c r="W141" s="859" t="s">
        <v>1235</v>
      </c>
      <c r="X141" s="1233"/>
      <c r="Y141" s="1069" t="s">
        <v>23</v>
      </c>
      <c r="Z141" s="1237"/>
      <c r="AA141" s="1233"/>
      <c r="AB141" s="1069" t="s">
        <v>23</v>
      </c>
      <c r="AC141" s="1237"/>
      <c r="AD141" s="1069" t="s">
        <v>23</v>
      </c>
      <c r="AE141" s="1237"/>
      <c r="AF141" s="1237"/>
      <c r="AG141" s="787"/>
      <c r="AH141" s="787"/>
      <c r="AI141" s="787"/>
      <c r="AJ141" s="787"/>
      <c r="AK141" s="787"/>
      <c r="AL141" s="787"/>
      <c r="AM141" s="787"/>
      <c r="AN141" s="787"/>
      <c r="AO141" s="787"/>
      <c r="AP141" s="787"/>
      <c r="AQ141" s="787"/>
      <c r="AR141" s="787"/>
      <c r="AS141" s="787"/>
      <c r="AT141" s="787"/>
      <c r="AU141" s="787"/>
      <c r="AV141" s="787"/>
      <c r="AW141" s="787"/>
      <c r="AX141" s="787"/>
      <c r="AY141" s="787"/>
      <c r="AZ141" s="787"/>
      <c r="BA141" s="787"/>
      <c r="BB141" s="787"/>
      <c r="BC141" s="787"/>
      <c r="BD141" s="787"/>
      <c r="BE141" s="787"/>
      <c r="BF141" s="787"/>
      <c r="BG141" s="787"/>
      <c r="BH141" s="787"/>
      <c r="BI141" s="787"/>
      <c r="BJ141" s="787"/>
      <c r="BK141" s="787"/>
      <c r="BL141" s="787"/>
      <c r="BM141" s="787"/>
      <c r="BN141" s="787"/>
      <c r="BO141" s="787"/>
      <c r="BP141" s="787"/>
      <c r="BQ141" s="787"/>
      <c r="BR141" s="787"/>
      <c r="BS141" s="787"/>
      <c r="BT141" s="787"/>
      <c r="BU141" s="787"/>
      <c r="BV141" s="787"/>
      <c r="BW141" s="787"/>
      <c r="BX141" s="787"/>
      <c r="BY141" s="787"/>
      <c r="BZ141" s="787"/>
      <c r="CA141" s="787"/>
      <c r="CB141" s="787"/>
      <c r="CC141" s="787"/>
      <c r="CD141" s="1252"/>
    </row>
    <row r="142" spans="1:82" s="923" customFormat="1" ht="13.5" customHeight="1">
      <c r="A142" s="757" t="s">
        <v>35</v>
      </c>
      <c r="B142" s="763" t="s">
        <v>1220</v>
      </c>
      <c r="C142" s="755" t="s">
        <v>18</v>
      </c>
      <c r="D142" s="755"/>
      <c r="E142" s="755"/>
      <c r="F142" s="746">
        <f>VLOOKUP(B142,[3]Лист_1!$A:$E,5,0)</f>
        <v>42</v>
      </c>
      <c r="G142" s="749" t="s">
        <v>24</v>
      </c>
      <c r="H142" s="1075"/>
      <c r="I142" s="1048"/>
      <c r="J142" s="1048"/>
      <c r="K142" s="1048"/>
      <c r="L142" s="744" t="s">
        <v>23</v>
      </c>
      <c r="M142" s="744" t="s">
        <v>23</v>
      </c>
      <c r="N142" s="1048"/>
      <c r="O142" s="1048"/>
      <c r="P142" s="744" t="s">
        <v>23</v>
      </c>
      <c r="Q142" s="744" t="s">
        <v>23</v>
      </c>
      <c r="R142" s="1048"/>
      <c r="S142" s="744" t="s">
        <v>23</v>
      </c>
      <c r="T142" s="1048"/>
      <c r="U142" s="1048"/>
      <c r="V142" s="1048"/>
      <c r="W142" s="859" t="s">
        <v>1235</v>
      </c>
      <c r="X142" s="1233"/>
      <c r="Y142" s="859" t="s">
        <v>23</v>
      </c>
      <c r="Z142" s="1048"/>
      <c r="AA142" s="1048"/>
      <c r="AB142" s="1069" t="s">
        <v>23</v>
      </c>
      <c r="AC142" s="1048"/>
      <c r="AD142" s="859" t="s">
        <v>23</v>
      </c>
      <c r="AE142" s="1048"/>
      <c r="AF142" s="1048"/>
      <c r="AG142" s="787"/>
      <c r="AH142" s="787"/>
      <c r="AI142" s="787"/>
      <c r="AJ142" s="787"/>
      <c r="AK142" s="787"/>
      <c r="AL142" s="787"/>
      <c r="AM142" s="787"/>
      <c r="AN142" s="787"/>
      <c r="AO142" s="787"/>
      <c r="AP142" s="787"/>
      <c r="AQ142" s="787"/>
      <c r="AR142" s="787"/>
      <c r="AS142" s="787"/>
      <c r="AT142" s="787"/>
      <c r="AU142" s="787"/>
      <c r="AV142" s="787"/>
      <c r="AW142" s="787"/>
      <c r="AX142" s="787"/>
      <c r="AY142" s="787"/>
      <c r="AZ142" s="787"/>
      <c r="BA142" s="787"/>
      <c r="BB142" s="787"/>
      <c r="BC142" s="787"/>
      <c r="BD142" s="787"/>
      <c r="BE142" s="787"/>
      <c r="BF142" s="787"/>
      <c r="BG142" s="787"/>
      <c r="BH142" s="787"/>
      <c r="BI142" s="787"/>
      <c r="BJ142" s="787"/>
      <c r="BK142" s="787"/>
      <c r="BL142" s="787"/>
      <c r="BM142" s="787"/>
      <c r="BN142" s="787"/>
      <c r="BO142" s="787"/>
      <c r="BP142" s="787"/>
      <c r="BQ142" s="787"/>
      <c r="BR142" s="787"/>
      <c r="BS142" s="787"/>
      <c r="BT142" s="787"/>
      <c r="BU142" s="787"/>
      <c r="BV142" s="787"/>
      <c r="BW142" s="787"/>
      <c r="BX142" s="787"/>
      <c r="BY142" s="787"/>
      <c r="BZ142" s="787"/>
      <c r="CA142" s="787"/>
      <c r="CB142" s="787"/>
      <c r="CC142" s="787"/>
      <c r="CD142" s="922"/>
    </row>
    <row r="143" spans="1:82" s="1237" customFormat="1" ht="13.5" customHeight="1">
      <c r="A143" s="762" t="s">
        <v>35</v>
      </c>
      <c r="B143" s="763" t="s">
        <v>1297</v>
      </c>
      <c r="C143" s="763" t="s">
        <v>18</v>
      </c>
      <c r="D143" s="1248"/>
      <c r="E143" s="1248"/>
      <c r="F143" s="746">
        <v>0</v>
      </c>
      <c r="G143" s="764" t="s">
        <v>24</v>
      </c>
      <c r="H143" s="1241"/>
      <c r="L143" s="744" t="s">
        <v>23</v>
      </c>
      <c r="M143" s="744" t="s">
        <v>23</v>
      </c>
      <c r="Q143" s="744" t="s">
        <v>23</v>
      </c>
      <c r="S143" s="744" t="s">
        <v>23</v>
      </c>
      <c r="V143" s="1257"/>
      <c r="W143" s="859" t="s">
        <v>1235</v>
      </c>
      <c r="X143" s="1233"/>
      <c r="Y143" s="859" t="s">
        <v>23</v>
      </c>
      <c r="Z143" s="1107"/>
      <c r="AB143" s="1233"/>
      <c r="AD143" s="859" t="s">
        <v>23</v>
      </c>
      <c r="AG143" s="740"/>
      <c r="AH143" s="740"/>
      <c r="AI143" s="740"/>
      <c r="AJ143" s="740"/>
      <c r="AK143" s="740"/>
      <c r="AL143" s="740"/>
      <c r="AM143" s="740"/>
      <c r="AN143" s="740"/>
      <c r="AO143" s="740"/>
      <c r="AP143" s="740"/>
      <c r="AQ143" s="740"/>
      <c r="AR143" s="740"/>
      <c r="AS143" s="740"/>
      <c r="AT143" s="740"/>
      <c r="AU143" s="740"/>
      <c r="AV143" s="740"/>
      <c r="AW143" s="740"/>
      <c r="AX143" s="740"/>
      <c r="AY143" s="740"/>
      <c r="AZ143" s="740"/>
      <c r="BA143" s="740"/>
      <c r="BB143" s="740"/>
      <c r="BC143" s="740"/>
      <c r="BD143" s="740"/>
      <c r="BE143" s="740"/>
      <c r="BF143" s="740"/>
      <c r="BG143" s="740"/>
      <c r="BH143" s="740"/>
      <c r="BI143" s="740"/>
      <c r="BJ143" s="740"/>
      <c r="BK143" s="740"/>
      <c r="BL143" s="740"/>
      <c r="BM143" s="740"/>
      <c r="BN143" s="740"/>
      <c r="BO143" s="740"/>
      <c r="BP143" s="740"/>
      <c r="BQ143" s="740"/>
      <c r="BR143" s="740"/>
      <c r="BS143" s="740"/>
      <c r="BT143" s="740"/>
      <c r="BU143" s="740"/>
      <c r="BV143" s="740"/>
      <c r="BW143" s="740"/>
      <c r="BX143" s="740"/>
      <c r="BY143" s="740"/>
      <c r="BZ143" s="740"/>
      <c r="CA143" s="740"/>
      <c r="CB143" s="740"/>
      <c r="CC143" s="740"/>
      <c r="CD143" s="1107"/>
    </row>
    <row r="144" spans="1:82" s="754" customFormat="1" ht="60" customHeight="1">
      <c r="A144" s="747" t="s">
        <v>36</v>
      </c>
      <c r="B144" s="763" t="s">
        <v>1195</v>
      </c>
      <c r="C144" s="748" t="s">
        <v>18</v>
      </c>
      <c r="D144" s="748" t="s">
        <v>37</v>
      </c>
      <c r="E144" s="748" t="e">
        <f>VLOOKUP(B144,[1]TDSheet!$A:$B,2,0)</f>
        <v>#N/A</v>
      </c>
      <c r="F144" s="746">
        <f>VLOOKUP(B144,[3]Лист_1!$A:$E,5,0)</f>
        <v>2</v>
      </c>
      <c r="G144" s="749" t="s">
        <v>22</v>
      </c>
      <c r="H144" s="750"/>
      <c r="I144" s="751" t="s">
        <v>643</v>
      </c>
      <c r="J144" s="756"/>
      <c r="K144" s="751" t="s">
        <v>1168</v>
      </c>
      <c r="L144" s="752"/>
      <c r="M144" s="752"/>
      <c r="N144" s="751" t="s">
        <v>643</v>
      </c>
      <c r="O144" s="751" t="s">
        <v>643</v>
      </c>
      <c r="P144" s="744" t="s">
        <v>854</v>
      </c>
      <c r="Q144" s="792"/>
      <c r="R144" s="859" t="s">
        <v>703</v>
      </c>
      <c r="S144" s="929"/>
      <c r="T144" s="752"/>
      <c r="U144" s="752"/>
      <c r="V144" s="860"/>
      <c r="W144" s="851"/>
      <c r="X144" s="1233"/>
      <c r="Y144" s="851"/>
      <c r="Z144" s="872"/>
      <c r="AA144" s="752"/>
      <c r="AB144" s="1049"/>
      <c r="AC144" s="752"/>
      <c r="AD144" s="744" t="s">
        <v>23</v>
      </c>
      <c r="AE144" s="744" t="s">
        <v>23</v>
      </c>
      <c r="AF144" s="744" t="s">
        <v>23</v>
      </c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  <c r="AS144" s="475"/>
      <c r="AT144" s="475"/>
      <c r="AU144" s="475"/>
      <c r="AV144" s="475"/>
      <c r="AW144" s="475"/>
      <c r="AX144" s="475"/>
      <c r="AY144" s="475"/>
      <c r="AZ144" s="475"/>
      <c r="BA144" s="475"/>
      <c r="BB144" s="475"/>
      <c r="BC144" s="475"/>
      <c r="BD144" s="475"/>
      <c r="BE144" s="475"/>
      <c r="BF144" s="475"/>
      <c r="BG144" s="475"/>
      <c r="BH144" s="475"/>
      <c r="BI144" s="475"/>
      <c r="BJ144" s="475"/>
      <c r="BK144" s="475"/>
      <c r="BL144" s="475"/>
      <c r="BM144" s="475"/>
      <c r="BN144" s="475"/>
      <c r="BO144" s="475"/>
      <c r="BP144" s="475"/>
      <c r="BQ144" s="475"/>
      <c r="BR144" s="475"/>
      <c r="BS144" s="475"/>
      <c r="BT144" s="475"/>
      <c r="BU144" s="475"/>
      <c r="BV144" s="475"/>
      <c r="BW144" s="475"/>
      <c r="BX144" s="475"/>
      <c r="BY144" s="475"/>
      <c r="BZ144" s="475"/>
      <c r="CA144" s="475"/>
      <c r="CB144" s="475"/>
      <c r="CC144" s="475"/>
      <c r="CD144" s="781"/>
    </row>
    <row r="145" spans="1:82 16383:16383" s="754" customFormat="1" ht="24" hidden="1" customHeight="1">
      <c r="A145" s="747" t="s">
        <v>38</v>
      </c>
      <c r="B145" s="763" t="s">
        <v>601</v>
      </c>
      <c r="C145" s="748" t="s">
        <v>18</v>
      </c>
      <c r="D145" s="748"/>
      <c r="E145" s="748"/>
      <c r="F145" s="746">
        <f>VLOOKUP(B145,[3]Лист_1!$A:$E,5,0)</f>
        <v>1</v>
      </c>
      <c r="G145" s="749" t="s">
        <v>22</v>
      </c>
      <c r="H145" s="750"/>
      <c r="I145" s="1309" t="s">
        <v>1012</v>
      </c>
      <c r="J145" s="1310"/>
      <c r="K145" s="1311"/>
      <c r="L145" s="792"/>
      <c r="M145" s="792"/>
      <c r="N145" s="792"/>
      <c r="O145" s="880" t="s">
        <v>647</v>
      </c>
      <c r="P145" s="744" t="s">
        <v>854</v>
      </c>
      <c r="Q145" s="792"/>
      <c r="R145" s="744" t="s">
        <v>23</v>
      </c>
      <c r="S145" s="792"/>
      <c r="T145" s="792"/>
      <c r="U145" s="792"/>
      <c r="V145" s="861"/>
      <c r="W145" s="852"/>
      <c r="X145" s="1233"/>
      <c r="Y145" s="1070"/>
      <c r="Z145" s="874"/>
      <c r="AA145" s="793"/>
      <c r="AB145" s="1071"/>
      <c r="AC145" s="792"/>
      <c r="AD145" s="1069" t="s">
        <v>23</v>
      </c>
      <c r="AE145" s="744" t="s">
        <v>23</v>
      </c>
      <c r="AF145" s="1069" t="s">
        <v>23</v>
      </c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  <c r="AW145" s="475"/>
      <c r="AX145" s="475"/>
      <c r="AY145" s="475"/>
      <c r="AZ145" s="475"/>
      <c r="BA145" s="475"/>
      <c r="BB145" s="475"/>
      <c r="BC145" s="475"/>
      <c r="BD145" s="475"/>
      <c r="BE145" s="475"/>
      <c r="BF145" s="475"/>
      <c r="BG145" s="475"/>
      <c r="BH145" s="475"/>
      <c r="BI145" s="475"/>
      <c r="BJ145" s="475"/>
      <c r="BK145" s="475"/>
      <c r="BL145" s="475"/>
      <c r="BM145" s="475"/>
      <c r="BN145" s="475"/>
      <c r="BO145" s="475"/>
      <c r="BP145" s="475"/>
      <c r="BQ145" s="475"/>
      <c r="BR145" s="475"/>
      <c r="BS145" s="475"/>
      <c r="BT145" s="475"/>
      <c r="BU145" s="475"/>
      <c r="BV145" s="475"/>
      <c r="BW145" s="475"/>
      <c r="BX145" s="475"/>
      <c r="BY145" s="475"/>
      <c r="BZ145" s="475"/>
      <c r="CA145" s="475"/>
      <c r="CB145" s="475"/>
      <c r="CC145" s="475"/>
      <c r="CD145" s="781"/>
    </row>
    <row r="146" spans="1:82 16383:16383" s="754" customFormat="1" ht="24" hidden="1" customHeight="1">
      <c r="A146" s="747" t="s">
        <v>38</v>
      </c>
      <c r="B146" s="763" t="s">
        <v>600</v>
      </c>
      <c r="C146" s="748" t="s">
        <v>18</v>
      </c>
      <c r="D146" s="748"/>
      <c r="E146" s="748"/>
      <c r="F146" s="746">
        <f>VLOOKUP(B146,[3]Лист_1!$A:$E,5,0)</f>
        <v>0</v>
      </c>
      <c r="G146" s="749" t="s">
        <v>22</v>
      </c>
      <c r="H146" s="750"/>
      <c r="I146" s="1246" t="s">
        <v>1012</v>
      </c>
      <c r="J146" s="1246"/>
      <c r="K146" s="1246"/>
      <c r="L146" s="792"/>
      <c r="M146" s="792"/>
      <c r="N146" s="792"/>
      <c r="O146" s="792"/>
      <c r="P146" s="744"/>
      <c r="Q146" s="744"/>
      <c r="R146" s="792"/>
      <c r="S146" s="792"/>
      <c r="T146" s="792"/>
      <c r="U146" s="792"/>
      <c r="V146" s="861"/>
      <c r="W146" s="852"/>
      <c r="X146" s="1233"/>
      <c r="Y146" s="880"/>
      <c r="Z146" s="871"/>
      <c r="AA146" s="751"/>
      <c r="AB146" s="1071"/>
      <c r="AC146" s="792"/>
      <c r="AD146" s="1069"/>
      <c r="AE146" s="744"/>
      <c r="AF146" s="744" t="s">
        <v>23</v>
      </c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  <c r="AS146" s="475"/>
      <c r="AT146" s="475"/>
      <c r="AU146" s="475"/>
      <c r="AV146" s="475"/>
      <c r="AW146" s="475"/>
      <c r="AX146" s="475"/>
      <c r="AY146" s="475"/>
      <c r="AZ146" s="475"/>
      <c r="BA146" s="475"/>
      <c r="BB146" s="475"/>
      <c r="BC146" s="475"/>
      <c r="BD146" s="475"/>
      <c r="BE146" s="475"/>
      <c r="BF146" s="475"/>
      <c r="BG146" s="475"/>
      <c r="BH146" s="475"/>
      <c r="BI146" s="475"/>
      <c r="BJ146" s="475"/>
      <c r="BK146" s="475"/>
      <c r="BL146" s="475"/>
      <c r="BM146" s="475"/>
      <c r="BN146" s="475"/>
      <c r="BO146" s="475"/>
      <c r="BP146" s="475"/>
      <c r="BQ146" s="475"/>
      <c r="BR146" s="475"/>
      <c r="BS146" s="475"/>
      <c r="BT146" s="475"/>
      <c r="BU146" s="475"/>
      <c r="BV146" s="475"/>
      <c r="BW146" s="475"/>
      <c r="BX146" s="475"/>
      <c r="BY146" s="475"/>
      <c r="BZ146" s="475"/>
      <c r="CA146" s="475"/>
      <c r="CB146" s="475"/>
      <c r="CC146" s="475"/>
      <c r="CD146" s="781"/>
      <c r="XFC146" s="753"/>
    </row>
    <row r="147" spans="1:82 16383:16383" s="754" customFormat="1" ht="12" customHeight="1">
      <c r="A147" s="747" t="s">
        <v>38</v>
      </c>
      <c r="B147" s="763" t="s">
        <v>1233</v>
      </c>
      <c r="C147" s="748" t="s">
        <v>18</v>
      </c>
      <c r="D147" s="748"/>
      <c r="E147" s="748"/>
      <c r="F147" s="746">
        <f>VLOOKUP(B147,[3]Лист_1!$A:$E,5,0)</f>
        <v>12</v>
      </c>
      <c r="G147" s="749" t="s">
        <v>24</v>
      </c>
      <c r="H147" s="763"/>
      <c r="I147" s="1087"/>
      <c r="J147" s="1090"/>
      <c r="K147" s="1087"/>
      <c r="L147" s="744" t="s">
        <v>23</v>
      </c>
      <c r="M147" s="744" t="s">
        <v>23</v>
      </c>
      <c r="N147" s="1087"/>
      <c r="O147" s="1087"/>
      <c r="P147" s="744" t="s">
        <v>23</v>
      </c>
      <c r="Q147" s="744" t="s">
        <v>23</v>
      </c>
      <c r="R147" s="1087"/>
      <c r="S147" s="744" t="s">
        <v>23</v>
      </c>
      <c r="T147" s="1087"/>
      <c r="U147" s="1087"/>
      <c r="V147" s="1087"/>
      <c r="W147" s="859" t="s">
        <v>1235</v>
      </c>
      <c r="X147" s="1233"/>
      <c r="Y147" s="744" t="s">
        <v>23</v>
      </c>
      <c r="Z147" s="1087"/>
      <c r="AA147" s="1087"/>
      <c r="AB147" s="1092" t="s">
        <v>23</v>
      </c>
      <c r="AC147" s="1062"/>
      <c r="AD147" s="1069" t="s">
        <v>23</v>
      </c>
      <c r="AE147" s="1090"/>
      <c r="AF147" s="1087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5"/>
      <c r="AZ147" s="475"/>
      <c r="BA147" s="475"/>
      <c r="BB147" s="475"/>
      <c r="BC147" s="475"/>
      <c r="BD147" s="475"/>
      <c r="BE147" s="475"/>
      <c r="BF147" s="475"/>
      <c r="BG147" s="475"/>
      <c r="BH147" s="475"/>
      <c r="BI147" s="475"/>
      <c r="BJ147" s="475"/>
      <c r="BK147" s="475"/>
      <c r="BL147" s="475"/>
      <c r="BM147" s="475"/>
      <c r="BN147" s="475"/>
      <c r="BO147" s="475"/>
      <c r="BP147" s="475"/>
      <c r="BQ147" s="475"/>
      <c r="BR147" s="475"/>
      <c r="BS147" s="475"/>
      <c r="BT147" s="475"/>
      <c r="BU147" s="475"/>
      <c r="BV147" s="475"/>
      <c r="BW147" s="475"/>
      <c r="BX147" s="475"/>
      <c r="BY147" s="475"/>
      <c r="BZ147" s="475"/>
      <c r="CA147" s="475"/>
      <c r="CB147" s="475"/>
      <c r="CC147" s="475"/>
      <c r="CD147" s="781"/>
      <c r="XFC147" s="753"/>
    </row>
    <row r="148" spans="1:82 16383:16383" s="1237" customFormat="1" ht="12" customHeight="1">
      <c r="A148" s="762" t="s">
        <v>38</v>
      </c>
      <c r="B148" s="763" t="s">
        <v>1378</v>
      </c>
      <c r="C148" s="763" t="s">
        <v>18</v>
      </c>
      <c r="D148" s="1248"/>
      <c r="E148" s="1248"/>
      <c r="F148" s="1316">
        <v>104</v>
      </c>
      <c r="G148" s="764" t="s">
        <v>24</v>
      </c>
      <c r="H148" s="2189"/>
      <c r="J148" s="1125"/>
      <c r="L148" s="744" t="s">
        <v>23</v>
      </c>
      <c r="M148" s="744" t="s">
        <v>23</v>
      </c>
      <c r="P148" s="1233"/>
      <c r="Q148" s="1233"/>
      <c r="R148" s="744" t="s">
        <v>23</v>
      </c>
      <c r="S148" s="1233"/>
      <c r="W148" s="859" t="s">
        <v>1235</v>
      </c>
      <c r="X148" s="1233"/>
      <c r="Y148" s="744" t="s">
        <v>23</v>
      </c>
      <c r="AB148" s="1233"/>
      <c r="AC148" s="1125"/>
      <c r="AD148" s="1069" t="s">
        <v>23</v>
      </c>
      <c r="AE148" s="1125"/>
      <c r="AG148" s="740"/>
      <c r="AH148" s="740"/>
      <c r="AI148" s="740"/>
      <c r="AJ148" s="740"/>
      <c r="AK148" s="740"/>
      <c r="AL148" s="740"/>
      <c r="AM148" s="740"/>
      <c r="AN148" s="740"/>
      <c r="AO148" s="740"/>
      <c r="AP148" s="740"/>
      <c r="AQ148" s="740"/>
      <c r="AR148" s="740"/>
      <c r="AS148" s="740"/>
      <c r="AT148" s="740"/>
      <c r="AU148" s="740"/>
      <c r="AV148" s="740"/>
      <c r="AW148" s="740"/>
      <c r="AX148" s="740"/>
      <c r="AY148" s="740"/>
      <c r="AZ148" s="740"/>
      <c r="BA148" s="740"/>
      <c r="BB148" s="740"/>
      <c r="BC148" s="740"/>
      <c r="BD148" s="740"/>
      <c r="BE148" s="740"/>
      <c r="BF148" s="740"/>
      <c r="BG148" s="740"/>
      <c r="BH148" s="740"/>
      <c r="BI148" s="740"/>
      <c r="BJ148" s="740"/>
      <c r="BK148" s="740"/>
      <c r="BL148" s="740"/>
      <c r="BM148" s="740"/>
      <c r="BN148" s="740"/>
      <c r="BO148" s="740"/>
      <c r="BP148" s="740"/>
      <c r="BQ148" s="740"/>
      <c r="BR148" s="740"/>
      <c r="BS148" s="740"/>
      <c r="BT148" s="740"/>
      <c r="BU148" s="740"/>
      <c r="BV148" s="740"/>
      <c r="BW148" s="740"/>
      <c r="BX148" s="740"/>
      <c r="BY148" s="740"/>
      <c r="BZ148" s="740"/>
      <c r="CA148" s="740"/>
      <c r="CB148" s="740"/>
      <c r="CC148" s="740"/>
      <c r="CD148" s="1107"/>
      <c r="XFC148" s="1233"/>
    </row>
    <row r="149" spans="1:82 16383:16383" s="745" customFormat="1" ht="13.95" customHeight="1">
      <c r="A149" s="762" t="s">
        <v>38</v>
      </c>
      <c r="B149" s="763" t="s">
        <v>1271</v>
      </c>
      <c r="C149" s="763" t="s">
        <v>18</v>
      </c>
      <c r="D149" s="763"/>
      <c r="E149" s="763"/>
      <c r="F149" s="746">
        <f>VLOOKUP(B149,[3]Лист_1!$A:$E,5,0)</f>
        <v>3</v>
      </c>
      <c r="G149" s="764" t="s">
        <v>22</v>
      </c>
      <c r="H149" s="1211"/>
      <c r="I149" s="744" t="s">
        <v>23</v>
      </c>
      <c r="J149" s="1087"/>
      <c r="K149" s="1087"/>
      <c r="L149" s="792"/>
      <c r="M149" s="792"/>
      <c r="N149" s="1087"/>
      <c r="O149" s="1087"/>
      <c r="P149" s="744" t="s">
        <v>854</v>
      </c>
      <c r="Q149" s="792"/>
      <c r="R149" s="744" t="s">
        <v>23</v>
      </c>
      <c r="S149" s="792"/>
      <c r="T149" s="1087"/>
      <c r="U149" s="1087"/>
      <c r="V149" s="1087"/>
      <c r="W149" s="852"/>
      <c r="X149" s="1233"/>
      <c r="Y149" s="792"/>
      <c r="Z149" s="1087"/>
      <c r="AA149" s="1087"/>
      <c r="AB149" s="1077"/>
      <c r="AC149" s="1062"/>
      <c r="AD149" s="1069" t="s">
        <v>23</v>
      </c>
      <c r="AE149" s="1125"/>
      <c r="AF149" s="1069" t="s">
        <v>23</v>
      </c>
      <c r="AG149" s="740"/>
      <c r="AH149" s="740"/>
      <c r="AI149" s="740"/>
      <c r="AJ149" s="740"/>
      <c r="AK149" s="740"/>
      <c r="AL149" s="740"/>
      <c r="AM149" s="740"/>
      <c r="AN149" s="740"/>
      <c r="AO149" s="740"/>
      <c r="AP149" s="740"/>
      <c r="AQ149" s="740"/>
      <c r="AR149" s="740"/>
      <c r="AS149" s="740"/>
      <c r="AT149" s="740"/>
      <c r="AU149" s="740"/>
      <c r="AV149" s="740"/>
      <c r="AW149" s="740"/>
      <c r="AX149" s="740"/>
      <c r="AY149" s="740"/>
      <c r="AZ149" s="740"/>
      <c r="BA149" s="740"/>
      <c r="BB149" s="740"/>
      <c r="BC149" s="740"/>
      <c r="BD149" s="740"/>
      <c r="BE149" s="740"/>
      <c r="BF149" s="740"/>
      <c r="BG149" s="740"/>
      <c r="BH149" s="740"/>
      <c r="BI149" s="740"/>
      <c r="BJ149" s="740"/>
      <c r="BK149" s="740"/>
      <c r="BL149" s="740"/>
      <c r="BM149" s="740"/>
      <c r="BN149" s="740"/>
      <c r="BO149" s="740"/>
      <c r="BP149" s="740"/>
      <c r="BQ149" s="740"/>
      <c r="BR149" s="740"/>
      <c r="BS149" s="740"/>
      <c r="BT149" s="740"/>
      <c r="BU149" s="740"/>
      <c r="BV149" s="740"/>
      <c r="BW149" s="740"/>
      <c r="BX149" s="740"/>
      <c r="BY149" s="740"/>
      <c r="BZ149" s="740"/>
      <c r="CA149" s="740"/>
      <c r="CB149" s="740"/>
      <c r="CC149" s="740"/>
      <c r="CD149" s="783"/>
      <c r="XFC149" s="792"/>
    </row>
    <row r="150" spans="1:82 16383:16383" s="754" customFormat="1" ht="12" customHeight="1">
      <c r="A150" s="747" t="s">
        <v>38</v>
      </c>
      <c r="B150" s="763" t="s">
        <v>1272</v>
      </c>
      <c r="C150" s="748" t="s">
        <v>18</v>
      </c>
      <c r="D150" s="748"/>
      <c r="E150" s="748"/>
      <c r="F150" s="746">
        <f>VLOOKUP(B150,[3]Лист_1!$A:$E,5,0)</f>
        <v>4</v>
      </c>
      <c r="G150" s="764" t="s">
        <v>22</v>
      </c>
      <c r="H150" s="1089"/>
      <c r="I150" s="744" t="s">
        <v>23</v>
      </c>
      <c r="J150" s="1094"/>
      <c r="K150" s="1107"/>
      <c r="L150" s="792"/>
      <c r="M150" s="792"/>
      <c r="N150" s="1087"/>
      <c r="O150" s="1087"/>
      <c r="P150" s="744" t="s">
        <v>854</v>
      </c>
      <c r="Q150" s="792"/>
      <c r="R150" s="744" t="s">
        <v>23</v>
      </c>
      <c r="S150" s="792"/>
      <c r="T150" s="1087"/>
      <c r="U150" s="1087"/>
      <c r="V150" s="1087"/>
      <c r="W150" s="852"/>
      <c r="X150" s="1233"/>
      <c r="Y150" s="792"/>
      <c r="Z150" s="1087"/>
      <c r="AA150" s="1087"/>
      <c r="AB150" s="1091"/>
      <c r="AC150" s="1062"/>
      <c r="AD150" s="1069" t="s">
        <v>23</v>
      </c>
      <c r="AE150" s="1090"/>
      <c r="AF150" s="1069" t="s">
        <v>23</v>
      </c>
      <c r="AG150" s="475"/>
      <c r="AH150" s="475"/>
      <c r="AI150" s="475"/>
      <c r="AJ150" s="475"/>
      <c r="AK150" s="475"/>
      <c r="AL150" s="475"/>
      <c r="AM150" s="475"/>
      <c r="AN150" s="475"/>
      <c r="AO150" s="475"/>
      <c r="AP150" s="475"/>
      <c r="AQ150" s="475"/>
      <c r="AR150" s="475"/>
      <c r="AS150" s="475"/>
      <c r="AT150" s="475"/>
      <c r="AU150" s="475"/>
      <c r="AV150" s="475"/>
      <c r="AW150" s="475"/>
      <c r="AX150" s="475"/>
      <c r="AY150" s="475"/>
      <c r="AZ150" s="475"/>
      <c r="BA150" s="475"/>
      <c r="BB150" s="475"/>
      <c r="BC150" s="475"/>
      <c r="BD150" s="475"/>
      <c r="BE150" s="475"/>
      <c r="BF150" s="475"/>
      <c r="BG150" s="475"/>
      <c r="BH150" s="475"/>
      <c r="BI150" s="475"/>
      <c r="BJ150" s="475"/>
      <c r="BK150" s="475"/>
      <c r="BL150" s="475"/>
      <c r="BM150" s="475"/>
      <c r="BN150" s="475"/>
      <c r="BO150" s="475"/>
      <c r="BP150" s="475"/>
      <c r="BQ150" s="475"/>
      <c r="BR150" s="475"/>
      <c r="BS150" s="475"/>
      <c r="BT150" s="475"/>
      <c r="BU150" s="475"/>
      <c r="BV150" s="475"/>
      <c r="BW150" s="475"/>
      <c r="BX150" s="475"/>
      <c r="BY150" s="475"/>
      <c r="BZ150" s="475"/>
      <c r="CA150" s="475"/>
      <c r="CB150" s="475"/>
      <c r="CC150" s="475"/>
      <c r="CD150" s="781"/>
      <c r="XFC150" s="753"/>
    </row>
    <row r="151" spans="1:82 16383:16383" s="754" customFormat="1" ht="12.75" customHeight="1">
      <c r="A151" s="747" t="s">
        <v>38</v>
      </c>
      <c r="B151" s="763" t="s">
        <v>1273</v>
      </c>
      <c r="C151" s="748" t="s">
        <v>18</v>
      </c>
      <c r="D151" s="749">
        <v>160</v>
      </c>
      <c r="E151" s="749" t="s">
        <v>19</v>
      </c>
      <c r="F151" s="746">
        <f>VLOOKUP(B151,[3]Лист_1!$A:$E,5,0)</f>
        <v>6</v>
      </c>
      <c r="G151" s="749" t="s">
        <v>24</v>
      </c>
      <c r="H151" s="1089"/>
      <c r="I151" s="1087"/>
      <c r="J151" s="1090"/>
      <c r="K151" s="1087"/>
      <c r="L151" s="744" t="s">
        <v>23</v>
      </c>
      <c r="M151" s="744" t="s">
        <v>23</v>
      </c>
      <c r="N151" s="1087"/>
      <c r="O151" s="1087"/>
      <c r="P151" s="744" t="s">
        <v>23</v>
      </c>
      <c r="Q151" s="744" t="s">
        <v>23</v>
      </c>
      <c r="R151" s="1087"/>
      <c r="S151" s="1087"/>
      <c r="T151" s="1087"/>
      <c r="U151" s="1087"/>
      <c r="V151" s="1087"/>
      <c r="W151" s="859" t="s">
        <v>1235</v>
      </c>
      <c r="X151" s="1233"/>
      <c r="Y151" s="744" t="s">
        <v>23</v>
      </c>
      <c r="Z151" s="1087"/>
      <c r="AA151" s="1087"/>
      <c r="AB151" s="1092" t="s">
        <v>23</v>
      </c>
      <c r="AC151" s="1062"/>
      <c r="AD151" s="744" t="s">
        <v>23</v>
      </c>
      <c r="AE151" s="1090"/>
      <c r="AF151" s="1087"/>
      <c r="AG151" s="475"/>
      <c r="AH151" s="475"/>
      <c r="AI151" s="475"/>
      <c r="AJ151" s="475"/>
      <c r="AK151" s="475"/>
      <c r="AL151" s="475"/>
      <c r="AM151" s="475"/>
      <c r="AN151" s="475"/>
      <c r="AO151" s="475"/>
      <c r="AP151" s="475"/>
      <c r="AQ151" s="475"/>
      <c r="AR151" s="475"/>
      <c r="AS151" s="475"/>
      <c r="AT151" s="475"/>
      <c r="AU151" s="475"/>
      <c r="AV151" s="475"/>
      <c r="AW151" s="475"/>
      <c r="AX151" s="475"/>
      <c r="AY151" s="475"/>
      <c r="AZ151" s="475"/>
      <c r="BA151" s="475"/>
      <c r="BB151" s="475"/>
      <c r="BC151" s="475"/>
      <c r="BD151" s="475"/>
      <c r="BE151" s="475"/>
      <c r="BF151" s="475"/>
      <c r="BG151" s="475"/>
      <c r="BH151" s="475"/>
      <c r="BI151" s="475"/>
      <c r="BJ151" s="475"/>
      <c r="BK151" s="475"/>
      <c r="BL151" s="475"/>
      <c r="BM151" s="475"/>
      <c r="BN151" s="475"/>
      <c r="BO151" s="475"/>
      <c r="BP151" s="475"/>
      <c r="BQ151" s="475"/>
      <c r="BR151" s="475"/>
      <c r="BS151" s="475"/>
      <c r="BT151" s="475"/>
      <c r="BU151" s="475"/>
      <c r="BV151" s="475"/>
      <c r="BW151" s="475"/>
      <c r="BX151" s="475"/>
      <c r="BY151" s="475"/>
      <c r="BZ151" s="475"/>
      <c r="CA151" s="475"/>
      <c r="CB151" s="475"/>
      <c r="CC151" s="475"/>
      <c r="CD151" s="781"/>
      <c r="XFC151" s="753"/>
    </row>
    <row r="152" spans="1:82 16383:16383" s="1238" customFormat="1" ht="25.8" customHeight="1">
      <c r="A152" s="747" t="s">
        <v>38</v>
      </c>
      <c r="B152" s="763" t="s">
        <v>1257</v>
      </c>
      <c r="C152" s="748" t="s">
        <v>18</v>
      </c>
      <c r="D152" s="749">
        <v>160</v>
      </c>
      <c r="E152" s="749" t="s">
        <v>19</v>
      </c>
      <c r="F152" s="746">
        <f>VLOOKUP(B152,[3]Лист_1!$A:$E,5,0)</f>
        <v>73</v>
      </c>
      <c r="G152" s="749" t="s">
        <v>24</v>
      </c>
      <c r="H152" s="1340"/>
      <c r="I152" s="1237"/>
      <c r="J152" s="1304"/>
      <c r="K152" s="1237"/>
      <c r="L152" s="744" t="s">
        <v>23</v>
      </c>
      <c r="M152" s="744" t="s">
        <v>23</v>
      </c>
      <c r="N152" s="1237"/>
      <c r="O152" s="1237"/>
      <c r="P152" s="744" t="s">
        <v>23</v>
      </c>
      <c r="Q152" s="744" t="s">
        <v>23</v>
      </c>
      <c r="R152" s="1237"/>
      <c r="S152" s="744" t="s">
        <v>23</v>
      </c>
      <c r="T152" s="1237"/>
      <c r="U152" s="1237"/>
      <c r="V152" s="1257"/>
      <c r="W152" s="859" t="s">
        <v>1235</v>
      </c>
      <c r="X152" s="1233"/>
      <c r="Y152" s="744" t="s">
        <v>23</v>
      </c>
      <c r="Z152" s="1107"/>
      <c r="AA152" s="1070"/>
      <c r="AB152" s="792"/>
      <c r="AC152" s="1125"/>
      <c r="AD152" s="744" t="s">
        <v>23</v>
      </c>
      <c r="AE152" s="1304"/>
      <c r="AF152" s="1237"/>
      <c r="AG152" s="475"/>
      <c r="AH152" s="475"/>
      <c r="AI152" s="475"/>
      <c r="AJ152" s="475"/>
      <c r="AK152" s="475"/>
      <c r="AL152" s="475"/>
      <c r="AM152" s="475"/>
      <c r="AN152" s="475"/>
      <c r="AO152" s="475"/>
      <c r="AP152" s="475"/>
      <c r="AQ152" s="475"/>
      <c r="AR152" s="475"/>
      <c r="AS152" s="475"/>
      <c r="AT152" s="475"/>
      <c r="AU152" s="475"/>
      <c r="AV152" s="475"/>
      <c r="AW152" s="475"/>
      <c r="AX152" s="475"/>
      <c r="AY152" s="475"/>
      <c r="AZ152" s="475"/>
      <c r="BA152" s="475"/>
      <c r="BB152" s="475"/>
      <c r="BC152" s="475"/>
      <c r="BD152" s="475"/>
      <c r="BE152" s="475"/>
      <c r="BF152" s="475"/>
      <c r="BG152" s="475"/>
      <c r="BH152" s="475"/>
      <c r="BI152" s="475"/>
      <c r="BJ152" s="475"/>
      <c r="BK152" s="475"/>
      <c r="BL152" s="475"/>
      <c r="BM152" s="475"/>
      <c r="BN152" s="475"/>
      <c r="BO152" s="475"/>
      <c r="BP152" s="475"/>
      <c r="BQ152" s="475"/>
      <c r="BR152" s="475"/>
      <c r="BS152" s="475"/>
      <c r="BT152" s="475"/>
      <c r="BU152" s="475"/>
      <c r="BV152" s="475"/>
      <c r="BW152" s="475"/>
      <c r="BX152" s="475"/>
      <c r="BY152" s="475"/>
      <c r="BZ152" s="475"/>
      <c r="CA152" s="475"/>
      <c r="CB152" s="475"/>
      <c r="CC152" s="475"/>
      <c r="CD152" s="1095"/>
      <c r="XFC152" s="1233"/>
    </row>
    <row r="153" spans="1:82 16383:16383" s="1238" customFormat="1" ht="21" customHeight="1">
      <c r="A153" s="747" t="s">
        <v>38</v>
      </c>
      <c r="B153" s="763" t="s">
        <v>1258</v>
      </c>
      <c r="C153" s="748" t="s">
        <v>18</v>
      </c>
      <c r="D153" s="749">
        <v>160</v>
      </c>
      <c r="E153" s="749" t="s">
        <v>19</v>
      </c>
      <c r="F153" s="746">
        <f>VLOOKUP(B153,[3]Лист_1!$A:$E,5,0)</f>
        <v>9</v>
      </c>
      <c r="G153" s="749" t="s">
        <v>24</v>
      </c>
      <c r="H153" s="1340"/>
      <c r="I153" s="1237"/>
      <c r="J153" s="1304"/>
      <c r="K153" s="1237"/>
      <c r="L153" s="744" t="s">
        <v>23</v>
      </c>
      <c r="M153" s="744" t="s">
        <v>23</v>
      </c>
      <c r="N153" s="1237"/>
      <c r="O153" s="1237"/>
      <c r="P153" s="744" t="s">
        <v>23</v>
      </c>
      <c r="Q153" s="744" t="s">
        <v>23</v>
      </c>
      <c r="R153" s="1237"/>
      <c r="S153" s="744" t="s">
        <v>23</v>
      </c>
      <c r="T153" s="1237"/>
      <c r="U153" s="1237"/>
      <c r="V153" s="1257"/>
      <c r="W153" s="859" t="s">
        <v>1235</v>
      </c>
      <c r="X153" s="1233"/>
      <c r="Y153" s="744" t="s">
        <v>23</v>
      </c>
      <c r="Z153" s="1107"/>
      <c r="AA153" s="1070"/>
      <c r="AB153" s="792"/>
      <c r="AC153" s="1125"/>
      <c r="AD153" s="744" t="s">
        <v>23</v>
      </c>
      <c r="AE153" s="1304"/>
      <c r="AF153" s="1237"/>
      <c r="AG153" s="475"/>
      <c r="AH153" s="475"/>
      <c r="AI153" s="475"/>
      <c r="AJ153" s="475"/>
      <c r="AK153" s="475"/>
      <c r="AL153" s="475"/>
      <c r="AM153" s="475"/>
      <c r="AN153" s="475"/>
      <c r="AO153" s="475"/>
      <c r="AP153" s="475"/>
      <c r="AQ153" s="475"/>
      <c r="AR153" s="475"/>
      <c r="AS153" s="475"/>
      <c r="AT153" s="475"/>
      <c r="AU153" s="475"/>
      <c r="AV153" s="475"/>
      <c r="AW153" s="475"/>
      <c r="AX153" s="475"/>
      <c r="AY153" s="475"/>
      <c r="AZ153" s="475"/>
      <c r="BA153" s="475"/>
      <c r="BB153" s="475"/>
      <c r="BC153" s="475"/>
      <c r="BD153" s="475"/>
      <c r="BE153" s="475"/>
      <c r="BF153" s="475"/>
      <c r="BG153" s="475"/>
      <c r="BH153" s="475"/>
      <c r="BI153" s="475"/>
      <c r="BJ153" s="475"/>
      <c r="BK153" s="475"/>
      <c r="BL153" s="475"/>
      <c r="BM153" s="475"/>
      <c r="BN153" s="475"/>
      <c r="BO153" s="475"/>
      <c r="BP153" s="475"/>
      <c r="BQ153" s="475"/>
      <c r="BR153" s="475"/>
      <c r="BS153" s="475"/>
      <c r="BT153" s="475"/>
      <c r="BU153" s="475"/>
      <c r="BV153" s="475"/>
      <c r="BW153" s="475"/>
      <c r="BX153" s="475"/>
      <c r="BY153" s="475"/>
      <c r="BZ153" s="475"/>
      <c r="CA153" s="475"/>
      <c r="CB153" s="475"/>
      <c r="CC153" s="475"/>
      <c r="CD153" s="1095"/>
      <c r="XFC153" s="1233"/>
    </row>
    <row r="154" spans="1:82 16383:16383" s="1238" customFormat="1" ht="16.2" customHeight="1">
      <c r="A154" s="747" t="s">
        <v>38</v>
      </c>
      <c r="B154" s="763" t="s">
        <v>1274</v>
      </c>
      <c r="C154" s="748" t="s">
        <v>18</v>
      </c>
      <c r="D154" s="749">
        <v>160</v>
      </c>
      <c r="E154" s="749" t="s">
        <v>19</v>
      </c>
      <c r="F154" s="746">
        <f>VLOOKUP(B154,[3]Лист_1!$A:$E,5,0)</f>
        <v>61</v>
      </c>
      <c r="G154" s="749" t="s">
        <v>24</v>
      </c>
      <c r="H154" s="1340"/>
      <c r="I154" s="1237"/>
      <c r="J154" s="1304"/>
      <c r="K154" s="1237"/>
      <c r="L154" s="744" t="s">
        <v>23</v>
      </c>
      <c r="M154" s="744" t="s">
        <v>23</v>
      </c>
      <c r="N154" s="1237"/>
      <c r="O154" s="1237"/>
      <c r="P154" s="744" t="s">
        <v>23</v>
      </c>
      <c r="Q154" s="744" t="s">
        <v>23</v>
      </c>
      <c r="R154" s="1237"/>
      <c r="S154" s="744" t="s">
        <v>23</v>
      </c>
      <c r="T154" s="1237"/>
      <c r="U154" s="1237"/>
      <c r="V154" s="1257"/>
      <c r="W154" s="859" t="s">
        <v>1235</v>
      </c>
      <c r="X154" s="1233"/>
      <c r="Y154" s="744" t="s">
        <v>23</v>
      </c>
      <c r="Z154" s="1107"/>
      <c r="AA154" s="1237"/>
      <c r="AB154" s="792"/>
      <c r="AC154" s="1125"/>
      <c r="AD154" s="744" t="s">
        <v>23</v>
      </c>
      <c r="AE154" s="1304"/>
      <c r="AF154" s="1237"/>
      <c r="AG154" s="475"/>
      <c r="AH154" s="475"/>
      <c r="AI154" s="475"/>
      <c r="AJ154" s="475"/>
      <c r="AK154" s="475"/>
      <c r="AL154" s="475"/>
      <c r="AM154" s="475"/>
      <c r="AN154" s="475"/>
      <c r="AO154" s="475"/>
      <c r="AP154" s="475"/>
      <c r="AQ154" s="475"/>
      <c r="AR154" s="475"/>
      <c r="AS154" s="475"/>
      <c r="AT154" s="475"/>
      <c r="AU154" s="475"/>
      <c r="AV154" s="475"/>
      <c r="AW154" s="475"/>
      <c r="AX154" s="475"/>
      <c r="AY154" s="475"/>
      <c r="AZ154" s="475"/>
      <c r="BA154" s="475"/>
      <c r="BB154" s="475"/>
      <c r="BC154" s="475"/>
      <c r="BD154" s="475"/>
      <c r="BE154" s="475"/>
      <c r="BF154" s="475"/>
      <c r="BG154" s="475"/>
      <c r="BH154" s="475"/>
      <c r="BI154" s="475"/>
      <c r="BJ154" s="475"/>
      <c r="BK154" s="475"/>
      <c r="BL154" s="475"/>
      <c r="BM154" s="475"/>
      <c r="BN154" s="475"/>
      <c r="BO154" s="475"/>
      <c r="BP154" s="475"/>
      <c r="BQ154" s="475"/>
      <c r="BR154" s="475"/>
      <c r="BS154" s="475"/>
      <c r="BT154" s="475"/>
      <c r="BU154" s="475"/>
      <c r="BV154" s="475"/>
      <c r="BW154" s="475"/>
      <c r="BX154" s="475"/>
      <c r="BY154" s="475"/>
      <c r="BZ154" s="475"/>
      <c r="CA154" s="475"/>
      <c r="CB154" s="475"/>
      <c r="CC154" s="475"/>
      <c r="CD154" s="1095"/>
      <c r="XFC154" s="1233"/>
    </row>
    <row r="155" spans="1:82 16383:16383" s="1238" customFormat="1" ht="13.2" customHeight="1">
      <c r="A155" s="747" t="s">
        <v>38</v>
      </c>
      <c r="B155" s="763" t="s">
        <v>1259</v>
      </c>
      <c r="C155" s="748" t="s">
        <v>18</v>
      </c>
      <c r="D155" s="749">
        <v>160</v>
      </c>
      <c r="E155" s="749" t="s">
        <v>19</v>
      </c>
      <c r="F155" s="746">
        <f>VLOOKUP(B155,[3]Лист_1!$A:$E,5,0)</f>
        <v>21</v>
      </c>
      <c r="G155" s="749" t="s">
        <v>24</v>
      </c>
      <c r="H155" s="1340"/>
      <c r="I155" s="1237"/>
      <c r="J155" s="1304"/>
      <c r="K155" s="1237"/>
      <c r="L155" s="744" t="s">
        <v>23</v>
      </c>
      <c r="M155" s="744" t="s">
        <v>23</v>
      </c>
      <c r="N155" s="1237"/>
      <c r="O155" s="1237"/>
      <c r="P155" s="744" t="s">
        <v>23</v>
      </c>
      <c r="Q155" s="744" t="s">
        <v>23</v>
      </c>
      <c r="R155" s="1237"/>
      <c r="S155" s="744" t="s">
        <v>23</v>
      </c>
      <c r="T155" s="1237"/>
      <c r="U155" s="1237"/>
      <c r="V155" s="1257"/>
      <c r="W155" s="859" t="s">
        <v>1235</v>
      </c>
      <c r="X155" s="1233"/>
      <c r="Y155" s="744" t="s">
        <v>23</v>
      </c>
      <c r="Z155" s="1107"/>
      <c r="AA155" s="1237"/>
      <c r="AB155" s="792"/>
      <c r="AC155" s="1125"/>
      <c r="AD155" s="744" t="s">
        <v>23</v>
      </c>
      <c r="AE155" s="1304"/>
      <c r="AF155" s="1237"/>
      <c r="AG155" s="475"/>
      <c r="AH155" s="475"/>
      <c r="AI155" s="475"/>
      <c r="AJ155" s="475"/>
      <c r="AK155" s="475"/>
      <c r="AL155" s="475"/>
      <c r="AM155" s="475"/>
      <c r="AN155" s="475"/>
      <c r="AO155" s="475"/>
      <c r="AP155" s="475"/>
      <c r="AQ155" s="475"/>
      <c r="AR155" s="475"/>
      <c r="AS155" s="475"/>
      <c r="AT155" s="475"/>
      <c r="AU155" s="475"/>
      <c r="AV155" s="475"/>
      <c r="AW155" s="475"/>
      <c r="AX155" s="475"/>
      <c r="AY155" s="475"/>
      <c r="AZ155" s="475"/>
      <c r="BA155" s="475"/>
      <c r="BB155" s="475"/>
      <c r="BC155" s="475"/>
      <c r="BD155" s="475"/>
      <c r="BE155" s="475"/>
      <c r="BF155" s="475"/>
      <c r="BG155" s="475"/>
      <c r="BH155" s="475"/>
      <c r="BI155" s="475"/>
      <c r="BJ155" s="475"/>
      <c r="BK155" s="475"/>
      <c r="BL155" s="475"/>
      <c r="BM155" s="475"/>
      <c r="BN155" s="475"/>
      <c r="BO155" s="475"/>
      <c r="BP155" s="475"/>
      <c r="BQ155" s="475"/>
      <c r="BR155" s="475"/>
      <c r="BS155" s="475"/>
      <c r="BT155" s="475"/>
      <c r="BU155" s="475"/>
      <c r="BV155" s="475"/>
      <c r="BW155" s="475"/>
      <c r="BX155" s="475"/>
      <c r="BY155" s="475"/>
      <c r="BZ155" s="475"/>
      <c r="CA155" s="475"/>
      <c r="CB155" s="475"/>
      <c r="CC155" s="475"/>
      <c r="CD155" s="1095"/>
      <c r="XFC155" s="1233"/>
    </row>
    <row r="156" spans="1:82 16383:16383" s="1237" customFormat="1" ht="13.2" customHeight="1">
      <c r="A156" s="762" t="s">
        <v>38</v>
      </c>
      <c r="B156" s="763" t="s">
        <v>1330</v>
      </c>
      <c r="C156" s="763" t="s">
        <v>18</v>
      </c>
      <c r="D156" s="1315"/>
      <c r="E156" s="1315"/>
      <c r="F156" s="746">
        <f>VLOOKUP(B156,[3]Лист_1!$A:$E,5,0)</f>
        <v>39</v>
      </c>
      <c r="G156" s="749" t="s">
        <v>24</v>
      </c>
      <c r="H156" s="1299"/>
      <c r="J156" s="1125"/>
      <c r="L156" s="744" t="s">
        <v>23</v>
      </c>
      <c r="M156" s="744" t="s">
        <v>23</v>
      </c>
      <c r="P156" s="744" t="s">
        <v>23</v>
      </c>
      <c r="Q156" s="744" t="s">
        <v>23</v>
      </c>
      <c r="S156" s="744" t="s">
        <v>23</v>
      </c>
      <c r="V156" s="1257"/>
      <c r="W156" s="859" t="s">
        <v>1235</v>
      </c>
      <c r="X156" s="1233"/>
      <c r="Y156" s="744" t="s">
        <v>23</v>
      </c>
      <c r="Z156" s="1107"/>
      <c r="AB156" s="1233"/>
      <c r="AC156" s="1125"/>
      <c r="AD156" s="744" t="s">
        <v>23</v>
      </c>
      <c r="AE156" s="1125"/>
      <c r="AG156" s="740"/>
      <c r="AH156" s="740"/>
      <c r="AI156" s="740"/>
      <c r="AJ156" s="740"/>
      <c r="AK156" s="740"/>
      <c r="AL156" s="740"/>
      <c r="AM156" s="740"/>
      <c r="AN156" s="740"/>
      <c r="AO156" s="740"/>
      <c r="AP156" s="740"/>
      <c r="AQ156" s="740"/>
      <c r="AR156" s="740"/>
      <c r="AS156" s="740"/>
      <c r="AT156" s="740"/>
      <c r="AU156" s="740"/>
      <c r="AV156" s="740"/>
      <c r="AW156" s="740"/>
      <c r="AX156" s="740"/>
      <c r="AY156" s="740"/>
      <c r="AZ156" s="740"/>
      <c r="BA156" s="740"/>
      <c r="BB156" s="740"/>
      <c r="BC156" s="740"/>
      <c r="BD156" s="740"/>
      <c r="BE156" s="740"/>
      <c r="BF156" s="740"/>
      <c r="BG156" s="740"/>
      <c r="BH156" s="740"/>
      <c r="BI156" s="740"/>
      <c r="BJ156" s="740"/>
      <c r="BK156" s="740"/>
      <c r="BL156" s="740"/>
      <c r="BM156" s="740"/>
      <c r="BN156" s="740"/>
      <c r="BO156" s="740"/>
      <c r="BP156" s="740"/>
      <c r="BQ156" s="740"/>
      <c r="BR156" s="740"/>
      <c r="BS156" s="740"/>
      <c r="BT156" s="740"/>
      <c r="BU156" s="740"/>
      <c r="BV156" s="740"/>
      <c r="BW156" s="740"/>
      <c r="BX156" s="740"/>
      <c r="BY156" s="740"/>
      <c r="BZ156" s="740"/>
      <c r="CA156" s="740"/>
      <c r="CB156" s="740"/>
      <c r="CC156" s="740"/>
      <c r="CD156" s="1107"/>
      <c r="XFC156" s="1233"/>
    </row>
    <row r="157" spans="1:82 16383:16383" s="1237" customFormat="1" ht="13.2" customHeight="1">
      <c r="A157" s="762" t="s">
        <v>38</v>
      </c>
      <c r="B157" s="763" t="s">
        <v>1331</v>
      </c>
      <c r="C157" s="763" t="s">
        <v>18</v>
      </c>
      <c r="D157" s="1315"/>
      <c r="E157" s="1315"/>
      <c r="F157" s="746">
        <f>VLOOKUP(B157,[3]Лист_1!$A:$E,5,0)</f>
        <v>16</v>
      </c>
      <c r="G157" s="749" t="s">
        <v>24</v>
      </c>
      <c r="H157" s="1299"/>
      <c r="J157" s="1125"/>
      <c r="L157" s="744" t="s">
        <v>23</v>
      </c>
      <c r="M157" s="744" t="s">
        <v>23</v>
      </c>
      <c r="P157" s="744" t="s">
        <v>23</v>
      </c>
      <c r="Q157" s="744" t="s">
        <v>23</v>
      </c>
      <c r="S157" s="744" t="s">
        <v>23</v>
      </c>
      <c r="V157" s="1257"/>
      <c r="W157" s="859" t="s">
        <v>1235</v>
      </c>
      <c r="X157" s="1233"/>
      <c r="Y157" s="744" t="s">
        <v>23</v>
      </c>
      <c r="Z157" s="1107"/>
      <c r="AB157" s="1233"/>
      <c r="AC157" s="1125"/>
      <c r="AD157" s="744" t="s">
        <v>23</v>
      </c>
      <c r="AE157" s="1125"/>
      <c r="AG157" s="740"/>
      <c r="AH157" s="740"/>
      <c r="AI157" s="740"/>
      <c r="AJ157" s="740"/>
      <c r="AK157" s="740"/>
      <c r="AL157" s="740"/>
      <c r="AM157" s="740"/>
      <c r="AN157" s="740"/>
      <c r="AO157" s="740"/>
      <c r="AP157" s="740"/>
      <c r="AQ157" s="740"/>
      <c r="AR157" s="740"/>
      <c r="AS157" s="740"/>
      <c r="AT157" s="740"/>
      <c r="AU157" s="740"/>
      <c r="AV157" s="740"/>
      <c r="AW157" s="740"/>
      <c r="AX157" s="740"/>
      <c r="AY157" s="740"/>
      <c r="AZ157" s="740"/>
      <c r="BA157" s="740"/>
      <c r="BB157" s="740"/>
      <c r="BC157" s="740"/>
      <c r="BD157" s="740"/>
      <c r="BE157" s="740"/>
      <c r="BF157" s="740"/>
      <c r="BG157" s="740"/>
      <c r="BH157" s="740"/>
      <c r="BI157" s="740"/>
      <c r="BJ157" s="740"/>
      <c r="BK157" s="740"/>
      <c r="BL157" s="740"/>
      <c r="BM157" s="740"/>
      <c r="BN157" s="740"/>
      <c r="BO157" s="740"/>
      <c r="BP157" s="740"/>
      <c r="BQ157" s="740"/>
      <c r="BR157" s="740"/>
      <c r="BS157" s="740"/>
      <c r="BT157" s="740"/>
      <c r="BU157" s="740"/>
      <c r="BV157" s="740"/>
      <c r="BW157" s="740"/>
      <c r="BX157" s="740"/>
      <c r="BY157" s="740"/>
      <c r="BZ157" s="740"/>
      <c r="CA157" s="740"/>
      <c r="CB157" s="740"/>
      <c r="CC157" s="740"/>
      <c r="CD157" s="1107"/>
      <c r="XFC157" s="1233"/>
    </row>
    <row r="158" spans="1:82 16383:16383" s="754" customFormat="1" ht="12" customHeight="1">
      <c r="A158" s="747" t="s">
        <v>38</v>
      </c>
      <c r="B158" s="763" t="s">
        <v>712</v>
      </c>
      <c r="C158" s="748" t="s">
        <v>18</v>
      </c>
      <c r="D158" s="748"/>
      <c r="E158" s="748"/>
      <c r="F158" s="746">
        <f>VLOOKUP(B158,[3]Лист_1!$A:$E,5,0)</f>
        <v>6</v>
      </c>
      <c r="G158" s="749" t="s">
        <v>24</v>
      </c>
      <c r="H158" s="750"/>
      <c r="I158" s="745"/>
      <c r="J158" s="745"/>
      <c r="K158" s="745"/>
      <c r="L158" s="744" t="s">
        <v>23</v>
      </c>
      <c r="M158" s="744" t="s">
        <v>23</v>
      </c>
      <c r="N158" s="745"/>
      <c r="O158" s="745"/>
      <c r="P158" s="744" t="s">
        <v>23</v>
      </c>
      <c r="Q158" s="744" t="s">
        <v>23</v>
      </c>
      <c r="R158" s="745"/>
      <c r="S158" s="744" t="s">
        <v>23</v>
      </c>
      <c r="T158" s="745"/>
      <c r="U158" s="745"/>
      <c r="V158" s="862"/>
      <c r="W158" s="859" t="s">
        <v>1235</v>
      </c>
      <c r="X158" s="1233"/>
      <c r="Y158" s="859" t="s">
        <v>23</v>
      </c>
      <c r="Z158" s="855"/>
      <c r="AA158" s="745"/>
      <c r="AB158" s="1048"/>
      <c r="AC158" s="745"/>
      <c r="AD158" s="1069" t="s">
        <v>23</v>
      </c>
      <c r="AE158" s="745"/>
      <c r="AF158" s="745"/>
      <c r="AG158" s="475"/>
      <c r="AH158" s="475"/>
      <c r="AI158" s="475"/>
      <c r="AJ158" s="475"/>
      <c r="AK158" s="475"/>
      <c r="AL158" s="475"/>
      <c r="AM158" s="475"/>
      <c r="AN158" s="475"/>
      <c r="AO158" s="475"/>
      <c r="AP158" s="475"/>
      <c r="AQ158" s="475"/>
      <c r="AR158" s="475"/>
      <c r="AS158" s="475"/>
      <c r="AT158" s="475"/>
      <c r="AU158" s="475"/>
      <c r="AV158" s="475"/>
      <c r="AW158" s="475"/>
      <c r="AX158" s="475"/>
      <c r="AY158" s="475"/>
      <c r="AZ158" s="475"/>
      <c r="BA158" s="475"/>
      <c r="BB158" s="475"/>
      <c r="BC158" s="475"/>
      <c r="BD158" s="475"/>
      <c r="BE158" s="475"/>
      <c r="BF158" s="475"/>
      <c r="BG158" s="475"/>
      <c r="BH158" s="475"/>
      <c r="BI158" s="475"/>
      <c r="BJ158" s="475"/>
      <c r="BK158" s="475"/>
      <c r="BL158" s="475"/>
      <c r="BM158" s="475"/>
      <c r="BN158" s="475"/>
      <c r="BO158" s="475"/>
      <c r="BP158" s="475"/>
      <c r="BQ158" s="475"/>
      <c r="BR158" s="475"/>
      <c r="BS158" s="475"/>
      <c r="BT158" s="475"/>
      <c r="BU158" s="475"/>
      <c r="BV158" s="475"/>
      <c r="BW158" s="475"/>
      <c r="BX158" s="475"/>
      <c r="BY158" s="475"/>
      <c r="BZ158" s="475"/>
      <c r="CA158" s="475"/>
      <c r="CB158" s="475"/>
      <c r="CC158" s="475"/>
      <c r="CD158" s="781"/>
      <c r="XFC158" s="753"/>
    </row>
    <row r="159" spans="1:82 16383:16383" s="754" customFormat="1" ht="12" customHeight="1">
      <c r="A159" s="747" t="s">
        <v>38</v>
      </c>
      <c r="B159" s="763" t="s">
        <v>713</v>
      </c>
      <c r="C159" s="748" t="s">
        <v>18</v>
      </c>
      <c r="D159" s="748"/>
      <c r="E159" s="748"/>
      <c r="F159" s="746">
        <f>VLOOKUP(B159,[3]Лист_1!$A:$E,5,0)</f>
        <v>9</v>
      </c>
      <c r="G159" s="749" t="s">
        <v>24</v>
      </c>
      <c r="H159" s="750"/>
      <c r="I159" s="745"/>
      <c r="J159" s="745"/>
      <c r="K159" s="745"/>
      <c r="L159" s="744" t="s">
        <v>23</v>
      </c>
      <c r="M159" s="744" t="s">
        <v>23</v>
      </c>
      <c r="N159" s="745"/>
      <c r="O159" s="745"/>
      <c r="P159" s="744" t="s">
        <v>23</v>
      </c>
      <c r="Q159" s="744" t="s">
        <v>23</v>
      </c>
      <c r="R159" s="745"/>
      <c r="S159" s="744" t="s">
        <v>23</v>
      </c>
      <c r="T159" s="792"/>
      <c r="U159" s="745"/>
      <c r="V159" s="862"/>
      <c r="W159" s="859" t="s">
        <v>1235</v>
      </c>
      <c r="X159" s="1233"/>
      <c r="Y159" s="859" t="s">
        <v>23</v>
      </c>
      <c r="Z159" s="855"/>
      <c r="AA159" s="745"/>
      <c r="AB159" s="1048"/>
      <c r="AC159" s="745"/>
      <c r="AD159" s="1069" t="s">
        <v>23</v>
      </c>
      <c r="AE159" s="745"/>
      <c r="AF159" s="745"/>
      <c r="AG159" s="475"/>
      <c r="AH159" s="475"/>
      <c r="AI159" s="475"/>
      <c r="AJ159" s="475"/>
      <c r="AK159" s="475"/>
      <c r="AL159" s="475"/>
      <c r="AM159" s="475"/>
      <c r="AN159" s="475"/>
      <c r="AO159" s="475"/>
      <c r="AP159" s="475"/>
      <c r="AQ159" s="475"/>
      <c r="AR159" s="475"/>
      <c r="AS159" s="475"/>
      <c r="AT159" s="475"/>
      <c r="AU159" s="475"/>
      <c r="AV159" s="475"/>
      <c r="AW159" s="475"/>
      <c r="AX159" s="475"/>
      <c r="AY159" s="475"/>
      <c r="AZ159" s="475"/>
      <c r="BA159" s="475"/>
      <c r="BB159" s="475"/>
      <c r="BC159" s="475"/>
      <c r="BD159" s="475"/>
      <c r="BE159" s="475"/>
      <c r="BF159" s="475"/>
      <c r="BG159" s="475"/>
      <c r="BH159" s="475"/>
      <c r="BI159" s="475"/>
      <c r="BJ159" s="475"/>
      <c r="BK159" s="475"/>
      <c r="BL159" s="475"/>
      <c r="BM159" s="475"/>
      <c r="BN159" s="475"/>
      <c r="BO159" s="475"/>
      <c r="BP159" s="475"/>
      <c r="BQ159" s="475"/>
      <c r="BR159" s="475"/>
      <c r="BS159" s="475"/>
      <c r="BT159" s="475"/>
      <c r="BU159" s="475"/>
      <c r="BV159" s="475"/>
      <c r="BW159" s="475"/>
      <c r="BX159" s="475"/>
      <c r="BY159" s="475"/>
      <c r="BZ159" s="475"/>
      <c r="CA159" s="475"/>
      <c r="CB159" s="475"/>
      <c r="CC159" s="475"/>
      <c r="CD159" s="781"/>
      <c r="XFC159" s="753"/>
    </row>
    <row r="160" spans="1:82 16383:16383" s="1238" customFormat="1" ht="12" customHeight="1">
      <c r="A160" s="747" t="s">
        <v>38</v>
      </c>
      <c r="B160" s="763" t="s">
        <v>1247</v>
      </c>
      <c r="C160" s="748" t="s">
        <v>18</v>
      </c>
      <c r="D160" s="1236"/>
      <c r="E160" s="1236"/>
      <c r="F160" s="746">
        <f>VLOOKUP(B160,[3]Лист_1!$A:$E,5,0)</f>
        <v>97</v>
      </c>
      <c r="G160" s="749" t="s">
        <v>24</v>
      </c>
      <c r="H160" s="1230"/>
      <c r="I160" s="1237"/>
      <c r="J160" s="1237"/>
      <c r="K160" s="1237"/>
      <c r="L160" s="744" t="s">
        <v>23</v>
      </c>
      <c r="M160" s="744" t="s">
        <v>23</v>
      </c>
      <c r="N160" s="1237"/>
      <c r="O160" s="1237"/>
      <c r="P160" s="744" t="s">
        <v>23</v>
      </c>
      <c r="Q160" s="744" t="s">
        <v>23</v>
      </c>
      <c r="R160" s="1237"/>
      <c r="S160" s="744" t="s">
        <v>23</v>
      </c>
      <c r="T160" s="1233"/>
      <c r="U160" s="1237"/>
      <c r="V160" s="1257"/>
      <c r="W160" s="859" t="s">
        <v>1235</v>
      </c>
      <c r="X160" s="1233"/>
      <c r="Y160" s="859" t="s">
        <v>23</v>
      </c>
      <c r="Z160" s="1107"/>
      <c r="AA160" s="1237"/>
      <c r="AB160" s="1237"/>
      <c r="AC160" s="1237"/>
      <c r="AD160" s="1069" t="s">
        <v>23</v>
      </c>
      <c r="AE160" s="1237"/>
      <c r="AF160" s="1237"/>
      <c r="AG160" s="475"/>
      <c r="AH160" s="475"/>
      <c r="AI160" s="475"/>
      <c r="AJ160" s="475"/>
      <c r="AK160" s="475"/>
      <c r="AL160" s="475"/>
      <c r="AM160" s="475"/>
      <c r="AN160" s="475"/>
      <c r="AO160" s="475"/>
      <c r="AP160" s="475"/>
      <c r="AQ160" s="475"/>
      <c r="AR160" s="475"/>
      <c r="AS160" s="475"/>
      <c r="AT160" s="475"/>
      <c r="AU160" s="475"/>
      <c r="AV160" s="475"/>
      <c r="AW160" s="475"/>
      <c r="AX160" s="475"/>
      <c r="AY160" s="475"/>
      <c r="AZ160" s="475"/>
      <c r="BA160" s="475"/>
      <c r="BB160" s="475"/>
      <c r="BC160" s="475"/>
      <c r="BD160" s="475"/>
      <c r="BE160" s="475"/>
      <c r="BF160" s="475"/>
      <c r="BG160" s="475"/>
      <c r="BH160" s="475"/>
      <c r="BI160" s="475"/>
      <c r="BJ160" s="475"/>
      <c r="BK160" s="475"/>
      <c r="BL160" s="475"/>
      <c r="BM160" s="475"/>
      <c r="BN160" s="475"/>
      <c r="BO160" s="475"/>
      <c r="BP160" s="475"/>
      <c r="BQ160" s="475"/>
      <c r="BR160" s="475"/>
      <c r="BS160" s="475"/>
      <c r="BT160" s="475"/>
      <c r="BU160" s="475"/>
      <c r="BV160" s="475"/>
      <c r="BW160" s="475"/>
      <c r="BX160" s="475"/>
      <c r="BY160" s="475"/>
      <c r="BZ160" s="475"/>
      <c r="CA160" s="475"/>
      <c r="CB160" s="475"/>
      <c r="CC160" s="475"/>
      <c r="CD160" s="1095"/>
      <c r="XFC160" s="1233"/>
    </row>
    <row r="161" spans="1:82 16383:16383" s="1238" customFormat="1" ht="12" customHeight="1">
      <c r="A161" s="747" t="s">
        <v>38</v>
      </c>
      <c r="B161" s="763" t="s">
        <v>1255</v>
      </c>
      <c r="C161" s="748" t="s">
        <v>18</v>
      </c>
      <c r="D161" s="1236"/>
      <c r="E161" s="1236"/>
      <c r="F161" s="746">
        <v>0</v>
      </c>
      <c r="G161" s="749" t="s">
        <v>24</v>
      </c>
      <c r="H161" s="1230"/>
      <c r="I161" s="1237"/>
      <c r="J161" s="1237"/>
      <c r="K161" s="1237"/>
      <c r="L161" s="744" t="s">
        <v>23</v>
      </c>
      <c r="M161" s="744" t="s">
        <v>23</v>
      </c>
      <c r="N161" s="1237"/>
      <c r="O161" s="1237"/>
      <c r="P161" s="1233"/>
      <c r="Q161" s="744" t="s">
        <v>23</v>
      </c>
      <c r="R161" s="1237"/>
      <c r="S161" s="744" t="s">
        <v>23</v>
      </c>
      <c r="T161" s="1233"/>
      <c r="U161" s="1237"/>
      <c r="V161" s="1257"/>
      <c r="W161" s="859" t="s">
        <v>1235</v>
      </c>
      <c r="X161" s="1233"/>
      <c r="Y161" s="859" t="s">
        <v>23</v>
      </c>
      <c r="Z161" s="1107"/>
      <c r="AA161" s="1237"/>
      <c r="AB161" s="1237"/>
      <c r="AC161" s="1237"/>
      <c r="AD161" s="1069" t="s">
        <v>23</v>
      </c>
      <c r="AE161" s="1237"/>
      <c r="AF161" s="1237"/>
      <c r="AG161" s="475"/>
      <c r="AH161" s="475"/>
      <c r="AI161" s="475"/>
      <c r="AJ161" s="475"/>
      <c r="AK161" s="475"/>
      <c r="AL161" s="475"/>
      <c r="AM161" s="475"/>
      <c r="AN161" s="475"/>
      <c r="AO161" s="475"/>
      <c r="AP161" s="475"/>
      <c r="AQ161" s="475"/>
      <c r="AR161" s="475"/>
      <c r="AS161" s="475"/>
      <c r="AT161" s="475"/>
      <c r="AU161" s="475"/>
      <c r="AV161" s="475"/>
      <c r="AW161" s="475"/>
      <c r="AX161" s="475"/>
      <c r="AY161" s="475"/>
      <c r="AZ161" s="475"/>
      <c r="BA161" s="475"/>
      <c r="BB161" s="475"/>
      <c r="BC161" s="475"/>
      <c r="BD161" s="475"/>
      <c r="BE161" s="475"/>
      <c r="BF161" s="475"/>
      <c r="BG161" s="475"/>
      <c r="BH161" s="475"/>
      <c r="BI161" s="475"/>
      <c r="BJ161" s="475"/>
      <c r="BK161" s="475"/>
      <c r="BL161" s="475"/>
      <c r="BM161" s="475"/>
      <c r="BN161" s="475"/>
      <c r="BO161" s="475"/>
      <c r="BP161" s="475"/>
      <c r="BQ161" s="475"/>
      <c r="BR161" s="475"/>
      <c r="BS161" s="475"/>
      <c r="BT161" s="475"/>
      <c r="BU161" s="475"/>
      <c r="BV161" s="475"/>
      <c r="BW161" s="475"/>
      <c r="BX161" s="475"/>
      <c r="BY161" s="475"/>
      <c r="BZ161" s="475"/>
      <c r="CA161" s="475"/>
      <c r="CB161" s="475"/>
      <c r="CC161" s="475"/>
      <c r="CD161" s="1095"/>
      <c r="XFC161" s="1233"/>
    </row>
    <row r="162" spans="1:82 16383:16383" s="1237" customFormat="1" ht="12" customHeight="1">
      <c r="A162" s="747" t="s">
        <v>38</v>
      </c>
      <c r="B162" s="763" t="s">
        <v>1277</v>
      </c>
      <c r="C162" s="748" t="s">
        <v>18</v>
      </c>
      <c r="D162" s="1248"/>
      <c r="E162" s="1248"/>
      <c r="F162" s="746">
        <f>VLOOKUP(B162,[3]Лист_1!$A:$E,5,0)</f>
        <v>42</v>
      </c>
      <c r="G162" s="749" t="s">
        <v>24</v>
      </c>
      <c r="H162" s="1241"/>
      <c r="L162" s="744" t="s">
        <v>23</v>
      </c>
      <c r="M162" s="744" t="s">
        <v>23</v>
      </c>
      <c r="P162" s="744" t="s">
        <v>23</v>
      </c>
      <c r="Q162" s="744" t="s">
        <v>23</v>
      </c>
      <c r="S162" s="744" t="s">
        <v>23</v>
      </c>
      <c r="T162" s="1233"/>
      <c r="V162" s="1257"/>
      <c r="W162" s="859" t="s">
        <v>1235</v>
      </c>
      <c r="X162" s="1233"/>
      <c r="Y162" s="859" t="s">
        <v>23</v>
      </c>
      <c r="Z162" s="1107"/>
      <c r="AD162" s="1069" t="s">
        <v>23</v>
      </c>
      <c r="AG162" s="740"/>
      <c r="AH162" s="740"/>
      <c r="AI162" s="740"/>
      <c r="AJ162" s="740"/>
      <c r="AK162" s="740"/>
      <c r="AL162" s="740"/>
      <c r="AM162" s="740"/>
      <c r="AN162" s="740"/>
      <c r="AO162" s="740"/>
      <c r="AP162" s="740"/>
      <c r="AQ162" s="740"/>
      <c r="AR162" s="740"/>
      <c r="AS162" s="740"/>
      <c r="AT162" s="740"/>
      <c r="AU162" s="740"/>
      <c r="AV162" s="740"/>
      <c r="AW162" s="740"/>
      <c r="AX162" s="740"/>
      <c r="AY162" s="740"/>
      <c r="AZ162" s="740"/>
      <c r="BA162" s="740"/>
      <c r="BB162" s="740"/>
      <c r="BC162" s="740"/>
      <c r="BD162" s="740"/>
      <c r="BE162" s="740"/>
      <c r="BF162" s="740"/>
      <c r="BG162" s="740"/>
      <c r="BH162" s="740"/>
      <c r="BI162" s="740"/>
      <c r="BJ162" s="740"/>
      <c r="BK162" s="740"/>
      <c r="BL162" s="740"/>
      <c r="BM162" s="740"/>
      <c r="BN162" s="740"/>
      <c r="BO162" s="740"/>
      <c r="BP162" s="740"/>
      <c r="BQ162" s="740"/>
      <c r="BR162" s="740"/>
      <c r="BS162" s="740"/>
      <c r="BT162" s="740"/>
      <c r="BU162" s="740"/>
      <c r="BV162" s="740"/>
      <c r="BW162" s="740"/>
      <c r="BX162" s="740"/>
      <c r="BY162" s="740"/>
      <c r="BZ162" s="740"/>
      <c r="CA162" s="740"/>
      <c r="CB162" s="740"/>
      <c r="CC162" s="740"/>
      <c r="CD162" s="1107"/>
      <c r="XFC162" s="1233"/>
    </row>
    <row r="163" spans="1:82 16383:16383" s="1237" customFormat="1" ht="12" customHeight="1">
      <c r="A163" s="747" t="s">
        <v>38</v>
      </c>
      <c r="B163" s="763" t="s">
        <v>1355</v>
      </c>
      <c r="C163" s="748" t="s">
        <v>18</v>
      </c>
      <c r="D163" s="1248"/>
      <c r="E163" s="1248"/>
      <c r="F163" s="746">
        <f>VLOOKUP(B163,[3]Лист_1!$A:$E,5,0)</f>
        <v>91</v>
      </c>
      <c r="G163" s="749" t="s">
        <v>24</v>
      </c>
      <c r="H163" s="1241"/>
      <c r="L163" s="744" t="s">
        <v>23</v>
      </c>
      <c r="M163" s="744" t="s">
        <v>23</v>
      </c>
      <c r="P163" s="744" t="s">
        <v>23</v>
      </c>
      <c r="Q163" s="744" t="s">
        <v>23</v>
      </c>
      <c r="S163" s="1233"/>
      <c r="T163" s="1233"/>
      <c r="V163" s="1257"/>
      <c r="W163" s="859" t="s">
        <v>1235</v>
      </c>
      <c r="X163" s="1233"/>
      <c r="Y163" s="859" t="s">
        <v>23</v>
      </c>
      <c r="Z163" s="1107"/>
      <c r="AD163" s="1069" t="s">
        <v>23</v>
      </c>
      <c r="AG163" s="740"/>
      <c r="AH163" s="740"/>
      <c r="AI163" s="740"/>
      <c r="AJ163" s="740"/>
      <c r="AK163" s="740"/>
      <c r="AL163" s="740"/>
      <c r="AM163" s="740"/>
      <c r="AN163" s="740"/>
      <c r="AO163" s="740"/>
      <c r="AP163" s="740"/>
      <c r="AQ163" s="740"/>
      <c r="AR163" s="740"/>
      <c r="AS163" s="740"/>
      <c r="AT163" s="740"/>
      <c r="AU163" s="740"/>
      <c r="AV163" s="740"/>
      <c r="AW163" s="740"/>
      <c r="AX163" s="740"/>
      <c r="AY163" s="740"/>
      <c r="AZ163" s="740"/>
      <c r="BA163" s="740"/>
      <c r="BB163" s="740"/>
      <c r="BC163" s="740"/>
      <c r="BD163" s="740"/>
      <c r="BE163" s="740"/>
      <c r="BF163" s="740"/>
      <c r="BG163" s="740"/>
      <c r="BH163" s="740"/>
      <c r="BI163" s="740"/>
      <c r="BJ163" s="740"/>
      <c r="BK163" s="740"/>
      <c r="BL163" s="740"/>
      <c r="BM163" s="740"/>
      <c r="BN163" s="740"/>
      <c r="BO163" s="740"/>
      <c r="BP163" s="740"/>
      <c r="BQ163" s="740"/>
      <c r="BR163" s="740"/>
      <c r="BS163" s="740"/>
      <c r="BT163" s="740"/>
      <c r="BU163" s="740"/>
      <c r="BV163" s="740"/>
      <c r="BW163" s="740"/>
      <c r="BX163" s="740"/>
      <c r="BY163" s="740"/>
      <c r="BZ163" s="740"/>
      <c r="CA163" s="740"/>
      <c r="CB163" s="740"/>
      <c r="CC163" s="740"/>
      <c r="CD163" s="1107"/>
      <c r="XFC163" s="1233"/>
    </row>
    <row r="164" spans="1:82 16383:16383" s="1237" customFormat="1" ht="12" customHeight="1">
      <c r="A164" s="747" t="s">
        <v>38</v>
      </c>
      <c r="B164" s="763" t="s">
        <v>1356</v>
      </c>
      <c r="C164" s="748" t="s">
        <v>18</v>
      </c>
      <c r="D164" s="1248"/>
      <c r="E164" s="1248"/>
      <c r="F164" s="746">
        <f>VLOOKUP(B164,[3]Лист_1!$A:$E,5,0)</f>
        <v>18</v>
      </c>
      <c r="G164" s="749" t="s">
        <v>24</v>
      </c>
      <c r="H164" s="1241"/>
      <c r="L164" s="744" t="s">
        <v>23</v>
      </c>
      <c r="M164" s="744" t="s">
        <v>23</v>
      </c>
      <c r="P164" s="744" t="s">
        <v>23</v>
      </c>
      <c r="Q164" s="744" t="s">
        <v>23</v>
      </c>
      <c r="S164" s="1233"/>
      <c r="T164" s="1233"/>
      <c r="V164" s="1257"/>
      <c r="W164" s="859" t="s">
        <v>1235</v>
      </c>
      <c r="X164" s="1233"/>
      <c r="Y164" s="859" t="s">
        <v>23</v>
      </c>
      <c r="Z164" s="1107"/>
      <c r="AD164" s="1069" t="s">
        <v>23</v>
      </c>
      <c r="AG164" s="740"/>
      <c r="AH164" s="740"/>
      <c r="AI164" s="740"/>
      <c r="AJ164" s="740"/>
      <c r="AK164" s="740"/>
      <c r="AL164" s="740"/>
      <c r="AM164" s="740"/>
      <c r="AN164" s="740"/>
      <c r="AO164" s="740"/>
      <c r="AP164" s="740"/>
      <c r="AQ164" s="740"/>
      <c r="AR164" s="740"/>
      <c r="AS164" s="740"/>
      <c r="AT164" s="740"/>
      <c r="AU164" s="740"/>
      <c r="AV164" s="740"/>
      <c r="AW164" s="740"/>
      <c r="AX164" s="740"/>
      <c r="AY164" s="740"/>
      <c r="AZ164" s="740"/>
      <c r="BA164" s="740"/>
      <c r="BB164" s="740"/>
      <c r="BC164" s="740"/>
      <c r="BD164" s="740"/>
      <c r="BE164" s="740"/>
      <c r="BF164" s="740"/>
      <c r="BG164" s="740"/>
      <c r="BH164" s="740"/>
      <c r="BI164" s="740"/>
      <c r="BJ164" s="740"/>
      <c r="BK164" s="740"/>
      <c r="BL164" s="740"/>
      <c r="BM164" s="740"/>
      <c r="BN164" s="740"/>
      <c r="BO164" s="740"/>
      <c r="BP164" s="740"/>
      <c r="BQ164" s="740"/>
      <c r="BR164" s="740"/>
      <c r="BS164" s="740"/>
      <c r="BT164" s="740"/>
      <c r="BU164" s="740"/>
      <c r="BV164" s="740"/>
      <c r="BW164" s="740"/>
      <c r="BX164" s="740"/>
      <c r="BY164" s="740"/>
      <c r="BZ164" s="740"/>
      <c r="CA164" s="740"/>
      <c r="CB164" s="740"/>
      <c r="CC164" s="740"/>
      <c r="CD164" s="1107"/>
      <c r="XFC164" s="1233"/>
    </row>
    <row r="165" spans="1:82 16383:16383" s="754" customFormat="1" ht="12" customHeight="1">
      <c r="A165" s="747" t="s">
        <v>38</v>
      </c>
      <c r="B165" s="763" t="s">
        <v>756</v>
      </c>
      <c r="C165" s="748" t="s">
        <v>18</v>
      </c>
      <c r="D165" s="748"/>
      <c r="E165" s="748"/>
      <c r="F165" s="746">
        <f>VLOOKUP(B165,[3]Лист_1!$A:$E,5,0)</f>
        <v>25</v>
      </c>
      <c r="G165" s="749" t="s">
        <v>24</v>
      </c>
      <c r="H165" s="750"/>
      <c r="I165" s="921"/>
      <c r="J165" s="921"/>
      <c r="K165" s="921"/>
      <c r="L165" s="744" t="s">
        <v>23</v>
      </c>
      <c r="M165" s="744" t="s">
        <v>23</v>
      </c>
      <c r="N165" s="921"/>
      <c r="O165" s="921"/>
      <c r="P165" s="744" t="s">
        <v>23</v>
      </c>
      <c r="Q165" s="744" t="s">
        <v>23</v>
      </c>
      <c r="R165" s="921"/>
      <c r="S165" s="744" t="s">
        <v>23</v>
      </c>
      <c r="T165" s="792"/>
      <c r="U165" s="921"/>
      <c r="V165" s="921"/>
      <c r="W165" s="859" t="s">
        <v>1235</v>
      </c>
      <c r="X165" s="1233"/>
      <c r="Y165" s="744" t="s">
        <v>23</v>
      </c>
      <c r="Z165" s="921"/>
      <c r="AA165" s="921"/>
      <c r="AB165" s="1048"/>
      <c r="AC165" s="921"/>
      <c r="AD165" s="1069" t="s">
        <v>23</v>
      </c>
      <c r="AE165" s="921"/>
      <c r="AF165" s="921"/>
      <c r="AG165" s="475"/>
      <c r="AH165" s="475"/>
      <c r="AI165" s="475"/>
      <c r="AJ165" s="475"/>
      <c r="AK165" s="475"/>
      <c r="AL165" s="475"/>
      <c r="AM165" s="475"/>
      <c r="AN165" s="475"/>
      <c r="AO165" s="475"/>
      <c r="AP165" s="475"/>
      <c r="AQ165" s="475"/>
      <c r="AR165" s="475"/>
      <c r="AS165" s="475"/>
      <c r="AT165" s="475"/>
      <c r="AU165" s="475"/>
      <c r="AV165" s="475"/>
      <c r="AW165" s="475"/>
      <c r="AX165" s="475"/>
      <c r="AY165" s="475"/>
      <c r="AZ165" s="475"/>
      <c r="BA165" s="475"/>
      <c r="BB165" s="475"/>
      <c r="BC165" s="475"/>
      <c r="BD165" s="475"/>
      <c r="BE165" s="475"/>
      <c r="BF165" s="475"/>
      <c r="BG165" s="475"/>
      <c r="BH165" s="475"/>
      <c r="BI165" s="475"/>
      <c r="BJ165" s="475"/>
      <c r="BK165" s="475"/>
      <c r="BL165" s="475"/>
      <c r="BM165" s="475"/>
      <c r="BN165" s="475"/>
      <c r="BO165" s="475"/>
      <c r="BP165" s="475"/>
      <c r="BQ165" s="475"/>
      <c r="BR165" s="475"/>
      <c r="BS165" s="475"/>
      <c r="BT165" s="475"/>
      <c r="BU165" s="475"/>
      <c r="BV165" s="475"/>
      <c r="BW165" s="475"/>
      <c r="BX165" s="475"/>
      <c r="BY165" s="475"/>
      <c r="BZ165" s="475"/>
      <c r="CA165" s="475"/>
      <c r="CB165" s="475"/>
      <c r="CC165" s="475"/>
      <c r="CD165" s="781"/>
      <c r="XFC165" s="753"/>
    </row>
    <row r="166" spans="1:82 16383:16383" s="797" customFormat="1" ht="10.95" customHeight="1">
      <c r="A166" s="747" t="s">
        <v>38</v>
      </c>
      <c r="B166" s="763" t="s">
        <v>757</v>
      </c>
      <c r="C166" s="748" t="s">
        <v>18</v>
      </c>
      <c r="D166" s="748"/>
      <c r="E166" s="748"/>
      <c r="F166" s="746">
        <f>VLOOKUP(B166,[3]Лист_1!$A:$E,5,0)</f>
        <v>43</v>
      </c>
      <c r="G166" s="749" t="s">
        <v>24</v>
      </c>
      <c r="H166" s="795"/>
      <c r="I166" s="930"/>
      <c r="J166" s="930"/>
      <c r="K166" s="930"/>
      <c r="L166" s="744" t="s">
        <v>23</v>
      </c>
      <c r="M166" s="744" t="s">
        <v>23</v>
      </c>
      <c r="N166" s="930"/>
      <c r="O166" s="930"/>
      <c r="P166" s="930"/>
      <c r="Q166" s="744" t="s">
        <v>23</v>
      </c>
      <c r="R166" s="930"/>
      <c r="S166" s="744" t="s">
        <v>23</v>
      </c>
      <c r="T166" s="930"/>
      <c r="U166" s="930"/>
      <c r="V166" s="930"/>
      <c r="W166" s="859" t="s">
        <v>1235</v>
      </c>
      <c r="X166" s="1233"/>
      <c r="Y166" s="744" t="s">
        <v>23</v>
      </c>
      <c r="Z166" s="930"/>
      <c r="AA166" s="930"/>
      <c r="AB166" s="1048"/>
      <c r="AC166" s="930"/>
      <c r="AD166" s="1069" t="s">
        <v>23</v>
      </c>
      <c r="AE166" s="930"/>
      <c r="AF166" s="930"/>
      <c r="AG166" s="475"/>
      <c r="AH166" s="475"/>
      <c r="AI166" s="475"/>
      <c r="AJ166" s="475"/>
      <c r="AK166" s="475"/>
      <c r="AL166" s="475"/>
      <c r="AM166" s="475"/>
      <c r="AN166" s="475"/>
      <c r="AO166" s="475"/>
      <c r="AP166" s="475"/>
      <c r="AQ166" s="475"/>
      <c r="AR166" s="475"/>
      <c r="AS166" s="475"/>
      <c r="AT166" s="475"/>
      <c r="AU166" s="475"/>
      <c r="AV166" s="475"/>
      <c r="AW166" s="475"/>
      <c r="AX166" s="475"/>
      <c r="AY166" s="475"/>
      <c r="AZ166" s="475"/>
      <c r="BA166" s="475"/>
      <c r="BB166" s="475"/>
      <c r="BC166" s="475"/>
      <c r="BD166" s="475"/>
      <c r="BE166" s="475"/>
      <c r="BF166" s="475"/>
      <c r="BG166" s="475"/>
      <c r="BH166" s="475"/>
      <c r="BI166" s="475"/>
      <c r="BJ166" s="475"/>
      <c r="BK166" s="475"/>
      <c r="BL166" s="475"/>
      <c r="BM166" s="475"/>
      <c r="BN166" s="475"/>
      <c r="BO166" s="475"/>
      <c r="BP166" s="475"/>
      <c r="BQ166" s="475"/>
      <c r="BR166" s="475"/>
      <c r="BS166" s="475"/>
      <c r="BT166" s="475"/>
      <c r="BU166" s="475"/>
      <c r="BV166" s="475"/>
      <c r="BW166" s="475"/>
      <c r="BX166" s="475"/>
      <c r="BY166" s="475"/>
      <c r="BZ166" s="475"/>
      <c r="CA166" s="475"/>
      <c r="CB166" s="475"/>
      <c r="CC166" s="475"/>
      <c r="CD166" s="796"/>
      <c r="XFC166" s="798"/>
    </row>
    <row r="167" spans="1:82 16383:16383" s="971" customFormat="1" ht="10.95" customHeight="1">
      <c r="A167" s="747" t="s">
        <v>38</v>
      </c>
      <c r="B167" s="763" t="s">
        <v>853</v>
      </c>
      <c r="C167" s="748" t="s">
        <v>18</v>
      </c>
      <c r="D167" s="748"/>
      <c r="E167" s="748"/>
      <c r="F167" s="746">
        <f>VLOOKUP(B167,[3]Лист_1!$A:$E,5,0)</f>
        <v>29</v>
      </c>
      <c r="G167" s="749" t="s">
        <v>24</v>
      </c>
      <c r="H167" s="968"/>
      <c r="I167" s="969"/>
      <c r="J167" s="969"/>
      <c r="K167" s="969"/>
      <c r="L167" s="744" t="s">
        <v>23</v>
      </c>
      <c r="M167" s="744" t="s">
        <v>23</v>
      </c>
      <c r="N167" s="969"/>
      <c r="O167" s="969"/>
      <c r="P167" s="744" t="s">
        <v>23</v>
      </c>
      <c r="Q167" s="744" t="s">
        <v>23</v>
      </c>
      <c r="R167" s="969"/>
      <c r="S167" s="744" t="s">
        <v>23</v>
      </c>
      <c r="T167" s="744" t="s">
        <v>23</v>
      </c>
      <c r="U167" s="969"/>
      <c r="V167" s="969"/>
      <c r="W167" s="859" t="s">
        <v>1235</v>
      </c>
      <c r="X167" s="1233"/>
      <c r="Y167" s="744" t="s">
        <v>23</v>
      </c>
      <c r="Z167" s="969"/>
      <c r="AA167" s="969"/>
      <c r="AB167" s="1048"/>
      <c r="AC167" s="969"/>
      <c r="AD167" s="1069" t="s">
        <v>23</v>
      </c>
      <c r="AE167" s="969"/>
      <c r="AF167" s="969"/>
      <c r="AG167" s="475"/>
      <c r="AH167" s="475"/>
      <c r="AI167" s="475"/>
      <c r="AJ167" s="475"/>
      <c r="AK167" s="475"/>
      <c r="AL167" s="475"/>
      <c r="AM167" s="475"/>
      <c r="AN167" s="475"/>
      <c r="AO167" s="475"/>
      <c r="AP167" s="475"/>
      <c r="AQ167" s="475"/>
      <c r="AR167" s="475"/>
      <c r="AS167" s="475"/>
      <c r="AT167" s="475"/>
      <c r="AU167" s="475"/>
      <c r="AV167" s="475"/>
      <c r="AW167" s="475"/>
      <c r="AX167" s="475"/>
      <c r="AY167" s="475"/>
      <c r="AZ167" s="475"/>
      <c r="BA167" s="475"/>
      <c r="BB167" s="475"/>
      <c r="BC167" s="475"/>
      <c r="BD167" s="475"/>
      <c r="BE167" s="475"/>
      <c r="BF167" s="475"/>
      <c r="BG167" s="475"/>
      <c r="BH167" s="475"/>
      <c r="BI167" s="475"/>
      <c r="BJ167" s="475"/>
      <c r="BK167" s="475"/>
      <c r="BL167" s="475"/>
      <c r="BM167" s="475"/>
      <c r="BN167" s="475"/>
      <c r="BO167" s="475"/>
      <c r="BP167" s="475"/>
      <c r="BQ167" s="475"/>
      <c r="BR167" s="475"/>
      <c r="BS167" s="475"/>
      <c r="BT167" s="475"/>
      <c r="BU167" s="475"/>
      <c r="BV167" s="475"/>
      <c r="BW167" s="475"/>
      <c r="BX167" s="475"/>
      <c r="BY167" s="475"/>
      <c r="BZ167" s="475"/>
      <c r="CA167" s="475"/>
      <c r="CB167" s="475"/>
      <c r="CC167" s="475"/>
      <c r="CD167" s="970"/>
      <c r="XFC167" s="972"/>
    </row>
    <row r="168" spans="1:82 16383:16383" s="1087" customFormat="1" ht="10.95" customHeight="1">
      <c r="A168" s="762" t="s">
        <v>38</v>
      </c>
      <c r="B168" s="763" t="s">
        <v>1136</v>
      </c>
      <c r="C168" s="763" t="s">
        <v>18</v>
      </c>
      <c r="D168" s="1106"/>
      <c r="E168" s="1106"/>
      <c r="F168" s="746">
        <f>VLOOKUP(B168,[3]Лист_1!$A:$E,5,0)</f>
        <v>27</v>
      </c>
      <c r="G168" s="764" t="s">
        <v>24</v>
      </c>
      <c r="H168" s="1211"/>
      <c r="J168" s="1094"/>
      <c r="L168" s="744" t="s">
        <v>23</v>
      </c>
      <c r="M168" s="744" t="s">
        <v>23</v>
      </c>
      <c r="P168" s="744" t="s">
        <v>23</v>
      </c>
      <c r="Q168" s="744" t="s">
        <v>23</v>
      </c>
      <c r="S168" s="1091"/>
      <c r="W168" s="859" t="s">
        <v>1235</v>
      </c>
      <c r="X168" s="1233"/>
      <c r="Y168" s="744" t="s">
        <v>23</v>
      </c>
      <c r="AC168" s="1094"/>
      <c r="AD168" s="1069" t="s">
        <v>23</v>
      </c>
      <c r="AE168" s="1094"/>
      <c r="AG168" s="740"/>
      <c r="AH168" s="740"/>
      <c r="AI168" s="740"/>
      <c r="AJ168" s="740"/>
      <c r="AK168" s="740"/>
      <c r="AL168" s="740"/>
      <c r="AM168" s="740"/>
      <c r="AN168" s="740"/>
      <c r="AO168" s="740"/>
      <c r="AP168" s="740"/>
      <c r="AQ168" s="740"/>
      <c r="AR168" s="740"/>
      <c r="AS168" s="740"/>
      <c r="AT168" s="740"/>
      <c r="AU168" s="740"/>
      <c r="AV168" s="740"/>
      <c r="AW168" s="740"/>
      <c r="AX168" s="740"/>
      <c r="AY168" s="740"/>
      <c r="AZ168" s="740"/>
      <c r="BA168" s="740"/>
      <c r="BB168" s="740"/>
      <c r="BC168" s="740"/>
      <c r="BD168" s="740"/>
      <c r="BE168" s="740"/>
      <c r="BF168" s="740"/>
      <c r="BG168" s="740"/>
      <c r="BH168" s="740"/>
      <c r="BI168" s="740"/>
      <c r="BJ168" s="740"/>
      <c r="BK168" s="740"/>
      <c r="BL168" s="740"/>
      <c r="BM168" s="740"/>
      <c r="BN168" s="740"/>
      <c r="BO168" s="740"/>
      <c r="BP168" s="740"/>
      <c r="BQ168" s="740"/>
      <c r="BR168" s="740"/>
      <c r="BS168" s="740"/>
      <c r="BT168" s="740"/>
      <c r="BU168" s="740"/>
      <c r="BV168" s="740"/>
      <c r="BW168" s="740"/>
      <c r="BX168" s="740"/>
      <c r="BY168" s="740"/>
      <c r="BZ168" s="740"/>
      <c r="CA168" s="740"/>
      <c r="CB168" s="740"/>
      <c r="CC168" s="740"/>
      <c r="CD168" s="1107"/>
      <c r="XFC168" s="1091"/>
    </row>
    <row r="169" spans="1:82 16383:16383" s="1088" customFormat="1" ht="10.95" customHeight="1">
      <c r="A169" s="747" t="s">
        <v>38</v>
      </c>
      <c r="B169" s="763" t="s">
        <v>906</v>
      </c>
      <c r="C169" s="748" t="s">
        <v>18</v>
      </c>
      <c r="D169" s="1086"/>
      <c r="E169" s="1086"/>
      <c r="F169" s="746">
        <f>VLOOKUP(B169,[3]Лист_1!$A:$E,5,0)</f>
        <v>31</v>
      </c>
      <c r="G169" s="764" t="s">
        <v>24</v>
      </c>
      <c r="H169" s="1089"/>
      <c r="I169" s="1087"/>
      <c r="J169" s="1094"/>
      <c r="K169" s="1087"/>
      <c r="L169" s="744" t="s">
        <v>23</v>
      </c>
      <c r="M169" s="744" t="s">
        <v>23</v>
      </c>
      <c r="N169" s="1087"/>
      <c r="O169" s="1087"/>
      <c r="P169" s="744" t="s">
        <v>23</v>
      </c>
      <c r="Q169" s="744" t="s">
        <v>23</v>
      </c>
      <c r="R169" s="1087"/>
      <c r="S169" s="744" t="s">
        <v>23</v>
      </c>
      <c r="T169" s="1087"/>
      <c r="U169" s="1087"/>
      <c r="V169" s="1087"/>
      <c r="W169" s="859" t="s">
        <v>1235</v>
      </c>
      <c r="X169" s="1233"/>
      <c r="Y169" s="744" t="s">
        <v>23</v>
      </c>
      <c r="Z169" s="1087"/>
      <c r="AA169" s="1087"/>
      <c r="AB169" s="1092" t="s">
        <v>23</v>
      </c>
      <c r="AC169" s="1094"/>
      <c r="AD169" s="744" t="s">
        <v>23</v>
      </c>
      <c r="AE169" s="1094"/>
      <c r="AF169" s="1087"/>
      <c r="AG169" s="475"/>
      <c r="AH169" s="475"/>
      <c r="AI169" s="475"/>
      <c r="AJ169" s="475"/>
      <c r="AK169" s="475"/>
      <c r="AL169" s="475"/>
      <c r="AM169" s="475"/>
      <c r="AN169" s="475"/>
      <c r="AO169" s="475"/>
      <c r="AP169" s="475"/>
      <c r="AQ169" s="475"/>
      <c r="AR169" s="475"/>
      <c r="AS169" s="475"/>
      <c r="AT169" s="475"/>
      <c r="AU169" s="475"/>
      <c r="AV169" s="475"/>
      <c r="AW169" s="475"/>
      <c r="AX169" s="475"/>
      <c r="AY169" s="475"/>
      <c r="AZ169" s="475"/>
      <c r="BA169" s="475"/>
      <c r="BB169" s="475"/>
      <c r="BC169" s="475"/>
      <c r="BD169" s="475"/>
      <c r="BE169" s="475"/>
      <c r="BF169" s="475"/>
      <c r="BG169" s="475"/>
      <c r="BH169" s="475"/>
      <c r="BI169" s="475"/>
      <c r="BJ169" s="475"/>
      <c r="BK169" s="475"/>
      <c r="BL169" s="475"/>
      <c r="BM169" s="475"/>
      <c r="BN169" s="475"/>
      <c r="BO169" s="475"/>
      <c r="BP169" s="475"/>
      <c r="BQ169" s="475"/>
      <c r="BR169" s="475"/>
      <c r="BS169" s="475"/>
      <c r="BT169" s="475"/>
      <c r="BU169" s="475"/>
      <c r="BV169" s="475"/>
      <c r="BW169" s="475"/>
      <c r="BX169" s="475"/>
      <c r="BY169" s="475"/>
      <c r="BZ169" s="475"/>
      <c r="CA169" s="475"/>
      <c r="CB169" s="475"/>
      <c r="CC169" s="475"/>
      <c r="CD169" s="1095"/>
      <c r="XFC169" s="1091"/>
    </row>
    <row r="170" spans="1:82 16383:16383" s="1238" customFormat="1" ht="10.95" customHeight="1">
      <c r="A170" s="747" t="s">
        <v>38</v>
      </c>
      <c r="B170" s="763" t="s">
        <v>1332</v>
      </c>
      <c r="C170" s="748" t="s">
        <v>18</v>
      </c>
      <c r="D170" s="1236"/>
      <c r="E170" s="1236"/>
      <c r="F170" s="746">
        <f>VLOOKUP(B170,[3]Лист_1!$A:$E,5,0)</f>
        <v>0</v>
      </c>
      <c r="G170" s="764" t="s">
        <v>24</v>
      </c>
      <c r="H170" s="1340"/>
      <c r="I170" s="1237"/>
      <c r="J170" s="1094"/>
      <c r="K170" s="1237"/>
      <c r="L170" s="744" t="s">
        <v>23</v>
      </c>
      <c r="M170" s="744" t="s">
        <v>23</v>
      </c>
      <c r="N170" s="1237"/>
      <c r="O170" s="1237"/>
      <c r="P170" s="744" t="s">
        <v>23</v>
      </c>
      <c r="Q170" s="744" t="s">
        <v>23</v>
      </c>
      <c r="R170" s="1237"/>
      <c r="S170" s="744" t="s">
        <v>23</v>
      </c>
      <c r="T170" s="1237"/>
      <c r="U170" s="1237"/>
      <c r="V170" s="1237"/>
      <c r="W170" s="859" t="s">
        <v>1235</v>
      </c>
      <c r="X170" s="1233"/>
      <c r="Y170" s="744" t="s">
        <v>23</v>
      </c>
      <c r="Z170" s="1237"/>
      <c r="AA170" s="1237"/>
      <c r="AB170" s="1233"/>
      <c r="AC170" s="1094"/>
      <c r="AD170" s="744" t="s">
        <v>23</v>
      </c>
      <c r="AE170" s="1094"/>
      <c r="AF170" s="1237"/>
      <c r="AG170" s="475"/>
      <c r="AH170" s="475"/>
      <c r="AI170" s="475"/>
      <c r="AJ170" s="475"/>
      <c r="AK170" s="475"/>
      <c r="AL170" s="475"/>
      <c r="AM170" s="475"/>
      <c r="AN170" s="475"/>
      <c r="AO170" s="475"/>
      <c r="AP170" s="475"/>
      <c r="AQ170" s="475"/>
      <c r="AR170" s="475"/>
      <c r="AS170" s="475"/>
      <c r="AT170" s="475"/>
      <c r="AU170" s="475"/>
      <c r="AV170" s="475"/>
      <c r="AW170" s="475"/>
      <c r="AX170" s="475"/>
      <c r="AY170" s="475"/>
      <c r="AZ170" s="475"/>
      <c r="BA170" s="475"/>
      <c r="BB170" s="475"/>
      <c r="BC170" s="475"/>
      <c r="BD170" s="475"/>
      <c r="BE170" s="475"/>
      <c r="BF170" s="475"/>
      <c r="BG170" s="475"/>
      <c r="BH170" s="475"/>
      <c r="BI170" s="475"/>
      <c r="BJ170" s="475"/>
      <c r="BK170" s="475"/>
      <c r="BL170" s="475"/>
      <c r="BM170" s="475"/>
      <c r="BN170" s="475"/>
      <c r="BO170" s="475"/>
      <c r="BP170" s="475"/>
      <c r="BQ170" s="475"/>
      <c r="BR170" s="475"/>
      <c r="BS170" s="475"/>
      <c r="BT170" s="475"/>
      <c r="BU170" s="475"/>
      <c r="BV170" s="475"/>
      <c r="BW170" s="475"/>
      <c r="BX170" s="475"/>
      <c r="BY170" s="475"/>
      <c r="BZ170" s="475"/>
      <c r="CA170" s="475"/>
      <c r="CB170" s="475"/>
      <c r="CC170" s="475"/>
      <c r="CD170" s="1095"/>
      <c r="XFC170" s="1233"/>
    </row>
    <row r="171" spans="1:82 16383:16383" s="1088" customFormat="1" ht="10.95" customHeight="1">
      <c r="A171" s="747" t="s">
        <v>38</v>
      </c>
      <c r="B171" s="763" t="s">
        <v>905</v>
      </c>
      <c r="C171" s="748" t="s">
        <v>18</v>
      </c>
      <c r="D171" s="1086"/>
      <c r="E171" s="1086"/>
      <c r="F171" s="746">
        <f>VLOOKUP(B171,[3]Лист_1!$A:$E,5,0)</f>
        <v>27</v>
      </c>
      <c r="G171" s="749" t="s">
        <v>24</v>
      </c>
      <c r="H171" s="1089"/>
      <c r="I171" s="1087"/>
      <c r="J171" s="1094"/>
      <c r="K171" s="1087"/>
      <c r="L171" s="744" t="s">
        <v>23</v>
      </c>
      <c r="M171" s="744" t="s">
        <v>23</v>
      </c>
      <c r="N171" s="1087"/>
      <c r="O171" s="1087"/>
      <c r="P171" s="744" t="s">
        <v>23</v>
      </c>
      <c r="Q171" s="744" t="s">
        <v>23</v>
      </c>
      <c r="R171" s="1087"/>
      <c r="S171" s="744" t="s">
        <v>23</v>
      </c>
      <c r="T171" s="1087"/>
      <c r="U171" s="1087"/>
      <c r="V171" s="1087"/>
      <c r="W171" s="859" t="s">
        <v>1235</v>
      </c>
      <c r="X171" s="1233"/>
      <c r="Y171" s="744" t="s">
        <v>23</v>
      </c>
      <c r="Z171" s="1087"/>
      <c r="AA171" s="1087"/>
      <c r="AB171" s="1092" t="s">
        <v>23</v>
      </c>
      <c r="AC171" s="1094"/>
      <c r="AD171" s="744" t="s">
        <v>23</v>
      </c>
      <c r="AE171" s="1094"/>
      <c r="AF171" s="1087"/>
      <c r="AG171" s="475"/>
      <c r="AH171" s="475"/>
      <c r="AI171" s="475"/>
      <c r="AJ171" s="475"/>
      <c r="AK171" s="475"/>
      <c r="AL171" s="475"/>
      <c r="AM171" s="475"/>
      <c r="AN171" s="475"/>
      <c r="AO171" s="475"/>
      <c r="AP171" s="475"/>
      <c r="AQ171" s="475"/>
      <c r="AR171" s="475"/>
      <c r="AS171" s="475"/>
      <c r="AT171" s="475"/>
      <c r="AU171" s="475"/>
      <c r="AV171" s="475"/>
      <c r="AW171" s="475"/>
      <c r="AX171" s="475"/>
      <c r="AY171" s="475"/>
      <c r="AZ171" s="475"/>
      <c r="BA171" s="475"/>
      <c r="BB171" s="475"/>
      <c r="BC171" s="475"/>
      <c r="BD171" s="475"/>
      <c r="BE171" s="475"/>
      <c r="BF171" s="475"/>
      <c r="BG171" s="475"/>
      <c r="BH171" s="475"/>
      <c r="BI171" s="475"/>
      <c r="BJ171" s="475"/>
      <c r="BK171" s="475"/>
      <c r="BL171" s="475"/>
      <c r="BM171" s="475"/>
      <c r="BN171" s="475"/>
      <c r="BO171" s="475"/>
      <c r="BP171" s="475"/>
      <c r="BQ171" s="475"/>
      <c r="BR171" s="475"/>
      <c r="BS171" s="475"/>
      <c r="BT171" s="475"/>
      <c r="BU171" s="475"/>
      <c r="BV171" s="475"/>
      <c r="BW171" s="475"/>
      <c r="BX171" s="475"/>
      <c r="BY171" s="475"/>
      <c r="BZ171" s="475"/>
      <c r="CA171" s="475"/>
      <c r="CB171" s="475"/>
      <c r="CC171" s="475"/>
      <c r="CD171" s="1095"/>
      <c r="XFC171" s="1091"/>
    </row>
    <row r="172" spans="1:82 16383:16383" s="918" customFormat="1" ht="10.95" customHeight="1">
      <c r="A172" s="747" t="s">
        <v>38</v>
      </c>
      <c r="B172" s="763" t="s">
        <v>813</v>
      </c>
      <c r="C172" s="748" t="s">
        <v>18</v>
      </c>
      <c r="D172" s="748"/>
      <c r="E172" s="748"/>
      <c r="F172" s="746">
        <f>VLOOKUP(B172,[3]Лист_1!$A:$E,5,0)</f>
        <v>16</v>
      </c>
      <c r="G172" s="749" t="s">
        <v>24</v>
      </c>
      <c r="H172" s="1089"/>
      <c r="I172" s="1087"/>
      <c r="J172" s="1090"/>
      <c r="K172" s="1087"/>
      <c r="L172" s="744" t="s">
        <v>23</v>
      </c>
      <c r="M172" s="744" t="s">
        <v>23</v>
      </c>
      <c r="N172" s="1087"/>
      <c r="O172" s="1087"/>
      <c r="P172" s="744" t="s">
        <v>23</v>
      </c>
      <c r="Q172" s="744" t="s">
        <v>23</v>
      </c>
      <c r="R172" s="1087"/>
      <c r="S172" s="744" t="s">
        <v>23</v>
      </c>
      <c r="T172" s="1087"/>
      <c r="U172" s="1087"/>
      <c r="V172" s="1087"/>
      <c r="W172" s="859" t="s">
        <v>1235</v>
      </c>
      <c r="X172" s="1237"/>
      <c r="Y172" s="744" t="s">
        <v>23</v>
      </c>
      <c r="Z172" s="1087"/>
      <c r="AA172" s="1087"/>
      <c r="AB172" s="1092" t="s">
        <v>23</v>
      </c>
      <c r="AC172" s="1062"/>
      <c r="AD172" s="744" t="s">
        <v>23</v>
      </c>
      <c r="AE172" s="1090"/>
      <c r="AF172" s="1087"/>
      <c r="AG172" s="475"/>
      <c r="AH172" s="475"/>
      <c r="AI172" s="475"/>
      <c r="AJ172" s="475"/>
      <c r="AK172" s="475"/>
      <c r="AL172" s="475"/>
      <c r="AM172" s="475"/>
      <c r="AN172" s="475"/>
      <c r="AO172" s="475"/>
      <c r="AP172" s="475"/>
      <c r="AQ172" s="475"/>
      <c r="AR172" s="475"/>
      <c r="AS172" s="475"/>
      <c r="AT172" s="475"/>
      <c r="AU172" s="475"/>
      <c r="AV172" s="475"/>
      <c r="AW172" s="475"/>
      <c r="AX172" s="475"/>
      <c r="AY172" s="475"/>
      <c r="AZ172" s="475"/>
      <c r="BA172" s="475"/>
      <c r="BB172" s="475"/>
      <c r="BC172" s="475"/>
      <c r="BD172" s="475"/>
      <c r="BE172" s="475"/>
      <c r="BF172" s="475"/>
      <c r="BG172" s="475"/>
      <c r="BH172" s="475"/>
      <c r="BI172" s="475"/>
      <c r="BJ172" s="475"/>
      <c r="BK172" s="475"/>
      <c r="BL172" s="475"/>
      <c r="BM172" s="475"/>
      <c r="BN172" s="475"/>
      <c r="BO172" s="475"/>
      <c r="BP172" s="475"/>
      <c r="BQ172" s="475"/>
      <c r="BR172" s="475"/>
      <c r="BS172" s="475"/>
      <c r="BT172" s="475"/>
      <c r="BU172" s="475"/>
      <c r="BV172" s="475"/>
      <c r="BW172" s="475"/>
      <c r="BX172" s="475"/>
      <c r="BY172" s="475"/>
      <c r="BZ172" s="475"/>
      <c r="CA172" s="475"/>
      <c r="CB172" s="475"/>
      <c r="CC172" s="475"/>
      <c r="CD172" s="917"/>
      <c r="XFC172" s="919"/>
    </row>
    <row r="173" spans="1:82 16383:16383" s="918" customFormat="1" ht="10.95" customHeight="1">
      <c r="A173" s="747" t="s">
        <v>38</v>
      </c>
      <c r="B173" s="763" t="s">
        <v>814</v>
      </c>
      <c r="C173" s="748" t="s">
        <v>18</v>
      </c>
      <c r="D173" s="748"/>
      <c r="E173" s="748"/>
      <c r="F173" s="746">
        <f>VLOOKUP(B173,[3]Лист_1!$A:$E,5,0)</f>
        <v>10</v>
      </c>
      <c r="G173" s="749" t="s">
        <v>24</v>
      </c>
      <c r="H173" s="916"/>
      <c r="I173" s="1078"/>
      <c r="J173" s="1078"/>
      <c r="K173" s="1078"/>
      <c r="L173" s="744" t="s">
        <v>23</v>
      </c>
      <c r="M173" s="744" t="s">
        <v>23</v>
      </c>
      <c r="N173" s="1078"/>
      <c r="O173" s="1078"/>
      <c r="P173" s="1078"/>
      <c r="Q173" s="744" t="s">
        <v>23</v>
      </c>
      <c r="R173" s="1078"/>
      <c r="S173" s="744" t="s">
        <v>23</v>
      </c>
      <c r="T173" s="1078"/>
      <c r="U173" s="1078"/>
      <c r="V173" s="1078"/>
      <c r="W173" s="859" t="s">
        <v>1235</v>
      </c>
      <c r="X173" s="1233"/>
      <c r="Y173" s="744" t="s">
        <v>23</v>
      </c>
      <c r="Z173" s="1078"/>
      <c r="AA173" s="1078"/>
      <c r="AB173" s="1078"/>
      <c r="AC173" s="1078"/>
      <c r="AD173" s="744" t="s">
        <v>23</v>
      </c>
      <c r="AE173" s="1078"/>
      <c r="AF173" s="1078"/>
      <c r="AG173" s="475"/>
      <c r="AH173" s="475"/>
      <c r="AI173" s="475"/>
      <c r="AJ173" s="475"/>
      <c r="AK173" s="475"/>
      <c r="AL173" s="475"/>
      <c r="AM173" s="475"/>
      <c r="AN173" s="475"/>
      <c r="AO173" s="475"/>
      <c r="AP173" s="475"/>
      <c r="AQ173" s="475"/>
      <c r="AR173" s="475"/>
      <c r="AS173" s="475"/>
      <c r="AT173" s="475"/>
      <c r="AU173" s="475"/>
      <c r="AV173" s="475"/>
      <c r="AW173" s="475"/>
      <c r="AX173" s="475"/>
      <c r="AY173" s="475"/>
      <c r="AZ173" s="475"/>
      <c r="BA173" s="475"/>
      <c r="BB173" s="475"/>
      <c r="BC173" s="475"/>
      <c r="BD173" s="475"/>
      <c r="BE173" s="475"/>
      <c r="BF173" s="475"/>
      <c r="BG173" s="475"/>
      <c r="BH173" s="475"/>
      <c r="BI173" s="475"/>
      <c r="BJ173" s="475"/>
      <c r="BK173" s="475"/>
      <c r="BL173" s="475"/>
      <c r="BM173" s="475"/>
      <c r="BN173" s="475"/>
      <c r="BO173" s="475"/>
      <c r="BP173" s="475"/>
      <c r="BQ173" s="475"/>
      <c r="BR173" s="475"/>
      <c r="BS173" s="475"/>
      <c r="BT173" s="475"/>
      <c r="BU173" s="475"/>
      <c r="BV173" s="475"/>
      <c r="BW173" s="475"/>
      <c r="BX173" s="475"/>
      <c r="BY173" s="475"/>
      <c r="BZ173" s="475"/>
      <c r="CA173" s="475"/>
      <c r="CB173" s="475"/>
      <c r="CC173" s="475"/>
      <c r="CD173" s="917"/>
      <c r="XFC173" s="919"/>
    </row>
    <row r="174" spans="1:82 16383:16383" s="1087" customFormat="1" ht="10.95" customHeight="1">
      <c r="A174" s="747" t="s">
        <v>38</v>
      </c>
      <c r="B174" s="763" t="s">
        <v>1043</v>
      </c>
      <c r="C174" s="748" t="s">
        <v>18</v>
      </c>
      <c r="D174" s="1106"/>
      <c r="E174" s="1106"/>
      <c r="F174" s="746">
        <f>VLOOKUP(B174,[3]Лист_1!$A:$E,5,0)</f>
        <v>39</v>
      </c>
      <c r="G174" s="749" t="s">
        <v>24</v>
      </c>
      <c r="H174" s="1109"/>
      <c r="L174" s="744" t="s">
        <v>23</v>
      </c>
      <c r="M174" s="744" t="s">
        <v>23</v>
      </c>
      <c r="Q174" s="744" t="s">
        <v>23</v>
      </c>
      <c r="S174" s="744" t="s">
        <v>23</v>
      </c>
      <c r="W174" s="859" t="s">
        <v>1235</v>
      </c>
      <c r="X174" s="1233"/>
      <c r="Y174" s="744" t="s">
        <v>23</v>
      </c>
      <c r="AD174" s="744" t="s">
        <v>23</v>
      </c>
      <c r="AG174" s="740"/>
      <c r="AH174" s="740"/>
      <c r="AI174" s="740"/>
      <c r="AJ174" s="740"/>
      <c r="AK174" s="740"/>
      <c r="AL174" s="740"/>
      <c r="AM174" s="740"/>
      <c r="AN174" s="740"/>
      <c r="AO174" s="740"/>
      <c r="AP174" s="740"/>
      <c r="AQ174" s="740"/>
      <c r="AR174" s="740"/>
      <c r="AS174" s="740"/>
      <c r="AT174" s="740"/>
      <c r="AU174" s="740"/>
      <c r="AV174" s="740"/>
      <c r="AW174" s="740"/>
      <c r="AX174" s="740"/>
      <c r="AY174" s="740"/>
      <c r="AZ174" s="740"/>
      <c r="BA174" s="740"/>
      <c r="BB174" s="740"/>
      <c r="BC174" s="740"/>
      <c r="BD174" s="740"/>
      <c r="BE174" s="740"/>
      <c r="BF174" s="740"/>
      <c r="BG174" s="740"/>
      <c r="BH174" s="740"/>
      <c r="BI174" s="740"/>
      <c r="BJ174" s="740"/>
      <c r="BK174" s="740"/>
      <c r="BL174" s="740"/>
      <c r="BM174" s="740"/>
      <c r="BN174" s="740"/>
      <c r="BO174" s="740"/>
      <c r="BP174" s="740"/>
      <c r="BQ174" s="740"/>
      <c r="BR174" s="740"/>
      <c r="BS174" s="740"/>
      <c r="BT174" s="740"/>
      <c r="BU174" s="740"/>
      <c r="BV174" s="740"/>
      <c r="BW174" s="740"/>
      <c r="BX174" s="740"/>
      <c r="BY174" s="740"/>
      <c r="BZ174" s="740"/>
      <c r="CA174" s="740"/>
      <c r="CB174" s="740"/>
      <c r="CC174" s="740"/>
      <c r="CD174" s="1107"/>
      <c r="XFC174" s="1091"/>
    </row>
    <row r="175" spans="1:82 16383:16383" s="918" customFormat="1" ht="10.95" customHeight="1">
      <c r="A175" s="747" t="s">
        <v>38</v>
      </c>
      <c r="B175" s="763" t="s">
        <v>815</v>
      </c>
      <c r="C175" s="748" t="s">
        <v>18</v>
      </c>
      <c r="D175" s="748"/>
      <c r="E175" s="748"/>
      <c r="F175" s="746">
        <v>0</v>
      </c>
      <c r="G175" s="749" t="s">
        <v>22</v>
      </c>
      <c r="H175" s="916"/>
      <c r="I175" s="1078"/>
      <c r="J175" s="1078"/>
      <c r="K175" s="1078"/>
      <c r="L175" s="1078"/>
      <c r="M175" s="1078"/>
      <c r="N175" s="1078"/>
      <c r="O175" s="1078"/>
      <c r="P175" s="1078"/>
      <c r="Q175" s="1078"/>
      <c r="R175" s="1078"/>
      <c r="S175" s="1078"/>
      <c r="T175" s="1078"/>
      <c r="U175" s="1078"/>
      <c r="V175" s="1078"/>
      <c r="W175" s="852"/>
      <c r="X175" s="1233"/>
      <c r="Y175" s="1078"/>
      <c r="Z175" s="1078"/>
      <c r="AA175" s="1078"/>
      <c r="AB175" s="1078"/>
      <c r="AC175" s="1078"/>
      <c r="AD175" s="1087"/>
      <c r="AE175" s="1078"/>
      <c r="AF175" s="1078"/>
      <c r="AG175" s="475"/>
      <c r="AH175" s="475"/>
      <c r="AI175" s="475"/>
      <c r="AJ175" s="475"/>
      <c r="AK175" s="475"/>
      <c r="AL175" s="475"/>
      <c r="AM175" s="475"/>
      <c r="AN175" s="475"/>
      <c r="AO175" s="475"/>
      <c r="AP175" s="475"/>
      <c r="AQ175" s="475"/>
      <c r="AR175" s="475"/>
      <c r="AS175" s="475"/>
      <c r="AT175" s="475"/>
      <c r="AU175" s="475"/>
      <c r="AV175" s="475"/>
      <c r="AW175" s="475"/>
      <c r="AX175" s="475"/>
      <c r="AY175" s="475"/>
      <c r="AZ175" s="475"/>
      <c r="BA175" s="475"/>
      <c r="BB175" s="475"/>
      <c r="BC175" s="475"/>
      <c r="BD175" s="475"/>
      <c r="BE175" s="475"/>
      <c r="BF175" s="475"/>
      <c r="BG175" s="475"/>
      <c r="BH175" s="475"/>
      <c r="BI175" s="475"/>
      <c r="BJ175" s="475"/>
      <c r="BK175" s="475"/>
      <c r="BL175" s="475"/>
      <c r="BM175" s="475"/>
      <c r="BN175" s="475"/>
      <c r="BO175" s="475"/>
      <c r="BP175" s="475"/>
      <c r="BQ175" s="475"/>
      <c r="BR175" s="475"/>
      <c r="BS175" s="475"/>
      <c r="BT175" s="475"/>
      <c r="BU175" s="475"/>
      <c r="BV175" s="475"/>
      <c r="BW175" s="475"/>
      <c r="BX175" s="475"/>
      <c r="BY175" s="475"/>
      <c r="BZ175" s="475"/>
      <c r="CA175" s="475"/>
      <c r="CB175" s="475"/>
      <c r="CC175" s="475"/>
      <c r="CD175" s="917"/>
      <c r="XFC175" s="919"/>
    </row>
    <row r="176" spans="1:82 16383:16383" s="1082" customFormat="1" ht="10.95" customHeight="1">
      <c r="A176" s="747" t="s">
        <v>38</v>
      </c>
      <c r="B176" s="763" t="s">
        <v>901</v>
      </c>
      <c r="C176" s="748" t="s">
        <v>18</v>
      </c>
      <c r="D176" s="1084"/>
      <c r="E176" s="1084"/>
      <c r="F176" s="746">
        <f>VLOOKUP(B176,[3]Лист_1!$A:$E,5,0)</f>
        <v>2</v>
      </c>
      <c r="G176" s="749" t="s">
        <v>22</v>
      </c>
      <c r="H176" s="1079"/>
      <c r="I176" s="1080"/>
      <c r="J176" s="1080"/>
      <c r="K176" s="1080"/>
      <c r="L176" s="1080"/>
      <c r="M176" s="1080"/>
      <c r="N176" s="1080"/>
      <c r="O176" s="1080"/>
      <c r="P176" s="1080"/>
      <c r="Q176" s="1080"/>
      <c r="R176" s="1080"/>
      <c r="S176" s="1080"/>
      <c r="T176" s="1080"/>
      <c r="U176" s="1080"/>
      <c r="V176" s="1080"/>
      <c r="W176" s="852"/>
      <c r="X176" s="1233"/>
      <c r="Y176" s="1080"/>
      <c r="Z176" s="1080"/>
      <c r="AA176" s="1080"/>
      <c r="AB176" s="1080"/>
      <c r="AC176" s="1080"/>
      <c r="AD176" s="1087"/>
      <c r="AE176" s="1080"/>
      <c r="AF176" s="1080"/>
      <c r="AG176" s="475"/>
      <c r="AH176" s="475"/>
      <c r="AI176" s="475"/>
      <c r="AJ176" s="475"/>
      <c r="AK176" s="475"/>
      <c r="AL176" s="475"/>
      <c r="AM176" s="475"/>
      <c r="AN176" s="475"/>
      <c r="AO176" s="475"/>
      <c r="AP176" s="475"/>
      <c r="AQ176" s="475"/>
      <c r="AR176" s="475"/>
      <c r="AS176" s="475"/>
      <c r="AT176" s="475"/>
      <c r="AU176" s="475"/>
      <c r="AV176" s="475"/>
      <c r="AW176" s="475"/>
      <c r="AX176" s="475"/>
      <c r="AY176" s="475"/>
      <c r="AZ176" s="475"/>
      <c r="BA176" s="475"/>
      <c r="BB176" s="475"/>
      <c r="BC176" s="475"/>
      <c r="BD176" s="475"/>
      <c r="BE176" s="475"/>
      <c r="BF176" s="475"/>
      <c r="BG176" s="475"/>
      <c r="BH176" s="475"/>
      <c r="BI176" s="475"/>
      <c r="BJ176" s="475"/>
      <c r="BK176" s="475"/>
      <c r="BL176" s="475"/>
      <c r="BM176" s="475"/>
      <c r="BN176" s="475"/>
      <c r="BO176" s="475"/>
      <c r="BP176" s="475"/>
      <c r="BQ176" s="475"/>
      <c r="BR176" s="475"/>
      <c r="BS176" s="475"/>
      <c r="BT176" s="475"/>
      <c r="BU176" s="475"/>
      <c r="BV176" s="475"/>
      <c r="BW176" s="475"/>
      <c r="BX176" s="475"/>
      <c r="BY176" s="475"/>
      <c r="BZ176" s="475"/>
      <c r="CA176" s="475"/>
      <c r="CB176" s="475"/>
      <c r="CC176" s="475"/>
      <c r="CD176" s="1081"/>
      <c r="XFC176" s="1083"/>
    </row>
    <row r="177" spans="1:82 16383:16383" s="1082" customFormat="1" ht="10.95" customHeight="1">
      <c r="A177" s="747" t="s">
        <v>38</v>
      </c>
      <c r="B177" s="763" t="s">
        <v>902</v>
      </c>
      <c r="C177" s="748" t="s">
        <v>18</v>
      </c>
      <c r="D177" s="1084"/>
      <c r="E177" s="1084"/>
      <c r="F177" s="746">
        <f>VLOOKUP(B177,[3]Лист_1!$A:$E,5,0)</f>
        <v>3</v>
      </c>
      <c r="G177" s="749" t="s">
        <v>22</v>
      </c>
      <c r="H177" s="1079"/>
      <c r="I177" s="1080"/>
      <c r="J177" s="1080"/>
      <c r="K177" s="1080"/>
      <c r="L177" s="1080"/>
      <c r="M177" s="1080"/>
      <c r="N177" s="1080"/>
      <c r="O177" s="1080"/>
      <c r="P177" s="1373" t="s">
        <v>1314</v>
      </c>
      <c r="Q177" s="1080"/>
      <c r="R177" s="1080"/>
      <c r="S177" s="1080"/>
      <c r="T177" s="1080"/>
      <c r="U177" s="1080"/>
      <c r="V177" s="1080"/>
      <c r="W177" s="852"/>
      <c r="X177" s="1233"/>
      <c r="Y177" s="1080"/>
      <c r="Z177" s="1080"/>
      <c r="AA177" s="1080"/>
      <c r="AB177" s="1080"/>
      <c r="AC177" s="1080"/>
      <c r="AD177" s="1087"/>
      <c r="AE177" s="1080"/>
      <c r="AF177" s="1069" t="s">
        <v>23</v>
      </c>
      <c r="AG177" s="475"/>
      <c r="AH177" s="475"/>
      <c r="AI177" s="475"/>
      <c r="AJ177" s="475"/>
      <c r="AK177" s="475"/>
      <c r="AL177" s="475"/>
      <c r="AM177" s="475"/>
      <c r="AN177" s="475"/>
      <c r="AO177" s="475"/>
      <c r="AP177" s="475"/>
      <c r="AQ177" s="475"/>
      <c r="AR177" s="475"/>
      <c r="AS177" s="475"/>
      <c r="AT177" s="475"/>
      <c r="AU177" s="475"/>
      <c r="AV177" s="475"/>
      <c r="AW177" s="475"/>
      <c r="AX177" s="475"/>
      <c r="AY177" s="475"/>
      <c r="AZ177" s="475"/>
      <c r="BA177" s="475"/>
      <c r="BB177" s="475"/>
      <c r="BC177" s="475"/>
      <c r="BD177" s="475"/>
      <c r="BE177" s="475"/>
      <c r="BF177" s="475"/>
      <c r="BG177" s="475"/>
      <c r="BH177" s="475"/>
      <c r="BI177" s="475"/>
      <c r="BJ177" s="475"/>
      <c r="BK177" s="475"/>
      <c r="BL177" s="475"/>
      <c r="BM177" s="475"/>
      <c r="BN177" s="475"/>
      <c r="BO177" s="475"/>
      <c r="BP177" s="475"/>
      <c r="BQ177" s="475"/>
      <c r="BR177" s="475"/>
      <c r="BS177" s="475"/>
      <c r="BT177" s="475"/>
      <c r="BU177" s="475"/>
      <c r="BV177" s="475"/>
      <c r="BW177" s="475"/>
      <c r="BX177" s="475"/>
      <c r="BY177" s="475"/>
      <c r="BZ177" s="475"/>
      <c r="CA177" s="475"/>
      <c r="CB177" s="475"/>
      <c r="CC177" s="475"/>
      <c r="CD177" s="1081"/>
      <c r="XFC177" s="1083"/>
    </row>
    <row r="178" spans="1:82 16383:16383" s="1082" customFormat="1" ht="10.95" customHeight="1">
      <c r="A178" s="747" t="s">
        <v>38</v>
      </c>
      <c r="B178" s="763" t="s">
        <v>903</v>
      </c>
      <c r="C178" s="748" t="s">
        <v>18</v>
      </c>
      <c r="D178" s="1084"/>
      <c r="E178" s="1084"/>
      <c r="F178" s="746">
        <f>VLOOKUP(B178,[3]Лист_1!$A:$E,5,0)</f>
        <v>6</v>
      </c>
      <c r="G178" s="749" t="s">
        <v>22</v>
      </c>
      <c r="H178" s="1079"/>
      <c r="I178" s="1080"/>
      <c r="J178" s="1080"/>
      <c r="K178" s="1080"/>
      <c r="L178" s="1080"/>
      <c r="M178" s="1080"/>
      <c r="N178" s="1080"/>
      <c r="O178" s="1080"/>
      <c r="P178" s="1373" t="s">
        <v>1314</v>
      </c>
      <c r="Q178" s="1080"/>
      <c r="R178" s="1080"/>
      <c r="S178" s="1080"/>
      <c r="T178" s="1080"/>
      <c r="U178" s="1080"/>
      <c r="V178" s="1080"/>
      <c r="W178" s="852"/>
      <c r="X178" s="1233"/>
      <c r="Y178" s="1080"/>
      <c r="Z178" s="1080"/>
      <c r="AA178" s="1080"/>
      <c r="AB178" s="1080"/>
      <c r="AC178" s="1080"/>
      <c r="AD178" s="1087"/>
      <c r="AE178" s="1080"/>
      <c r="AF178" s="1069" t="s">
        <v>23</v>
      </c>
      <c r="AG178" s="475"/>
      <c r="AH178" s="475"/>
      <c r="AI178" s="475"/>
      <c r="AJ178" s="475"/>
      <c r="AK178" s="475"/>
      <c r="AL178" s="475"/>
      <c r="AM178" s="475"/>
      <c r="AN178" s="475"/>
      <c r="AO178" s="475"/>
      <c r="AP178" s="475"/>
      <c r="AQ178" s="475"/>
      <c r="AR178" s="475"/>
      <c r="AS178" s="475"/>
      <c r="AT178" s="475"/>
      <c r="AU178" s="475"/>
      <c r="AV178" s="475"/>
      <c r="AW178" s="475"/>
      <c r="AX178" s="475"/>
      <c r="AY178" s="475"/>
      <c r="AZ178" s="475"/>
      <c r="BA178" s="475"/>
      <c r="BB178" s="475"/>
      <c r="BC178" s="475"/>
      <c r="BD178" s="475"/>
      <c r="BE178" s="475"/>
      <c r="BF178" s="475"/>
      <c r="BG178" s="475"/>
      <c r="BH178" s="475"/>
      <c r="BI178" s="475"/>
      <c r="BJ178" s="475"/>
      <c r="BK178" s="475"/>
      <c r="BL178" s="475"/>
      <c r="BM178" s="475"/>
      <c r="BN178" s="475"/>
      <c r="BO178" s="475"/>
      <c r="BP178" s="475"/>
      <c r="BQ178" s="475"/>
      <c r="BR178" s="475"/>
      <c r="BS178" s="475"/>
      <c r="BT178" s="475"/>
      <c r="BU178" s="475"/>
      <c r="BV178" s="475"/>
      <c r="BW178" s="475"/>
      <c r="BX178" s="475"/>
      <c r="BY178" s="475"/>
      <c r="BZ178" s="475"/>
      <c r="CA178" s="475"/>
      <c r="CB178" s="475"/>
      <c r="CC178" s="475"/>
      <c r="CD178" s="1081"/>
      <c r="XFC178" s="1083"/>
    </row>
    <row r="179" spans="1:82 16383:16383" s="745" customFormat="1" ht="12" customHeight="1">
      <c r="A179" s="747" t="s">
        <v>38</v>
      </c>
      <c r="B179" s="763" t="s">
        <v>771</v>
      </c>
      <c r="C179" s="748" t="s">
        <v>18</v>
      </c>
      <c r="D179" s="748"/>
      <c r="E179" s="748"/>
      <c r="F179" s="746">
        <f>VLOOKUP(B179,[3]Лист_1!$A:$E,5,0)</f>
        <v>32</v>
      </c>
      <c r="G179" s="749" t="s">
        <v>24</v>
      </c>
      <c r="H179" s="765"/>
      <c r="I179" s="793"/>
      <c r="J179" s="794"/>
      <c r="K179" s="794"/>
      <c r="L179" s="826" t="s">
        <v>23</v>
      </c>
      <c r="M179" s="826" t="s">
        <v>23</v>
      </c>
      <c r="N179" s="793"/>
      <c r="O179" s="793"/>
      <c r="P179" s="744" t="s">
        <v>23</v>
      </c>
      <c r="Q179" s="744" t="s">
        <v>23</v>
      </c>
      <c r="R179" s="1080"/>
      <c r="S179" s="744" t="s">
        <v>23</v>
      </c>
      <c r="T179" s="794"/>
      <c r="U179" s="794"/>
      <c r="V179" s="867"/>
      <c r="W179" s="859" t="s">
        <v>1235</v>
      </c>
      <c r="X179" s="1233"/>
      <c r="Y179" s="859" t="s">
        <v>23</v>
      </c>
      <c r="Z179" s="877"/>
      <c r="AA179" s="794"/>
      <c r="AB179" s="1057"/>
      <c r="AC179" s="794"/>
      <c r="AD179" s="1069" t="s">
        <v>23</v>
      </c>
      <c r="AE179" s="792"/>
      <c r="AF179" s="792"/>
      <c r="AG179" s="740"/>
      <c r="AH179" s="740"/>
      <c r="AI179" s="740"/>
      <c r="AJ179" s="740"/>
      <c r="AK179" s="740"/>
      <c r="AL179" s="740"/>
      <c r="AM179" s="740"/>
      <c r="AN179" s="740"/>
      <c r="AO179" s="740"/>
      <c r="AP179" s="740"/>
      <c r="AQ179" s="740"/>
      <c r="AR179" s="740"/>
      <c r="AS179" s="740"/>
      <c r="AT179" s="740"/>
      <c r="AU179" s="740"/>
      <c r="AV179" s="740"/>
      <c r="AW179" s="740"/>
      <c r="AX179" s="740"/>
      <c r="AY179" s="740"/>
      <c r="AZ179" s="740"/>
      <c r="BA179" s="740"/>
      <c r="BB179" s="740"/>
      <c r="BC179" s="740"/>
      <c r="BD179" s="740"/>
      <c r="BE179" s="740"/>
      <c r="BF179" s="740"/>
      <c r="BG179" s="740"/>
      <c r="BH179" s="740"/>
      <c r="BI179" s="740"/>
      <c r="BJ179" s="740"/>
      <c r="BK179" s="740"/>
      <c r="BL179" s="740"/>
      <c r="BM179" s="740"/>
      <c r="BN179" s="740"/>
      <c r="BO179" s="740"/>
      <c r="BP179" s="740"/>
      <c r="BQ179" s="740"/>
      <c r="BR179" s="740"/>
      <c r="BS179" s="740"/>
      <c r="BT179" s="740"/>
      <c r="BU179" s="740"/>
      <c r="BV179" s="740"/>
      <c r="BW179" s="740"/>
      <c r="BX179" s="740"/>
      <c r="BY179" s="740"/>
      <c r="BZ179" s="740"/>
      <c r="CA179" s="740"/>
      <c r="CB179" s="740"/>
      <c r="CC179" s="740"/>
      <c r="CD179" s="783"/>
    </row>
    <row r="180" spans="1:82 16383:16383" s="770" customFormat="1" ht="17.399999999999999" customHeight="1">
      <c r="A180" s="747" t="s">
        <v>38</v>
      </c>
      <c r="B180" s="763" t="s">
        <v>631</v>
      </c>
      <c r="C180" s="748" t="s">
        <v>18</v>
      </c>
      <c r="D180" s="748"/>
      <c r="E180" s="748"/>
      <c r="F180" s="746">
        <f>VLOOKUP(B180,[3]Лист_1!$A:$E,5,0)</f>
        <v>11</v>
      </c>
      <c r="G180" s="749" t="s">
        <v>22</v>
      </c>
      <c r="H180" s="767"/>
      <c r="I180" s="1069" t="s">
        <v>23</v>
      </c>
      <c r="J180" s="745"/>
      <c r="K180" s="745"/>
      <c r="L180" s="1286"/>
      <c r="M180" s="1286"/>
      <c r="N180" s="745"/>
      <c r="O180" s="745"/>
      <c r="P180" s="744" t="s">
        <v>1314</v>
      </c>
      <c r="Q180" s="852"/>
      <c r="R180" s="859" t="s">
        <v>703</v>
      </c>
      <c r="S180" s="792"/>
      <c r="T180" s="745"/>
      <c r="U180" s="745"/>
      <c r="V180" s="862"/>
      <c r="W180" s="852"/>
      <c r="X180" s="1233"/>
      <c r="Y180" s="852"/>
      <c r="Z180" s="855"/>
      <c r="AA180" s="745"/>
      <c r="AB180" s="1048"/>
      <c r="AC180" s="745"/>
      <c r="AD180" s="1069" t="s">
        <v>23</v>
      </c>
      <c r="AE180" s="744" t="s">
        <v>23</v>
      </c>
      <c r="AF180" s="1069" t="s">
        <v>23</v>
      </c>
      <c r="AG180" s="743"/>
      <c r="AH180" s="743"/>
      <c r="AI180" s="743"/>
      <c r="AJ180" s="743"/>
      <c r="AK180" s="743"/>
      <c r="AL180" s="743"/>
      <c r="AM180" s="743"/>
      <c r="AN180" s="743"/>
      <c r="AO180" s="743"/>
      <c r="AP180" s="743"/>
      <c r="AQ180" s="743"/>
      <c r="AR180" s="743"/>
      <c r="AS180" s="743"/>
      <c r="AT180" s="743"/>
      <c r="AU180" s="743"/>
      <c r="AV180" s="743"/>
      <c r="AW180" s="743"/>
      <c r="AX180" s="743"/>
      <c r="AY180" s="743"/>
      <c r="AZ180" s="743"/>
      <c r="BA180" s="743"/>
      <c r="BB180" s="743"/>
      <c r="BC180" s="743"/>
      <c r="BD180" s="743"/>
      <c r="BE180" s="743"/>
      <c r="BF180" s="743"/>
      <c r="BG180" s="743"/>
      <c r="BH180" s="743"/>
      <c r="BI180" s="743"/>
      <c r="BJ180" s="743"/>
      <c r="BK180" s="743"/>
      <c r="BL180" s="743"/>
      <c r="BM180" s="743"/>
      <c r="BN180" s="743"/>
      <c r="BO180" s="743"/>
      <c r="BP180" s="743"/>
      <c r="BQ180" s="743"/>
      <c r="BR180" s="743"/>
      <c r="BS180" s="743"/>
      <c r="BT180" s="743"/>
      <c r="BU180" s="743"/>
      <c r="BV180" s="743"/>
      <c r="BW180" s="743"/>
      <c r="BX180" s="743"/>
      <c r="BY180" s="743"/>
      <c r="BZ180" s="743"/>
      <c r="CA180" s="743"/>
      <c r="CB180" s="743"/>
      <c r="CC180" s="743"/>
      <c r="CD180" s="784"/>
    </row>
    <row r="181" spans="1:82 16383:16383" s="770" customFormat="1" ht="12" customHeight="1">
      <c r="A181" s="747" t="s">
        <v>38</v>
      </c>
      <c r="B181" s="763" t="s">
        <v>1154</v>
      </c>
      <c r="C181" s="748" t="s">
        <v>18</v>
      </c>
      <c r="D181" s="748"/>
      <c r="E181" s="748"/>
      <c r="F181" s="746">
        <f>VLOOKUP(B181,[3]Лист_1!$A:$E,5,0)</f>
        <v>14</v>
      </c>
      <c r="G181" s="749" t="s">
        <v>24</v>
      </c>
      <c r="H181" s="779"/>
      <c r="I181" s="779"/>
      <c r="J181" s="779"/>
      <c r="K181" s="779"/>
      <c r="L181" s="744" t="s">
        <v>23</v>
      </c>
      <c r="M181" s="744" t="s">
        <v>23</v>
      </c>
      <c r="N181" s="779"/>
      <c r="O181" s="779"/>
      <c r="P181" s="779"/>
      <c r="Q181" s="744" t="s">
        <v>23</v>
      </c>
      <c r="R181" s="779"/>
      <c r="S181" s="744" t="s">
        <v>23</v>
      </c>
      <c r="T181" s="779"/>
      <c r="U181" s="779"/>
      <c r="V181" s="868"/>
      <c r="W181" s="859" t="s">
        <v>1235</v>
      </c>
      <c r="X181" s="1233"/>
      <c r="Y181" s="859" t="s">
        <v>23</v>
      </c>
      <c r="Z181" s="878"/>
      <c r="AA181" s="779"/>
      <c r="AB181" s="1058"/>
      <c r="AC181" s="779"/>
      <c r="AD181" s="1069" t="s">
        <v>23</v>
      </c>
      <c r="AE181" s="744" t="s">
        <v>23</v>
      </c>
      <c r="AF181" s="779"/>
      <c r="AG181" s="743"/>
      <c r="AH181" s="743"/>
      <c r="AI181" s="743"/>
      <c r="AJ181" s="743"/>
      <c r="AK181" s="743"/>
      <c r="AL181" s="743"/>
      <c r="AM181" s="743"/>
      <c r="AN181" s="743"/>
      <c r="AO181" s="743"/>
      <c r="AP181" s="743"/>
      <c r="AQ181" s="743"/>
      <c r="AR181" s="743"/>
      <c r="AS181" s="743"/>
      <c r="AT181" s="743"/>
      <c r="AU181" s="743"/>
      <c r="AV181" s="743"/>
      <c r="AW181" s="743"/>
      <c r="AX181" s="743"/>
      <c r="AY181" s="743"/>
      <c r="AZ181" s="743"/>
      <c r="BA181" s="743"/>
      <c r="BB181" s="743"/>
      <c r="BC181" s="743"/>
      <c r="BD181" s="743"/>
      <c r="BE181" s="743"/>
      <c r="BF181" s="743"/>
      <c r="BG181" s="743"/>
      <c r="BH181" s="743"/>
      <c r="BI181" s="743"/>
      <c r="BJ181" s="743"/>
      <c r="BK181" s="743"/>
      <c r="BL181" s="743"/>
      <c r="BM181" s="743"/>
      <c r="BN181" s="743"/>
      <c r="BO181" s="743"/>
      <c r="BP181" s="743"/>
      <c r="BQ181" s="743"/>
      <c r="BR181" s="743"/>
      <c r="BS181" s="743"/>
      <c r="BT181" s="743"/>
      <c r="BU181" s="743"/>
      <c r="BV181" s="743"/>
      <c r="BW181" s="743"/>
      <c r="BX181" s="743"/>
      <c r="BY181" s="743"/>
      <c r="BZ181" s="743"/>
      <c r="CA181" s="743"/>
      <c r="CB181" s="743"/>
      <c r="CC181" s="743"/>
      <c r="CD181" s="784"/>
    </row>
    <row r="182" spans="1:82 16383:16383" s="839" customFormat="1" ht="12" customHeight="1">
      <c r="A182" s="747" t="s">
        <v>38</v>
      </c>
      <c r="B182" s="763" t="s">
        <v>1165</v>
      </c>
      <c r="C182" s="748" t="s">
        <v>18</v>
      </c>
      <c r="D182" s="748"/>
      <c r="E182" s="748"/>
      <c r="F182" s="746">
        <f>VLOOKUP(B182,[3]Лист_1!$A:$E,5,0)</f>
        <v>5</v>
      </c>
      <c r="G182" s="749" t="s">
        <v>22</v>
      </c>
      <c r="H182" s="837"/>
      <c r="I182" s="1078"/>
      <c r="J182" s="1078"/>
      <c r="K182" s="1078"/>
      <c r="L182" s="1078"/>
      <c r="M182" s="1078"/>
      <c r="N182" s="1078"/>
      <c r="O182" s="1078"/>
      <c r="P182" s="1078"/>
      <c r="Q182" s="1078"/>
      <c r="R182" s="1078"/>
      <c r="S182" s="1078"/>
      <c r="T182" s="1078"/>
      <c r="U182" s="1078"/>
      <c r="V182" s="1078"/>
      <c r="W182" s="852"/>
      <c r="X182" s="1233"/>
      <c r="Y182" s="1078"/>
      <c r="Z182" s="1078"/>
      <c r="AA182" s="1078"/>
      <c r="AB182" s="1078"/>
      <c r="AC182" s="1078"/>
      <c r="AD182" s="1087"/>
      <c r="AE182" s="1078"/>
      <c r="AF182" s="1078"/>
      <c r="AG182" s="743"/>
      <c r="AH182" s="743"/>
      <c r="AI182" s="743"/>
      <c r="AJ182" s="743"/>
      <c r="AK182" s="743"/>
      <c r="AL182" s="743"/>
      <c r="AM182" s="743"/>
      <c r="AN182" s="743"/>
      <c r="AO182" s="743"/>
      <c r="AP182" s="743"/>
      <c r="AQ182" s="743"/>
      <c r="AR182" s="743"/>
      <c r="AS182" s="743"/>
      <c r="AT182" s="743"/>
      <c r="AU182" s="743"/>
      <c r="AV182" s="743"/>
      <c r="AW182" s="743"/>
      <c r="AX182" s="743"/>
      <c r="AY182" s="743"/>
      <c r="AZ182" s="743"/>
      <c r="BA182" s="743"/>
      <c r="BB182" s="743"/>
      <c r="BC182" s="743"/>
      <c r="BD182" s="743"/>
      <c r="BE182" s="743"/>
      <c r="BF182" s="743"/>
      <c r="BG182" s="743"/>
      <c r="BH182" s="743"/>
      <c r="BI182" s="743"/>
      <c r="BJ182" s="743"/>
      <c r="BK182" s="743"/>
      <c r="BL182" s="743"/>
      <c r="BM182" s="743"/>
      <c r="BN182" s="743"/>
      <c r="BO182" s="743"/>
      <c r="BP182" s="743"/>
      <c r="BQ182" s="743"/>
      <c r="BR182" s="743"/>
      <c r="BS182" s="743"/>
      <c r="BT182" s="743"/>
      <c r="BU182" s="743"/>
      <c r="BV182" s="743"/>
      <c r="BW182" s="743"/>
      <c r="BX182" s="743"/>
      <c r="BY182" s="743"/>
      <c r="BZ182" s="743"/>
      <c r="CA182" s="743"/>
      <c r="CB182" s="743"/>
      <c r="CC182" s="743"/>
      <c r="CD182" s="838"/>
    </row>
    <row r="183" spans="1:82 16383:16383" s="1235" customFormat="1" ht="12" customHeight="1">
      <c r="A183" s="747" t="s">
        <v>38</v>
      </c>
      <c r="B183" s="763" t="s">
        <v>1285</v>
      </c>
      <c r="C183" s="748" t="s">
        <v>18</v>
      </c>
      <c r="D183" s="748"/>
      <c r="E183" s="748"/>
      <c r="F183" s="746">
        <f>VLOOKUP(B183,[3]Лист_1!$A:$E,5,0)</f>
        <v>12</v>
      </c>
      <c r="G183" s="749" t="s">
        <v>22</v>
      </c>
      <c r="H183" s="1369"/>
      <c r="I183" s="1237"/>
      <c r="J183" s="1237"/>
      <c r="K183" s="1237"/>
      <c r="L183" s="1237"/>
      <c r="M183" s="1237"/>
      <c r="N183" s="1237"/>
      <c r="O183" s="1237"/>
      <c r="P183" s="1237"/>
      <c r="Q183" s="1237"/>
      <c r="R183" s="1237"/>
      <c r="S183" s="1237"/>
      <c r="T183" s="1237"/>
      <c r="U183" s="1237"/>
      <c r="V183" s="1237"/>
      <c r="W183" s="852"/>
      <c r="X183" s="1233"/>
      <c r="Y183" s="1237"/>
      <c r="Z183" s="1237"/>
      <c r="AA183" s="1237"/>
      <c r="AB183" s="1237"/>
      <c r="AC183" s="1237"/>
      <c r="AD183" s="1237"/>
      <c r="AE183" s="1237"/>
      <c r="AF183" s="1237"/>
      <c r="AG183" s="743"/>
      <c r="AH183" s="743"/>
      <c r="AI183" s="743"/>
      <c r="AJ183" s="743"/>
      <c r="AK183" s="743"/>
      <c r="AL183" s="743"/>
      <c r="AM183" s="743"/>
      <c r="AN183" s="743"/>
      <c r="AO183" s="743"/>
      <c r="AP183" s="743"/>
      <c r="AQ183" s="743"/>
      <c r="AR183" s="743"/>
      <c r="AS183" s="743"/>
      <c r="AT183" s="743"/>
      <c r="AU183" s="743"/>
      <c r="AV183" s="743"/>
      <c r="AW183" s="743"/>
      <c r="AX183" s="743"/>
      <c r="AY183" s="743"/>
      <c r="AZ183" s="743"/>
      <c r="BA183" s="743"/>
      <c r="BB183" s="743"/>
      <c r="BC183" s="743"/>
      <c r="BD183" s="743"/>
      <c r="BE183" s="743"/>
      <c r="BF183" s="743"/>
      <c r="BG183" s="743"/>
      <c r="BH183" s="743"/>
      <c r="BI183" s="743"/>
      <c r="BJ183" s="743"/>
      <c r="BK183" s="743"/>
      <c r="BL183" s="743"/>
      <c r="BM183" s="743"/>
      <c r="BN183" s="743"/>
      <c r="BO183" s="743"/>
      <c r="BP183" s="743"/>
      <c r="BQ183" s="743"/>
      <c r="BR183" s="743"/>
      <c r="BS183" s="743"/>
      <c r="BT183" s="743"/>
      <c r="BU183" s="743"/>
      <c r="BV183" s="743"/>
      <c r="BW183" s="743"/>
      <c r="BX183" s="743"/>
      <c r="BY183" s="743"/>
      <c r="BZ183" s="743"/>
      <c r="CA183" s="743"/>
      <c r="CB183" s="743"/>
      <c r="CC183" s="743"/>
      <c r="CD183" s="1138"/>
    </row>
    <row r="184" spans="1:82 16383:16383" s="1139" customFormat="1" ht="12" customHeight="1">
      <c r="A184" s="747" t="s">
        <v>38</v>
      </c>
      <c r="B184" s="763" t="s">
        <v>1044</v>
      </c>
      <c r="C184" s="748" t="s">
        <v>18</v>
      </c>
      <c r="D184" s="1086"/>
      <c r="E184" s="1086"/>
      <c r="F184" s="746">
        <f>VLOOKUP(B184,[3]Лист_1!$A:$E,5,0)</f>
        <v>46</v>
      </c>
      <c r="G184" s="749" t="s">
        <v>22</v>
      </c>
      <c r="H184" s="1179"/>
      <c r="I184" s="1087"/>
      <c r="J184" s="1087"/>
      <c r="K184" s="1087"/>
      <c r="L184" s="1087"/>
      <c r="M184" s="1087"/>
      <c r="N184" s="1087"/>
      <c r="O184" s="1087"/>
      <c r="P184" s="1087"/>
      <c r="Q184" s="1087"/>
      <c r="R184" s="1087"/>
      <c r="S184" s="1087"/>
      <c r="T184" s="1087"/>
      <c r="U184" s="1087"/>
      <c r="V184" s="1087"/>
      <c r="W184" s="852"/>
      <c r="X184" s="1233"/>
      <c r="Y184" s="1087"/>
      <c r="Z184" s="1087"/>
      <c r="AA184" s="1087"/>
      <c r="AB184" s="1087"/>
      <c r="AC184" s="1087"/>
      <c r="AD184" s="1087"/>
      <c r="AE184" s="1087"/>
      <c r="AF184" s="1087"/>
      <c r="AG184" s="743"/>
      <c r="AH184" s="743"/>
      <c r="AI184" s="743"/>
      <c r="AJ184" s="743"/>
      <c r="AK184" s="743"/>
      <c r="AL184" s="743"/>
      <c r="AM184" s="743"/>
      <c r="AN184" s="743"/>
      <c r="AO184" s="743"/>
      <c r="AP184" s="743"/>
      <c r="AQ184" s="743"/>
      <c r="AR184" s="743"/>
      <c r="AS184" s="743"/>
      <c r="AT184" s="743"/>
      <c r="AU184" s="743"/>
      <c r="AV184" s="743"/>
      <c r="AW184" s="743"/>
      <c r="AX184" s="743"/>
      <c r="AY184" s="743"/>
      <c r="AZ184" s="743"/>
      <c r="BA184" s="743"/>
      <c r="BB184" s="743"/>
      <c r="BC184" s="743"/>
      <c r="BD184" s="743"/>
      <c r="BE184" s="743"/>
      <c r="BF184" s="743"/>
      <c r="BG184" s="743"/>
      <c r="BH184" s="743"/>
      <c r="BI184" s="743"/>
      <c r="BJ184" s="743"/>
      <c r="BK184" s="743"/>
      <c r="BL184" s="743"/>
      <c r="BM184" s="743"/>
      <c r="BN184" s="743"/>
      <c r="BO184" s="743"/>
      <c r="BP184" s="743"/>
      <c r="BQ184" s="743"/>
      <c r="BR184" s="743"/>
      <c r="BS184" s="743"/>
      <c r="BT184" s="743"/>
      <c r="BU184" s="743"/>
      <c r="BV184" s="743"/>
      <c r="BW184" s="743"/>
      <c r="BX184" s="743"/>
      <c r="BY184" s="743"/>
      <c r="BZ184" s="743"/>
      <c r="CA184" s="743"/>
      <c r="CB184" s="743"/>
      <c r="CC184" s="743"/>
      <c r="CD184" s="1138"/>
    </row>
    <row r="185" spans="1:82 16383:16383" s="1139" customFormat="1" ht="12" customHeight="1">
      <c r="A185" s="747" t="s">
        <v>38</v>
      </c>
      <c r="B185" s="763" t="s">
        <v>1045</v>
      </c>
      <c r="C185" s="748" t="s">
        <v>18</v>
      </c>
      <c r="D185" s="1086"/>
      <c r="E185" s="1086"/>
      <c r="F185" s="746">
        <f>VLOOKUP(B185,[3]Лист_1!$A:$E,5,0)</f>
        <v>52</v>
      </c>
      <c r="G185" s="749" t="s">
        <v>22</v>
      </c>
      <c r="H185" s="1179"/>
      <c r="I185" s="1087"/>
      <c r="J185" s="1087"/>
      <c r="K185" s="1087"/>
      <c r="L185" s="1087"/>
      <c r="M185" s="1087"/>
      <c r="N185" s="1087"/>
      <c r="O185" s="1087"/>
      <c r="P185" s="1087"/>
      <c r="Q185" s="1087"/>
      <c r="R185" s="1087"/>
      <c r="S185" s="1087"/>
      <c r="T185" s="1087"/>
      <c r="U185" s="1087"/>
      <c r="V185" s="1087"/>
      <c r="W185" s="852"/>
      <c r="X185" s="1233"/>
      <c r="Y185" s="1087"/>
      <c r="Z185" s="1087"/>
      <c r="AA185" s="1087"/>
      <c r="AB185" s="1087"/>
      <c r="AC185" s="1087"/>
      <c r="AD185" s="1087"/>
      <c r="AE185" s="1087"/>
      <c r="AF185" s="1087"/>
      <c r="AG185" s="743"/>
      <c r="AH185" s="743"/>
      <c r="AI185" s="743"/>
      <c r="AJ185" s="743"/>
      <c r="AK185" s="743"/>
      <c r="AL185" s="743"/>
      <c r="AM185" s="743"/>
      <c r="AN185" s="743"/>
      <c r="AO185" s="743"/>
      <c r="AP185" s="743"/>
      <c r="AQ185" s="743"/>
      <c r="AR185" s="743"/>
      <c r="AS185" s="743"/>
      <c r="AT185" s="743"/>
      <c r="AU185" s="743"/>
      <c r="AV185" s="743"/>
      <c r="AW185" s="743"/>
      <c r="AX185" s="743"/>
      <c r="AY185" s="743"/>
      <c r="AZ185" s="743"/>
      <c r="BA185" s="743"/>
      <c r="BB185" s="743"/>
      <c r="BC185" s="743"/>
      <c r="BD185" s="743"/>
      <c r="BE185" s="743"/>
      <c r="BF185" s="743"/>
      <c r="BG185" s="743"/>
      <c r="BH185" s="743"/>
      <c r="BI185" s="743"/>
      <c r="BJ185" s="743"/>
      <c r="BK185" s="743"/>
      <c r="BL185" s="743"/>
      <c r="BM185" s="743"/>
      <c r="BN185" s="743"/>
      <c r="BO185" s="743"/>
      <c r="BP185" s="743"/>
      <c r="BQ185" s="743"/>
      <c r="BR185" s="743"/>
      <c r="BS185" s="743"/>
      <c r="BT185" s="743"/>
      <c r="BU185" s="743"/>
      <c r="BV185" s="743"/>
      <c r="BW185" s="743"/>
      <c r="BX185" s="743"/>
      <c r="BY185" s="743"/>
      <c r="BZ185" s="743"/>
      <c r="CA185" s="743"/>
      <c r="CB185" s="743"/>
      <c r="CC185" s="743"/>
      <c r="CD185" s="1138"/>
    </row>
    <row r="186" spans="1:82 16383:16383" s="839" customFormat="1" ht="12" customHeight="1">
      <c r="A186" s="747" t="s">
        <v>38</v>
      </c>
      <c r="B186" s="763" t="s">
        <v>1155</v>
      </c>
      <c r="C186" s="748" t="s">
        <v>18</v>
      </c>
      <c r="D186" s="748"/>
      <c r="E186" s="748"/>
      <c r="F186" s="746">
        <f>VLOOKUP(B186,[3]Лист_1!$A:$E,5,0)</f>
        <v>15</v>
      </c>
      <c r="G186" s="749" t="s">
        <v>22</v>
      </c>
      <c r="H186" s="837"/>
      <c r="I186" s="1078"/>
      <c r="J186" s="1078"/>
      <c r="K186" s="1078"/>
      <c r="L186" s="1078"/>
      <c r="M186" s="1078"/>
      <c r="N186" s="1078"/>
      <c r="O186" s="1078"/>
      <c r="P186" s="1078"/>
      <c r="Q186" s="1078"/>
      <c r="R186" s="1078"/>
      <c r="S186" s="1078"/>
      <c r="T186" s="1078"/>
      <c r="U186" s="1078"/>
      <c r="V186" s="1078"/>
      <c r="W186" s="852"/>
      <c r="X186" s="1233"/>
      <c r="Y186" s="1078"/>
      <c r="Z186" s="1078"/>
      <c r="AA186" s="1078"/>
      <c r="AB186" s="1078"/>
      <c r="AC186" s="1078"/>
      <c r="AD186" s="1087"/>
      <c r="AE186" s="1078"/>
      <c r="AF186" s="1078"/>
      <c r="AG186" s="743"/>
      <c r="AH186" s="743"/>
      <c r="AI186" s="743"/>
      <c r="AJ186" s="743"/>
      <c r="AK186" s="743"/>
      <c r="AL186" s="743"/>
      <c r="AM186" s="743"/>
      <c r="AN186" s="743"/>
      <c r="AO186" s="743"/>
      <c r="AP186" s="743"/>
      <c r="AQ186" s="743"/>
      <c r="AR186" s="743"/>
      <c r="AS186" s="743"/>
      <c r="AT186" s="743"/>
      <c r="AU186" s="743"/>
      <c r="AV186" s="743"/>
      <c r="AW186" s="743"/>
      <c r="AX186" s="743"/>
      <c r="AY186" s="743"/>
      <c r="AZ186" s="743"/>
      <c r="BA186" s="743"/>
      <c r="BB186" s="743"/>
      <c r="BC186" s="743"/>
      <c r="BD186" s="743"/>
      <c r="BE186" s="743"/>
      <c r="BF186" s="743"/>
      <c r="BG186" s="743"/>
      <c r="BH186" s="743"/>
      <c r="BI186" s="743"/>
      <c r="BJ186" s="743"/>
      <c r="BK186" s="743"/>
      <c r="BL186" s="743"/>
      <c r="BM186" s="743"/>
      <c r="BN186" s="743"/>
      <c r="BO186" s="743"/>
      <c r="BP186" s="743"/>
      <c r="BQ186" s="743"/>
      <c r="BR186" s="743"/>
      <c r="BS186" s="743"/>
      <c r="BT186" s="743"/>
      <c r="BU186" s="743"/>
      <c r="BV186" s="743"/>
      <c r="BW186" s="743"/>
      <c r="BX186" s="743"/>
      <c r="BY186" s="743"/>
      <c r="BZ186" s="743"/>
      <c r="CA186" s="743"/>
      <c r="CB186" s="743"/>
      <c r="CC186" s="743"/>
      <c r="CD186" s="838"/>
    </row>
    <row r="187" spans="1:82 16383:16383" s="1213" customFormat="1" ht="25.2" customHeight="1">
      <c r="A187" s="762" t="s">
        <v>38</v>
      </c>
      <c r="B187" s="763" t="s">
        <v>1279</v>
      </c>
      <c r="C187" s="763" t="s">
        <v>18</v>
      </c>
      <c r="D187" s="763"/>
      <c r="E187" s="763"/>
      <c r="F187" s="746">
        <f>VLOOKUP(B187,[3]Лист_1!$A:$E,5,0)</f>
        <v>120</v>
      </c>
      <c r="G187" s="749" t="s">
        <v>24</v>
      </c>
      <c r="H187" s="1093"/>
      <c r="I187" s="1087"/>
      <c r="J187" s="1125"/>
      <c r="K187" s="1087"/>
      <c r="L187" s="744" t="s">
        <v>23</v>
      </c>
      <c r="M187" s="744" t="s">
        <v>23</v>
      </c>
      <c r="N187" s="1087"/>
      <c r="O187" s="1087"/>
      <c r="P187" s="744" t="s">
        <v>23</v>
      </c>
      <c r="Q187" s="744" t="s">
        <v>23</v>
      </c>
      <c r="R187" s="1087"/>
      <c r="S187" s="744" t="s">
        <v>23</v>
      </c>
      <c r="T187" s="1087"/>
      <c r="U187" s="1087"/>
      <c r="V187" s="1087"/>
      <c r="W187" s="859" t="s">
        <v>1235</v>
      </c>
      <c r="X187" s="1233"/>
      <c r="Y187" s="948" t="s">
        <v>1188</v>
      </c>
      <c r="Z187" s="1087"/>
      <c r="AA187" s="948" t="s">
        <v>1188</v>
      </c>
      <c r="AB187" s="1092" t="s">
        <v>23</v>
      </c>
      <c r="AC187" s="1091"/>
      <c r="AD187" s="1069" t="s">
        <v>23</v>
      </c>
      <c r="AE187" s="1125"/>
      <c r="AF187" s="1087"/>
      <c r="AG187" s="789"/>
      <c r="AH187" s="789"/>
      <c r="AI187" s="789"/>
      <c r="AJ187" s="789"/>
      <c r="AK187" s="789"/>
      <c r="AL187" s="789"/>
      <c r="AM187" s="789"/>
      <c r="AN187" s="789"/>
      <c r="AO187" s="789"/>
      <c r="AP187" s="789"/>
      <c r="AQ187" s="789"/>
      <c r="AR187" s="789"/>
      <c r="AS187" s="789"/>
      <c r="AT187" s="789"/>
      <c r="AU187" s="789"/>
      <c r="AV187" s="789"/>
      <c r="AW187" s="789"/>
      <c r="AX187" s="789"/>
      <c r="AY187" s="789"/>
      <c r="AZ187" s="789"/>
      <c r="BA187" s="789"/>
      <c r="BB187" s="789"/>
      <c r="BC187" s="789"/>
      <c r="BD187" s="789"/>
      <c r="BE187" s="789"/>
      <c r="BF187" s="789"/>
      <c r="BG187" s="789"/>
      <c r="BH187" s="789"/>
      <c r="BI187" s="789"/>
      <c r="BJ187" s="789"/>
      <c r="BK187" s="789"/>
      <c r="BL187" s="789"/>
      <c r="BM187" s="789"/>
      <c r="BN187" s="789"/>
      <c r="BO187" s="789"/>
      <c r="BP187" s="789"/>
      <c r="BQ187" s="789"/>
      <c r="BR187" s="789"/>
      <c r="BS187" s="789"/>
      <c r="BT187" s="789"/>
      <c r="BU187" s="789"/>
      <c r="BV187" s="789"/>
      <c r="BW187" s="789"/>
      <c r="BX187" s="789"/>
      <c r="BY187" s="789"/>
      <c r="BZ187" s="789"/>
      <c r="CA187" s="789"/>
      <c r="CB187" s="789"/>
      <c r="CC187" s="789"/>
      <c r="CD187" s="1212"/>
    </row>
    <row r="188" spans="1:82 16383:16383" s="1215" customFormat="1" ht="32.4" customHeight="1">
      <c r="A188" s="762" t="s">
        <v>38</v>
      </c>
      <c r="B188" s="763" t="s">
        <v>1280</v>
      </c>
      <c r="C188" s="763" t="s">
        <v>18</v>
      </c>
      <c r="D188" s="763"/>
      <c r="E188" s="763"/>
      <c r="F188" s="746">
        <f>VLOOKUP(B188,[3]Лист_1!$A:$E,5,0)</f>
        <v>87</v>
      </c>
      <c r="G188" s="749" t="s">
        <v>24</v>
      </c>
      <c r="H188" s="1093"/>
      <c r="I188" s="762"/>
      <c r="J188" s="1125"/>
      <c r="K188" s="1087"/>
      <c r="L188" s="744" t="s">
        <v>23</v>
      </c>
      <c r="M188" s="744" t="s">
        <v>23</v>
      </c>
      <c r="N188" s="1087"/>
      <c r="O188" s="1087"/>
      <c r="P188" s="744" t="s">
        <v>23</v>
      </c>
      <c r="Q188" s="744" t="s">
        <v>23</v>
      </c>
      <c r="R188" s="1087"/>
      <c r="S188" s="744" t="s">
        <v>23</v>
      </c>
      <c r="T188" s="1087"/>
      <c r="U188" s="1087"/>
      <c r="V188" s="1087"/>
      <c r="W188" s="859" t="s">
        <v>1235</v>
      </c>
      <c r="X188" s="1233"/>
      <c r="Y188" s="948" t="s">
        <v>1189</v>
      </c>
      <c r="Z188" s="1087"/>
      <c r="AA188" s="948" t="s">
        <v>1189</v>
      </c>
      <c r="AB188" s="1092" t="s">
        <v>23</v>
      </c>
      <c r="AC188" s="1091"/>
      <c r="AD188" s="1069" t="s">
        <v>23</v>
      </c>
      <c r="AE188" s="1125"/>
      <c r="AF188" s="1087"/>
      <c r="AG188" s="789"/>
      <c r="AH188" s="789"/>
      <c r="AI188" s="789"/>
      <c r="AJ188" s="789"/>
      <c r="AK188" s="789"/>
      <c r="AL188" s="789"/>
      <c r="AM188" s="789"/>
      <c r="AN188" s="789"/>
      <c r="AO188" s="789"/>
      <c r="AP188" s="789"/>
      <c r="AQ188" s="789"/>
      <c r="AR188" s="789"/>
      <c r="AS188" s="789"/>
      <c r="AT188" s="789"/>
      <c r="AU188" s="789"/>
      <c r="AV188" s="789"/>
      <c r="AW188" s="789"/>
      <c r="AX188" s="789"/>
      <c r="AY188" s="789"/>
      <c r="AZ188" s="789"/>
      <c r="BA188" s="789"/>
      <c r="BB188" s="789"/>
      <c r="BC188" s="789"/>
      <c r="BD188" s="789"/>
      <c r="BE188" s="789"/>
      <c r="BF188" s="789"/>
      <c r="BG188" s="789"/>
      <c r="BH188" s="789"/>
      <c r="BI188" s="789"/>
      <c r="BJ188" s="789"/>
      <c r="BK188" s="789"/>
      <c r="BL188" s="789"/>
      <c r="BM188" s="789"/>
      <c r="BN188" s="789"/>
      <c r="BO188" s="789"/>
      <c r="BP188" s="789"/>
      <c r="BQ188" s="789"/>
      <c r="BR188" s="789"/>
      <c r="BS188" s="789"/>
      <c r="BT188" s="789"/>
      <c r="BU188" s="789"/>
      <c r="BV188" s="789"/>
      <c r="BW188" s="789"/>
      <c r="BX188" s="789"/>
      <c r="BY188" s="789"/>
      <c r="BZ188" s="789"/>
      <c r="CA188" s="789"/>
      <c r="CB188" s="789"/>
      <c r="CC188" s="789"/>
      <c r="CD188" s="1214"/>
    </row>
    <row r="189" spans="1:82 16383:16383" s="1242" customFormat="1" ht="32.4" customHeight="1">
      <c r="A189" s="762" t="s">
        <v>38</v>
      </c>
      <c r="B189" s="763" t="s">
        <v>1309</v>
      </c>
      <c r="C189" s="763" t="s">
        <v>18</v>
      </c>
      <c r="D189" s="1248"/>
      <c r="E189" s="1248"/>
      <c r="F189" s="746">
        <f>VLOOKUP(B189,[3]Лист_1!$A:$E,5,0)</f>
        <v>122</v>
      </c>
      <c r="G189" s="764" t="s">
        <v>24</v>
      </c>
      <c r="H189" s="1285"/>
      <c r="I189" s="1237"/>
      <c r="J189" s="1125"/>
      <c r="K189" s="1237"/>
      <c r="L189" s="744" t="s">
        <v>23</v>
      </c>
      <c r="M189" s="744" t="s">
        <v>23</v>
      </c>
      <c r="N189" s="1237"/>
      <c r="O189" s="1237"/>
      <c r="P189" s="744" t="s">
        <v>23</v>
      </c>
      <c r="Q189" s="744" t="s">
        <v>23</v>
      </c>
      <c r="R189" s="1237"/>
      <c r="S189" s="744" t="s">
        <v>23</v>
      </c>
      <c r="T189" s="1237"/>
      <c r="U189" s="1237"/>
      <c r="V189" s="1237"/>
      <c r="W189" s="859" t="s">
        <v>1235</v>
      </c>
      <c r="X189" s="1233"/>
      <c r="Y189" s="1092" t="s">
        <v>23</v>
      </c>
      <c r="Z189" s="1237"/>
      <c r="AA189" s="1245"/>
      <c r="AB189" s="1233"/>
      <c r="AC189" s="1233"/>
      <c r="AD189" s="1092" t="s">
        <v>23</v>
      </c>
      <c r="AE189" s="1125"/>
      <c r="AF189" s="1237"/>
      <c r="AG189" s="789"/>
      <c r="AH189" s="789"/>
      <c r="AI189" s="789"/>
      <c r="AJ189" s="789"/>
      <c r="AK189" s="789"/>
      <c r="AL189" s="789"/>
      <c r="AM189" s="789"/>
      <c r="AN189" s="789"/>
      <c r="AO189" s="789"/>
      <c r="AP189" s="789"/>
      <c r="AQ189" s="789"/>
      <c r="AR189" s="789"/>
      <c r="AS189" s="789"/>
      <c r="AT189" s="789"/>
      <c r="AU189" s="789"/>
      <c r="AV189" s="789"/>
      <c r="AW189" s="789"/>
      <c r="AX189" s="789"/>
      <c r="AY189" s="789"/>
      <c r="AZ189" s="789"/>
      <c r="BA189" s="789"/>
      <c r="BB189" s="789"/>
      <c r="BC189" s="789"/>
      <c r="BD189" s="789"/>
      <c r="BE189" s="789"/>
      <c r="BF189" s="789"/>
      <c r="BG189" s="789"/>
      <c r="BH189" s="789"/>
      <c r="BI189" s="789"/>
      <c r="BJ189" s="789"/>
      <c r="BK189" s="789"/>
      <c r="BL189" s="789"/>
      <c r="BM189" s="789"/>
      <c r="BN189" s="789"/>
      <c r="BO189" s="789"/>
      <c r="BP189" s="789"/>
      <c r="BQ189" s="789"/>
      <c r="BR189" s="789"/>
      <c r="BS189" s="789"/>
      <c r="BT189" s="789"/>
      <c r="BU189" s="789"/>
      <c r="BV189" s="789"/>
      <c r="BW189" s="789"/>
      <c r="BX189" s="789"/>
      <c r="BY189" s="789"/>
      <c r="BZ189" s="789"/>
      <c r="CA189" s="789"/>
      <c r="CB189" s="789"/>
      <c r="CC189" s="789"/>
      <c r="CD189" s="1120"/>
    </row>
    <row r="190" spans="1:82 16383:16383" s="1242" customFormat="1" ht="32.4" customHeight="1">
      <c r="A190" s="762" t="s">
        <v>38</v>
      </c>
      <c r="B190" s="763" t="s">
        <v>1317</v>
      </c>
      <c r="C190" s="763" t="s">
        <v>18</v>
      </c>
      <c r="D190" s="1248"/>
      <c r="E190" s="1248"/>
      <c r="F190" s="746">
        <f>VLOOKUP(B190,[3]Лист_1!$A:$E,5,0)</f>
        <v>14</v>
      </c>
      <c r="G190" s="764" t="s">
        <v>24</v>
      </c>
      <c r="H190" s="1285"/>
      <c r="I190" s="1237"/>
      <c r="J190" s="1125"/>
      <c r="K190" s="1237"/>
      <c r="L190" s="744" t="s">
        <v>23</v>
      </c>
      <c r="M190" s="744" t="s">
        <v>23</v>
      </c>
      <c r="N190" s="1237"/>
      <c r="O190" s="1237"/>
      <c r="P190" s="744" t="s">
        <v>23</v>
      </c>
      <c r="Q190" s="744" t="s">
        <v>23</v>
      </c>
      <c r="R190" s="1237"/>
      <c r="S190" s="744" t="s">
        <v>23</v>
      </c>
      <c r="T190" s="1237"/>
      <c r="U190" s="1237"/>
      <c r="V190" s="1237"/>
      <c r="W190" s="859" t="s">
        <v>1235</v>
      </c>
      <c r="X190" s="1233"/>
      <c r="Y190" s="1092" t="s">
        <v>23</v>
      </c>
      <c r="Z190" s="1237"/>
      <c r="AA190" s="1245"/>
      <c r="AB190" s="1233"/>
      <c r="AC190" s="1233"/>
      <c r="AD190" s="1092" t="s">
        <v>23</v>
      </c>
      <c r="AE190" s="1125"/>
      <c r="AF190" s="1237"/>
      <c r="AG190" s="789"/>
      <c r="AH190" s="789"/>
      <c r="AI190" s="789"/>
      <c r="AJ190" s="789"/>
      <c r="AK190" s="789"/>
      <c r="AL190" s="789"/>
      <c r="AM190" s="789"/>
      <c r="AN190" s="789"/>
      <c r="AO190" s="789"/>
      <c r="AP190" s="789"/>
      <c r="AQ190" s="789"/>
      <c r="AR190" s="789"/>
      <c r="AS190" s="789"/>
      <c r="AT190" s="789"/>
      <c r="AU190" s="789"/>
      <c r="AV190" s="789"/>
      <c r="AW190" s="789"/>
      <c r="AX190" s="789"/>
      <c r="AY190" s="789"/>
      <c r="AZ190" s="789"/>
      <c r="BA190" s="789"/>
      <c r="BB190" s="789"/>
      <c r="BC190" s="789"/>
      <c r="BD190" s="789"/>
      <c r="BE190" s="789"/>
      <c r="BF190" s="789"/>
      <c r="BG190" s="789"/>
      <c r="BH190" s="789"/>
      <c r="BI190" s="789"/>
      <c r="BJ190" s="789"/>
      <c r="BK190" s="789"/>
      <c r="BL190" s="789"/>
      <c r="BM190" s="789"/>
      <c r="BN190" s="789"/>
      <c r="BO190" s="789"/>
      <c r="BP190" s="789"/>
      <c r="BQ190" s="789"/>
      <c r="BR190" s="789"/>
      <c r="BS190" s="789"/>
      <c r="BT190" s="789"/>
      <c r="BU190" s="789"/>
      <c r="BV190" s="789"/>
      <c r="BW190" s="789"/>
      <c r="BX190" s="789"/>
      <c r="BY190" s="789"/>
      <c r="BZ190" s="789"/>
      <c r="CA190" s="789"/>
      <c r="CB190" s="789"/>
      <c r="CC190" s="789"/>
      <c r="CD190" s="1120"/>
    </row>
    <row r="191" spans="1:82 16383:16383" s="1242" customFormat="1" ht="32.4" customHeight="1">
      <c r="A191" s="762" t="s">
        <v>38</v>
      </c>
      <c r="B191" s="763" t="s">
        <v>1310</v>
      </c>
      <c r="C191" s="763" t="s">
        <v>18</v>
      </c>
      <c r="D191" s="1248"/>
      <c r="E191" s="1248"/>
      <c r="F191" s="746">
        <f>VLOOKUP(B191,[3]Лист_1!$A:$E,5,0)</f>
        <v>411</v>
      </c>
      <c r="G191" s="764" t="s">
        <v>24</v>
      </c>
      <c r="H191" s="1285"/>
      <c r="I191" s="1237"/>
      <c r="J191" s="1125"/>
      <c r="K191" s="1237"/>
      <c r="L191" s="744" t="s">
        <v>23</v>
      </c>
      <c r="M191" s="744" t="s">
        <v>23</v>
      </c>
      <c r="N191" s="1237"/>
      <c r="O191" s="1237"/>
      <c r="P191" s="744" t="s">
        <v>23</v>
      </c>
      <c r="Q191" s="744" t="s">
        <v>23</v>
      </c>
      <c r="R191" s="1237"/>
      <c r="S191" s="744" t="s">
        <v>23</v>
      </c>
      <c r="T191" s="1237"/>
      <c r="U191" s="1237"/>
      <c r="V191" s="1237"/>
      <c r="W191" s="859" t="s">
        <v>1235</v>
      </c>
      <c r="X191" s="1233"/>
      <c r="Y191" s="1092" t="s">
        <v>23</v>
      </c>
      <c r="Z191" s="1237"/>
      <c r="AA191" s="1245"/>
      <c r="AB191" s="1233"/>
      <c r="AC191" s="1233"/>
      <c r="AD191" s="1092" t="s">
        <v>23</v>
      </c>
      <c r="AE191" s="1125"/>
      <c r="AF191" s="1237"/>
      <c r="AG191" s="789"/>
      <c r="AH191" s="789"/>
      <c r="AI191" s="789"/>
      <c r="AJ191" s="789"/>
      <c r="AK191" s="789"/>
      <c r="AL191" s="789"/>
      <c r="AM191" s="789"/>
      <c r="AN191" s="789"/>
      <c r="AO191" s="789"/>
      <c r="AP191" s="789"/>
      <c r="AQ191" s="789"/>
      <c r="AR191" s="789"/>
      <c r="AS191" s="789"/>
      <c r="AT191" s="789"/>
      <c r="AU191" s="789"/>
      <c r="AV191" s="789"/>
      <c r="AW191" s="789"/>
      <c r="AX191" s="789"/>
      <c r="AY191" s="789"/>
      <c r="AZ191" s="789"/>
      <c r="BA191" s="789"/>
      <c r="BB191" s="789"/>
      <c r="BC191" s="789"/>
      <c r="BD191" s="789"/>
      <c r="BE191" s="789"/>
      <c r="BF191" s="789"/>
      <c r="BG191" s="789"/>
      <c r="BH191" s="789"/>
      <c r="BI191" s="789"/>
      <c r="BJ191" s="789"/>
      <c r="BK191" s="789"/>
      <c r="BL191" s="789"/>
      <c r="BM191" s="789"/>
      <c r="BN191" s="789"/>
      <c r="BO191" s="789"/>
      <c r="BP191" s="789"/>
      <c r="BQ191" s="789"/>
      <c r="BR191" s="789"/>
      <c r="BS191" s="789"/>
      <c r="BT191" s="789"/>
      <c r="BU191" s="789"/>
      <c r="BV191" s="789"/>
      <c r="BW191" s="789"/>
      <c r="BX191" s="789"/>
      <c r="BY191" s="789"/>
      <c r="BZ191" s="789"/>
      <c r="CA191" s="789"/>
      <c r="CB191" s="789"/>
      <c r="CC191" s="789"/>
      <c r="CD191" s="1120"/>
    </row>
    <row r="192" spans="1:82 16383:16383" s="1242" customFormat="1" ht="32.4" customHeight="1">
      <c r="A192" s="762" t="s">
        <v>38</v>
      </c>
      <c r="B192" s="763" t="s">
        <v>1210</v>
      </c>
      <c r="C192" s="763" t="s">
        <v>18</v>
      </c>
      <c r="D192" s="1248"/>
      <c r="E192" s="1248"/>
      <c r="F192" s="746">
        <f>VLOOKUP(B192,[3]Лист_1!$A:$E,5,0)</f>
        <v>97</v>
      </c>
      <c r="G192" s="749" t="s">
        <v>24</v>
      </c>
      <c r="H192" s="1285"/>
      <c r="I192" s="1237"/>
      <c r="J192" s="1125"/>
      <c r="K192" s="1237"/>
      <c r="L192" s="744" t="s">
        <v>23</v>
      </c>
      <c r="M192" s="744" t="s">
        <v>23</v>
      </c>
      <c r="N192" s="1237"/>
      <c r="O192" s="1368"/>
      <c r="P192" s="1233"/>
      <c r="Q192" s="744" t="s">
        <v>23</v>
      </c>
      <c r="R192" s="1237"/>
      <c r="S192" s="744" t="s">
        <v>23</v>
      </c>
      <c r="T192" s="1237"/>
      <c r="U192" s="1237"/>
      <c r="V192" s="1237"/>
      <c r="W192" s="859" t="s">
        <v>1235</v>
      </c>
      <c r="X192" s="1233"/>
      <c r="Y192" s="744" t="s">
        <v>23</v>
      </c>
      <c r="Z192" s="1237"/>
      <c r="AA192" s="948" t="s">
        <v>1278</v>
      </c>
      <c r="AB192" s="1233"/>
      <c r="AC192" s="1233"/>
      <c r="AD192" s="1069" t="s">
        <v>23</v>
      </c>
      <c r="AE192" s="1125"/>
      <c r="AF192" s="1237"/>
      <c r="AG192" s="789"/>
      <c r="AH192" s="789"/>
      <c r="AI192" s="789"/>
      <c r="AJ192" s="789"/>
      <c r="AK192" s="789"/>
      <c r="AL192" s="789"/>
      <c r="AM192" s="789"/>
      <c r="AN192" s="789"/>
      <c r="AO192" s="789"/>
      <c r="AP192" s="789"/>
      <c r="AQ192" s="789"/>
      <c r="AR192" s="789"/>
      <c r="AS192" s="789"/>
      <c r="AT192" s="789"/>
      <c r="AU192" s="789"/>
      <c r="AV192" s="789"/>
      <c r="AW192" s="789"/>
      <c r="AX192" s="789"/>
      <c r="AY192" s="789"/>
      <c r="AZ192" s="789"/>
      <c r="BA192" s="789"/>
      <c r="BB192" s="789"/>
      <c r="BC192" s="789"/>
      <c r="BD192" s="789"/>
      <c r="BE192" s="789"/>
      <c r="BF192" s="789"/>
      <c r="BG192" s="789"/>
      <c r="BH192" s="789"/>
      <c r="BI192" s="789"/>
      <c r="BJ192" s="789"/>
      <c r="BK192" s="789"/>
      <c r="BL192" s="789"/>
      <c r="BM192" s="789"/>
      <c r="BN192" s="789"/>
      <c r="BO192" s="789"/>
      <c r="BP192" s="789"/>
      <c r="BQ192" s="789"/>
      <c r="BR192" s="789"/>
      <c r="BS192" s="789"/>
      <c r="BT192" s="789"/>
      <c r="BU192" s="789"/>
      <c r="BV192" s="789"/>
      <c r="BW192" s="789"/>
      <c r="BX192" s="789"/>
      <c r="BY192" s="789"/>
      <c r="BZ192" s="789"/>
      <c r="CA192" s="789"/>
      <c r="CB192" s="789"/>
      <c r="CC192" s="789"/>
      <c r="CD192" s="1120"/>
    </row>
    <row r="193" spans="1:82 16383:16383" s="1242" customFormat="1" ht="32.4" customHeight="1">
      <c r="A193" s="762" t="s">
        <v>38</v>
      </c>
      <c r="B193" s="763" t="s">
        <v>1211</v>
      </c>
      <c r="C193" s="763" t="s">
        <v>18</v>
      </c>
      <c r="D193" s="1248"/>
      <c r="E193" s="1248"/>
      <c r="F193" s="746">
        <f>VLOOKUP(B193,[3]Лист_1!$A:$E,5,0)</f>
        <v>110</v>
      </c>
      <c r="G193" s="749" t="s">
        <v>24</v>
      </c>
      <c r="H193" s="1285"/>
      <c r="I193" s="1237"/>
      <c r="J193" s="1125"/>
      <c r="K193" s="1237"/>
      <c r="L193" s="744" t="s">
        <v>23</v>
      </c>
      <c r="M193" s="744" t="s">
        <v>23</v>
      </c>
      <c r="N193" s="1237"/>
      <c r="O193" s="1237"/>
      <c r="P193" s="1233"/>
      <c r="Q193" s="744" t="s">
        <v>23</v>
      </c>
      <c r="R193" s="1237"/>
      <c r="S193" s="744" t="s">
        <v>23</v>
      </c>
      <c r="T193" s="1237"/>
      <c r="U193" s="1237"/>
      <c r="V193" s="1237"/>
      <c r="W193" s="859" t="s">
        <v>1235</v>
      </c>
      <c r="X193" s="1233"/>
      <c r="Y193" s="744" t="s">
        <v>23</v>
      </c>
      <c r="Z193" s="1237"/>
      <c r="AA193" s="1245"/>
      <c r="AB193" s="1233"/>
      <c r="AC193" s="1233"/>
      <c r="AD193" s="1069" t="s">
        <v>23</v>
      </c>
      <c r="AE193" s="1125"/>
      <c r="AF193" s="1237"/>
      <c r="AG193" s="789"/>
      <c r="AH193" s="789"/>
      <c r="AI193" s="789"/>
      <c r="AJ193" s="789"/>
      <c r="AK193" s="789"/>
      <c r="AL193" s="789"/>
      <c r="AM193" s="789"/>
      <c r="AN193" s="789"/>
      <c r="AO193" s="789"/>
      <c r="AP193" s="789"/>
      <c r="AQ193" s="789"/>
      <c r="AR193" s="789"/>
      <c r="AS193" s="789"/>
      <c r="AT193" s="789"/>
      <c r="AU193" s="789"/>
      <c r="AV193" s="789"/>
      <c r="AW193" s="789"/>
      <c r="AX193" s="789"/>
      <c r="AY193" s="789"/>
      <c r="AZ193" s="789"/>
      <c r="BA193" s="789"/>
      <c r="BB193" s="789"/>
      <c r="BC193" s="789"/>
      <c r="BD193" s="789"/>
      <c r="BE193" s="789"/>
      <c r="BF193" s="789"/>
      <c r="BG193" s="789"/>
      <c r="BH193" s="789"/>
      <c r="BI193" s="789"/>
      <c r="BJ193" s="789"/>
      <c r="BK193" s="789"/>
      <c r="BL193" s="789"/>
      <c r="BM193" s="789"/>
      <c r="BN193" s="789"/>
      <c r="BO193" s="789"/>
      <c r="BP193" s="789"/>
      <c r="BQ193" s="789"/>
      <c r="BR193" s="789"/>
      <c r="BS193" s="789"/>
      <c r="BT193" s="789"/>
      <c r="BU193" s="789"/>
      <c r="BV193" s="789"/>
      <c r="BW193" s="789"/>
      <c r="BX193" s="789"/>
      <c r="BY193" s="789"/>
      <c r="BZ193" s="789"/>
      <c r="CA193" s="789"/>
      <c r="CB193" s="789"/>
      <c r="CC193" s="789"/>
      <c r="CD193" s="1120"/>
    </row>
    <row r="194" spans="1:82 16383:16383" s="839" customFormat="1" ht="12" customHeight="1">
      <c r="A194" s="747" t="s">
        <v>38</v>
      </c>
      <c r="B194" s="763" t="s">
        <v>758</v>
      </c>
      <c r="C194" s="748" t="s">
        <v>18</v>
      </c>
      <c r="D194" s="748"/>
      <c r="E194" s="748"/>
      <c r="F194" s="746">
        <f>VLOOKUP(B194,[3]Лист_1!$A:$E,5,0)</f>
        <v>34</v>
      </c>
      <c r="G194" s="749" t="s">
        <v>24</v>
      </c>
      <c r="H194" s="1093"/>
      <c r="I194" s="1087"/>
      <c r="J194" s="1090"/>
      <c r="K194" s="1087"/>
      <c r="L194" s="744" t="s">
        <v>23</v>
      </c>
      <c r="M194" s="744" t="s">
        <v>23</v>
      </c>
      <c r="N194" s="1087"/>
      <c r="O194" s="1087"/>
      <c r="P194" s="744" t="s">
        <v>23</v>
      </c>
      <c r="Q194" s="744" t="s">
        <v>23</v>
      </c>
      <c r="R194" s="1087"/>
      <c r="S194" s="744" t="s">
        <v>23</v>
      </c>
      <c r="T194" s="1087"/>
      <c r="U194" s="1087"/>
      <c r="V194" s="1087"/>
      <c r="W194" s="859" t="s">
        <v>1235</v>
      </c>
      <c r="X194" s="1233"/>
      <c r="Y194" s="744" t="s">
        <v>23</v>
      </c>
      <c r="Z194" s="1087"/>
      <c r="AA194" s="1087"/>
      <c r="AB194" s="1092" t="s">
        <v>23</v>
      </c>
      <c r="AC194" s="1091"/>
      <c r="AD194" s="744" t="s">
        <v>23</v>
      </c>
      <c r="AE194" s="1090"/>
      <c r="AF194" s="1087"/>
      <c r="AG194" s="743"/>
      <c r="AH194" s="743"/>
      <c r="AI194" s="743"/>
      <c r="AJ194" s="743"/>
      <c r="AK194" s="743"/>
      <c r="AL194" s="743"/>
      <c r="AM194" s="743"/>
      <c r="AN194" s="743"/>
      <c r="AO194" s="743"/>
      <c r="AP194" s="743"/>
      <c r="AQ194" s="743"/>
      <c r="AR194" s="743"/>
      <c r="AS194" s="743"/>
      <c r="AT194" s="743"/>
      <c r="AU194" s="743"/>
      <c r="AV194" s="743"/>
      <c r="AW194" s="743"/>
      <c r="AX194" s="743"/>
      <c r="AY194" s="743"/>
      <c r="AZ194" s="743"/>
      <c r="BA194" s="743"/>
      <c r="BB194" s="743"/>
      <c r="BC194" s="743"/>
      <c r="BD194" s="743"/>
      <c r="BE194" s="743"/>
      <c r="BF194" s="743"/>
      <c r="BG194" s="743"/>
      <c r="BH194" s="743"/>
      <c r="BI194" s="743"/>
      <c r="BJ194" s="743"/>
      <c r="BK194" s="743"/>
      <c r="BL194" s="743"/>
      <c r="BM194" s="743"/>
      <c r="BN194" s="743"/>
      <c r="BO194" s="743"/>
      <c r="BP194" s="743"/>
      <c r="BQ194" s="743"/>
      <c r="BR194" s="743"/>
      <c r="BS194" s="743"/>
      <c r="BT194" s="743"/>
      <c r="BU194" s="743"/>
      <c r="BV194" s="743"/>
      <c r="BW194" s="743"/>
      <c r="BX194" s="743"/>
      <c r="BY194" s="743"/>
      <c r="BZ194" s="743"/>
      <c r="CA194" s="743"/>
      <c r="CB194" s="743"/>
      <c r="CC194" s="743"/>
      <c r="CD194" s="838"/>
    </row>
    <row r="195" spans="1:82 16383:16383" s="839" customFormat="1" ht="12" customHeight="1">
      <c r="A195" s="747" t="s">
        <v>38</v>
      </c>
      <c r="B195" s="763" t="s">
        <v>759</v>
      </c>
      <c r="C195" s="748" t="s">
        <v>18</v>
      </c>
      <c r="D195" s="748"/>
      <c r="E195" s="748"/>
      <c r="F195" s="746">
        <f>VLOOKUP(B195,[3]Лист_1!$A:$E,5,0)</f>
        <v>35</v>
      </c>
      <c r="G195" s="749" t="s">
        <v>24</v>
      </c>
      <c r="H195" s="1093"/>
      <c r="I195" s="1087"/>
      <c r="J195" s="1090"/>
      <c r="K195" s="1087"/>
      <c r="L195" s="744" t="s">
        <v>23</v>
      </c>
      <c r="M195" s="744" t="s">
        <v>23</v>
      </c>
      <c r="N195" s="1087"/>
      <c r="O195" s="1087"/>
      <c r="P195" s="744" t="s">
        <v>23</v>
      </c>
      <c r="Q195" s="744" t="s">
        <v>23</v>
      </c>
      <c r="R195" s="1087"/>
      <c r="S195" s="744" t="s">
        <v>23</v>
      </c>
      <c r="T195" s="1087"/>
      <c r="U195" s="1087"/>
      <c r="V195" s="1087"/>
      <c r="W195" s="859" t="s">
        <v>1235</v>
      </c>
      <c r="X195" s="1233"/>
      <c r="Y195" s="744" t="s">
        <v>23</v>
      </c>
      <c r="Z195" s="1087"/>
      <c r="AA195" s="1087"/>
      <c r="AB195" s="1092" t="s">
        <v>23</v>
      </c>
      <c r="AC195" s="1091"/>
      <c r="AD195" s="1092" t="s">
        <v>23</v>
      </c>
      <c r="AE195" s="1090"/>
      <c r="AF195" s="1087"/>
      <c r="AG195" s="743"/>
      <c r="AH195" s="743"/>
      <c r="AI195" s="743"/>
      <c r="AJ195" s="743"/>
      <c r="AK195" s="743"/>
      <c r="AL195" s="743"/>
      <c r="AM195" s="743"/>
      <c r="AN195" s="743"/>
      <c r="AO195" s="743"/>
      <c r="AP195" s="743"/>
      <c r="AQ195" s="743"/>
      <c r="AR195" s="743"/>
      <c r="AS195" s="743"/>
      <c r="AT195" s="743"/>
      <c r="AU195" s="743"/>
      <c r="AV195" s="743"/>
      <c r="AW195" s="743"/>
      <c r="AX195" s="743"/>
      <c r="AY195" s="743"/>
      <c r="AZ195" s="743"/>
      <c r="BA195" s="743"/>
      <c r="BB195" s="743"/>
      <c r="BC195" s="743"/>
      <c r="BD195" s="743"/>
      <c r="BE195" s="743"/>
      <c r="BF195" s="743"/>
      <c r="BG195" s="743"/>
      <c r="BH195" s="743"/>
      <c r="BI195" s="743"/>
      <c r="BJ195" s="743"/>
      <c r="BK195" s="743"/>
      <c r="BL195" s="743"/>
      <c r="BM195" s="743"/>
      <c r="BN195" s="743"/>
      <c r="BO195" s="743"/>
      <c r="BP195" s="743"/>
      <c r="BQ195" s="743"/>
      <c r="BR195" s="743"/>
      <c r="BS195" s="743"/>
      <c r="BT195" s="743"/>
      <c r="BU195" s="743"/>
      <c r="BV195" s="743"/>
      <c r="BW195" s="743"/>
      <c r="BX195" s="743"/>
      <c r="BY195" s="743"/>
      <c r="BZ195" s="743"/>
      <c r="CA195" s="743"/>
      <c r="CB195" s="743"/>
      <c r="CC195" s="743"/>
      <c r="CD195" s="838"/>
    </row>
    <row r="196" spans="1:82 16383:16383" s="1235" customFormat="1" ht="12" customHeight="1">
      <c r="A196" s="747" t="s">
        <v>38</v>
      </c>
      <c r="B196" s="763" t="s">
        <v>1281</v>
      </c>
      <c r="C196" s="748" t="s">
        <v>18</v>
      </c>
      <c r="D196" s="1236"/>
      <c r="E196" s="1236"/>
      <c r="F196" s="746">
        <f>VLOOKUP(B196,[3]Лист_1!$A:$E,5,0)</f>
        <v>110</v>
      </c>
      <c r="G196" s="749" t="s">
        <v>24</v>
      </c>
      <c r="H196" s="1285"/>
      <c r="I196" s="1237"/>
      <c r="J196" s="1304"/>
      <c r="K196" s="1237"/>
      <c r="L196" s="744" t="s">
        <v>23</v>
      </c>
      <c r="M196" s="744" t="s">
        <v>23</v>
      </c>
      <c r="N196" s="1237"/>
      <c r="O196" s="1237"/>
      <c r="P196" s="744" t="s">
        <v>23</v>
      </c>
      <c r="Q196" s="744" t="s">
        <v>23</v>
      </c>
      <c r="R196" s="1237"/>
      <c r="S196" s="744" t="s">
        <v>23</v>
      </c>
      <c r="T196" s="1237"/>
      <c r="U196" s="1237"/>
      <c r="V196" s="1237"/>
      <c r="W196" s="1243" t="s">
        <v>1235</v>
      </c>
      <c r="X196" s="1233"/>
      <c r="Y196" s="744" t="s">
        <v>23</v>
      </c>
      <c r="Z196" s="1237"/>
      <c r="AA196" s="1237"/>
      <c r="AB196" s="1233"/>
      <c r="AC196" s="1233"/>
      <c r="AD196" s="1092" t="s">
        <v>23</v>
      </c>
      <c r="AE196" s="1304"/>
      <c r="AF196" s="1237"/>
      <c r="AG196" s="743"/>
      <c r="AH196" s="743"/>
      <c r="AI196" s="743"/>
      <c r="AJ196" s="743"/>
      <c r="AK196" s="743"/>
      <c r="AL196" s="743"/>
      <c r="AM196" s="743"/>
      <c r="AN196" s="743"/>
      <c r="AO196" s="743"/>
      <c r="AP196" s="743"/>
      <c r="AQ196" s="743"/>
      <c r="AR196" s="743"/>
      <c r="AS196" s="743"/>
      <c r="AT196" s="743"/>
      <c r="AU196" s="743"/>
      <c r="AV196" s="743"/>
      <c r="AW196" s="743"/>
      <c r="AX196" s="743"/>
      <c r="AY196" s="743"/>
      <c r="AZ196" s="743"/>
      <c r="BA196" s="743"/>
      <c r="BB196" s="743"/>
      <c r="BC196" s="743"/>
      <c r="BD196" s="743"/>
      <c r="BE196" s="743"/>
      <c r="BF196" s="743"/>
      <c r="BG196" s="743"/>
      <c r="BH196" s="743"/>
      <c r="BI196" s="743"/>
      <c r="BJ196" s="743"/>
      <c r="BK196" s="743"/>
      <c r="BL196" s="743"/>
      <c r="BM196" s="743"/>
      <c r="BN196" s="743"/>
      <c r="BO196" s="743"/>
      <c r="BP196" s="743"/>
      <c r="BQ196" s="743"/>
      <c r="BR196" s="743"/>
      <c r="BS196" s="743"/>
      <c r="BT196" s="743"/>
      <c r="BU196" s="743"/>
      <c r="BV196" s="743"/>
      <c r="BW196" s="743"/>
      <c r="BX196" s="743"/>
      <c r="BY196" s="743"/>
      <c r="BZ196" s="743"/>
      <c r="CA196" s="743"/>
      <c r="CB196" s="743"/>
      <c r="CC196" s="743"/>
      <c r="CD196" s="1138"/>
    </row>
    <row r="197" spans="1:82 16383:16383" s="947" customFormat="1" ht="12" customHeight="1">
      <c r="A197" s="747" t="s">
        <v>38</v>
      </c>
      <c r="B197" s="763" t="s">
        <v>1351</v>
      </c>
      <c r="C197" s="748" t="s">
        <v>18</v>
      </c>
      <c r="D197" s="748"/>
      <c r="E197" s="748"/>
      <c r="F197" s="746">
        <f>VLOOKUP(B197,[3]Лист_1!$A:$E,5,0)</f>
        <v>42</v>
      </c>
      <c r="G197" s="749" t="s">
        <v>24</v>
      </c>
      <c r="H197" s="1093"/>
      <c r="I197" s="1087"/>
      <c r="J197" s="1090"/>
      <c r="K197" s="1087"/>
      <c r="L197" s="744" t="s">
        <v>23</v>
      </c>
      <c r="M197" s="744" t="s">
        <v>23</v>
      </c>
      <c r="N197" s="1087"/>
      <c r="O197" s="1087"/>
      <c r="P197" s="744" t="s">
        <v>23</v>
      </c>
      <c r="Q197" s="744" t="s">
        <v>23</v>
      </c>
      <c r="R197" s="1087"/>
      <c r="S197" s="744" t="s">
        <v>23</v>
      </c>
      <c r="T197" s="744" t="s">
        <v>23</v>
      </c>
      <c r="U197" s="1087"/>
      <c r="V197" s="1087"/>
      <c r="W197" s="859" t="s">
        <v>1235</v>
      </c>
      <c r="X197" s="1233"/>
      <c r="Y197" s="744" t="s">
        <v>23</v>
      </c>
      <c r="Z197" s="1087"/>
      <c r="AA197" s="1087"/>
      <c r="AB197" s="1092" t="s">
        <v>23</v>
      </c>
      <c r="AC197" s="1091"/>
      <c r="AD197" s="744" t="s">
        <v>23</v>
      </c>
      <c r="AE197" s="1090"/>
      <c r="AF197" s="1087"/>
      <c r="AG197" s="743"/>
      <c r="AH197" s="743"/>
      <c r="AI197" s="743"/>
      <c r="AJ197" s="743"/>
      <c r="AK197" s="743"/>
      <c r="AL197" s="743"/>
      <c r="AM197" s="743"/>
      <c r="AN197" s="743"/>
      <c r="AO197" s="743"/>
      <c r="AP197" s="743"/>
      <c r="AQ197" s="743"/>
      <c r="AR197" s="743"/>
      <c r="AS197" s="743"/>
      <c r="AT197" s="743"/>
      <c r="AU197" s="743"/>
      <c r="AV197" s="743"/>
      <c r="AW197" s="743"/>
      <c r="AX197" s="743"/>
      <c r="AY197" s="743"/>
      <c r="AZ197" s="743"/>
      <c r="BA197" s="743"/>
      <c r="BB197" s="743"/>
      <c r="BC197" s="743"/>
      <c r="BD197" s="743"/>
      <c r="BE197" s="743"/>
      <c r="BF197" s="743"/>
      <c r="BG197" s="743"/>
      <c r="BH197" s="743"/>
      <c r="BI197" s="743"/>
      <c r="BJ197" s="743"/>
      <c r="BK197" s="743"/>
      <c r="BL197" s="743"/>
      <c r="BM197" s="743"/>
      <c r="BN197" s="743"/>
      <c r="BO197" s="743"/>
      <c r="BP197" s="743"/>
      <c r="BQ197" s="743"/>
      <c r="BR197" s="743"/>
      <c r="BS197" s="743"/>
      <c r="BT197" s="743"/>
      <c r="BU197" s="743"/>
      <c r="BV197" s="743"/>
      <c r="BW197" s="743"/>
      <c r="BX197" s="743"/>
      <c r="BY197" s="743"/>
      <c r="BZ197" s="743"/>
      <c r="CA197" s="743"/>
      <c r="CB197" s="743"/>
      <c r="CC197" s="743"/>
      <c r="CD197" s="946"/>
    </row>
    <row r="198" spans="1:82 16383:16383" s="839" customFormat="1" ht="12" customHeight="1">
      <c r="A198" s="747" t="s">
        <v>38</v>
      </c>
      <c r="B198" s="763" t="s">
        <v>1275</v>
      </c>
      <c r="C198" s="748" t="s">
        <v>18</v>
      </c>
      <c r="D198" s="748"/>
      <c r="E198" s="748"/>
      <c r="F198" s="746">
        <f>VLOOKUP(B198,[3]Лист_1!$A:$E,5,0)</f>
        <v>17</v>
      </c>
      <c r="G198" s="749" t="s">
        <v>22</v>
      </c>
      <c r="H198" s="837"/>
      <c r="I198" s="1078"/>
      <c r="J198" s="1078"/>
      <c r="K198" s="1078"/>
      <c r="L198" s="1078"/>
      <c r="M198" s="1078"/>
      <c r="N198" s="1078"/>
      <c r="O198" s="1078"/>
      <c r="P198" s="1078"/>
      <c r="Q198" s="1078"/>
      <c r="R198" s="1078"/>
      <c r="S198" s="1078"/>
      <c r="T198" s="1078"/>
      <c r="U198" s="1078"/>
      <c r="V198" s="1078"/>
      <c r="W198" s="852"/>
      <c r="X198" s="1233"/>
      <c r="Y198" s="1078"/>
      <c r="Z198" s="1078"/>
      <c r="AA198" s="1078"/>
      <c r="AB198" s="1078"/>
      <c r="AC198" s="1087"/>
      <c r="AD198" s="1087"/>
      <c r="AE198" s="1107"/>
      <c r="AF198" s="1078"/>
      <c r="AG198" s="743"/>
      <c r="AH198" s="743"/>
      <c r="AI198" s="743"/>
      <c r="AJ198" s="743"/>
      <c r="AK198" s="743"/>
      <c r="AL198" s="743"/>
      <c r="AM198" s="743"/>
      <c r="AN198" s="743"/>
      <c r="AO198" s="743"/>
      <c r="AP198" s="743"/>
      <c r="AQ198" s="743"/>
      <c r="AR198" s="743"/>
      <c r="AS198" s="743"/>
      <c r="AT198" s="743"/>
      <c r="AU198" s="743"/>
      <c r="AV198" s="743"/>
      <c r="AW198" s="743"/>
      <c r="AX198" s="743"/>
      <c r="AY198" s="743"/>
      <c r="AZ198" s="743"/>
      <c r="BA198" s="743"/>
      <c r="BB198" s="743"/>
      <c r="BC198" s="743"/>
      <c r="BD198" s="743"/>
      <c r="BE198" s="743"/>
      <c r="BF198" s="743"/>
      <c r="BG198" s="743"/>
      <c r="BH198" s="743"/>
      <c r="BI198" s="743"/>
      <c r="BJ198" s="743"/>
      <c r="BK198" s="743"/>
      <c r="BL198" s="743"/>
      <c r="BM198" s="743"/>
      <c r="BN198" s="743"/>
      <c r="BO198" s="743"/>
      <c r="BP198" s="743"/>
      <c r="BQ198" s="743"/>
      <c r="BR198" s="743"/>
      <c r="BS198" s="743"/>
      <c r="BT198" s="743"/>
      <c r="BU198" s="743"/>
      <c r="BV198" s="743"/>
      <c r="BW198" s="743"/>
      <c r="BX198" s="743"/>
      <c r="BY198" s="743"/>
      <c r="BZ198" s="743"/>
      <c r="CA198" s="743"/>
      <c r="CB198" s="743"/>
      <c r="CC198" s="743"/>
      <c r="CD198" s="838"/>
    </row>
    <row r="199" spans="1:82 16383:16383" s="1121" customFormat="1" ht="12" customHeight="1">
      <c r="A199" s="747" t="s">
        <v>38</v>
      </c>
      <c r="B199" s="763" t="s">
        <v>1196</v>
      </c>
      <c r="C199" s="748" t="s">
        <v>18</v>
      </c>
      <c r="D199" s="1106"/>
      <c r="E199" s="1106"/>
      <c r="F199" s="746">
        <f>VLOOKUP(B199,[3]Лист_1!$A:$E,5,0)</f>
        <v>26</v>
      </c>
      <c r="G199" s="749" t="s">
        <v>22</v>
      </c>
      <c r="H199" s="1179"/>
      <c r="I199" s="1087"/>
      <c r="J199" s="1087"/>
      <c r="K199" s="1087"/>
      <c r="L199" s="1087"/>
      <c r="M199" s="1087"/>
      <c r="N199" s="1087"/>
      <c r="O199" s="1087"/>
      <c r="P199" s="1087"/>
      <c r="Q199" s="1087"/>
      <c r="R199" s="1087"/>
      <c r="S199" s="1087"/>
      <c r="T199" s="1087"/>
      <c r="U199" s="1087"/>
      <c r="V199" s="1087"/>
      <c r="W199" s="852"/>
      <c r="X199" s="1233"/>
      <c r="Y199" s="1087"/>
      <c r="Z199" s="1087"/>
      <c r="AA199" s="1087"/>
      <c r="AB199" s="1087"/>
      <c r="AC199" s="1087"/>
      <c r="AD199" s="1087"/>
      <c r="AE199" s="1087"/>
      <c r="AF199" s="1087"/>
      <c r="AG199" s="789"/>
      <c r="AH199" s="789"/>
      <c r="AI199" s="789"/>
      <c r="AJ199" s="789"/>
      <c r="AK199" s="789"/>
      <c r="AL199" s="789"/>
      <c r="AM199" s="789"/>
      <c r="AN199" s="789"/>
      <c r="AO199" s="789"/>
      <c r="AP199" s="789"/>
      <c r="AQ199" s="789"/>
      <c r="AR199" s="789"/>
      <c r="AS199" s="789"/>
      <c r="AT199" s="789"/>
      <c r="AU199" s="789"/>
      <c r="AV199" s="789"/>
      <c r="AW199" s="789"/>
      <c r="AX199" s="789"/>
      <c r="AY199" s="789"/>
      <c r="AZ199" s="789"/>
      <c r="BA199" s="789"/>
      <c r="BB199" s="789"/>
      <c r="BC199" s="789"/>
      <c r="BD199" s="789"/>
      <c r="BE199" s="789"/>
      <c r="BF199" s="789"/>
      <c r="BG199" s="789"/>
      <c r="BH199" s="789"/>
      <c r="BI199" s="789"/>
      <c r="BJ199" s="789"/>
      <c r="BK199" s="789"/>
      <c r="BL199" s="789"/>
      <c r="BM199" s="789"/>
      <c r="BN199" s="789"/>
      <c r="BO199" s="789"/>
      <c r="BP199" s="789"/>
      <c r="BQ199" s="789"/>
      <c r="BR199" s="789"/>
      <c r="BS199" s="789"/>
      <c r="BT199" s="789"/>
      <c r="BU199" s="789"/>
      <c r="BV199" s="789"/>
      <c r="BW199" s="789"/>
      <c r="BX199" s="789"/>
      <c r="BY199" s="789"/>
      <c r="BZ199" s="789"/>
      <c r="CA199" s="789"/>
      <c r="CB199" s="789"/>
      <c r="CC199" s="789"/>
      <c r="CD199" s="1120"/>
    </row>
    <row r="200" spans="1:82 16383:16383" s="770" customFormat="1" ht="24" customHeight="1">
      <c r="A200" s="747" t="s">
        <v>39</v>
      </c>
      <c r="B200" s="763" t="s">
        <v>633</v>
      </c>
      <c r="C200" s="748" t="s">
        <v>18</v>
      </c>
      <c r="D200" s="748"/>
      <c r="E200" s="748"/>
      <c r="F200" s="746">
        <f>VLOOKUP(B200,[3]Лист_1!$A:$E,5,0)</f>
        <v>73</v>
      </c>
      <c r="G200" s="749" t="s">
        <v>24</v>
      </c>
      <c r="H200" s="767"/>
      <c r="I200" s="745"/>
      <c r="J200" s="745"/>
      <c r="K200" s="745"/>
      <c r="L200" s="744" t="s">
        <v>23</v>
      </c>
      <c r="M200" s="744" t="s">
        <v>23</v>
      </c>
      <c r="N200" s="745"/>
      <c r="O200" s="745"/>
      <c r="P200" s="744" t="s">
        <v>23</v>
      </c>
      <c r="Q200" s="744" t="s">
        <v>23</v>
      </c>
      <c r="R200" s="745"/>
      <c r="S200" s="744" t="s">
        <v>23</v>
      </c>
      <c r="T200" s="745"/>
      <c r="U200" s="745"/>
      <c r="V200" s="745"/>
      <c r="W200" s="859" t="s">
        <v>1235</v>
      </c>
      <c r="X200" s="1233"/>
      <c r="Y200" s="948" t="s">
        <v>847</v>
      </c>
      <c r="Z200" s="948" t="s">
        <v>847</v>
      </c>
      <c r="AA200" s="948" t="s">
        <v>847</v>
      </c>
      <c r="AB200" s="1071"/>
      <c r="AC200" s="745"/>
      <c r="AD200" s="1069" t="s">
        <v>23</v>
      </c>
      <c r="AE200" s="745"/>
      <c r="AF200" s="745"/>
      <c r="AG200" s="743"/>
      <c r="AH200" s="743"/>
      <c r="AI200" s="743"/>
      <c r="AJ200" s="743"/>
      <c r="AK200" s="743"/>
      <c r="AL200" s="743"/>
      <c r="AM200" s="743"/>
      <c r="AN200" s="743"/>
      <c r="AO200" s="743"/>
      <c r="AP200" s="743"/>
      <c r="AQ200" s="743"/>
      <c r="AR200" s="743"/>
      <c r="AS200" s="743"/>
      <c r="AT200" s="743"/>
      <c r="AU200" s="743"/>
      <c r="AV200" s="743"/>
      <c r="AW200" s="743"/>
      <c r="AX200" s="743"/>
      <c r="AY200" s="743"/>
      <c r="AZ200" s="743"/>
      <c r="BA200" s="743"/>
      <c r="BB200" s="743"/>
      <c r="BC200" s="743"/>
      <c r="BD200" s="743"/>
      <c r="BE200" s="743"/>
      <c r="BF200" s="743"/>
      <c r="BG200" s="743"/>
      <c r="BH200" s="743"/>
      <c r="BI200" s="743"/>
      <c r="BJ200" s="743"/>
      <c r="BK200" s="743"/>
      <c r="BL200" s="743"/>
      <c r="BM200" s="743"/>
      <c r="BN200" s="743"/>
      <c r="BO200" s="743"/>
      <c r="BP200" s="743"/>
      <c r="BQ200" s="743"/>
      <c r="BR200" s="743"/>
      <c r="BS200" s="743"/>
      <c r="BT200" s="743"/>
      <c r="BU200" s="743"/>
      <c r="BV200" s="743"/>
      <c r="BW200" s="743"/>
      <c r="BX200" s="743"/>
      <c r="BY200" s="743"/>
      <c r="BZ200" s="743"/>
      <c r="CA200" s="743"/>
      <c r="CB200" s="743"/>
      <c r="CC200" s="743"/>
      <c r="CD200" s="784"/>
    </row>
    <row r="201" spans="1:82 16383:16383" s="1235" customFormat="1" ht="24" customHeight="1">
      <c r="A201" s="747" t="s">
        <v>39</v>
      </c>
      <c r="B201" s="763" t="s">
        <v>1352</v>
      </c>
      <c r="C201" s="748" t="s">
        <v>18</v>
      </c>
      <c r="D201" s="1236"/>
      <c r="E201" s="1236"/>
      <c r="F201" s="746">
        <f>VLOOKUP(B201,[3]Лист_1!$A:$E,5,0)</f>
        <v>196</v>
      </c>
      <c r="G201" s="749" t="s">
        <v>24</v>
      </c>
      <c r="H201" s="1251"/>
      <c r="I201" s="1237"/>
      <c r="J201" s="1237"/>
      <c r="K201" s="1237"/>
      <c r="L201" s="744" t="s">
        <v>23</v>
      </c>
      <c r="M201" s="744" t="s">
        <v>23</v>
      </c>
      <c r="N201" s="1237"/>
      <c r="O201" s="1237"/>
      <c r="P201" s="792"/>
      <c r="Q201" s="744" t="s">
        <v>23</v>
      </c>
      <c r="R201" s="1237"/>
      <c r="S201" s="1233"/>
      <c r="T201" s="1237"/>
      <c r="U201" s="1237"/>
      <c r="V201" s="1257"/>
      <c r="W201" s="859" t="s">
        <v>1235</v>
      </c>
      <c r="X201" s="1233"/>
      <c r="Y201" s="948" t="s">
        <v>811</v>
      </c>
      <c r="Z201" s="1480"/>
      <c r="AA201" s="948" t="s">
        <v>811</v>
      </c>
      <c r="AB201" s="1245"/>
      <c r="AC201" s="1237"/>
      <c r="AD201" s="1069" t="s">
        <v>23</v>
      </c>
      <c r="AE201" s="1237"/>
      <c r="AF201" s="1237"/>
      <c r="AG201" s="743"/>
      <c r="AH201" s="743"/>
      <c r="AI201" s="743"/>
      <c r="AJ201" s="743"/>
      <c r="AK201" s="743"/>
      <c r="AL201" s="743"/>
      <c r="AM201" s="743"/>
      <c r="AN201" s="743"/>
      <c r="AO201" s="743"/>
      <c r="AP201" s="743"/>
      <c r="AQ201" s="743"/>
      <c r="AR201" s="743"/>
      <c r="AS201" s="743"/>
      <c r="AT201" s="743"/>
      <c r="AU201" s="743"/>
      <c r="AV201" s="743"/>
      <c r="AW201" s="743"/>
      <c r="AX201" s="743"/>
      <c r="AY201" s="743"/>
      <c r="AZ201" s="743"/>
      <c r="BA201" s="743"/>
      <c r="BB201" s="743"/>
      <c r="BC201" s="743"/>
      <c r="BD201" s="743"/>
      <c r="BE201" s="743"/>
      <c r="BF201" s="743"/>
      <c r="BG201" s="743"/>
      <c r="BH201" s="743"/>
      <c r="BI201" s="743"/>
      <c r="BJ201" s="743"/>
      <c r="BK201" s="743"/>
      <c r="BL201" s="743"/>
      <c r="BM201" s="743"/>
      <c r="BN201" s="743"/>
      <c r="BO201" s="743"/>
      <c r="BP201" s="743"/>
      <c r="BQ201" s="743"/>
      <c r="BR201" s="743"/>
      <c r="BS201" s="743"/>
      <c r="BT201" s="743"/>
      <c r="BU201" s="743"/>
      <c r="BV201" s="743"/>
      <c r="BW201" s="743"/>
      <c r="BX201" s="743"/>
      <c r="BY201" s="743"/>
      <c r="BZ201" s="743"/>
      <c r="CA201" s="743"/>
      <c r="CB201" s="743"/>
      <c r="CC201" s="743"/>
      <c r="CD201" s="1138"/>
    </row>
    <row r="202" spans="1:82 16383:16383" s="770" customFormat="1" ht="24" customHeight="1">
      <c r="A202" s="747" t="s">
        <v>39</v>
      </c>
      <c r="B202" s="763" t="s">
        <v>634</v>
      </c>
      <c r="C202" s="748" t="s">
        <v>18</v>
      </c>
      <c r="D202" s="748"/>
      <c r="E202" s="748"/>
      <c r="F202" s="746">
        <f>VLOOKUP(B202,[3]Лист_1!$A:$E,5,0)</f>
        <v>15</v>
      </c>
      <c r="G202" s="749" t="s">
        <v>24</v>
      </c>
      <c r="H202" s="767"/>
      <c r="I202" s="836"/>
      <c r="J202" s="836"/>
      <c r="K202" s="836"/>
      <c r="L202" s="744" t="s">
        <v>23</v>
      </c>
      <c r="M202" s="744" t="s">
        <v>23</v>
      </c>
      <c r="N202" s="836"/>
      <c r="O202" s="836"/>
      <c r="P202" s="744" t="s">
        <v>23</v>
      </c>
      <c r="Q202" s="744" t="s">
        <v>23</v>
      </c>
      <c r="R202" s="836"/>
      <c r="S202" s="744" t="s">
        <v>23</v>
      </c>
      <c r="T202" s="836"/>
      <c r="U202" s="836"/>
      <c r="V202" s="862"/>
      <c r="W202" s="859" t="s">
        <v>1235</v>
      </c>
      <c r="X202" s="1233"/>
      <c r="Y202" s="880" t="s">
        <v>755</v>
      </c>
      <c r="Z202" s="871" t="s">
        <v>755</v>
      </c>
      <c r="AA202" s="751" t="s">
        <v>755</v>
      </c>
      <c r="AB202" s="1071"/>
      <c r="AC202" s="836"/>
      <c r="AD202" s="1069" t="s">
        <v>23</v>
      </c>
      <c r="AE202" s="836"/>
      <c r="AF202" s="836"/>
      <c r="AG202" s="743"/>
      <c r="AH202" s="743"/>
      <c r="AI202" s="743"/>
      <c r="AJ202" s="743"/>
      <c r="AK202" s="743"/>
      <c r="AL202" s="743"/>
      <c r="AM202" s="743"/>
      <c r="AN202" s="743"/>
      <c r="AO202" s="743"/>
      <c r="AP202" s="743"/>
      <c r="AQ202" s="743"/>
      <c r="AR202" s="743"/>
      <c r="AS202" s="743"/>
      <c r="AT202" s="743"/>
      <c r="AU202" s="743"/>
      <c r="AV202" s="743"/>
      <c r="AW202" s="743"/>
      <c r="AX202" s="743"/>
      <c r="AY202" s="743"/>
      <c r="AZ202" s="743"/>
      <c r="BA202" s="743"/>
      <c r="BB202" s="743"/>
      <c r="BC202" s="743"/>
      <c r="BD202" s="743"/>
      <c r="BE202" s="743"/>
      <c r="BF202" s="743"/>
      <c r="BG202" s="743"/>
      <c r="BH202" s="743"/>
      <c r="BI202" s="743"/>
      <c r="BJ202" s="743"/>
      <c r="BK202" s="743"/>
      <c r="BL202" s="743"/>
      <c r="BM202" s="743"/>
      <c r="BN202" s="743"/>
      <c r="BO202" s="743"/>
      <c r="BP202" s="743"/>
      <c r="BQ202" s="743"/>
      <c r="BR202" s="743"/>
      <c r="BS202" s="743"/>
      <c r="BT202" s="743"/>
      <c r="BU202" s="743"/>
      <c r="BV202" s="743"/>
      <c r="BW202" s="743"/>
      <c r="BX202" s="743"/>
      <c r="BY202" s="743"/>
      <c r="BZ202" s="743"/>
      <c r="CA202" s="743"/>
      <c r="CB202" s="743"/>
      <c r="CC202" s="743"/>
      <c r="CD202" s="784"/>
    </row>
    <row r="203" spans="1:82 16383:16383" s="903" customFormat="1" ht="24" customHeight="1">
      <c r="A203" s="747" t="s">
        <v>39</v>
      </c>
      <c r="B203" s="763" t="s">
        <v>780</v>
      </c>
      <c r="C203" s="748" t="s">
        <v>18</v>
      </c>
      <c r="D203" s="748"/>
      <c r="E203" s="748"/>
      <c r="F203" s="746">
        <f>VLOOKUP(B203,[3]Лист_1!$A:$E,5,0)</f>
        <v>122</v>
      </c>
      <c r="G203" s="749" t="s">
        <v>24</v>
      </c>
      <c r="H203" s="899"/>
      <c r="I203" s="900"/>
      <c r="J203" s="900"/>
      <c r="K203" s="900"/>
      <c r="L203" s="744" t="s">
        <v>23</v>
      </c>
      <c r="M203" s="744" t="s">
        <v>23</v>
      </c>
      <c r="N203" s="900"/>
      <c r="O203" s="900"/>
      <c r="P203" s="744" t="s">
        <v>23</v>
      </c>
      <c r="Q203" s="744" t="s">
        <v>23</v>
      </c>
      <c r="R203" s="900"/>
      <c r="S203" s="744" t="s">
        <v>23</v>
      </c>
      <c r="T203" s="900"/>
      <c r="U203" s="900"/>
      <c r="V203" s="901"/>
      <c r="W203" s="859" t="s">
        <v>1235</v>
      </c>
      <c r="X203" s="1233"/>
      <c r="Y203" s="880" t="s">
        <v>769</v>
      </c>
      <c r="Z203" s="880" t="s">
        <v>769</v>
      </c>
      <c r="AA203" s="880" t="s">
        <v>769</v>
      </c>
      <c r="AB203" s="1071"/>
      <c r="AC203" s="900"/>
      <c r="AD203" s="1069" t="s">
        <v>23</v>
      </c>
      <c r="AE203" s="900"/>
      <c r="AF203" s="900"/>
      <c r="AG203" s="743"/>
      <c r="AH203" s="743"/>
      <c r="AI203" s="743"/>
      <c r="AJ203" s="743"/>
      <c r="AK203" s="743"/>
      <c r="AL203" s="743"/>
      <c r="AM203" s="743"/>
      <c r="AN203" s="743"/>
      <c r="AO203" s="743"/>
      <c r="AP203" s="743"/>
      <c r="AQ203" s="743"/>
      <c r="AR203" s="743"/>
      <c r="AS203" s="743"/>
      <c r="AT203" s="743"/>
      <c r="AU203" s="743"/>
      <c r="AV203" s="743"/>
      <c r="AW203" s="743"/>
      <c r="AX203" s="743"/>
      <c r="AY203" s="743"/>
      <c r="AZ203" s="743"/>
      <c r="BA203" s="743"/>
      <c r="BB203" s="743"/>
      <c r="BC203" s="743"/>
      <c r="BD203" s="743"/>
      <c r="BE203" s="743"/>
      <c r="BF203" s="743"/>
      <c r="BG203" s="743"/>
      <c r="BH203" s="743"/>
      <c r="BI203" s="743"/>
      <c r="BJ203" s="743"/>
      <c r="BK203" s="743"/>
      <c r="BL203" s="743"/>
      <c r="BM203" s="743"/>
      <c r="BN203" s="743"/>
      <c r="BO203" s="743"/>
      <c r="BP203" s="743"/>
      <c r="BQ203" s="743"/>
      <c r="BR203" s="743"/>
      <c r="BS203" s="743"/>
      <c r="BT203" s="743"/>
      <c r="BU203" s="743"/>
      <c r="BV203" s="743"/>
      <c r="BW203" s="743"/>
      <c r="BX203" s="743"/>
      <c r="BY203" s="743"/>
      <c r="BZ203" s="743"/>
      <c r="CA203" s="743"/>
      <c r="CB203" s="743"/>
      <c r="CC203" s="743"/>
      <c r="CD203" s="902"/>
    </row>
    <row r="204" spans="1:82 16383:16383" s="770" customFormat="1" ht="60" customHeight="1">
      <c r="A204" s="747" t="s">
        <v>39</v>
      </c>
      <c r="B204" s="763" t="s">
        <v>40</v>
      </c>
      <c r="C204" s="748" t="s">
        <v>18</v>
      </c>
      <c r="D204" s="748"/>
      <c r="E204" s="748"/>
      <c r="F204" s="746">
        <f>VLOOKUP(B204,[3]Лист_1!$A:$E,5,0)</f>
        <v>2</v>
      </c>
      <c r="G204" s="749" t="s">
        <v>22</v>
      </c>
      <c r="H204" s="750"/>
      <c r="I204" s="880" t="s">
        <v>644</v>
      </c>
      <c r="J204" s="769"/>
      <c r="K204" s="880" t="s">
        <v>913</v>
      </c>
      <c r="L204" s="752"/>
      <c r="M204" s="752"/>
      <c r="N204" s="880" t="s">
        <v>644</v>
      </c>
      <c r="O204" s="880" t="s">
        <v>644</v>
      </c>
      <c r="P204" s="752"/>
      <c r="Q204" s="752"/>
      <c r="R204" s="744" t="s">
        <v>23</v>
      </c>
      <c r="S204" s="929"/>
      <c r="T204" s="756"/>
      <c r="U204" s="756"/>
      <c r="V204" s="860"/>
      <c r="W204" s="756"/>
      <c r="X204" s="1233"/>
      <c r="Y204" s="756"/>
      <c r="Z204" s="756"/>
      <c r="AA204" s="756"/>
      <c r="AB204" s="1056"/>
      <c r="AC204" s="756"/>
      <c r="AD204" s="744" t="s">
        <v>23</v>
      </c>
      <c r="AE204" s="744" t="s">
        <v>23</v>
      </c>
      <c r="AF204" s="744" t="s">
        <v>23</v>
      </c>
      <c r="AG204" s="743"/>
      <c r="AH204" s="743"/>
      <c r="AI204" s="743"/>
      <c r="AJ204" s="743"/>
      <c r="AK204" s="743"/>
      <c r="AL204" s="743"/>
      <c r="AM204" s="743"/>
      <c r="AN204" s="743"/>
      <c r="AO204" s="743"/>
      <c r="AP204" s="743"/>
      <c r="AQ204" s="743"/>
      <c r="AR204" s="743"/>
      <c r="AS204" s="743"/>
      <c r="AT204" s="743"/>
      <c r="AU204" s="743"/>
      <c r="AV204" s="743"/>
      <c r="AW204" s="743"/>
      <c r="AX204" s="743"/>
      <c r="AY204" s="743"/>
      <c r="AZ204" s="743"/>
      <c r="BA204" s="743"/>
      <c r="BB204" s="743"/>
      <c r="BC204" s="743"/>
      <c r="BD204" s="743"/>
      <c r="BE204" s="743"/>
      <c r="BF204" s="743"/>
      <c r="BG204" s="743"/>
      <c r="BH204" s="743"/>
      <c r="BI204" s="743"/>
      <c r="BJ204" s="743"/>
      <c r="BK204" s="743"/>
      <c r="BL204" s="743"/>
      <c r="BM204" s="743"/>
      <c r="BN204" s="743"/>
      <c r="BO204" s="743"/>
      <c r="BP204" s="743"/>
      <c r="BQ204" s="743"/>
      <c r="BR204" s="743"/>
      <c r="BS204" s="743"/>
      <c r="BT204" s="743"/>
      <c r="BU204" s="743"/>
      <c r="BV204" s="743"/>
      <c r="BW204" s="743"/>
      <c r="BX204" s="743"/>
      <c r="BY204" s="743"/>
      <c r="BZ204" s="743"/>
      <c r="CA204" s="743"/>
      <c r="CB204" s="743"/>
      <c r="CC204" s="743"/>
      <c r="CD204" s="784"/>
    </row>
    <row r="205" spans="1:82 16383:16383" s="770" customFormat="1" ht="60" customHeight="1">
      <c r="A205" s="747" t="s">
        <v>39</v>
      </c>
      <c r="B205" s="763" t="s">
        <v>596</v>
      </c>
      <c r="C205" s="748" t="s">
        <v>18</v>
      </c>
      <c r="D205" s="748"/>
      <c r="E205" s="748"/>
      <c r="F205" s="746">
        <f>VLOOKUP(B205,[3]Лист_1!$A:$E,5,0)</f>
        <v>3</v>
      </c>
      <c r="G205" s="749" t="s">
        <v>22</v>
      </c>
      <c r="H205" s="750"/>
      <c r="I205" s="880" t="s">
        <v>645</v>
      </c>
      <c r="J205" s="769"/>
      <c r="K205" s="880" t="s">
        <v>913</v>
      </c>
      <c r="L205" s="752"/>
      <c r="M205" s="752"/>
      <c r="N205" s="752"/>
      <c r="O205" s="880" t="s">
        <v>645</v>
      </c>
      <c r="P205" s="752"/>
      <c r="Q205" s="752"/>
      <c r="R205" s="744" t="s">
        <v>23</v>
      </c>
      <c r="S205" s="752"/>
      <c r="T205" s="756"/>
      <c r="U205" s="756"/>
      <c r="V205" s="860"/>
      <c r="W205" s="756"/>
      <c r="X205" s="1233"/>
      <c r="Y205" s="756"/>
      <c r="Z205" s="756"/>
      <c r="AA205" s="756"/>
      <c r="AB205" s="1071"/>
      <c r="AC205" s="756"/>
      <c r="AD205" s="1069" t="s">
        <v>23</v>
      </c>
      <c r="AE205" s="744" t="s">
        <v>23</v>
      </c>
      <c r="AF205" s="1069" t="s">
        <v>23</v>
      </c>
      <c r="AG205" s="743"/>
      <c r="AH205" s="743"/>
      <c r="AI205" s="743"/>
      <c r="AJ205" s="743"/>
      <c r="AK205" s="743"/>
      <c r="AL205" s="743"/>
      <c r="AM205" s="743"/>
      <c r="AN205" s="743"/>
      <c r="AO205" s="743"/>
      <c r="AP205" s="743"/>
      <c r="AQ205" s="743"/>
      <c r="AR205" s="743"/>
      <c r="AS205" s="743"/>
      <c r="AT205" s="743"/>
      <c r="AU205" s="743"/>
      <c r="AV205" s="743"/>
      <c r="AW205" s="743"/>
      <c r="AX205" s="743"/>
      <c r="AY205" s="743"/>
      <c r="AZ205" s="743"/>
      <c r="BA205" s="743"/>
      <c r="BB205" s="743"/>
      <c r="BC205" s="743"/>
      <c r="BD205" s="743"/>
      <c r="BE205" s="743"/>
      <c r="BF205" s="743"/>
      <c r="BG205" s="743"/>
      <c r="BH205" s="743"/>
      <c r="BI205" s="743"/>
      <c r="BJ205" s="743"/>
      <c r="BK205" s="743"/>
      <c r="BL205" s="743"/>
      <c r="BM205" s="743"/>
      <c r="BN205" s="743"/>
      <c r="BO205" s="743"/>
      <c r="BP205" s="743"/>
      <c r="BQ205" s="743"/>
      <c r="BR205" s="743"/>
      <c r="BS205" s="743"/>
      <c r="BT205" s="743"/>
      <c r="BU205" s="743"/>
      <c r="BV205" s="743"/>
      <c r="BW205" s="743"/>
      <c r="BX205" s="743"/>
      <c r="BY205" s="743"/>
      <c r="BZ205" s="743"/>
      <c r="CA205" s="743"/>
      <c r="CB205" s="743"/>
      <c r="CC205" s="743"/>
      <c r="CD205" s="784"/>
      <c r="XFC205" s="744" t="s">
        <v>23</v>
      </c>
    </row>
    <row r="206" spans="1:82 16383:16383" s="809" customFormat="1" ht="24" customHeight="1">
      <c r="A206" s="747" t="s">
        <v>39</v>
      </c>
      <c r="B206" s="763" t="s">
        <v>849</v>
      </c>
      <c r="C206" s="748" t="s">
        <v>18</v>
      </c>
      <c r="D206" s="748"/>
      <c r="E206" s="748"/>
      <c r="F206" s="746">
        <f>VLOOKUP(B206,[3]Лист_1!$A:$E,5,0)</f>
        <v>3</v>
      </c>
      <c r="G206" s="749" t="s">
        <v>22</v>
      </c>
      <c r="H206" s="795"/>
      <c r="I206" s="880" t="s">
        <v>769</v>
      </c>
      <c r="J206" s="745"/>
      <c r="K206" s="880" t="s">
        <v>1325</v>
      </c>
      <c r="L206" s="792"/>
      <c r="M206" s="792"/>
      <c r="N206" s="745"/>
      <c r="O206" s="880" t="s">
        <v>769</v>
      </c>
      <c r="P206" s="744" t="s">
        <v>854</v>
      </c>
      <c r="Q206" s="792"/>
      <c r="R206" s="744" t="s">
        <v>23</v>
      </c>
      <c r="S206" s="792"/>
      <c r="T206" s="745"/>
      <c r="U206" s="745"/>
      <c r="V206" s="862"/>
      <c r="W206" s="852"/>
      <c r="X206" s="1233"/>
      <c r="Y206" s="1070"/>
      <c r="Z206" s="874" t="s">
        <v>769</v>
      </c>
      <c r="AA206" s="793"/>
      <c r="AB206" s="1071"/>
      <c r="AC206" s="745"/>
      <c r="AD206" s="1069" t="s">
        <v>23</v>
      </c>
      <c r="AE206" s="745"/>
      <c r="AF206" s="1069" t="s">
        <v>23</v>
      </c>
      <c r="AG206" s="743"/>
      <c r="AH206" s="743"/>
      <c r="AI206" s="743"/>
      <c r="AJ206" s="743"/>
      <c r="AK206" s="743"/>
      <c r="AL206" s="743"/>
      <c r="AM206" s="743"/>
      <c r="AN206" s="743"/>
      <c r="AO206" s="743"/>
      <c r="AP206" s="743"/>
      <c r="AQ206" s="743"/>
      <c r="AR206" s="743"/>
      <c r="AS206" s="743"/>
      <c r="AT206" s="743"/>
      <c r="AU206" s="743"/>
      <c r="AV206" s="743"/>
      <c r="AW206" s="743"/>
      <c r="AX206" s="743"/>
      <c r="AY206" s="743"/>
      <c r="AZ206" s="743"/>
      <c r="BA206" s="743"/>
      <c r="BB206" s="743"/>
      <c r="BC206" s="743"/>
      <c r="BD206" s="743"/>
      <c r="BE206" s="743"/>
      <c r="BF206" s="743"/>
      <c r="BG206" s="743"/>
      <c r="BH206" s="743"/>
      <c r="BI206" s="743"/>
      <c r="BJ206" s="743"/>
      <c r="BK206" s="743"/>
      <c r="BL206" s="743"/>
      <c r="BM206" s="743"/>
      <c r="BN206" s="743"/>
      <c r="BO206" s="743"/>
      <c r="BP206" s="743"/>
      <c r="BQ206" s="743"/>
      <c r="BR206" s="743"/>
      <c r="BS206" s="743"/>
      <c r="BT206" s="743"/>
      <c r="BU206" s="743"/>
      <c r="BV206" s="743"/>
      <c r="BW206" s="743"/>
      <c r="BX206" s="743"/>
      <c r="BY206" s="743"/>
      <c r="BZ206" s="743"/>
      <c r="CA206" s="743"/>
      <c r="CB206" s="743"/>
      <c r="CC206" s="743"/>
      <c r="CD206" s="808"/>
      <c r="XFC206" s="801"/>
    </row>
    <row r="207" spans="1:82 16383:16383" s="780" customFormat="1" ht="60" customHeight="1">
      <c r="A207" s="762" t="s">
        <v>39</v>
      </c>
      <c r="B207" s="763" t="s">
        <v>1104</v>
      </c>
      <c r="C207" s="763" t="s">
        <v>18</v>
      </c>
      <c r="D207" s="763" t="s">
        <v>41</v>
      </c>
      <c r="E207" s="763" t="e">
        <f>VLOOKUP(B207,[1]TDSheet!$A:$B,2,0)</f>
        <v>#N/A</v>
      </c>
      <c r="F207" s="746">
        <f>VLOOKUP(B207,[3]Лист_1!$A:$E,5,0)</f>
        <v>1</v>
      </c>
      <c r="G207" s="764" t="s">
        <v>22</v>
      </c>
      <c r="H207" s="765"/>
      <c r="I207" s="1244" t="s">
        <v>1107</v>
      </c>
      <c r="J207" s="766"/>
      <c r="K207" s="880" t="s">
        <v>913</v>
      </c>
      <c r="L207" s="1233"/>
      <c r="M207" s="1233"/>
      <c r="N207" s="1233"/>
      <c r="O207" s="1244" t="s">
        <v>1107</v>
      </c>
      <c r="P207" s="1243" t="s">
        <v>854</v>
      </c>
      <c r="Q207" s="1233"/>
      <c r="R207" s="1243" t="s">
        <v>23</v>
      </c>
      <c r="S207" s="1233"/>
      <c r="T207" s="1233"/>
      <c r="U207" s="1233"/>
      <c r="V207" s="1104"/>
      <c r="W207" s="1233"/>
      <c r="X207" s="1233"/>
      <c r="Y207" s="1245"/>
      <c r="Z207" s="1110"/>
      <c r="AA207" s="1245"/>
      <c r="AB207" s="1245"/>
      <c r="AC207" s="1233"/>
      <c r="AD207" s="1243" t="s">
        <v>23</v>
      </c>
      <c r="AE207" s="744"/>
      <c r="AF207" s="1243" t="s">
        <v>23</v>
      </c>
      <c r="AG207" s="789"/>
      <c r="AH207" s="789"/>
      <c r="AI207" s="789"/>
      <c r="AJ207" s="789"/>
      <c r="AK207" s="789"/>
      <c r="AL207" s="789"/>
      <c r="AM207" s="789"/>
      <c r="AN207" s="789"/>
      <c r="AO207" s="789"/>
      <c r="AP207" s="789"/>
      <c r="AQ207" s="789"/>
      <c r="AR207" s="789"/>
      <c r="AS207" s="789"/>
      <c r="AT207" s="789"/>
      <c r="AU207" s="789"/>
      <c r="AV207" s="789"/>
      <c r="AW207" s="789"/>
      <c r="AX207" s="789"/>
      <c r="AY207" s="789"/>
      <c r="AZ207" s="789"/>
      <c r="BA207" s="789"/>
      <c r="BB207" s="789"/>
      <c r="BC207" s="789"/>
      <c r="BD207" s="789"/>
      <c r="BE207" s="789"/>
      <c r="BF207" s="789"/>
      <c r="BG207" s="789"/>
      <c r="BH207" s="789"/>
      <c r="BI207" s="789"/>
      <c r="BJ207" s="789"/>
      <c r="BK207" s="789"/>
      <c r="BL207" s="789"/>
      <c r="BM207" s="789"/>
      <c r="BN207" s="789"/>
      <c r="BO207" s="789"/>
      <c r="BP207" s="789"/>
      <c r="BQ207" s="789"/>
      <c r="BR207" s="789"/>
      <c r="BS207" s="789"/>
      <c r="BT207" s="789"/>
      <c r="BU207" s="789"/>
      <c r="BV207" s="789"/>
      <c r="BW207" s="789"/>
      <c r="BX207" s="789"/>
      <c r="BY207" s="789"/>
      <c r="BZ207" s="789"/>
      <c r="CA207" s="789"/>
      <c r="CB207" s="789"/>
      <c r="CC207" s="789"/>
      <c r="CD207" s="786"/>
    </row>
    <row r="208" spans="1:82 16383:16383" s="776" customFormat="1" ht="24" customHeight="1">
      <c r="A208" s="757" t="s">
        <v>39</v>
      </c>
      <c r="B208" s="763" t="s">
        <v>904</v>
      </c>
      <c r="C208" s="755" t="s">
        <v>18</v>
      </c>
      <c r="D208" s="755"/>
      <c r="E208" s="755"/>
      <c r="F208" s="746">
        <v>1</v>
      </c>
      <c r="G208" s="764" t="s">
        <v>22</v>
      </c>
      <c r="H208" s="765"/>
      <c r="I208" s="1244" t="s">
        <v>1108</v>
      </c>
      <c r="J208" s="745"/>
      <c r="K208" s="745"/>
      <c r="L208" s="1233"/>
      <c r="M208" s="1233"/>
      <c r="N208" s="1237"/>
      <c r="O208" s="1244" t="s">
        <v>1108</v>
      </c>
      <c r="P208" s="1243" t="s">
        <v>854</v>
      </c>
      <c r="Q208" s="1233"/>
      <c r="R208" s="1243" t="s">
        <v>23</v>
      </c>
      <c r="S208" s="1233"/>
      <c r="T208" s="1233"/>
      <c r="U208" s="1237"/>
      <c r="V208" s="1149"/>
      <c r="W208" s="852"/>
      <c r="X208" s="1233"/>
      <c r="Y208" s="1245"/>
      <c r="Z208" s="1110"/>
      <c r="AA208" s="1245"/>
      <c r="AB208" s="1245"/>
      <c r="AC208" s="1237"/>
      <c r="AD208" s="1243" t="s">
        <v>23</v>
      </c>
      <c r="AE208" s="744" t="s">
        <v>23</v>
      </c>
      <c r="AF208" s="1243" t="s">
        <v>23</v>
      </c>
      <c r="AG208" s="788"/>
      <c r="AH208" s="788"/>
      <c r="AI208" s="788"/>
      <c r="AJ208" s="788"/>
      <c r="AK208" s="788"/>
      <c r="AL208" s="788"/>
      <c r="AM208" s="788"/>
      <c r="AN208" s="788"/>
      <c r="AO208" s="788"/>
      <c r="AP208" s="788"/>
      <c r="AQ208" s="788"/>
      <c r="AR208" s="788"/>
      <c r="AS208" s="788"/>
      <c r="AT208" s="788"/>
      <c r="AU208" s="788"/>
      <c r="AV208" s="788"/>
      <c r="AW208" s="788"/>
      <c r="AX208" s="788"/>
      <c r="AY208" s="788"/>
      <c r="AZ208" s="788"/>
      <c r="BA208" s="788"/>
      <c r="BB208" s="788"/>
      <c r="BC208" s="788"/>
      <c r="BD208" s="788"/>
      <c r="BE208" s="788"/>
      <c r="BF208" s="788"/>
      <c r="BG208" s="788"/>
      <c r="BH208" s="788"/>
      <c r="BI208" s="788"/>
      <c r="BJ208" s="788"/>
      <c r="BK208" s="788"/>
      <c r="BL208" s="788"/>
      <c r="BM208" s="788"/>
      <c r="BN208" s="788"/>
      <c r="BO208" s="788"/>
      <c r="BP208" s="788"/>
      <c r="BQ208" s="788"/>
      <c r="BR208" s="788"/>
      <c r="BS208" s="788"/>
      <c r="BT208" s="788"/>
      <c r="BU208" s="788"/>
      <c r="BV208" s="788"/>
      <c r="BW208" s="788"/>
      <c r="BX208" s="788"/>
      <c r="BY208" s="788"/>
      <c r="BZ208" s="788"/>
      <c r="CA208" s="788"/>
      <c r="CB208" s="788"/>
      <c r="CC208" s="788"/>
      <c r="CD208" s="785"/>
    </row>
    <row r="209" spans="1:82 16383:16383" s="1088" customFormat="1" ht="24" customHeight="1">
      <c r="A209" s="1085" t="s">
        <v>39</v>
      </c>
      <c r="B209" s="763" t="s">
        <v>1312</v>
      </c>
      <c r="C209" s="1086" t="s">
        <v>18</v>
      </c>
      <c r="D209" s="1086"/>
      <c r="E209" s="1086"/>
      <c r="F209" s="746">
        <f>VLOOKUP(B209,[3]Лист_1!$A:$E,5,0)</f>
        <v>71</v>
      </c>
      <c r="G209" s="1123" t="s">
        <v>24</v>
      </c>
      <c r="H209" s="1104"/>
      <c r="I209" s="766"/>
      <c r="J209" s="1125"/>
      <c r="K209" s="1087"/>
      <c r="L209" s="1243" t="s">
        <v>23</v>
      </c>
      <c r="M209" s="1243" t="s">
        <v>23</v>
      </c>
      <c r="N209" s="1237"/>
      <c r="O209" s="1237"/>
      <c r="P209" s="1243" t="s">
        <v>23</v>
      </c>
      <c r="Q209" s="1243" t="s">
        <v>23</v>
      </c>
      <c r="R209" s="1237"/>
      <c r="S209" s="744" t="s">
        <v>23</v>
      </c>
      <c r="T209" s="1237"/>
      <c r="U209" s="1237"/>
      <c r="V209" s="1237"/>
      <c r="W209" s="859" t="s">
        <v>1235</v>
      </c>
      <c r="X209" s="1233"/>
      <c r="Y209" s="1244" t="s">
        <v>848</v>
      </c>
      <c r="Z209" s="1244" t="s">
        <v>848</v>
      </c>
      <c r="AA209" s="1244" t="s">
        <v>848</v>
      </c>
      <c r="AB209" s="1243" t="s">
        <v>23</v>
      </c>
      <c r="AC209" s="1125"/>
      <c r="AD209" s="1243" t="s">
        <v>23</v>
      </c>
      <c r="AE209" s="1125"/>
      <c r="AF209" s="1087"/>
      <c r="AG209" s="475"/>
      <c r="AH209" s="475"/>
      <c r="AI209" s="475"/>
      <c r="AJ209" s="475"/>
      <c r="AK209" s="475"/>
      <c r="AL209" s="475"/>
      <c r="AM209" s="475"/>
      <c r="AN209" s="475"/>
      <c r="AO209" s="475"/>
      <c r="AP209" s="475"/>
      <c r="AQ209" s="475"/>
      <c r="AR209" s="475"/>
      <c r="AS209" s="475"/>
      <c r="AT209" s="475"/>
      <c r="AU209" s="475"/>
      <c r="AV209" s="475"/>
      <c r="AW209" s="475"/>
      <c r="AX209" s="475"/>
      <c r="AY209" s="475"/>
      <c r="AZ209" s="475"/>
      <c r="BA209" s="475"/>
      <c r="BB209" s="475"/>
      <c r="BC209" s="475"/>
      <c r="BD209" s="475"/>
      <c r="BE209" s="475"/>
      <c r="BF209" s="475"/>
      <c r="BG209" s="475"/>
      <c r="BH209" s="475"/>
      <c r="BI209" s="475"/>
      <c r="BJ209" s="475"/>
      <c r="BK209" s="475"/>
      <c r="BL209" s="475"/>
      <c r="BM209" s="475"/>
      <c r="BN209" s="475"/>
      <c r="BO209" s="475"/>
      <c r="BP209" s="475"/>
      <c r="BQ209" s="475"/>
      <c r="BR209" s="475"/>
      <c r="BS209" s="475"/>
      <c r="BT209" s="475"/>
      <c r="BU209" s="475"/>
      <c r="BV209" s="475"/>
      <c r="BW209" s="475"/>
      <c r="BX209" s="475"/>
      <c r="BY209" s="475"/>
      <c r="BZ209" s="475"/>
      <c r="CA209" s="475"/>
      <c r="CB209" s="475"/>
      <c r="CC209" s="475"/>
      <c r="CD209" s="1095"/>
    </row>
    <row r="210" spans="1:82 16383:16383" s="1238" customFormat="1" ht="24" customHeight="1">
      <c r="A210" s="1085" t="s">
        <v>39</v>
      </c>
      <c r="B210" s="763" t="s">
        <v>1232</v>
      </c>
      <c r="C210" s="1086" t="s">
        <v>18</v>
      </c>
      <c r="D210" s="1236"/>
      <c r="E210" s="1236"/>
      <c r="F210" s="746">
        <f>VLOOKUP(B210,[3]Лист_1!$A:$E,5,0)</f>
        <v>118</v>
      </c>
      <c r="G210" s="1123" t="s">
        <v>24</v>
      </c>
      <c r="H210" s="1256"/>
      <c r="I210" s="1232"/>
      <c r="J210" s="1125"/>
      <c r="K210" s="1237"/>
      <c r="L210" s="1243" t="s">
        <v>23</v>
      </c>
      <c r="M210" s="1243" t="s">
        <v>23</v>
      </c>
      <c r="N210" s="1237"/>
      <c r="O210" s="1237"/>
      <c r="P210" s="1243" t="s">
        <v>23</v>
      </c>
      <c r="Q210" s="1243" t="s">
        <v>23</v>
      </c>
      <c r="R210" s="1237"/>
      <c r="S210" s="744" t="s">
        <v>23</v>
      </c>
      <c r="T210" s="1237"/>
      <c r="U210" s="1237"/>
      <c r="V210" s="1237"/>
      <c r="W210" s="859" t="s">
        <v>1235</v>
      </c>
      <c r="X210" s="1233"/>
      <c r="Y210" s="1244" t="s">
        <v>769</v>
      </c>
      <c r="Z210" s="1244"/>
      <c r="AA210" s="1244" t="s">
        <v>769</v>
      </c>
      <c r="AB210" s="1233"/>
      <c r="AC210" s="1125"/>
      <c r="AD210" s="1243" t="s">
        <v>23</v>
      </c>
      <c r="AE210" s="1125"/>
      <c r="AF210" s="1237"/>
      <c r="AG210" s="475"/>
      <c r="AH210" s="475"/>
      <c r="AI210" s="475"/>
      <c r="AJ210" s="475"/>
      <c r="AK210" s="475"/>
      <c r="AL210" s="475"/>
      <c r="AM210" s="475"/>
      <c r="AN210" s="475"/>
      <c r="AO210" s="475"/>
      <c r="AP210" s="475"/>
      <c r="AQ210" s="475"/>
      <c r="AR210" s="475"/>
      <c r="AS210" s="475"/>
      <c r="AT210" s="475"/>
      <c r="AU210" s="475"/>
      <c r="AV210" s="475"/>
      <c r="AW210" s="475"/>
      <c r="AX210" s="475"/>
      <c r="AY210" s="475"/>
      <c r="AZ210" s="475"/>
      <c r="BA210" s="475"/>
      <c r="BB210" s="475"/>
      <c r="BC210" s="475"/>
      <c r="BD210" s="475"/>
      <c r="BE210" s="475"/>
      <c r="BF210" s="475"/>
      <c r="BG210" s="475"/>
      <c r="BH210" s="475"/>
      <c r="BI210" s="475"/>
      <c r="BJ210" s="475"/>
      <c r="BK210" s="475"/>
      <c r="BL210" s="475"/>
      <c r="BM210" s="475"/>
      <c r="BN210" s="475"/>
      <c r="BO210" s="475"/>
      <c r="BP210" s="475"/>
      <c r="BQ210" s="475"/>
      <c r="BR210" s="475"/>
      <c r="BS210" s="475"/>
      <c r="BT210" s="475"/>
      <c r="BU210" s="475"/>
      <c r="BV210" s="475"/>
      <c r="BW210" s="475"/>
      <c r="BX210" s="475"/>
      <c r="BY210" s="475"/>
      <c r="BZ210" s="475"/>
      <c r="CA210" s="475"/>
      <c r="CB210" s="475"/>
      <c r="CC210" s="475"/>
      <c r="CD210" s="1095"/>
    </row>
    <row r="211" spans="1:82 16383:16383" s="776" customFormat="1" ht="24" customHeight="1">
      <c r="A211" s="757" t="s">
        <v>39</v>
      </c>
      <c r="B211" s="763" t="s">
        <v>752</v>
      </c>
      <c r="C211" s="755" t="s">
        <v>18</v>
      </c>
      <c r="D211" s="755"/>
      <c r="E211" s="755"/>
      <c r="F211" s="746">
        <f>VLOOKUP(B211,[3]Лист_1!$A:$E,5,0)</f>
        <v>53</v>
      </c>
      <c r="G211" s="1134" t="s">
        <v>24</v>
      </c>
      <c r="H211" s="1143"/>
      <c r="I211" s="1087"/>
      <c r="J211" s="900"/>
      <c r="K211" s="1087"/>
      <c r="L211" s="1092" t="s">
        <v>23</v>
      </c>
      <c r="M211" s="1092" t="s">
        <v>23</v>
      </c>
      <c r="N211" s="900"/>
      <c r="O211" s="1087"/>
      <c r="P211" s="1092" t="s">
        <v>23</v>
      </c>
      <c r="Q211" s="1092" t="s">
        <v>23</v>
      </c>
      <c r="R211" s="1087"/>
      <c r="S211" s="1092" t="s">
        <v>23</v>
      </c>
      <c r="T211" s="1087"/>
      <c r="U211" s="1087"/>
      <c r="V211" s="900"/>
      <c r="W211" s="859" t="s">
        <v>1235</v>
      </c>
      <c r="X211" s="1233"/>
      <c r="Y211" s="1103" t="s">
        <v>781</v>
      </c>
      <c r="Z211" s="880" t="s">
        <v>781</v>
      </c>
      <c r="AA211" s="880" t="s">
        <v>781</v>
      </c>
      <c r="AB211" s="1071"/>
      <c r="AC211" s="900"/>
      <c r="AD211" s="1069" t="s">
        <v>23</v>
      </c>
      <c r="AE211" s="900"/>
      <c r="AF211" s="900"/>
      <c r="AG211" s="788"/>
      <c r="AH211" s="788"/>
      <c r="AI211" s="788"/>
      <c r="AJ211" s="788"/>
      <c r="AK211" s="788"/>
      <c r="AL211" s="788"/>
      <c r="AM211" s="788"/>
      <c r="AN211" s="788"/>
      <c r="AO211" s="788"/>
      <c r="AP211" s="788"/>
      <c r="AQ211" s="788"/>
      <c r="AR211" s="788"/>
      <c r="AS211" s="788"/>
      <c r="AT211" s="788"/>
      <c r="AU211" s="788"/>
      <c r="AV211" s="788"/>
      <c r="AW211" s="788"/>
      <c r="AX211" s="788"/>
      <c r="AY211" s="788"/>
      <c r="AZ211" s="788"/>
      <c r="BA211" s="788"/>
      <c r="BB211" s="788"/>
      <c r="BC211" s="788"/>
      <c r="BD211" s="788"/>
      <c r="BE211" s="788"/>
      <c r="BF211" s="788"/>
      <c r="BG211" s="788"/>
      <c r="BH211" s="788"/>
      <c r="BI211" s="788"/>
      <c r="BJ211" s="788"/>
      <c r="BK211" s="788"/>
      <c r="BL211" s="788"/>
      <c r="BM211" s="788"/>
      <c r="BN211" s="788"/>
      <c r="BO211" s="788"/>
      <c r="BP211" s="788"/>
      <c r="BQ211" s="788"/>
      <c r="BR211" s="788"/>
      <c r="BS211" s="788"/>
      <c r="BT211" s="788"/>
      <c r="BU211" s="788"/>
      <c r="BV211" s="788"/>
      <c r="BW211" s="788"/>
      <c r="BX211" s="788"/>
      <c r="BY211" s="788"/>
      <c r="BZ211" s="788"/>
      <c r="CA211" s="788"/>
      <c r="CB211" s="788"/>
      <c r="CC211" s="788"/>
      <c r="CD211" s="785"/>
    </row>
    <row r="212" spans="1:82 16383:16383" s="776" customFormat="1" ht="24.6" customHeight="1">
      <c r="A212" s="757" t="s">
        <v>39</v>
      </c>
      <c r="B212" s="763" t="s">
        <v>702</v>
      </c>
      <c r="C212" s="755" t="s">
        <v>18</v>
      </c>
      <c r="D212" s="755"/>
      <c r="E212" s="755"/>
      <c r="F212" s="746">
        <f>VLOOKUP(B212,[3]Лист_1!$A:$E,5,0)</f>
        <v>12</v>
      </c>
      <c r="G212" s="749" t="s">
        <v>22</v>
      </c>
      <c r="H212" s="767"/>
      <c r="I212" s="880" t="s">
        <v>837</v>
      </c>
      <c r="J212" s="745"/>
      <c r="K212" s="745"/>
      <c r="L212" s="792"/>
      <c r="M212" s="792"/>
      <c r="N212" s="745"/>
      <c r="O212" s="880" t="s">
        <v>837</v>
      </c>
      <c r="P212" s="744" t="s">
        <v>854</v>
      </c>
      <c r="Q212" s="792"/>
      <c r="R212" s="744" t="s">
        <v>23</v>
      </c>
      <c r="S212" s="792"/>
      <c r="T212" s="745"/>
      <c r="U212" s="745"/>
      <c r="V212" s="745"/>
      <c r="W212" s="852"/>
      <c r="X212" s="1233"/>
      <c r="Y212" s="1070"/>
      <c r="Z212" s="1070"/>
      <c r="AA212" s="1070"/>
      <c r="AB212" s="1071"/>
      <c r="AC212" s="745"/>
      <c r="AD212" s="1069" t="s">
        <v>23</v>
      </c>
      <c r="AE212" s="745"/>
      <c r="AF212" s="1069" t="s">
        <v>23</v>
      </c>
      <c r="AG212" s="788"/>
      <c r="AH212" s="788"/>
      <c r="AI212" s="788"/>
      <c r="AJ212" s="788"/>
      <c r="AK212" s="788"/>
      <c r="AL212" s="788"/>
      <c r="AM212" s="788"/>
      <c r="AN212" s="788"/>
      <c r="AO212" s="788"/>
      <c r="AP212" s="788"/>
      <c r="AQ212" s="788"/>
      <c r="AR212" s="788"/>
      <c r="AS212" s="788"/>
      <c r="AT212" s="788"/>
      <c r="AU212" s="788"/>
      <c r="AV212" s="788"/>
      <c r="AW212" s="788"/>
      <c r="AX212" s="788"/>
      <c r="AY212" s="788"/>
      <c r="AZ212" s="788"/>
      <c r="BA212" s="788"/>
      <c r="BB212" s="788"/>
      <c r="BC212" s="788"/>
      <c r="BD212" s="788"/>
      <c r="BE212" s="788"/>
      <c r="BF212" s="788"/>
      <c r="BG212" s="788"/>
      <c r="BH212" s="788"/>
      <c r="BI212" s="788"/>
      <c r="BJ212" s="788"/>
      <c r="BK212" s="788"/>
      <c r="BL212" s="788"/>
      <c r="BM212" s="788"/>
      <c r="BN212" s="788"/>
      <c r="BO212" s="788"/>
      <c r="BP212" s="788"/>
      <c r="BQ212" s="788"/>
      <c r="BR212" s="788"/>
      <c r="BS212" s="788"/>
      <c r="BT212" s="788"/>
      <c r="BU212" s="788"/>
      <c r="BV212" s="788"/>
      <c r="BW212" s="788"/>
      <c r="BX212" s="788"/>
      <c r="BY212" s="788"/>
      <c r="BZ212" s="788"/>
      <c r="CA212" s="788"/>
      <c r="CB212" s="788"/>
      <c r="CC212" s="788"/>
      <c r="CD212" s="785"/>
    </row>
    <row r="213" spans="1:82 16383:16383" s="805" customFormat="1" ht="24" customHeight="1">
      <c r="A213" s="757" t="s">
        <v>39</v>
      </c>
      <c r="B213" s="763" t="s">
        <v>1345</v>
      </c>
      <c r="C213" s="755" t="s">
        <v>18</v>
      </c>
      <c r="D213" s="755"/>
      <c r="E213" s="755"/>
      <c r="F213" s="746">
        <f>VLOOKUP(B213,[3]Лист_1!$A:$E,5,0)</f>
        <v>80</v>
      </c>
      <c r="G213" s="749" t="s">
        <v>24</v>
      </c>
      <c r="H213" s="803"/>
      <c r="I213" s="880" t="s">
        <v>1284</v>
      </c>
      <c r="J213" s="930"/>
      <c r="K213" s="930"/>
      <c r="L213" s="744" t="s">
        <v>23</v>
      </c>
      <c r="M213" s="744" t="s">
        <v>23</v>
      </c>
      <c r="N213" s="930"/>
      <c r="O213" s="930"/>
      <c r="P213" s="744" t="s">
        <v>23</v>
      </c>
      <c r="Q213" s="744" t="s">
        <v>23</v>
      </c>
      <c r="R213" s="930"/>
      <c r="S213" s="744" t="s">
        <v>23</v>
      </c>
      <c r="T213" s="744" t="s">
        <v>23</v>
      </c>
      <c r="U213" s="930"/>
      <c r="V213" s="930"/>
      <c r="W213" s="859" t="s">
        <v>1235</v>
      </c>
      <c r="X213" s="1233"/>
      <c r="Y213" s="880" t="s">
        <v>740</v>
      </c>
      <c r="Z213" s="880" t="s">
        <v>740</v>
      </c>
      <c r="AA213" s="880" t="s">
        <v>740</v>
      </c>
      <c r="AB213" s="1071"/>
      <c r="AC213" s="744" t="s">
        <v>23</v>
      </c>
      <c r="AD213" s="1069" t="s">
        <v>23</v>
      </c>
      <c r="AE213" s="930"/>
      <c r="AF213" s="930"/>
      <c r="AG213" s="788"/>
      <c r="AH213" s="788"/>
      <c r="AI213" s="788"/>
      <c r="AJ213" s="788"/>
      <c r="AK213" s="788"/>
      <c r="AL213" s="788"/>
      <c r="AM213" s="788"/>
      <c r="AN213" s="788"/>
      <c r="AO213" s="788"/>
      <c r="AP213" s="788"/>
      <c r="AQ213" s="788"/>
      <c r="AR213" s="788"/>
      <c r="AS213" s="788"/>
      <c r="AT213" s="788"/>
      <c r="AU213" s="788"/>
      <c r="AV213" s="788"/>
      <c r="AW213" s="788"/>
      <c r="AX213" s="788"/>
      <c r="AY213" s="788"/>
      <c r="AZ213" s="788"/>
      <c r="BA213" s="788"/>
      <c r="BB213" s="788"/>
      <c r="BC213" s="788"/>
      <c r="BD213" s="788"/>
      <c r="BE213" s="788"/>
      <c r="BF213" s="788"/>
      <c r="BG213" s="788"/>
      <c r="BH213" s="788"/>
      <c r="BI213" s="788"/>
      <c r="BJ213" s="788"/>
      <c r="BK213" s="788"/>
      <c r="BL213" s="788"/>
      <c r="BM213" s="788"/>
      <c r="BN213" s="788"/>
      <c r="BO213" s="788"/>
      <c r="BP213" s="788"/>
      <c r="BQ213" s="788"/>
      <c r="BR213" s="788"/>
      <c r="BS213" s="788"/>
      <c r="BT213" s="788"/>
      <c r="BU213" s="788"/>
      <c r="BV213" s="788"/>
      <c r="BW213" s="788"/>
      <c r="BX213" s="788"/>
      <c r="BY213" s="788"/>
      <c r="BZ213" s="788"/>
      <c r="CA213" s="788"/>
      <c r="CB213" s="788"/>
      <c r="CC213" s="788"/>
      <c r="CD213" s="804"/>
    </row>
    <row r="214" spans="1:82 16383:16383" s="1242" customFormat="1" ht="24" customHeight="1">
      <c r="A214" s="757" t="s">
        <v>39</v>
      </c>
      <c r="B214" s="763" t="s">
        <v>1110</v>
      </c>
      <c r="C214" s="755" t="s">
        <v>18</v>
      </c>
      <c r="D214" s="1248"/>
      <c r="E214" s="1248"/>
      <c r="F214" s="746">
        <f>VLOOKUP(B214,[3]Лист_1!$A:$E,5,0)</f>
        <v>212</v>
      </c>
      <c r="G214" s="749" t="s">
        <v>24</v>
      </c>
      <c r="H214" s="1241"/>
      <c r="I214" s="1237"/>
      <c r="J214" s="1237"/>
      <c r="K214" s="1237"/>
      <c r="L214" s="744" t="s">
        <v>23</v>
      </c>
      <c r="M214" s="744" t="s">
        <v>23</v>
      </c>
      <c r="N214" s="1237"/>
      <c r="O214" s="1237"/>
      <c r="P214" s="744" t="s">
        <v>23</v>
      </c>
      <c r="Q214" s="744" t="s">
        <v>23</v>
      </c>
      <c r="R214" s="1237"/>
      <c r="S214" s="1233"/>
      <c r="T214" s="1237"/>
      <c r="U214" s="1237"/>
      <c r="V214" s="1149"/>
      <c r="W214" s="859" t="s">
        <v>1235</v>
      </c>
      <c r="X214" s="1233"/>
      <c r="Y214" s="880" t="s">
        <v>740</v>
      </c>
      <c r="Z214" s="880" t="s">
        <v>740</v>
      </c>
      <c r="AA214" s="880" t="s">
        <v>740</v>
      </c>
      <c r="AB214" s="1245"/>
      <c r="AC214" s="1233"/>
      <c r="AD214" s="1069" t="s">
        <v>23</v>
      </c>
      <c r="AE214" s="1237"/>
      <c r="AF214" s="1237"/>
      <c r="AG214" s="789"/>
      <c r="AH214" s="789"/>
      <c r="AI214" s="789"/>
      <c r="AJ214" s="789"/>
      <c r="AK214" s="789"/>
      <c r="AL214" s="789"/>
      <c r="AM214" s="789"/>
      <c r="AN214" s="789"/>
      <c r="AO214" s="789"/>
      <c r="AP214" s="789"/>
      <c r="AQ214" s="789"/>
      <c r="AR214" s="789"/>
      <c r="AS214" s="789"/>
      <c r="AT214" s="789"/>
      <c r="AU214" s="789"/>
      <c r="AV214" s="789"/>
      <c r="AW214" s="789"/>
      <c r="AX214" s="789"/>
      <c r="AY214" s="789"/>
      <c r="AZ214" s="789"/>
      <c r="BA214" s="789"/>
      <c r="BB214" s="789"/>
      <c r="BC214" s="789"/>
      <c r="BD214" s="789"/>
      <c r="BE214" s="789"/>
      <c r="BF214" s="789"/>
      <c r="BG214" s="789"/>
      <c r="BH214" s="789"/>
      <c r="BI214" s="789"/>
      <c r="BJ214" s="789"/>
      <c r="BK214" s="789"/>
      <c r="BL214" s="789"/>
      <c r="BM214" s="789"/>
      <c r="BN214" s="789"/>
      <c r="BO214" s="789"/>
      <c r="BP214" s="789"/>
      <c r="BQ214" s="789"/>
      <c r="BR214" s="789"/>
      <c r="BS214" s="789"/>
      <c r="BT214" s="789"/>
      <c r="BU214" s="789"/>
      <c r="BV214" s="789"/>
      <c r="BW214" s="789"/>
      <c r="BX214" s="789"/>
      <c r="BY214" s="789"/>
      <c r="BZ214" s="789"/>
      <c r="CA214" s="789"/>
      <c r="CB214" s="789"/>
      <c r="CC214" s="789"/>
      <c r="CD214" s="1120"/>
    </row>
    <row r="215" spans="1:82 16383:16383" s="1242" customFormat="1" ht="24" customHeight="1">
      <c r="A215" s="762" t="s">
        <v>39</v>
      </c>
      <c r="B215" s="763" t="s">
        <v>1289</v>
      </c>
      <c r="C215" s="763" t="s">
        <v>18</v>
      </c>
      <c r="D215" s="1248"/>
      <c r="E215" s="1248"/>
      <c r="F215" s="746">
        <f>VLOOKUP(B215,[3]Лист_1!$A:$E,5,0)</f>
        <v>72</v>
      </c>
      <c r="G215" s="764" t="s">
        <v>24</v>
      </c>
      <c r="H215" s="1241"/>
      <c r="I215" s="1237"/>
      <c r="J215" s="1237"/>
      <c r="K215" s="1237"/>
      <c r="L215" s="744" t="s">
        <v>23</v>
      </c>
      <c r="M215" s="744" t="s">
        <v>23</v>
      </c>
      <c r="N215" s="1237"/>
      <c r="O215" s="1237"/>
      <c r="P215" s="744" t="s">
        <v>23</v>
      </c>
      <c r="Q215" s="744" t="s">
        <v>23</v>
      </c>
      <c r="R215" s="1237"/>
      <c r="S215" s="1233"/>
      <c r="T215" s="1237"/>
      <c r="U215" s="1237"/>
      <c r="V215" s="1257"/>
      <c r="W215" s="859" t="s">
        <v>1235</v>
      </c>
      <c r="X215" s="1233"/>
      <c r="Y215" s="880" t="s">
        <v>1300</v>
      </c>
      <c r="Z215" s="1110"/>
      <c r="AA215" s="880" t="s">
        <v>1300</v>
      </c>
      <c r="AB215" s="1245"/>
      <c r="AC215" s="1233"/>
      <c r="AD215" s="1069" t="s">
        <v>23</v>
      </c>
      <c r="AE215" s="1237"/>
      <c r="AF215" s="1237"/>
      <c r="AG215" s="789"/>
      <c r="AH215" s="789"/>
      <c r="AI215" s="789"/>
      <c r="AJ215" s="789"/>
      <c r="AK215" s="789"/>
      <c r="AL215" s="789"/>
      <c r="AM215" s="789"/>
      <c r="AN215" s="789"/>
      <c r="AO215" s="789"/>
      <c r="AP215" s="789"/>
      <c r="AQ215" s="789"/>
      <c r="AR215" s="789"/>
      <c r="AS215" s="789"/>
      <c r="AT215" s="789"/>
      <c r="AU215" s="789"/>
      <c r="AV215" s="789"/>
      <c r="AW215" s="789"/>
      <c r="AX215" s="789"/>
      <c r="AY215" s="789"/>
      <c r="AZ215" s="789"/>
      <c r="BA215" s="789"/>
      <c r="BB215" s="789"/>
      <c r="BC215" s="789"/>
      <c r="BD215" s="789"/>
      <c r="BE215" s="789"/>
      <c r="BF215" s="789"/>
      <c r="BG215" s="789"/>
      <c r="BH215" s="789"/>
      <c r="BI215" s="789"/>
      <c r="BJ215" s="789"/>
      <c r="BK215" s="789"/>
      <c r="BL215" s="789"/>
      <c r="BM215" s="789"/>
      <c r="BN215" s="789"/>
      <c r="BO215" s="789"/>
      <c r="BP215" s="789"/>
      <c r="BQ215" s="789"/>
      <c r="BR215" s="789"/>
      <c r="BS215" s="789"/>
      <c r="BT215" s="789"/>
      <c r="BU215" s="789"/>
      <c r="BV215" s="789"/>
      <c r="BW215" s="789"/>
      <c r="BX215" s="789"/>
      <c r="BY215" s="789"/>
      <c r="BZ215" s="789"/>
      <c r="CA215" s="789"/>
      <c r="CB215" s="789"/>
      <c r="CC215" s="789"/>
      <c r="CD215" s="1120"/>
    </row>
    <row r="216" spans="1:82 16383:16383" s="776" customFormat="1" ht="24" customHeight="1">
      <c r="A216" s="757" t="s">
        <v>39</v>
      </c>
      <c r="B216" s="763" t="s">
        <v>679</v>
      </c>
      <c r="C216" s="755" t="s">
        <v>18</v>
      </c>
      <c r="D216" s="755"/>
      <c r="E216" s="755"/>
      <c r="F216" s="746">
        <v>0</v>
      </c>
      <c r="G216" s="749" t="s">
        <v>24</v>
      </c>
      <c r="H216" s="767"/>
      <c r="I216" s="745"/>
      <c r="J216" s="745"/>
      <c r="K216" s="745"/>
      <c r="L216" s="744" t="s">
        <v>23</v>
      </c>
      <c r="M216" s="744" t="s">
        <v>23</v>
      </c>
      <c r="N216" s="745"/>
      <c r="O216" s="745"/>
      <c r="P216" s="744" t="s">
        <v>23</v>
      </c>
      <c r="Q216" s="744" t="s">
        <v>23</v>
      </c>
      <c r="R216" s="745"/>
      <c r="S216" s="744" t="s">
        <v>23</v>
      </c>
      <c r="T216" s="745"/>
      <c r="U216" s="745"/>
      <c r="V216" s="862"/>
      <c r="W216" s="859" t="s">
        <v>1235</v>
      </c>
      <c r="X216" s="1233"/>
      <c r="Y216" s="880" t="s">
        <v>700</v>
      </c>
      <c r="Z216" s="871" t="s">
        <v>700</v>
      </c>
      <c r="AA216" s="751" t="s">
        <v>700</v>
      </c>
      <c r="AB216" s="1071"/>
      <c r="AC216" s="745"/>
      <c r="AD216" s="1069" t="s">
        <v>23</v>
      </c>
      <c r="AE216" s="744" t="s">
        <v>23</v>
      </c>
      <c r="AF216" s="745"/>
      <c r="AG216" s="788"/>
      <c r="AH216" s="788"/>
      <c r="AI216" s="788"/>
      <c r="AJ216" s="788"/>
      <c r="AK216" s="788"/>
      <c r="AL216" s="788"/>
      <c r="AM216" s="788"/>
      <c r="AN216" s="788"/>
      <c r="AO216" s="788"/>
      <c r="AP216" s="788"/>
      <c r="AQ216" s="788"/>
      <c r="AR216" s="788"/>
      <c r="AS216" s="788"/>
      <c r="AT216" s="788"/>
      <c r="AU216" s="788"/>
      <c r="AV216" s="788"/>
      <c r="AW216" s="788"/>
      <c r="AX216" s="788"/>
      <c r="AY216" s="788"/>
      <c r="AZ216" s="788"/>
      <c r="BA216" s="788"/>
      <c r="BB216" s="788"/>
      <c r="BC216" s="788"/>
      <c r="BD216" s="788"/>
      <c r="BE216" s="788"/>
      <c r="BF216" s="788"/>
      <c r="BG216" s="788"/>
      <c r="BH216" s="788"/>
      <c r="BI216" s="788"/>
      <c r="BJ216" s="788"/>
      <c r="BK216" s="788"/>
      <c r="BL216" s="788"/>
      <c r="BM216" s="788"/>
      <c r="BN216" s="788"/>
      <c r="BO216" s="788"/>
      <c r="BP216" s="788"/>
      <c r="BQ216" s="788"/>
      <c r="BR216" s="788"/>
      <c r="BS216" s="788"/>
      <c r="BT216" s="788"/>
      <c r="BU216" s="788"/>
      <c r="BV216" s="788"/>
      <c r="BW216" s="788"/>
      <c r="BX216" s="788"/>
      <c r="BY216" s="788"/>
      <c r="BZ216" s="788"/>
      <c r="CA216" s="788"/>
      <c r="CB216" s="788"/>
      <c r="CC216" s="788"/>
      <c r="CD216" s="785"/>
    </row>
    <row r="217" spans="1:82 16383:16383" s="776" customFormat="1" ht="40.799999999999997" customHeight="1">
      <c r="A217" s="762" t="s">
        <v>39</v>
      </c>
      <c r="B217" s="763" t="s">
        <v>852</v>
      </c>
      <c r="C217" s="763" t="s">
        <v>18</v>
      </c>
      <c r="D217" s="755"/>
      <c r="E217" s="755"/>
      <c r="F217" s="746">
        <f>VLOOKUP(B217,[3]Лист_1!$A:$E,5,0)</f>
        <v>0</v>
      </c>
      <c r="G217" s="749" t="s">
        <v>22</v>
      </c>
      <c r="H217" s="767"/>
      <c r="I217" s="880" t="s">
        <v>699</v>
      </c>
      <c r="J217" s="745"/>
      <c r="K217" s="745"/>
      <c r="L217" s="792"/>
      <c r="M217" s="792"/>
      <c r="N217" s="745"/>
      <c r="O217" s="880" t="s">
        <v>699</v>
      </c>
      <c r="P217" s="744" t="s">
        <v>854</v>
      </c>
      <c r="Q217" s="792"/>
      <c r="R217" s="744" t="s">
        <v>23</v>
      </c>
      <c r="S217" s="792"/>
      <c r="T217" s="745"/>
      <c r="U217" s="745"/>
      <c r="V217" s="862"/>
      <c r="W217" s="852"/>
      <c r="X217" s="1233"/>
      <c r="Y217" s="1070"/>
      <c r="Z217" s="874"/>
      <c r="AA217" s="793"/>
      <c r="AB217" s="1071"/>
      <c r="AC217" s="745"/>
      <c r="AD217" s="1077"/>
      <c r="AE217" s="744" t="s">
        <v>23</v>
      </c>
      <c r="AF217" s="1069" t="s">
        <v>23</v>
      </c>
      <c r="AG217" s="788"/>
      <c r="AH217" s="788"/>
      <c r="AI217" s="788"/>
      <c r="AJ217" s="788"/>
      <c r="AK217" s="788"/>
      <c r="AL217" s="788"/>
      <c r="AM217" s="788"/>
      <c r="AN217" s="788"/>
      <c r="AO217" s="788"/>
      <c r="AP217" s="788"/>
      <c r="AQ217" s="788"/>
      <c r="AR217" s="788"/>
      <c r="AS217" s="788"/>
      <c r="AT217" s="788"/>
      <c r="AU217" s="788"/>
      <c r="AV217" s="788"/>
      <c r="AW217" s="788"/>
      <c r="AX217" s="788"/>
      <c r="AY217" s="788"/>
      <c r="AZ217" s="788"/>
      <c r="BA217" s="788"/>
      <c r="BB217" s="788"/>
      <c r="BC217" s="788"/>
      <c r="BD217" s="788"/>
      <c r="BE217" s="788"/>
      <c r="BF217" s="788"/>
      <c r="BG217" s="788"/>
      <c r="BH217" s="788"/>
      <c r="BI217" s="788"/>
      <c r="BJ217" s="788"/>
      <c r="BK217" s="788"/>
      <c r="BL217" s="788"/>
      <c r="BM217" s="788"/>
      <c r="BN217" s="788"/>
      <c r="BO217" s="788"/>
      <c r="BP217" s="788"/>
      <c r="BQ217" s="788"/>
      <c r="BR217" s="788"/>
      <c r="BS217" s="788"/>
      <c r="BT217" s="788"/>
      <c r="BU217" s="788"/>
      <c r="BV217" s="788"/>
      <c r="BW217" s="788"/>
      <c r="BX217" s="788"/>
      <c r="BY217" s="788"/>
      <c r="BZ217" s="788"/>
      <c r="CA217" s="788"/>
      <c r="CB217" s="788"/>
      <c r="CC217" s="788"/>
      <c r="CD217" s="785"/>
    </row>
    <row r="218" spans="1:82 16383:16383" s="1242" customFormat="1" ht="24" customHeight="1">
      <c r="A218" s="762" t="s">
        <v>39</v>
      </c>
      <c r="B218" s="763" t="s">
        <v>1301</v>
      </c>
      <c r="C218" s="763" t="s">
        <v>18</v>
      </c>
      <c r="D218" s="1248"/>
      <c r="E218" s="1248"/>
      <c r="F218" s="746">
        <f>VLOOKUP(B218,[3]Лист_1!$A:$E,5,0)</f>
        <v>176</v>
      </c>
      <c r="G218" s="764" t="s">
        <v>24</v>
      </c>
      <c r="H218" s="1241"/>
      <c r="I218" s="1237"/>
      <c r="J218" s="1237"/>
      <c r="K218" s="1237"/>
      <c r="L218" s="744" t="s">
        <v>23</v>
      </c>
      <c r="M218" s="744" t="s">
        <v>23</v>
      </c>
      <c r="N218" s="1237"/>
      <c r="O218" s="1237"/>
      <c r="P218" s="744" t="s">
        <v>23</v>
      </c>
      <c r="Q218" s="744" t="s">
        <v>23</v>
      </c>
      <c r="R218" s="1237"/>
      <c r="S218" s="744" t="s">
        <v>23</v>
      </c>
      <c r="T218" s="1237"/>
      <c r="U218" s="1237"/>
      <c r="V218" s="1257"/>
      <c r="W218" s="859" t="s">
        <v>1235</v>
      </c>
      <c r="X218" s="1233"/>
      <c r="Y218" s="880" t="s">
        <v>1300</v>
      </c>
      <c r="Z218" s="1110"/>
      <c r="AA218" s="880" t="s">
        <v>1300</v>
      </c>
      <c r="AB218" s="1245"/>
      <c r="AC218" s="1237"/>
      <c r="AD218" s="1069" t="s">
        <v>23</v>
      </c>
      <c r="AE218" s="1233"/>
      <c r="AF218" s="1237"/>
      <c r="AG218" s="789"/>
      <c r="AH218" s="789"/>
      <c r="AI218" s="789"/>
      <c r="AJ218" s="789"/>
      <c r="AK218" s="789"/>
      <c r="AL218" s="789"/>
      <c r="AM218" s="789"/>
      <c r="AN218" s="789"/>
      <c r="AO218" s="789"/>
      <c r="AP218" s="789"/>
      <c r="AQ218" s="789"/>
      <c r="AR218" s="789"/>
      <c r="AS218" s="789"/>
      <c r="AT218" s="789"/>
      <c r="AU218" s="789"/>
      <c r="AV218" s="789"/>
      <c r="AW218" s="789"/>
      <c r="AX218" s="789"/>
      <c r="AY218" s="789"/>
      <c r="AZ218" s="789"/>
      <c r="BA218" s="789"/>
      <c r="BB218" s="789"/>
      <c r="BC218" s="789"/>
      <c r="BD218" s="789"/>
      <c r="BE218" s="789"/>
      <c r="BF218" s="789"/>
      <c r="BG218" s="789"/>
      <c r="BH218" s="789"/>
      <c r="BI218" s="789"/>
      <c r="BJ218" s="789"/>
      <c r="BK218" s="789"/>
      <c r="BL218" s="789"/>
      <c r="BM218" s="789"/>
      <c r="BN218" s="789"/>
      <c r="BO218" s="789"/>
      <c r="BP218" s="789"/>
      <c r="BQ218" s="789"/>
      <c r="BR218" s="789"/>
      <c r="BS218" s="789"/>
      <c r="BT218" s="789"/>
      <c r="BU218" s="789"/>
      <c r="BV218" s="789"/>
      <c r="BW218" s="789"/>
      <c r="BX218" s="789"/>
      <c r="BY218" s="789"/>
      <c r="BZ218" s="789"/>
      <c r="CA218" s="789"/>
      <c r="CB218" s="789"/>
      <c r="CC218" s="789"/>
      <c r="CD218" s="1120"/>
    </row>
    <row r="219" spans="1:82 16383:16383" s="770" customFormat="1" ht="48" customHeight="1">
      <c r="A219" s="747" t="s">
        <v>39</v>
      </c>
      <c r="B219" s="763" t="s">
        <v>560</v>
      </c>
      <c r="C219" s="748" t="s">
        <v>18</v>
      </c>
      <c r="D219" s="748"/>
      <c r="E219" s="748"/>
      <c r="F219" s="746">
        <f>VLOOKUP(B219,[3]Лист_1!$A:$E,5,0)</f>
        <v>1</v>
      </c>
      <c r="G219" s="749" t="s">
        <v>22</v>
      </c>
      <c r="H219" s="750"/>
      <c r="I219" s="880" t="s">
        <v>646</v>
      </c>
      <c r="J219" s="745"/>
      <c r="K219" s="745"/>
      <c r="L219" s="792"/>
      <c r="M219" s="792"/>
      <c r="N219" s="745"/>
      <c r="O219" s="880" t="s">
        <v>646</v>
      </c>
      <c r="P219" s="744" t="s">
        <v>854</v>
      </c>
      <c r="Q219" s="792"/>
      <c r="R219" s="744" t="s">
        <v>23</v>
      </c>
      <c r="S219" s="792"/>
      <c r="T219" s="745"/>
      <c r="U219" s="745"/>
      <c r="V219" s="862"/>
      <c r="W219" s="853"/>
      <c r="X219" s="1237"/>
      <c r="Y219" s="1070"/>
      <c r="Z219" s="874"/>
      <c r="AA219" s="793"/>
      <c r="AB219" s="1071"/>
      <c r="AC219" s="745"/>
      <c r="AD219" s="1069" t="s">
        <v>23</v>
      </c>
      <c r="AE219" s="744" t="s">
        <v>23</v>
      </c>
      <c r="AF219" s="744" t="s">
        <v>23</v>
      </c>
      <c r="AG219" s="743"/>
      <c r="AH219" s="743"/>
      <c r="AI219" s="743"/>
      <c r="AJ219" s="743"/>
      <c r="AK219" s="743"/>
      <c r="AL219" s="743"/>
      <c r="AM219" s="743"/>
      <c r="AN219" s="743"/>
      <c r="AO219" s="743"/>
      <c r="AP219" s="743"/>
      <c r="AQ219" s="743"/>
      <c r="AR219" s="743"/>
      <c r="AS219" s="743"/>
      <c r="AT219" s="743"/>
      <c r="AU219" s="743"/>
      <c r="AV219" s="743"/>
      <c r="AW219" s="743"/>
      <c r="AX219" s="743"/>
      <c r="AY219" s="743"/>
      <c r="AZ219" s="743"/>
      <c r="BA219" s="743"/>
      <c r="BB219" s="743"/>
      <c r="BC219" s="743"/>
      <c r="BD219" s="743"/>
      <c r="BE219" s="743"/>
      <c r="BF219" s="743"/>
      <c r="BG219" s="743"/>
      <c r="BH219" s="743"/>
      <c r="BI219" s="743"/>
      <c r="BJ219" s="743"/>
      <c r="BK219" s="743"/>
      <c r="BL219" s="743"/>
      <c r="BM219" s="743"/>
      <c r="BN219" s="743"/>
      <c r="BO219" s="743"/>
      <c r="BP219" s="743"/>
      <c r="BQ219" s="743"/>
      <c r="BR219" s="743"/>
      <c r="BS219" s="743"/>
      <c r="BT219" s="743"/>
      <c r="BU219" s="743"/>
      <c r="BV219" s="743"/>
      <c r="BW219" s="743"/>
      <c r="BX219" s="743"/>
      <c r="BY219" s="743"/>
      <c r="BZ219" s="743"/>
      <c r="CA219" s="743"/>
      <c r="CB219" s="743"/>
      <c r="CC219" s="743"/>
      <c r="CD219" s="784"/>
      <c r="XFC219" s="745"/>
    </row>
    <row r="220" spans="1:82 16383:16383" s="776" customFormat="1" ht="48" customHeight="1">
      <c r="A220" s="757" t="s">
        <v>39</v>
      </c>
      <c r="B220" s="763" t="s">
        <v>747</v>
      </c>
      <c r="C220" s="755" t="s">
        <v>18</v>
      </c>
      <c r="D220" s="755"/>
      <c r="E220" s="755"/>
      <c r="F220" s="746">
        <f>VLOOKUP(B220,[3]Лист_1!$A:$E,5,0)</f>
        <v>5</v>
      </c>
      <c r="G220" s="761" t="s">
        <v>22</v>
      </c>
      <c r="H220" s="767"/>
      <c r="I220" s="880" t="s">
        <v>662</v>
      </c>
      <c r="J220" s="745"/>
      <c r="K220" s="880" t="s">
        <v>1129</v>
      </c>
      <c r="L220" s="792"/>
      <c r="M220" s="792"/>
      <c r="N220" s="745"/>
      <c r="O220" s="751" t="s">
        <v>662</v>
      </c>
      <c r="P220" s="744" t="s">
        <v>854</v>
      </c>
      <c r="Q220" s="792"/>
      <c r="R220" s="744" t="s">
        <v>703</v>
      </c>
      <c r="S220" s="792"/>
      <c r="T220" s="745"/>
      <c r="U220" s="745"/>
      <c r="V220" s="862"/>
      <c r="W220" s="852"/>
      <c r="X220" s="1233"/>
      <c r="Y220" s="1070"/>
      <c r="Z220" s="874"/>
      <c r="AA220" s="793"/>
      <c r="AB220" s="1071"/>
      <c r="AC220" s="745"/>
      <c r="AD220" s="1069" t="s">
        <v>23</v>
      </c>
      <c r="AE220" s="744" t="s">
        <v>23</v>
      </c>
      <c r="AF220" s="1069" t="s">
        <v>23</v>
      </c>
      <c r="AG220" s="788"/>
      <c r="AH220" s="788"/>
      <c r="AI220" s="788"/>
      <c r="AJ220" s="788"/>
      <c r="AK220" s="788"/>
      <c r="AL220" s="788"/>
      <c r="AM220" s="788"/>
      <c r="AN220" s="788"/>
      <c r="AO220" s="788"/>
      <c r="AP220" s="788"/>
      <c r="AQ220" s="788"/>
      <c r="AR220" s="788"/>
      <c r="AS220" s="788"/>
      <c r="AT220" s="788"/>
      <c r="AU220" s="788"/>
      <c r="AV220" s="788"/>
      <c r="AW220" s="788"/>
      <c r="AX220" s="788"/>
      <c r="AY220" s="788"/>
      <c r="AZ220" s="788"/>
      <c r="BA220" s="788"/>
      <c r="BB220" s="788"/>
      <c r="BC220" s="788"/>
      <c r="BD220" s="788"/>
      <c r="BE220" s="788"/>
      <c r="BF220" s="788"/>
      <c r="BG220" s="788"/>
      <c r="BH220" s="788"/>
      <c r="BI220" s="788"/>
      <c r="BJ220" s="788"/>
      <c r="BK220" s="788"/>
      <c r="BL220" s="788"/>
      <c r="BM220" s="788"/>
      <c r="BN220" s="788"/>
      <c r="BO220" s="788"/>
      <c r="BP220" s="788"/>
      <c r="BQ220" s="788"/>
      <c r="BR220" s="788"/>
      <c r="BS220" s="788"/>
      <c r="BT220" s="788"/>
      <c r="BU220" s="788"/>
      <c r="BV220" s="788"/>
      <c r="BW220" s="788"/>
      <c r="BX220" s="788"/>
      <c r="BY220" s="788"/>
      <c r="BZ220" s="788"/>
      <c r="CA220" s="788"/>
      <c r="CB220" s="788"/>
      <c r="CC220" s="788"/>
      <c r="CD220" s="785"/>
    </row>
    <row r="221" spans="1:82 16383:16383" s="776" customFormat="1" ht="24" customHeight="1">
      <c r="A221" s="757" t="s">
        <v>39</v>
      </c>
      <c r="B221" s="763" t="s">
        <v>748</v>
      </c>
      <c r="C221" s="755" t="s">
        <v>18</v>
      </c>
      <c r="D221" s="755"/>
      <c r="E221" s="755"/>
      <c r="F221" s="746">
        <f>VLOOKUP(B221,[3]Лист_1!$A:$E,5,0)</f>
        <v>15</v>
      </c>
      <c r="G221" s="764" t="s">
        <v>24</v>
      </c>
      <c r="H221" s="767"/>
      <c r="I221" s="828"/>
      <c r="J221" s="828"/>
      <c r="K221" s="828"/>
      <c r="L221" s="744" t="s">
        <v>23</v>
      </c>
      <c r="M221" s="744" t="s">
        <v>23</v>
      </c>
      <c r="N221" s="828"/>
      <c r="O221" s="828"/>
      <c r="P221" s="744" t="s">
        <v>23</v>
      </c>
      <c r="Q221" s="744" t="s">
        <v>23</v>
      </c>
      <c r="R221" s="828"/>
      <c r="S221" s="744" t="s">
        <v>23</v>
      </c>
      <c r="T221" s="828"/>
      <c r="U221" s="828"/>
      <c r="V221" s="865"/>
      <c r="W221" s="859" t="s">
        <v>1235</v>
      </c>
      <c r="X221" s="1233"/>
      <c r="Y221" s="880" t="s">
        <v>749</v>
      </c>
      <c r="Z221" s="871" t="s">
        <v>749</v>
      </c>
      <c r="AA221" s="751" t="s">
        <v>749</v>
      </c>
      <c r="AB221" s="1071"/>
      <c r="AC221" s="828"/>
      <c r="AD221" s="1069" t="s">
        <v>23</v>
      </c>
      <c r="AE221" s="828"/>
      <c r="AF221" s="828"/>
      <c r="AG221" s="788"/>
      <c r="AH221" s="788"/>
      <c r="AI221" s="788"/>
      <c r="AJ221" s="788"/>
      <c r="AK221" s="788"/>
      <c r="AL221" s="788"/>
      <c r="AM221" s="788"/>
      <c r="AN221" s="788"/>
      <c r="AO221" s="788"/>
      <c r="AP221" s="788"/>
      <c r="AQ221" s="788"/>
      <c r="AR221" s="788"/>
      <c r="AS221" s="788"/>
      <c r="AT221" s="788"/>
      <c r="AU221" s="788"/>
      <c r="AV221" s="788"/>
      <c r="AW221" s="788"/>
      <c r="AX221" s="788"/>
      <c r="AY221" s="788"/>
      <c r="AZ221" s="788"/>
      <c r="BA221" s="788"/>
      <c r="BB221" s="788"/>
      <c r="BC221" s="788"/>
      <c r="BD221" s="788"/>
      <c r="BE221" s="788"/>
      <c r="BF221" s="788"/>
      <c r="BG221" s="788"/>
      <c r="BH221" s="788"/>
      <c r="BI221" s="788"/>
      <c r="BJ221" s="788"/>
      <c r="BK221" s="788"/>
      <c r="BL221" s="788"/>
      <c r="BM221" s="788"/>
      <c r="BN221" s="788"/>
      <c r="BO221" s="788"/>
      <c r="BP221" s="788"/>
      <c r="BQ221" s="788"/>
      <c r="BR221" s="788"/>
      <c r="BS221" s="788"/>
      <c r="BT221" s="788"/>
      <c r="BU221" s="788"/>
      <c r="BV221" s="788"/>
      <c r="BW221" s="788"/>
      <c r="BX221" s="788"/>
      <c r="BY221" s="788"/>
      <c r="BZ221" s="788"/>
      <c r="CA221" s="788"/>
      <c r="CB221" s="788"/>
      <c r="CC221" s="788"/>
      <c r="CD221" s="785"/>
    </row>
    <row r="222" spans="1:82 16383:16383" s="776" customFormat="1" ht="24" customHeight="1">
      <c r="A222" s="747" t="s">
        <v>39</v>
      </c>
      <c r="B222" s="763" t="s">
        <v>836</v>
      </c>
      <c r="C222" s="748" t="s">
        <v>18</v>
      </c>
      <c r="D222" s="748"/>
      <c r="E222" s="748"/>
      <c r="F222" s="746">
        <f>VLOOKUP(B222,[3]Лист_1!$A:$E,5,0)</f>
        <v>0</v>
      </c>
      <c r="G222" s="749" t="s">
        <v>24</v>
      </c>
      <c r="H222" s="767"/>
      <c r="I222" s="880" t="s">
        <v>661</v>
      </c>
      <c r="J222" s="756"/>
      <c r="K222" s="756"/>
      <c r="L222" s="792"/>
      <c r="M222" s="792"/>
      <c r="N222" s="756"/>
      <c r="O222" s="880" t="s">
        <v>661</v>
      </c>
      <c r="P222" s="744" t="s">
        <v>854</v>
      </c>
      <c r="Q222" s="792"/>
      <c r="R222" s="744" t="s">
        <v>703</v>
      </c>
      <c r="S222" s="744" t="s">
        <v>23</v>
      </c>
      <c r="T222" s="792"/>
      <c r="U222" s="756"/>
      <c r="V222" s="863"/>
      <c r="W222" s="854"/>
      <c r="X222" s="1233"/>
      <c r="Y222" s="1070"/>
      <c r="Z222" s="874"/>
      <c r="AA222" s="793"/>
      <c r="AB222" s="1071"/>
      <c r="AC222" s="756"/>
      <c r="AD222" s="1069" t="s">
        <v>23</v>
      </c>
      <c r="AE222" s="744" t="s">
        <v>23</v>
      </c>
      <c r="AF222" s="756"/>
      <c r="AG222" s="788"/>
      <c r="AH222" s="788"/>
      <c r="AI222" s="788"/>
      <c r="AJ222" s="788"/>
      <c r="AK222" s="788"/>
      <c r="AL222" s="788"/>
      <c r="AM222" s="788"/>
      <c r="AN222" s="788"/>
      <c r="AO222" s="788"/>
      <c r="AP222" s="788"/>
      <c r="AQ222" s="788"/>
      <c r="AR222" s="788"/>
      <c r="AS222" s="788"/>
      <c r="AT222" s="788"/>
      <c r="AU222" s="788"/>
      <c r="AV222" s="788"/>
      <c r="AW222" s="788"/>
      <c r="AX222" s="788"/>
      <c r="AY222" s="788"/>
      <c r="AZ222" s="788"/>
      <c r="BA222" s="788"/>
      <c r="BB222" s="788"/>
      <c r="BC222" s="788"/>
      <c r="BD222" s="788"/>
      <c r="BE222" s="788"/>
      <c r="BF222" s="788"/>
      <c r="BG222" s="788"/>
      <c r="BH222" s="788"/>
      <c r="BI222" s="788"/>
      <c r="BJ222" s="788"/>
      <c r="BK222" s="788"/>
      <c r="BL222" s="788"/>
      <c r="BM222" s="788"/>
      <c r="BN222" s="788"/>
      <c r="BO222" s="788"/>
      <c r="BP222" s="788"/>
      <c r="BQ222" s="788"/>
      <c r="BR222" s="788"/>
      <c r="BS222" s="788"/>
      <c r="BT222" s="788"/>
      <c r="BU222" s="788"/>
      <c r="BV222" s="788"/>
      <c r="BW222" s="788"/>
      <c r="BX222" s="788"/>
      <c r="BY222" s="788"/>
      <c r="BZ222" s="788"/>
      <c r="CA222" s="788"/>
      <c r="CB222" s="788"/>
      <c r="CC222" s="788"/>
      <c r="CD222" s="785"/>
    </row>
    <row r="223" spans="1:82 16383:16383" s="953" customFormat="1" ht="24" customHeight="1">
      <c r="A223" s="747" t="s">
        <v>39</v>
      </c>
      <c r="B223" s="763" t="s">
        <v>816</v>
      </c>
      <c r="C223" s="748" t="s">
        <v>18</v>
      </c>
      <c r="D223" s="748"/>
      <c r="E223" s="748"/>
      <c r="F223" s="746">
        <f>VLOOKUP(B223,[3]Лист_1!$A:$E,5,0)</f>
        <v>0</v>
      </c>
      <c r="G223" s="749" t="s">
        <v>24</v>
      </c>
      <c r="H223" s="950"/>
      <c r="I223" s="949"/>
      <c r="J223" s="949"/>
      <c r="K223" s="949"/>
      <c r="L223" s="744" t="s">
        <v>23</v>
      </c>
      <c r="M223" s="744" t="s">
        <v>23</v>
      </c>
      <c r="N223" s="949"/>
      <c r="O223" s="949"/>
      <c r="P223" s="744" t="s">
        <v>23</v>
      </c>
      <c r="Q223" s="744" t="s">
        <v>23</v>
      </c>
      <c r="R223" s="949"/>
      <c r="S223" s="744" t="s">
        <v>23</v>
      </c>
      <c r="T223" s="744" t="s">
        <v>23</v>
      </c>
      <c r="U223" s="949"/>
      <c r="V223" s="951"/>
      <c r="W223" s="859" t="s">
        <v>1235</v>
      </c>
      <c r="X223" s="1233"/>
      <c r="Y223" s="880" t="s">
        <v>735</v>
      </c>
      <c r="Z223" s="880" t="s">
        <v>735</v>
      </c>
      <c r="AA223" s="880" t="s">
        <v>735</v>
      </c>
      <c r="AB223" s="1071"/>
      <c r="AC223" s="949"/>
      <c r="AD223" s="1069" t="s">
        <v>23</v>
      </c>
      <c r="AE223" s="943"/>
      <c r="AF223" s="949"/>
      <c r="AG223" s="788"/>
      <c r="AH223" s="788"/>
      <c r="AI223" s="788"/>
      <c r="AJ223" s="788"/>
      <c r="AK223" s="788"/>
      <c r="AL223" s="788"/>
      <c r="AM223" s="788"/>
      <c r="AN223" s="788"/>
      <c r="AO223" s="788"/>
      <c r="AP223" s="788"/>
      <c r="AQ223" s="788"/>
      <c r="AR223" s="788"/>
      <c r="AS223" s="788"/>
      <c r="AT223" s="788"/>
      <c r="AU223" s="788"/>
      <c r="AV223" s="788"/>
      <c r="AW223" s="788"/>
      <c r="AX223" s="788"/>
      <c r="AY223" s="788"/>
      <c r="AZ223" s="788"/>
      <c r="BA223" s="788"/>
      <c r="BB223" s="788"/>
      <c r="BC223" s="788"/>
      <c r="BD223" s="788"/>
      <c r="BE223" s="788"/>
      <c r="BF223" s="788"/>
      <c r="BG223" s="788"/>
      <c r="BH223" s="788"/>
      <c r="BI223" s="788"/>
      <c r="BJ223" s="788"/>
      <c r="BK223" s="788"/>
      <c r="BL223" s="788"/>
      <c r="BM223" s="788"/>
      <c r="BN223" s="788"/>
      <c r="BO223" s="788"/>
      <c r="BP223" s="788"/>
      <c r="BQ223" s="788"/>
      <c r="BR223" s="788"/>
      <c r="BS223" s="788"/>
      <c r="BT223" s="788"/>
      <c r="BU223" s="788"/>
      <c r="BV223" s="788"/>
      <c r="BW223" s="788"/>
      <c r="BX223" s="788"/>
      <c r="BY223" s="788"/>
      <c r="BZ223" s="788"/>
      <c r="CA223" s="788"/>
      <c r="CB223" s="788"/>
      <c r="CC223" s="788"/>
      <c r="CD223" s="952"/>
    </row>
    <row r="224" spans="1:82 16383:16383" s="1121" customFormat="1" ht="24" customHeight="1">
      <c r="A224" s="762" t="s">
        <v>39</v>
      </c>
      <c r="B224" s="763" t="s">
        <v>920</v>
      </c>
      <c r="C224" s="1106" t="s">
        <v>18</v>
      </c>
      <c r="D224" s="1106"/>
      <c r="E224" s="1106"/>
      <c r="F224" s="746">
        <f>VLOOKUP(B224,[3]Лист_1!$A:$E,5,0)</f>
        <v>12</v>
      </c>
      <c r="G224" s="1119" t="s">
        <v>24</v>
      </c>
      <c r="H224" s="1109"/>
      <c r="I224" s="880" t="s">
        <v>1264</v>
      </c>
      <c r="J224" s="1091"/>
      <c r="K224" s="1091"/>
      <c r="L224" s="744" t="s">
        <v>23</v>
      </c>
      <c r="M224" s="744" t="s">
        <v>23</v>
      </c>
      <c r="N224" s="1091"/>
      <c r="O224" s="1091"/>
      <c r="P224" s="744" t="s">
        <v>23</v>
      </c>
      <c r="Q224" s="744" t="s">
        <v>23</v>
      </c>
      <c r="R224" s="1091"/>
      <c r="S224" s="744" t="s">
        <v>23</v>
      </c>
      <c r="T224" s="744" t="s">
        <v>23</v>
      </c>
      <c r="U224" s="1091"/>
      <c r="V224" s="1104"/>
      <c r="W224" s="859" t="s">
        <v>1235</v>
      </c>
      <c r="X224" s="1233"/>
      <c r="Y224" s="880" t="s">
        <v>740</v>
      </c>
      <c r="Z224" s="880" t="s">
        <v>740</v>
      </c>
      <c r="AA224" s="880" t="s">
        <v>740</v>
      </c>
      <c r="AB224" s="1108"/>
      <c r="AC224" s="1091"/>
      <c r="AD224" s="1069" t="s">
        <v>23</v>
      </c>
      <c r="AE224" s="1091"/>
      <c r="AF224" s="1091"/>
      <c r="AG224" s="789"/>
      <c r="AH224" s="789"/>
      <c r="AI224" s="789"/>
      <c r="AJ224" s="789"/>
      <c r="AK224" s="789"/>
      <c r="AL224" s="789"/>
      <c r="AM224" s="789"/>
      <c r="AN224" s="789"/>
      <c r="AO224" s="789"/>
      <c r="AP224" s="789"/>
      <c r="AQ224" s="789"/>
      <c r="AR224" s="789"/>
      <c r="AS224" s="789"/>
      <c r="AT224" s="789"/>
      <c r="AU224" s="789"/>
      <c r="AV224" s="789"/>
      <c r="AW224" s="789"/>
      <c r="AX224" s="789"/>
      <c r="AY224" s="789"/>
      <c r="AZ224" s="789"/>
      <c r="BA224" s="789"/>
      <c r="BB224" s="789"/>
      <c r="BC224" s="789"/>
      <c r="BD224" s="789"/>
      <c r="BE224" s="789"/>
      <c r="BF224" s="789"/>
      <c r="BG224" s="789"/>
      <c r="BH224" s="789"/>
      <c r="BI224" s="789"/>
      <c r="BJ224" s="789"/>
      <c r="BK224" s="789"/>
      <c r="BL224" s="789"/>
      <c r="BM224" s="789"/>
      <c r="BN224" s="789"/>
      <c r="BO224" s="789"/>
      <c r="BP224" s="789"/>
      <c r="BQ224" s="789"/>
      <c r="BR224" s="789"/>
      <c r="BS224" s="789"/>
      <c r="BT224" s="789"/>
      <c r="BU224" s="789"/>
      <c r="BV224" s="789"/>
      <c r="BW224" s="789"/>
      <c r="BX224" s="789"/>
      <c r="BY224" s="789"/>
      <c r="BZ224" s="789"/>
      <c r="CA224" s="789"/>
      <c r="CB224" s="789"/>
      <c r="CC224" s="789"/>
      <c r="CD224" s="1120"/>
    </row>
    <row r="225" spans="1:16384" s="1121" customFormat="1" ht="24" customHeight="1">
      <c r="A225" s="762" t="s">
        <v>39</v>
      </c>
      <c r="B225" s="763" t="s">
        <v>1125</v>
      </c>
      <c r="C225" s="1106" t="s">
        <v>18</v>
      </c>
      <c r="D225" s="1106"/>
      <c r="E225" s="1106"/>
      <c r="F225" s="746">
        <f>VLOOKUP(B225,[3]Лист_1!$A:$E,5,0)</f>
        <v>109</v>
      </c>
      <c r="G225" s="1119" t="s">
        <v>24</v>
      </c>
      <c r="H225" s="1109"/>
      <c r="I225" s="1091"/>
      <c r="J225" s="1091"/>
      <c r="K225" s="1091"/>
      <c r="L225" s="744" t="s">
        <v>23</v>
      </c>
      <c r="M225" s="744" t="s">
        <v>23</v>
      </c>
      <c r="N225" s="1091"/>
      <c r="O225" s="1091"/>
      <c r="P225" s="744" t="s">
        <v>23</v>
      </c>
      <c r="Q225" s="744" t="s">
        <v>23</v>
      </c>
      <c r="R225" s="1091"/>
      <c r="S225" s="744" t="s">
        <v>23</v>
      </c>
      <c r="T225" s="1091"/>
      <c r="U225" s="1091"/>
      <c r="V225" s="1104"/>
      <c r="W225" s="859" t="s">
        <v>1235</v>
      </c>
      <c r="X225" s="1233"/>
      <c r="Y225" s="744" t="s">
        <v>23</v>
      </c>
      <c r="Z225" s="1103"/>
      <c r="AA225" s="880" t="s">
        <v>740</v>
      </c>
      <c r="AB225" s="1108"/>
      <c r="AC225" s="1091"/>
      <c r="AD225" s="1069" t="s">
        <v>23</v>
      </c>
      <c r="AE225" s="1091"/>
      <c r="AF225" s="1091"/>
      <c r="AG225" s="789"/>
      <c r="AH225" s="789"/>
      <c r="AI225" s="789"/>
      <c r="AJ225" s="789"/>
      <c r="AK225" s="789"/>
      <c r="AL225" s="789"/>
      <c r="AM225" s="789"/>
      <c r="AN225" s="789"/>
      <c r="AO225" s="789"/>
      <c r="AP225" s="789"/>
      <c r="AQ225" s="789"/>
      <c r="AR225" s="789"/>
      <c r="AS225" s="789"/>
      <c r="AT225" s="789"/>
      <c r="AU225" s="789"/>
      <c r="AV225" s="789"/>
      <c r="AW225" s="789"/>
      <c r="AX225" s="789"/>
      <c r="AY225" s="789"/>
      <c r="AZ225" s="789"/>
      <c r="BA225" s="789"/>
      <c r="BB225" s="789"/>
      <c r="BC225" s="789"/>
      <c r="BD225" s="789"/>
      <c r="BE225" s="789"/>
      <c r="BF225" s="789"/>
      <c r="BG225" s="789"/>
      <c r="BH225" s="789"/>
      <c r="BI225" s="789"/>
      <c r="BJ225" s="789"/>
      <c r="BK225" s="789"/>
      <c r="BL225" s="789"/>
      <c r="BM225" s="789"/>
      <c r="BN225" s="789"/>
      <c r="BO225" s="789"/>
      <c r="BP225" s="789"/>
      <c r="BQ225" s="789"/>
      <c r="BR225" s="789"/>
      <c r="BS225" s="789"/>
      <c r="BT225" s="789"/>
      <c r="BU225" s="789"/>
      <c r="BV225" s="789"/>
      <c r="BW225" s="789"/>
      <c r="BX225" s="789"/>
      <c r="BY225" s="789"/>
      <c r="BZ225" s="789"/>
      <c r="CA225" s="789"/>
      <c r="CB225" s="789"/>
      <c r="CC225" s="789"/>
      <c r="CD225" s="1120"/>
    </row>
    <row r="226" spans="1:16384" s="1121" customFormat="1" ht="24" customHeight="1">
      <c r="A226" s="762" t="s">
        <v>39</v>
      </c>
      <c r="B226" s="763" t="s">
        <v>1126</v>
      </c>
      <c r="C226" s="1106" t="s">
        <v>18</v>
      </c>
      <c r="D226" s="1106"/>
      <c r="E226" s="1106"/>
      <c r="F226" s="746">
        <f>VLOOKUP(B226,[3]Лист_1!$A:$E,5,0)</f>
        <v>16</v>
      </c>
      <c r="G226" s="1119" t="s">
        <v>24</v>
      </c>
      <c r="H226" s="1241"/>
      <c r="I226" s="1233"/>
      <c r="J226" s="1233"/>
      <c r="K226" s="1233"/>
      <c r="L226" s="744" t="s">
        <v>23</v>
      </c>
      <c r="M226" s="744" t="s">
        <v>23</v>
      </c>
      <c r="N226" s="1233"/>
      <c r="O226" s="1233"/>
      <c r="P226" s="744" t="s">
        <v>23</v>
      </c>
      <c r="Q226" s="744" t="s">
        <v>23</v>
      </c>
      <c r="R226" s="1233"/>
      <c r="S226" s="744" t="s">
        <v>23</v>
      </c>
      <c r="T226" s="1091"/>
      <c r="U226" s="1233"/>
      <c r="V226" s="1256"/>
      <c r="W226" s="859" t="s">
        <v>1235</v>
      </c>
      <c r="X226" s="1233"/>
      <c r="Y226" s="744" t="s">
        <v>23</v>
      </c>
      <c r="Z226" s="1244"/>
      <c r="AA226" s="880" t="s">
        <v>740</v>
      </c>
      <c r="AB226" s="1245"/>
      <c r="AC226" s="1233"/>
      <c r="AD226" s="1069" t="s">
        <v>23</v>
      </c>
      <c r="AE226" s="1233"/>
      <c r="AF226" s="1233"/>
      <c r="AG226" s="789"/>
      <c r="AH226" s="789"/>
      <c r="AI226" s="789"/>
      <c r="AJ226" s="789"/>
      <c r="AK226" s="789"/>
      <c r="AL226" s="789"/>
      <c r="AM226" s="789"/>
      <c r="AN226" s="789"/>
      <c r="AO226" s="789"/>
      <c r="AP226" s="789"/>
      <c r="AQ226" s="789"/>
      <c r="AR226" s="789"/>
      <c r="AS226" s="789"/>
      <c r="AT226" s="789"/>
      <c r="AU226" s="789"/>
      <c r="AV226" s="789"/>
      <c r="AW226" s="789"/>
      <c r="AX226" s="789"/>
      <c r="AY226" s="789"/>
      <c r="AZ226" s="789"/>
      <c r="BA226" s="789"/>
      <c r="BB226" s="789"/>
      <c r="BC226" s="789"/>
      <c r="BD226" s="789"/>
      <c r="BE226" s="789"/>
      <c r="BF226" s="789"/>
      <c r="BG226" s="789"/>
      <c r="BH226" s="789"/>
      <c r="BI226" s="789"/>
      <c r="BJ226" s="789"/>
      <c r="BK226" s="789"/>
      <c r="BL226" s="789"/>
      <c r="BM226" s="789"/>
      <c r="BN226" s="789"/>
      <c r="BO226" s="789"/>
      <c r="BP226" s="789"/>
      <c r="BQ226" s="789"/>
      <c r="BR226" s="789"/>
      <c r="BS226" s="789"/>
      <c r="BT226" s="789"/>
      <c r="BU226" s="789"/>
      <c r="BV226" s="789"/>
      <c r="BW226" s="789"/>
      <c r="BX226" s="789"/>
      <c r="BY226" s="789"/>
      <c r="BZ226" s="789"/>
      <c r="CA226" s="789"/>
      <c r="CB226" s="789"/>
      <c r="CC226" s="789"/>
      <c r="CD226" s="1120"/>
    </row>
    <row r="227" spans="1:16384" s="1242" customFormat="1" ht="24" customHeight="1">
      <c r="A227" s="762" t="s">
        <v>39</v>
      </c>
      <c r="B227" s="762" t="s">
        <v>1318</v>
      </c>
      <c r="C227" s="1106" t="s">
        <v>18</v>
      </c>
      <c r="D227" s="1248"/>
      <c r="E227" s="1248"/>
      <c r="F227" s="746">
        <f>VLOOKUP(B227,[3]Лист_1!$A:$E,5,0)</f>
        <v>204</v>
      </c>
      <c r="G227" s="1119" t="s">
        <v>24</v>
      </c>
      <c r="H227" s="1241"/>
      <c r="I227" s="1233"/>
      <c r="J227" s="1233"/>
      <c r="K227" s="1233"/>
      <c r="L227" s="744" t="s">
        <v>23</v>
      </c>
      <c r="M227" s="744" t="s">
        <v>23</v>
      </c>
      <c r="N227" s="1233"/>
      <c r="O227" s="1233"/>
      <c r="P227" s="744" t="s">
        <v>23</v>
      </c>
      <c r="Q227" s="744" t="s">
        <v>23</v>
      </c>
      <c r="R227" s="1233"/>
      <c r="S227" s="744" t="s">
        <v>23</v>
      </c>
      <c r="T227" s="1233"/>
      <c r="U227" s="1233"/>
      <c r="V227" s="1256"/>
      <c r="W227" s="859" t="s">
        <v>1235</v>
      </c>
      <c r="X227" s="1233"/>
      <c r="Y227" s="744" t="s">
        <v>23</v>
      </c>
      <c r="Z227" s="1244"/>
      <c r="AA227" s="880" t="s">
        <v>753</v>
      </c>
      <c r="AB227" s="1245"/>
      <c r="AC227" s="1233"/>
      <c r="AD227" s="1069" t="s">
        <v>23</v>
      </c>
      <c r="AE227" s="1233"/>
      <c r="AF227" s="1233"/>
      <c r="AG227" s="789"/>
      <c r="AH227" s="789"/>
      <c r="AI227" s="789"/>
      <c r="AJ227" s="789"/>
      <c r="AK227" s="789"/>
      <c r="AL227" s="789"/>
      <c r="AM227" s="789"/>
      <c r="AN227" s="789"/>
      <c r="AO227" s="789"/>
      <c r="AP227" s="789"/>
      <c r="AQ227" s="789"/>
      <c r="AR227" s="789"/>
      <c r="AS227" s="789"/>
      <c r="AT227" s="789"/>
      <c r="AU227" s="789"/>
      <c r="AV227" s="789"/>
      <c r="AW227" s="789"/>
      <c r="AX227" s="789"/>
      <c r="AY227" s="789"/>
      <c r="AZ227" s="789"/>
      <c r="BA227" s="789"/>
      <c r="BB227" s="789"/>
      <c r="BC227" s="789"/>
      <c r="BD227" s="789"/>
      <c r="BE227" s="789"/>
      <c r="BF227" s="789"/>
      <c r="BG227" s="789"/>
      <c r="BH227" s="789"/>
      <c r="BI227" s="789"/>
      <c r="BJ227" s="789"/>
      <c r="BK227" s="789"/>
      <c r="BL227" s="789"/>
      <c r="BM227" s="789"/>
      <c r="BN227" s="789"/>
      <c r="BO227" s="789"/>
      <c r="BP227" s="789"/>
      <c r="BQ227" s="789"/>
      <c r="BR227" s="789"/>
      <c r="BS227" s="789"/>
      <c r="BT227" s="789"/>
      <c r="BU227" s="789"/>
      <c r="BV227" s="789"/>
      <c r="BW227" s="789"/>
      <c r="BX227" s="789"/>
      <c r="BY227" s="789"/>
      <c r="BZ227" s="789"/>
      <c r="CA227" s="789"/>
      <c r="CB227" s="789"/>
      <c r="CC227" s="789"/>
      <c r="CD227" s="1120"/>
    </row>
    <row r="228" spans="1:16384" s="805" customFormat="1" ht="24" customHeight="1">
      <c r="A228" s="747" t="s">
        <v>39</v>
      </c>
      <c r="B228" s="763" t="s">
        <v>750</v>
      </c>
      <c r="C228" s="748" t="s">
        <v>18</v>
      </c>
      <c r="D228" s="748"/>
      <c r="E228" s="748"/>
      <c r="F228" s="746">
        <f>VLOOKUP(B228,[3]Лист_1!$A:$E,5,0)</f>
        <v>30</v>
      </c>
      <c r="G228" s="764" t="s">
        <v>24</v>
      </c>
      <c r="H228" s="803"/>
      <c r="I228" s="880" t="s">
        <v>1265</v>
      </c>
      <c r="J228" s="904"/>
      <c r="K228" s="904"/>
      <c r="L228" s="744" t="s">
        <v>23</v>
      </c>
      <c r="M228" s="744" t="s">
        <v>23</v>
      </c>
      <c r="N228" s="904"/>
      <c r="O228" s="904"/>
      <c r="P228" s="744" t="s">
        <v>23</v>
      </c>
      <c r="Q228" s="744" t="s">
        <v>23</v>
      </c>
      <c r="R228" s="904"/>
      <c r="S228" s="744" t="s">
        <v>23</v>
      </c>
      <c r="T228" s="744" t="s">
        <v>23</v>
      </c>
      <c r="U228" s="904"/>
      <c r="V228" s="904"/>
      <c r="W228" s="859" t="s">
        <v>1235</v>
      </c>
      <c r="X228" s="1233"/>
      <c r="Y228" s="880" t="s">
        <v>811</v>
      </c>
      <c r="Z228" s="880" t="s">
        <v>811</v>
      </c>
      <c r="AA228" s="880" t="s">
        <v>811</v>
      </c>
      <c r="AB228" s="1071"/>
      <c r="AC228" s="744" t="s">
        <v>23</v>
      </c>
      <c r="AD228" s="1069" t="s">
        <v>23</v>
      </c>
      <c r="AE228" s="904"/>
      <c r="AF228" s="904"/>
      <c r="AG228" s="788"/>
      <c r="AH228" s="788"/>
      <c r="AI228" s="788"/>
      <c r="AJ228" s="788"/>
      <c r="AK228" s="788"/>
      <c r="AL228" s="788"/>
      <c r="AM228" s="788"/>
      <c r="AN228" s="788"/>
      <c r="AO228" s="788"/>
      <c r="AP228" s="788"/>
      <c r="AQ228" s="788"/>
      <c r="AR228" s="788"/>
      <c r="AS228" s="788"/>
      <c r="AT228" s="788"/>
      <c r="AU228" s="788"/>
      <c r="AV228" s="788"/>
      <c r="AW228" s="788"/>
      <c r="AX228" s="788"/>
      <c r="AY228" s="788"/>
      <c r="AZ228" s="788"/>
      <c r="BA228" s="788"/>
      <c r="BB228" s="788"/>
      <c r="BC228" s="788"/>
      <c r="BD228" s="788"/>
      <c r="BE228" s="788"/>
      <c r="BF228" s="788"/>
      <c r="BG228" s="788"/>
      <c r="BH228" s="788"/>
      <c r="BI228" s="788"/>
      <c r="BJ228" s="788"/>
      <c r="BK228" s="788"/>
      <c r="BL228" s="788"/>
      <c r="BM228" s="788"/>
      <c r="BN228" s="788"/>
      <c r="BO228" s="788"/>
      <c r="BP228" s="788"/>
      <c r="BQ228" s="788"/>
      <c r="BR228" s="788"/>
      <c r="BS228" s="788"/>
      <c r="BT228" s="788"/>
      <c r="BU228" s="788"/>
      <c r="BV228" s="788"/>
      <c r="BW228" s="788"/>
      <c r="BX228" s="788"/>
      <c r="BY228" s="788"/>
      <c r="BZ228" s="788"/>
      <c r="CA228" s="788"/>
      <c r="CB228" s="788"/>
      <c r="CC228" s="788"/>
      <c r="CD228" s="804"/>
    </row>
    <row r="229" spans="1:16384" s="1242" customFormat="1" ht="24" customHeight="1">
      <c r="A229" s="762" t="s">
        <v>39</v>
      </c>
      <c r="B229" s="763" t="s">
        <v>1109</v>
      </c>
      <c r="C229" s="748" t="s">
        <v>18</v>
      </c>
      <c r="D229" s="1248"/>
      <c r="E229" s="1248"/>
      <c r="F229" s="746">
        <f>VLOOKUP(B229,[3]Лист_1!$A:$E,5,0)</f>
        <v>136</v>
      </c>
      <c r="G229" s="764" t="s">
        <v>24</v>
      </c>
      <c r="H229" s="1241"/>
      <c r="I229" s="1247"/>
      <c r="J229" s="1247"/>
      <c r="K229" s="1247"/>
      <c r="L229" s="744" t="s">
        <v>23</v>
      </c>
      <c r="M229" s="744" t="s">
        <v>23</v>
      </c>
      <c r="N229" s="1247"/>
      <c r="O229" s="1247"/>
      <c r="P229" s="744" t="s">
        <v>23</v>
      </c>
      <c r="Q229" s="744" t="s">
        <v>23</v>
      </c>
      <c r="R229" s="1247"/>
      <c r="S229" s="1233"/>
      <c r="T229" s="1247"/>
      <c r="U229" s="1247"/>
      <c r="V229" s="1247"/>
      <c r="W229" s="859" t="s">
        <v>1235</v>
      </c>
      <c r="X229" s="1233"/>
      <c r="Y229" s="880" t="s">
        <v>740</v>
      </c>
      <c r="Z229" s="1245"/>
      <c r="AA229" s="880" t="s">
        <v>740</v>
      </c>
      <c r="AB229" s="1245"/>
      <c r="AC229" s="1233"/>
      <c r="AD229" s="1069" t="s">
        <v>23</v>
      </c>
      <c r="AE229" s="1247"/>
      <c r="AF229" s="1247"/>
      <c r="AG229" s="789"/>
      <c r="AH229" s="789"/>
      <c r="AI229" s="789"/>
      <c r="AJ229" s="789"/>
      <c r="AK229" s="789"/>
      <c r="AL229" s="789"/>
      <c r="AM229" s="789"/>
      <c r="AN229" s="789"/>
      <c r="AO229" s="789"/>
      <c r="AP229" s="789"/>
      <c r="AQ229" s="789"/>
      <c r="AR229" s="789"/>
      <c r="AS229" s="789"/>
      <c r="AT229" s="789"/>
      <c r="AU229" s="789"/>
      <c r="AV229" s="789"/>
      <c r="AW229" s="789"/>
      <c r="AX229" s="789"/>
      <c r="AY229" s="789"/>
      <c r="AZ229" s="789"/>
      <c r="BA229" s="789"/>
      <c r="BB229" s="789"/>
      <c r="BC229" s="789"/>
      <c r="BD229" s="789"/>
      <c r="BE229" s="789"/>
      <c r="BF229" s="789"/>
      <c r="BG229" s="789"/>
      <c r="BH229" s="789"/>
      <c r="BI229" s="789"/>
      <c r="BJ229" s="789"/>
      <c r="BK229" s="789"/>
      <c r="BL229" s="789"/>
      <c r="BM229" s="789"/>
      <c r="BN229" s="789"/>
      <c r="BO229" s="789"/>
      <c r="BP229" s="789"/>
      <c r="BQ229" s="789"/>
      <c r="BR229" s="789"/>
      <c r="BS229" s="789"/>
      <c r="BT229" s="789"/>
      <c r="BU229" s="789"/>
      <c r="BV229" s="789"/>
      <c r="BW229" s="789"/>
      <c r="BX229" s="789"/>
      <c r="BY229" s="789"/>
      <c r="BZ229" s="789"/>
      <c r="CA229" s="789"/>
      <c r="CB229" s="789"/>
      <c r="CC229" s="789"/>
      <c r="CD229" s="1120"/>
    </row>
    <row r="230" spans="1:16384" s="830" customFormat="1" ht="24" customHeight="1">
      <c r="A230" s="747" t="s">
        <v>39</v>
      </c>
      <c r="B230" s="763" t="s">
        <v>751</v>
      </c>
      <c r="C230" s="748" t="s">
        <v>18</v>
      </c>
      <c r="D230" s="748"/>
      <c r="E230" s="748"/>
      <c r="F230" s="746">
        <f>VLOOKUP(B230,[3]Лист_1!$A:$E,5,0)</f>
        <v>111</v>
      </c>
      <c r="G230" s="764" t="s">
        <v>24</v>
      </c>
      <c r="H230" s="829"/>
      <c r="I230" s="931"/>
      <c r="J230" s="931"/>
      <c r="K230" s="931"/>
      <c r="L230" s="744" t="s">
        <v>23</v>
      </c>
      <c r="M230" s="744" t="s">
        <v>23</v>
      </c>
      <c r="N230" s="931"/>
      <c r="O230" s="1344"/>
      <c r="P230" s="1345" t="s">
        <v>23</v>
      </c>
      <c r="Q230" s="1345" t="s">
        <v>23</v>
      </c>
      <c r="R230" s="1344"/>
      <c r="S230" s="1345" t="s">
        <v>23</v>
      </c>
      <c r="T230" s="1344"/>
      <c r="U230" s="1344"/>
      <c r="V230" s="1344"/>
      <c r="W230" s="1345" t="s">
        <v>1235</v>
      </c>
      <c r="X230" s="1346"/>
      <c r="Y230" s="1347" t="s">
        <v>769</v>
      </c>
      <c r="Z230" s="1347" t="s">
        <v>769</v>
      </c>
      <c r="AA230" s="1347" t="s">
        <v>769</v>
      </c>
      <c r="AB230" s="1348"/>
      <c r="AC230" s="1344"/>
      <c r="AD230" s="1345" t="s">
        <v>23</v>
      </c>
      <c r="AE230" s="1344"/>
      <c r="AF230" s="1344"/>
      <c r="AG230" s="788"/>
      <c r="AH230" s="788"/>
      <c r="AI230" s="788"/>
      <c r="AJ230" s="788"/>
      <c r="AK230" s="788"/>
      <c r="AL230" s="788"/>
      <c r="AM230" s="788"/>
      <c r="AN230" s="1349"/>
      <c r="AO230" s="788"/>
      <c r="AP230" s="788"/>
      <c r="AQ230" s="788"/>
      <c r="AR230" s="788"/>
      <c r="AS230" s="788"/>
      <c r="AT230" s="788"/>
      <c r="AU230" s="788"/>
      <c r="AV230" s="788"/>
      <c r="AW230" s="788"/>
      <c r="AX230" s="788"/>
      <c r="AY230" s="788"/>
      <c r="AZ230" s="788"/>
      <c r="BA230" s="788"/>
      <c r="BB230" s="788"/>
      <c r="BC230" s="788"/>
      <c r="BD230" s="788"/>
      <c r="BE230" s="788"/>
      <c r="BF230" s="788"/>
      <c r="BG230" s="788"/>
      <c r="BH230" s="788"/>
      <c r="BI230" s="788"/>
      <c r="BJ230" s="788"/>
      <c r="BK230" s="788"/>
      <c r="BL230" s="788"/>
      <c r="BM230" s="788"/>
      <c r="BN230" s="788"/>
      <c r="BO230" s="788"/>
      <c r="BP230" s="788"/>
      <c r="BQ230" s="788"/>
      <c r="BR230" s="788"/>
      <c r="BS230" s="788"/>
      <c r="BT230" s="788"/>
      <c r="BU230" s="788"/>
      <c r="BV230" s="788"/>
      <c r="BW230" s="788"/>
      <c r="BX230" s="788"/>
      <c r="BY230" s="788"/>
      <c r="BZ230" s="788"/>
      <c r="CA230" s="788"/>
      <c r="CB230" s="788"/>
      <c r="CC230" s="788"/>
      <c r="CD230" s="1323"/>
      <c r="CE230" s="1324"/>
      <c r="CF230" s="1324"/>
      <c r="CG230" s="1324"/>
      <c r="CH230" s="1324"/>
      <c r="CI230" s="1324"/>
      <c r="CJ230" s="1324"/>
      <c r="CK230" s="1324"/>
      <c r="CL230" s="1324"/>
      <c r="CM230" s="1324"/>
      <c r="CN230" s="1324"/>
      <c r="CO230" s="1324"/>
      <c r="CP230" s="1324"/>
      <c r="CQ230" s="1324"/>
      <c r="CR230" s="1324"/>
      <c r="CS230" s="1324"/>
      <c r="CT230" s="1324"/>
      <c r="CU230" s="1324"/>
      <c r="CV230" s="1324"/>
      <c r="CW230" s="1324"/>
      <c r="CX230" s="1324"/>
      <c r="CY230" s="1324"/>
      <c r="CZ230" s="1324"/>
      <c r="DA230" s="1324"/>
      <c r="DB230" s="1324"/>
      <c r="DC230" s="1324"/>
      <c r="DD230" s="1324"/>
      <c r="DE230" s="1324"/>
      <c r="DF230" s="1324"/>
      <c r="DG230" s="1324"/>
      <c r="DH230" s="1324"/>
      <c r="DI230" s="1324"/>
      <c r="DJ230" s="1324"/>
      <c r="DK230" s="1324"/>
      <c r="DL230" s="1324"/>
      <c r="DM230" s="1324"/>
      <c r="DN230" s="1324"/>
      <c r="DO230" s="1324"/>
      <c r="DP230" s="1324"/>
      <c r="DQ230" s="1324"/>
      <c r="DR230" s="1324"/>
      <c r="DS230" s="1324"/>
      <c r="DT230" s="1324"/>
      <c r="DU230" s="1324"/>
      <c r="DV230" s="1324"/>
      <c r="DW230" s="1324"/>
      <c r="DX230" s="1324"/>
      <c r="DY230" s="1324"/>
      <c r="DZ230" s="1324"/>
      <c r="EA230" s="1324"/>
      <c r="EB230" s="1324"/>
      <c r="EC230" s="1324"/>
      <c r="ED230" s="1324"/>
      <c r="EE230" s="1324"/>
      <c r="EF230" s="1324"/>
      <c r="EG230" s="1324"/>
      <c r="EH230" s="1324"/>
      <c r="EI230" s="1324"/>
      <c r="EJ230" s="1324"/>
      <c r="EK230" s="1324"/>
      <c r="EL230" s="1324"/>
      <c r="EM230" s="1324"/>
      <c r="EN230" s="1324"/>
      <c r="EO230" s="1324"/>
      <c r="EP230" s="1324"/>
      <c r="EQ230" s="1324"/>
      <c r="ER230" s="1324"/>
      <c r="ES230" s="1324"/>
      <c r="ET230" s="1324"/>
      <c r="EU230" s="1324"/>
      <c r="EV230" s="1324"/>
      <c r="EW230" s="1324"/>
      <c r="EX230" s="1324"/>
      <c r="EY230" s="1324"/>
      <c r="EZ230" s="1324"/>
      <c r="FA230" s="1324"/>
      <c r="FB230" s="1324"/>
      <c r="FC230" s="1324"/>
      <c r="FD230" s="1324"/>
      <c r="FE230" s="1324"/>
      <c r="FF230" s="1324"/>
      <c r="FG230" s="1324"/>
      <c r="FH230" s="1324"/>
      <c r="FI230" s="1324"/>
      <c r="FJ230" s="1324"/>
      <c r="FK230" s="1324"/>
      <c r="FL230" s="1324"/>
      <c r="FM230" s="1324"/>
      <c r="FN230" s="1324"/>
      <c r="FO230" s="1324"/>
      <c r="FP230" s="1324"/>
      <c r="FQ230" s="1324"/>
      <c r="FR230" s="1324"/>
      <c r="FS230" s="1324"/>
      <c r="FT230" s="1324"/>
      <c r="FU230" s="1324"/>
      <c r="FV230" s="1324"/>
      <c r="FW230" s="1324"/>
      <c r="FX230" s="1324"/>
      <c r="FY230" s="1324"/>
      <c r="FZ230" s="1324"/>
      <c r="GA230" s="1324"/>
      <c r="GB230" s="1324"/>
      <c r="GC230" s="1324"/>
      <c r="GD230" s="1324"/>
      <c r="GE230" s="1324"/>
      <c r="GF230" s="1324"/>
      <c r="GG230" s="1324"/>
      <c r="GH230" s="1324"/>
      <c r="GI230" s="1324"/>
      <c r="GJ230" s="1324"/>
      <c r="GK230" s="1324"/>
      <c r="GL230" s="1324"/>
      <c r="GM230" s="1324"/>
      <c r="GN230" s="1324"/>
      <c r="GO230" s="1324"/>
      <c r="GP230" s="1324"/>
      <c r="GQ230" s="1324"/>
      <c r="GR230" s="1324"/>
      <c r="GS230" s="1324"/>
      <c r="GT230" s="1324"/>
      <c r="GU230" s="1324"/>
      <c r="GV230" s="1324"/>
      <c r="GW230" s="1324"/>
      <c r="GX230" s="1324"/>
      <c r="GY230" s="1324"/>
      <c r="GZ230" s="1324"/>
      <c r="HA230" s="1324"/>
      <c r="HB230" s="1324"/>
      <c r="HC230" s="1324"/>
      <c r="HD230" s="1324"/>
      <c r="HE230" s="1324"/>
      <c r="HF230" s="1324"/>
      <c r="HG230" s="1324"/>
      <c r="HH230" s="1324"/>
      <c r="HI230" s="1324"/>
      <c r="HJ230" s="1324"/>
      <c r="HK230" s="1324"/>
      <c r="HL230" s="1324"/>
      <c r="HM230" s="1324"/>
      <c r="HN230" s="1324"/>
      <c r="HO230" s="1324"/>
      <c r="HP230" s="1324"/>
      <c r="HQ230" s="1324"/>
      <c r="HR230" s="1324"/>
      <c r="HS230" s="1324"/>
      <c r="HT230" s="1324"/>
      <c r="HU230" s="1324"/>
      <c r="HV230" s="1324"/>
      <c r="HW230" s="1324"/>
      <c r="HX230" s="1324"/>
      <c r="HY230" s="1324"/>
      <c r="HZ230" s="1324"/>
      <c r="IA230" s="1324"/>
      <c r="IB230" s="1324"/>
      <c r="IC230" s="1324"/>
      <c r="ID230" s="1324"/>
      <c r="IE230" s="1324"/>
      <c r="IF230" s="1324"/>
      <c r="IG230" s="1324"/>
      <c r="IH230" s="1324"/>
      <c r="II230" s="1324"/>
      <c r="IJ230" s="1324"/>
      <c r="IK230" s="1324"/>
      <c r="IL230" s="1324"/>
      <c r="IM230" s="1324"/>
      <c r="IN230" s="1324"/>
      <c r="IO230" s="1324"/>
      <c r="IP230" s="1324"/>
      <c r="IQ230" s="1324"/>
      <c r="IR230" s="1324"/>
      <c r="IS230" s="1324"/>
      <c r="IT230" s="1324"/>
      <c r="IU230" s="1324"/>
      <c r="IV230" s="1324"/>
      <c r="IW230" s="1324"/>
      <c r="IX230" s="1324"/>
      <c r="IY230" s="1324"/>
      <c r="IZ230" s="1324"/>
      <c r="JA230" s="1324"/>
      <c r="JB230" s="1324"/>
      <c r="JC230" s="1324"/>
      <c r="JD230" s="1324"/>
      <c r="JE230" s="1324"/>
      <c r="JF230" s="1324"/>
      <c r="JG230" s="1324"/>
      <c r="JH230" s="1324"/>
      <c r="JI230" s="1324"/>
      <c r="JJ230" s="1324"/>
      <c r="JK230" s="1324"/>
      <c r="JL230" s="1324"/>
      <c r="JM230" s="1324"/>
      <c r="JN230" s="1324"/>
      <c r="JO230" s="1324"/>
      <c r="JP230" s="1324"/>
      <c r="JQ230" s="1324"/>
      <c r="JR230" s="1324"/>
      <c r="JS230" s="1324"/>
      <c r="JT230" s="1324"/>
      <c r="JU230" s="1324"/>
      <c r="JV230" s="1324"/>
      <c r="JW230" s="1324"/>
      <c r="JX230" s="1324"/>
      <c r="JY230" s="1324"/>
      <c r="JZ230" s="1324"/>
      <c r="KA230" s="1324"/>
      <c r="KB230" s="1324"/>
      <c r="KC230" s="1324"/>
      <c r="KD230" s="1324"/>
      <c r="KE230" s="1324"/>
      <c r="KF230" s="1324"/>
      <c r="KG230" s="1324"/>
      <c r="KH230" s="1324"/>
      <c r="KI230" s="1324"/>
      <c r="KJ230" s="1324"/>
      <c r="KK230" s="1324"/>
      <c r="KL230" s="1324"/>
      <c r="KM230" s="1324"/>
      <c r="KN230" s="1324"/>
      <c r="KO230" s="1324"/>
      <c r="KP230" s="1324"/>
      <c r="KQ230" s="1324"/>
      <c r="KR230" s="1324"/>
      <c r="KS230" s="1324"/>
      <c r="KT230" s="1324"/>
      <c r="KU230" s="1324"/>
      <c r="KV230" s="1324"/>
      <c r="KW230" s="1324"/>
      <c r="KX230" s="1324"/>
      <c r="KY230" s="1324"/>
      <c r="KZ230" s="1324"/>
      <c r="LA230" s="1324"/>
      <c r="LB230" s="1324"/>
      <c r="LC230" s="1324"/>
      <c r="LD230" s="1324"/>
      <c r="LE230" s="1324"/>
      <c r="LF230" s="1324"/>
      <c r="LG230" s="1324"/>
      <c r="LH230" s="1324"/>
      <c r="LI230" s="1324"/>
      <c r="LJ230" s="1324"/>
      <c r="LK230" s="1324"/>
      <c r="LL230" s="1324"/>
      <c r="LM230" s="1324"/>
      <c r="LN230" s="1324"/>
      <c r="LO230" s="1324"/>
      <c r="LP230" s="1324"/>
      <c r="LQ230" s="1324"/>
      <c r="LR230" s="1324"/>
      <c r="LS230" s="1324"/>
      <c r="LT230" s="1324"/>
      <c r="LU230" s="1324"/>
      <c r="LV230" s="1324"/>
      <c r="LW230" s="1324"/>
      <c r="LX230" s="1324"/>
      <c r="LY230" s="1324"/>
      <c r="LZ230" s="1324"/>
      <c r="MA230" s="1324"/>
      <c r="MB230" s="1324"/>
      <c r="MC230" s="1324"/>
      <c r="MD230" s="1324"/>
      <c r="ME230" s="1324"/>
      <c r="MF230" s="1324"/>
      <c r="MG230" s="1324"/>
      <c r="MH230" s="1324"/>
      <c r="MI230" s="1324"/>
      <c r="MJ230" s="1324"/>
      <c r="MK230" s="1324"/>
      <c r="ML230" s="1324"/>
      <c r="MM230" s="1324"/>
      <c r="MN230" s="1324"/>
      <c r="MO230" s="1324"/>
      <c r="MP230" s="1324"/>
      <c r="MQ230" s="1324"/>
      <c r="MR230" s="1324"/>
      <c r="MS230" s="1324"/>
      <c r="MT230" s="1324"/>
      <c r="MU230" s="1324"/>
      <c r="MV230" s="1324"/>
      <c r="MW230" s="1324"/>
      <c r="MX230" s="1324"/>
      <c r="MY230" s="1324"/>
      <c r="MZ230" s="1324"/>
      <c r="NA230" s="1324"/>
      <c r="NB230" s="1324"/>
      <c r="NC230" s="1324"/>
      <c r="ND230" s="1324"/>
      <c r="NE230" s="1324"/>
      <c r="NF230" s="1324"/>
      <c r="NG230" s="1324"/>
      <c r="NH230" s="1324"/>
      <c r="NI230" s="1324"/>
      <c r="NJ230" s="1324"/>
      <c r="NK230" s="1324"/>
      <c r="NL230" s="1324"/>
      <c r="NM230" s="1324"/>
      <c r="NN230" s="1324"/>
      <c r="NO230" s="1324"/>
      <c r="NP230" s="1324"/>
      <c r="NQ230" s="1324"/>
      <c r="NR230" s="1324"/>
      <c r="NS230" s="1324"/>
      <c r="NT230" s="1324"/>
      <c r="NU230" s="1324"/>
      <c r="NV230" s="1324"/>
      <c r="NW230" s="1324"/>
      <c r="NX230" s="1324"/>
      <c r="NY230" s="1324"/>
      <c r="NZ230" s="1324"/>
      <c r="OA230" s="1324"/>
      <c r="OB230" s="1324"/>
      <c r="OC230" s="1324"/>
      <c r="OD230" s="1324"/>
      <c r="OE230" s="1324"/>
      <c r="OF230" s="1324"/>
      <c r="OG230" s="1324"/>
      <c r="OH230" s="1324"/>
      <c r="OI230" s="1324"/>
      <c r="OJ230" s="1324"/>
      <c r="OK230" s="1324"/>
      <c r="OL230" s="1324"/>
      <c r="OM230" s="1324"/>
      <c r="ON230" s="1324"/>
      <c r="OO230" s="1324"/>
      <c r="OP230" s="1324"/>
      <c r="OQ230" s="1324"/>
      <c r="OR230" s="1324"/>
      <c r="OS230" s="1324"/>
      <c r="OT230" s="1324"/>
      <c r="OU230" s="1324"/>
      <c r="OV230" s="1324"/>
      <c r="OW230" s="1324"/>
      <c r="OX230" s="1324"/>
      <c r="OY230" s="1324"/>
      <c r="OZ230" s="1324"/>
      <c r="PA230" s="1324"/>
      <c r="PB230" s="1324"/>
      <c r="PC230" s="1324"/>
      <c r="PD230" s="1324"/>
      <c r="PE230" s="1324"/>
      <c r="PF230" s="1324"/>
      <c r="PG230" s="1324"/>
      <c r="PH230" s="1324"/>
      <c r="PI230" s="1324"/>
      <c r="PJ230" s="1324"/>
      <c r="PK230" s="1324"/>
      <c r="PL230" s="1324"/>
      <c r="PM230" s="1324"/>
      <c r="PN230" s="1324"/>
      <c r="PO230" s="1324"/>
      <c r="PP230" s="1324"/>
      <c r="PQ230" s="1324"/>
      <c r="PR230" s="1324"/>
      <c r="PS230" s="1324"/>
      <c r="PT230" s="1324"/>
      <c r="PU230" s="1324"/>
      <c r="PV230" s="1324"/>
      <c r="PW230" s="1324"/>
      <c r="PX230" s="1324"/>
      <c r="PY230" s="1324"/>
      <c r="PZ230" s="1324"/>
      <c r="QA230" s="1324"/>
      <c r="QB230" s="1324"/>
      <c r="QC230" s="1324"/>
      <c r="QD230" s="1324"/>
      <c r="QE230" s="1324"/>
      <c r="QF230" s="1324"/>
      <c r="QG230" s="1324"/>
      <c r="QH230" s="1324"/>
      <c r="QI230" s="1324"/>
      <c r="QJ230" s="1324"/>
      <c r="QK230" s="1324"/>
      <c r="QL230" s="1324"/>
      <c r="QM230" s="1324"/>
      <c r="QN230" s="1324"/>
      <c r="QO230" s="1324"/>
      <c r="QP230" s="1324"/>
      <c r="QQ230" s="1324"/>
      <c r="QR230" s="1324"/>
      <c r="QS230" s="1324"/>
      <c r="QT230" s="1324"/>
      <c r="QU230" s="1324"/>
      <c r="QV230" s="1324"/>
      <c r="QW230" s="1324"/>
      <c r="QX230" s="1324"/>
      <c r="QY230" s="1324"/>
      <c r="QZ230" s="1324"/>
      <c r="RA230" s="1324"/>
      <c r="RB230" s="1324"/>
      <c r="RC230" s="1324"/>
      <c r="RD230" s="1324"/>
      <c r="RE230" s="1324"/>
      <c r="RF230" s="1324"/>
      <c r="RG230" s="1324"/>
      <c r="RH230" s="1324"/>
      <c r="RI230" s="1324"/>
      <c r="RJ230" s="1324"/>
      <c r="RK230" s="1324"/>
      <c r="RL230" s="1324"/>
      <c r="RM230" s="1324"/>
      <c r="RN230" s="1324"/>
      <c r="RO230" s="1324"/>
      <c r="RP230" s="1324"/>
      <c r="RQ230" s="1324"/>
      <c r="RR230" s="1324"/>
      <c r="RS230" s="1324"/>
      <c r="RT230" s="1324"/>
      <c r="RU230" s="1324"/>
      <c r="RV230" s="1324"/>
      <c r="RW230" s="1324"/>
      <c r="RX230" s="1324"/>
      <c r="RY230" s="1324"/>
      <c r="RZ230" s="1324"/>
      <c r="SA230" s="1324"/>
      <c r="SB230" s="1324"/>
      <c r="SC230" s="1324"/>
      <c r="SD230" s="1324"/>
      <c r="SE230" s="1324"/>
      <c r="SF230" s="1324"/>
      <c r="SG230" s="1324"/>
      <c r="SH230" s="1324"/>
      <c r="SI230" s="1324"/>
      <c r="SJ230" s="1324"/>
      <c r="SK230" s="1324"/>
      <c r="SL230" s="1324"/>
      <c r="SM230" s="1324"/>
      <c r="SN230" s="1324"/>
      <c r="SO230" s="1324"/>
      <c r="SP230" s="1324"/>
      <c r="SQ230" s="1324"/>
      <c r="SR230" s="1324"/>
      <c r="SS230" s="1324"/>
      <c r="ST230" s="1324"/>
      <c r="SU230" s="1324"/>
      <c r="SV230" s="1324"/>
      <c r="SW230" s="1324"/>
      <c r="SX230" s="1324"/>
      <c r="SY230" s="1324"/>
      <c r="SZ230" s="1324"/>
      <c r="TA230" s="1324"/>
      <c r="TB230" s="1324"/>
      <c r="TC230" s="1324"/>
      <c r="TD230" s="1324"/>
      <c r="TE230" s="1324"/>
      <c r="TF230" s="1324"/>
      <c r="TG230" s="1324"/>
      <c r="TH230" s="1324"/>
      <c r="TI230" s="1324"/>
      <c r="TJ230" s="1324"/>
      <c r="TK230" s="1324"/>
      <c r="TL230" s="1324"/>
      <c r="TM230" s="1324"/>
      <c r="TN230" s="1324"/>
      <c r="TO230" s="1324"/>
      <c r="TP230" s="1324"/>
      <c r="TQ230" s="1324"/>
      <c r="TR230" s="1324"/>
      <c r="TS230" s="1324"/>
      <c r="TT230" s="1324"/>
      <c r="TU230" s="1324"/>
      <c r="TV230" s="1324"/>
      <c r="TW230" s="1324"/>
      <c r="TX230" s="1324"/>
      <c r="TY230" s="1324"/>
      <c r="TZ230" s="1324"/>
      <c r="UA230" s="1324"/>
      <c r="UB230" s="1324"/>
      <c r="UC230" s="1324"/>
      <c r="UD230" s="1324"/>
      <c r="UE230" s="1324"/>
      <c r="UF230" s="1324"/>
      <c r="UG230" s="1324"/>
      <c r="UH230" s="1324"/>
      <c r="UI230" s="1324"/>
      <c r="UJ230" s="1324"/>
      <c r="UK230" s="1324"/>
      <c r="UL230" s="1324"/>
      <c r="UM230" s="1324"/>
      <c r="UN230" s="1324"/>
      <c r="UO230" s="1324"/>
      <c r="UP230" s="1324"/>
      <c r="UQ230" s="1324"/>
      <c r="UR230" s="1324"/>
      <c r="US230" s="1324"/>
      <c r="UT230" s="1324"/>
      <c r="UU230" s="1324"/>
      <c r="UV230" s="1324"/>
      <c r="UW230" s="1324"/>
      <c r="UX230" s="1324"/>
      <c r="UY230" s="1324"/>
      <c r="UZ230" s="1324"/>
      <c r="VA230" s="1324"/>
      <c r="VB230" s="1324"/>
      <c r="VC230" s="1324"/>
      <c r="VD230" s="1324"/>
      <c r="VE230" s="1324"/>
      <c r="VF230" s="1324"/>
      <c r="VG230" s="1324"/>
      <c r="VH230" s="1324"/>
      <c r="VI230" s="1324"/>
      <c r="VJ230" s="1324"/>
      <c r="VK230" s="1324"/>
      <c r="VL230" s="1324"/>
      <c r="VM230" s="1324"/>
      <c r="VN230" s="1324"/>
      <c r="VO230" s="1324"/>
      <c r="VP230" s="1324"/>
      <c r="VQ230" s="1324"/>
      <c r="VR230" s="1324"/>
      <c r="VS230" s="1324"/>
      <c r="VT230" s="1324"/>
      <c r="VU230" s="1324"/>
      <c r="VV230" s="1324"/>
      <c r="VW230" s="1324"/>
      <c r="VX230" s="1324"/>
      <c r="VY230" s="1324"/>
      <c r="VZ230" s="1324"/>
      <c r="WA230" s="1324"/>
      <c r="WB230" s="1324"/>
      <c r="WC230" s="1324"/>
      <c r="WD230" s="1324"/>
      <c r="WE230" s="1324"/>
      <c r="WF230" s="1324"/>
      <c r="WG230" s="1324"/>
      <c r="WH230" s="1324"/>
      <c r="WI230" s="1324"/>
      <c r="WJ230" s="1324"/>
      <c r="WK230" s="1324"/>
      <c r="WL230" s="1324"/>
      <c r="WM230" s="1324"/>
      <c r="WN230" s="1324"/>
      <c r="WO230" s="1324"/>
      <c r="WP230" s="1324"/>
      <c r="WQ230" s="1324"/>
      <c r="WR230" s="1324"/>
      <c r="WS230" s="1324"/>
      <c r="WT230" s="1324"/>
      <c r="WU230" s="1324"/>
      <c r="WV230" s="1324"/>
      <c r="WW230" s="1324"/>
      <c r="WX230" s="1324"/>
      <c r="WY230" s="1324"/>
      <c r="WZ230" s="1324"/>
      <c r="XA230" s="1324"/>
      <c r="XB230" s="1324"/>
      <c r="XC230" s="1324"/>
      <c r="XD230" s="1324"/>
      <c r="XE230" s="1324"/>
      <c r="XF230" s="1324"/>
      <c r="XG230" s="1324"/>
      <c r="XH230" s="1324"/>
      <c r="XI230" s="1324"/>
      <c r="XJ230" s="1324"/>
      <c r="XK230" s="1324"/>
      <c r="XL230" s="1324"/>
      <c r="XM230" s="1324"/>
      <c r="XN230" s="1324"/>
      <c r="XO230" s="1324"/>
      <c r="XP230" s="1324"/>
      <c r="XQ230" s="1324"/>
      <c r="XR230" s="1324"/>
      <c r="XS230" s="1324"/>
      <c r="XT230" s="1324"/>
      <c r="XU230" s="1324"/>
      <c r="XV230" s="1324"/>
      <c r="XW230" s="1324"/>
      <c r="XX230" s="1324"/>
      <c r="XY230" s="1324"/>
      <c r="XZ230" s="1324"/>
      <c r="YA230" s="1324"/>
      <c r="YB230" s="1324"/>
      <c r="YC230" s="1324"/>
      <c r="YD230" s="1324"/>
      <c r="YE230" s="1324"/>
      <c r="YF230" s="1324"/>
      <c r="YG230" s="1324"/>
      <c r="YH230" s="1324"/>
      <c r="YI230" s="1324"/>
      <c r="YJ230" s="1324"/>
      <c r="YK230" s="1324"/>
      <c r="YL230" s="1324"/>
      <c r="YM230" s="1324"/>
      <c r="YN230" s="1324"/>
      <c r="YO230" s="1324"/>
      <c r="YP230" s="1324"/>
      <c r="YQ230" s="1324"/>
      <c r="YR230" s="1324"/>
      <c r="YS230" s="1324"/>
      <c r="YT230" s="1324"/>
      <c r="YU230" s="1324"/>
      <c r="YV230" s="1324"/>
      <c r="YW230" s="1324"/>
      <c r="YX230" s="1324"/>
      <c r="YY230" s="1324"/>
      <c r="YZ230" s="1324"/>
      <c r="ZA230" s="1324"/>
      <c r="ZB230" s="1324"/>
      <c r="ZC230" s="1324"/>
      <c r="ZD230" s="1324"/>
      <c r="ZE230" s="1324"/>
      <c r="ZF230" s="1324"/>
      <c r="ZG230" s="1324"/>
      <c r="ZH230" s="1324"/>
      <c r="ZI230" s="1324"/>
      <c r="ZJ230" s="1324"/>
      <c r="ZK230" s="1324"/>
      <c r="ZL230" s="1324"/>
      <c r="ZM230" s="1324"/>
      <c r="ZN230" s="1324"/>
      <c r="ZO230" s="1324"/>
      <c r="ZP230" s="1324"/>
      <c r="ZQ230" s="1324"/>
      <c r="ZR230" s="1324"/>
      <c r="ZS230" s="1324"/>
      <c r="ZT230" s="1324"/>
      <c r="ZU230" s="1324"/>
      <c r="ZV230" s="1324"/>
      <c r="ZW230" s="1324"/>
      <c r="ZX230" s="1324"/>
      <c r="ZY230" s="1324"/>
      <c r="ZZ230" s="1324"/>
      <c r="AAA230" s="1324"/>
      <c r="AAB230" s="1324"/>
      <c r="AAC230" s="1324"/>
      <c r="AAD230" s="1324"/>
      <c r="AAE230" s="1324"/>
      <c r="AAF230" s="1324"/>
      <c r="AAG230" s="1324"/>
      <c r="AAH230" s="1324"/>
      <c r="AAI230" s="1324"/>
      <c r="AAJ230" s="1324"/>
      <c r="AAK230" s="1324"/>
      <c r="AAL230" s="1324"/>
      <c r="AAM230" s="1324"/>
      <c r="AAN230" s="1324"/>
      <c r="AAO230" s="1324"/>
      <c r="AAP230" s="1324"/>
      <c r="AAQ230" s="1324"/>
      <c r="AAR230" s="1324"/>
      <c r="AAS230" s="1324"/>
      <c r="AAT230" s="1324"/>
      <c r="AAU230" s="1324"/>
      <c r="AAV230" s="1324"/>
      <c r="AAW230" s="1324"/>
      <c r="AAX230" s="1324"/>
      <c r="AAY230" s="1324"/>
      <c r="AAZ230" s="1324"/>
      <c r="ABA230" s="1324"/>
      <c r="ABB230" s="1324"/>
      <c r="ABC230" s="1324"/>
      <c r="ABD230" s="1324"/>
      <c r="ABE230" s="1324"/>
      <c r="ABF230" s="1324"/>
      <c r="ABG230" s="1324"/>
      <c r="ABH230" s="1324"/>
      <c r="ABI230" s="1324"/>
      <c r="ABJ230" s="1324"/>
      <c r="ABK230" s="1324"/>
      <c r="ABL230" s="1324"/>
      <c r="ABM230" s="1324"/>
      <c r="ABN230" s="1324"/>
      <c r="ABO230" s="1324"/>
      <c r="ABP230" s="1324"/>
      <c r="ABQ230" s="1324"/>
      <c r="ABR230" s="1324"/>
      <c r="ABS230" s="1324"/>
      <c r="ABT230" s="1324"/>
      <c r="ABU230" s="1324"/>
      <c r="ABV230" s="1324"/>
      <c r="ABW230" s="1324"/>
      <c r="ABX230" s="1324"/>
      <c r="ABY230" s="1324"/>
      <c r="ABZ230" s="1324"/>
      <c r="ACA230" s="1324"/>
      <c r="ACB230" s="1324"/>
      <c r="ACC230" s="1324"/>
      <c r="ACD230" s="1324"/>
      <c r="ACE230" s="1324"/>
      <c r="ACF230" s="1324"/>
      <c r="ACG230" s="1324"/>
      <c r="ACH230" s="1324"/>
      <c r="ACI230" s="1324"/>
      <c r="ACJ230" s="1324"/>
      <c r="ACK230" s="1324"/>
      <c r="ACL230" s="1324"/>
      <c r="ACM230" s="1324"/>
      <c r="ACN230" s="1324"/>
      <c r="ACO230" s="1324"/>
      <c r="ACP230" s="1324"/>
      <c r="ACQ230" s="1324"/>
      <c r="ACR230" s="1324"/>
      <c r="ACS230" s="1324"/>
      <c r="ACT230" s="1324"/>
      <c r="ACU230" s="1324"/>
      <c r="ACV230" s="1324"/>
      <c r="ACW230" s="1324"/>
      <c r="ACX230" s="1324"/>
      <c r="ACY230" s="1324"/>
      <c r="ACZ230" s="1324"/>
      <c r="ADA230" s="1324"/>
      <c r="ADB230" s="1324"/>
      <c r="ADC230" s="1324"/>
      <c r="ADD230" s="1324"/>
      <c r="ADE230" s="1324"/>
      <c r="ADF230" s="1324"/>
      <c r="ADG230" s="1324"/>
      <c r="ADH230" s="1324"/>
      <c r="ADI230" s="1324"/>
      <c r="ADJ230" s="1324"/>
      <c r="ADK230" s="1324"/>
      <c r="ADL230" s="1324"/>
      <c r="ADM230" s="1324"/>
      <c r="ADN230" s="1324"/>
      <c r="ADO230" s="1324"/>
      <c r="ADP230" s="1324"/>
      <c r="ADQ230" s="1324"/>
      <c r="ADR230" s="1324"/>
      <c r="ADS230" s="1324"/>
      <c r="ADT230" s="1324"/>
      <c r="ADU230" s="1324"/>
      <c r="ADV230" s="1324"/>
      <c r="ADW230" s="1324"/>
      <c r="ADX230" s="1324"/>
      <c r="ADY230" s="1324"/>
      <c r="ADZ230" s="1324"/>
      <c r="AEA230" s="1324"/>
      <c r="AEB230" s="1324"/>
      <c r="AEC230" s="1324"/>
      <c r="AED230" s="1324"/>
      <c r="AEE230" s="1324"/>
      <c r="AEF230" s="1324"/>
      <c r="AEG230" s="1324"/>
      <c r="AEH230" s="1324"/>
      <c r="AEI230" s="1324"/>
      <c r="AEJ230" s="1324"/>
      <c r="AEK230" s="1324"/>
      <c r="AEL230" s="1324"/>
      <c r="AEM230" s="1324"/>
      <c r="AEN230" s="1324"/>
      <c r="AEO230" s="1324"/>
      <c r="AEP230" s="1324"/>
      <c r="AEQ230" s="1324"/>
      <c r="AER230" s="1324"/>
      <c r="AES230" s="1324"/>
      <c r="AET230" s="1324"/>
      <c r="AEU230" s="1324"/>
      <c r="AEV230" s="1324"/>
      <c r="AEW230" s="1324"/>
      <c r="AEX230" s="1324"/>
      <c r="AEY230" s="1324"/>
      <c r="AEZ230" s="1324"/>
      <c r="AFA230" s="1324"/>
      <c r="AFB230" s="1324"/>
      <c r="AFC230" s="1324"/>
      <c r="AFD230" s="1324"/>
      <c r="AFE230" s="1324"/>
      <c r="AFF230" s="1324"/>
      <c r="AFG230" s="1324"/>
      <c r="AFH230" s="1324"/>
      <c r="AFI230" s="1324"/>
      <c r="AFJ230" s="1324"/>
      <c r="AFK230" s="1324"/>
      <c r="AFL230" s="1324"/>
      <c r="AFM230" s="1324"/>
      <c r="AFN230" s="1324"/>
      <c r="AFO230" s="1324"/>
      <c r="AFP230" s="1324"/>
      <c r="AFQ230" s="1324"/>
      <c r="AFR230" s="1324"/>
      <c r="AFS230" s="1324"/>
      <c r="AFT230" s="1324"/>
      <c r="AFU230" s="1324"/>
      <c r="AFV230" s="1324"/>
      <c r="AFW230" s="1324"/>
      <c r="AFX230" s="1324"/>
      <c r="AFY230" s="1324"/>
      <c r="AFZ230" s="1324"/>
      <c r="AGA230" s="1324"/>
      <c r="AGB230" s="1324"/>
      <c r="AGC230" s="1324"/>
      <c r="AGD230" s="1324"/>
      <c r="AGE230" s="1324"/>
      <c r="AGF230" s="1324"/>
      <c r="AGG230" s="1324"/>
      <c r="AGH230" s="1324"/>
      <c r="AGI230" s="1324"/>
      <c r="AGJ230" s="1324"/>
      <c r="AGK230" s="1324"/>
      <c r="AGL230" s="1324"/>
      <c r="AGM230" s="1324"/>
      <c r="AGN230" s="1324"/>
      <c r="AGO230" s="1324"/>
      <c r="AGP230" s="1324"/>
      <c r="AGQ230" s="1324"/>
      <c r="AGR230" s="1324"/>
      <c r="AGS230" s="1324"/>
      <c r="AGT230" s="1324"/>
      <c r="AGU230" s="1324"/>
      <c r="AGV230" s="1324"/>
      <c r="AGW230" s="1324"/>
      <c r="AGX230" s="1324"/>
      <c r="AGY230" s="1324"/>
      <c r="AGZ230" s="1324"/>
      <c r="AHA230" s="1324"/>
      <c r="AHB230" s="1324"/>
      <c r="AHC230" s="1324"/>
      <c r="AHD230" s="1324"/>
      <c r="AHE230" s="1324"/>
      <c r="AHF230" s="1324"/>
      <c r="AHG230" s="1324"/>
      <c r="AHH230" s="1324"/>
      <c r="AHI230" s="1324"/>
      <c r="AHJ230" s="1324"/>
      <c r="AHK230" s="1324"/>
      <c r="AHL230" s="1324"/>
      <c r="AHM230" s="1324"/>
      <c r="AHN230" s="1324"/>
      <c r="AHO230" s="1324"/>
      <c r="AHP230" s="1324"/>
      <c r="AHQ230" s="1324"/>
      <c r="AHR230" s="1324"/>
      <c r="AHS230" s="1324"/>
      <c r="AHT230" s="1324"/>
      <c r="AHU230" s="1324"/>
      <c r="AHV230" s="1324"/>
      <c r="AHW230" s="1324"/>
      <c r="AHX230" s="1324"/>
      <c r="AHY230" s="1324"/>
      <c r="AHZ230" s="1324"/>
      <c r="AIA230" s="1324"/>
      <c r="AIB230" s="1324"/>
      <c r="AIC230" s="1324"/>
      <c r="AID230" s="1324"/>
      <c r="AIE230" s="1324"/>
      <c r="AIF230" s="1324"/>
      <c r="AIG230" s="1324"/>
      <c r="AIH230" s="1324"/>
      <c r="AII230" s="1324"/>
      <c r="AIJ230" s="1324"/>
      <c r="AIK230" s="1324"/>
      <c r="AIL230" s="1324"/>
      <c r="AIM230" s="1324"/>
      <c r="AIN230" s="1324"/>
      <c r="AIO230" s="1324"/>
      <c r="AIP230" s="1324"/>
      <c r="AIQ230" s="1324"/>
      <c r="AIR230" s="1324"/>
      <c r="AIS230" s="1324"/>
      <c r="AIT230" s="1324"/>
      <c r="AIU230" s="1324"/>
      <c r="AIV230" s="1324"/>
      <c r="AIW230" s="1324"/>
      <c r="AIX230" s="1324"/>
      <c r="AIY230" s="1324"/>
      <c r="AIZ230" s="1324"/>
      <c r="AJA230" s="1324"/>
      <c r="AJB230" s="1324"/>
      <c r="AJC230" s="1324"/>
      <c r="AJD230" s="1324"/>
      <c r="AJE230" s="1324"/>
      <c r="AJF230" s="1324"/>
      <c r="AJG230" s="1324"/>
      <c r="AJH230" s="1324"/>
      <c r="AJI230" s="1324"/>
      <c r="AJJ230" s="1324"/>
      <c r="AJK230" s="1324"/>
      <c r="AJL230" s="1324"/>
      <c r="AJM230" s="1324"/>
      <c r="AJN230" s="1324"/>
      <c r="AJO230" s="1324"/>
      <c r="AJP230" s="1324"/>
      <c r="AJQ230" s="1324"/>
      <c r="AJR230" s="1324"/>
      <c r="AJS230" s="1324"/>
      <c r="AJT230" s="1324"/>
      <c r="AJU230" s="1324"/>
      <c r="AJV230" s="1324"/>
      <c r="AJW230" s="1324"/>
      <c r="AJX230" s="1324"/>
      <c r="AJY230" s="1324"/>
      <c r="AJZ230" s="1324"/>
      <c r="AKA230" s="1324"/>
      <c r="AKB230" s="1324"/>
      <c r="AKC230" s="1324"/>
      <c r="AKD230" s="1324"/>
      <c r="AKE230" s="1324"/>
      <c r="AKF230" s="1324"/>
      <c r="AKG230" s="1324"/>
      <c r="AKH230" s="1324"/>
      <c r="AKI230" s="1324"/>
      <c r="AKJ230" s="1324"/>
      <c r="AKK230" s="1324"/>
      <c r="AKL230" s="1324"/>
      <c r="AKM230" s="1324"/>
      <c r="AKN230" s="1324"/>
      <c r="AKO230" s="1324"/>
      <c r="AKP230" s="1324"/>
      <c r="AKQ230" s="1324"/>
      <c r="AKR230" s="1324"/>
      <c r="AKS230" s="1324"/>
      <c r="AKT230" s="1324"/>
      <c r="AKU230" s="1324"/>
      <c r="AKV230" s="1324"/>
      <c r="AKW230" s="1324"/>
      <c r="AKX230" s="1324"/>
      <c r="AKY230" s="1324"/>
      <c r="AKZ230" s="1324"/>
      <c r="ALA230" s="1324"/>
      <c r="ALB230" s="1324"/>
      <c r="ALC230" s="1324"/>
      <c r="ALD230" s="1324"/>
      <c r="ALE230" s="1324"/>
      <c r="ALF230" s="1324"/>
      <c r="ALG230" s="1324"/>
      <c r="ALH230" s="1324"/>
      <c r="ALI230" s="1324"/>
      <c r="ALJ230" s="1324"/>
      <c r="ALK230" s="1324"/>
      <c r="ALL230" s="1324"/>
      <c r="ALM230" s="1324"/>
      <c r="ALN230" s="1324"/>
      <c r="ALO230" s="1324"/>
      <c r="ALP230" s="1324"/>
      <c r="ALQ230" s="1324"/>
      <c r="ALR230" s="1324"/>
      <c r="ALS230" s="1324"/>
      <c r="ALT230" s="1324"/>
      <c r="ALU230" s="1324"/>
      <c r="ALV230" s="1324"/>
      <c r="ALW230" s="1324"/>
      <c r="ALX230" s="1324"/>
      <c r="ALY230" s="1324"/>
      <c r="ALZ230" s="1324"/>
      <c r="AMA230" s="1324"/>
      <c r="AMB230" s="1324"/>
      <c r="AMC230" s="1324"/>
      <c r="AMD230" s="1324"/>
      <c r="AME230" s="1324"/>
      <c r="AMF230" s="1324"/>
      <c r="AMG230" s="1324"/>
      <c r="AMH230" s="1324"/>
      <c r="AMI230" s="1324"/>
      <c r="AMJ230" s="1324"/>
      <c r="AMK230" s="1324"/>
      <c r="AML230" s="1324"/>
      <c r="AMM230" s="1324"/>
      <c r="AMN230" s="1324"/>
      <c r="AMO230" s="1324"/>
      <c r="AMP230" s="1324"/>
      <c r="AMQ230" s="1324"/>
      <c r="AMR230" s="1324"/>
      <c r="AMS230" s="1324"/>
      <c r="AMT230" s="1324"/>
      <c r="AMU230" s="1324"/>
      <c r="AMV230" s="1324"/>
      <c r="AMW230" s="1324"/>
      <c r="AMX230" s="1324"/>
      <c r="AMY230" s="1324"/>
      <c r="AMZ230" s="1324"/>
      <c r="ANA230" s="1324"/>
      <c r="ANB230" s="1324"/>
      <c r="ANC230" s="1324"/>
      <c r="AND230" s="1324"/>
      <c r="ANE230" s="1324"/>
      <c r="ANF230" s="1324"/>
      <c r="ANG230" s="1324"/>
      <c r="ANH230" s="1324"/>
      <c r="ANI230" s="1324"/>
      <c r="ANJ230" s="1324"/>
      <c r="ANK230" s="1324"/>
      <c r="ANL230" s="1324"/>
      <c r="ANM230" s="1324"/>
      <c r="ANN230" s="1324"/>
      <c r="ANO230" s="1324"/>
      <c r="ANP230" s="1324"/>
      <c r="ANQ230" s="1324"/>
      <c r="ANR230" s="1324"/>
      <c r="ANS230" s="1324"/>
      <c r="ANT230" s="1324"/>
      <c r="ANU230" s="1324"/>
      <c r="ANV230" s="1324"/>
      <c r="ANW230" s="1324"/>
      <c r="ANX230" s="1324"/>
      <c r="ANY230" s="1324"/>
      <c r="ANZ230" s="1324"/>
      <c r="AOA230" s="1324"/>
      <c r="AOB230" s="1324"/>
      <c r="AOC230" s="1324"/>
      <c r="AOD230" s="1324"/>
      <c r="AOE230" s="1324"/>
      <c r="AOF230" s="1324"/>
      <c r="AOG230" s="1324"/>
      <c r="AOH230" s="1324"/>
      <c r="AOI230" s="1324"/>
      <c r="AOJ230" s="1324"/>
      <c r="AOK230" s="1324"/>
      <c r="AOL230" s="1324"/>
      <c r="AOM230" s="1324"/>
      <c r="AON230" s="1324"/>
      <c r="AOO230" s="1324"/>
      <c r="AOP230" s="1324"/>
      <c r="AOQ230" s="1324"/>
      <c r="AOR230" s="1324"/>
      <c r="AOS230" s="1324"/>
      <c r="AOT230" s="1324"/>
      <c r="AOU230" s="1324"/>
      <c r="AOV230" s="1324"/>
      <c r="AOW230" s="1324"/>
      <c r="AOX230" s="1324"/>
      <c r="AOY230" s="1324"/>
      <c r="AOZ230" s="1324"/>
      <c r="APA230" s="1324"/>
      <c r="APB230" s="1324"/>
      <c r="APC230" s="1324"/>
      <c r="APD230" s="1324"/>
      <c r="APE230" s="1324"/>
      <c r="APF230" s="1324"/>
      <c r="APG230" s="1324"/>
      <c r="APH230" s="1324"/>
      <c r="API230" s="1324"/>
      <c r="APJ230" s="1324"/>
      <c r="APK230" s="1324"/>
      <c r="APL230" s="1324"/>
      <c r="APM230" s="1324"/>
      <c r="APN230" s="1324"/>
      <c r="APO230" s="1324"/>
      <c r="APP230" s="1324"/>
      <c r="APQ230" s="1324"/>
      <c r="APR230" s="1324"/>
      <c r="APS230" s="1324"/>
      <c r="APT230" s="1324"/>
      <c r="APU230" s="1324"/>
      <c r="APV230" s="1324"/>
      <c r="APW230" s="1324"/>
      <c r="APX230" s="1324"/>
      <c r="APY230" s="1324"/>
      <c r="APZ230" s="1324"/>
      <c r="AQA230" s="1324"/>
      <c r="AQB230" s="1324"/>
      <c r="AQC230" s="1324"/>
      <c r="AQD230" s="1324"/>
      <c r="AQE230" s="1324"/>
      <c r="AQF230" s="1324"/>
      <c r="AQG230" s="1324"/>
      <c r="AQH230" s="1324"/>
      <c r="AQI230" s="1324"/>
      <c r="AQJ230" s="1324"/>
      <c r="AQK230" s="1324"/>
      <c r="AQL230" s="1324"/>
      <c r="AQM230" s="1324"/>
      <c r="AQN230" s="1324"/>
      <c r="AQO230" s="1324"/>
      <c r="AQP230" s="1324"/>
      <c r="AQQ230" s="1324"/>
      <c r="AQR230" s="1324"/>
      <c r="AQS230" s="1324"/>
      <c r="AQT230" s="1324"/>
      <c r="AQU230" s="1324"/>
      <c r="AQV230" s="1324"/>
      <c r="AQW230" s="1324"/>
      <c r="AQX230" s="1324"/>
      <c r="AQY230" s="1324"/>
      <c r="AQZ230" s="1324"/>
      <c r="ARA230" s="1324"/>
      <c r="ARB230" s="1324"/>
      <c r="ARC230" s="1324"/>
      <c r="ARD230" s="1324"/>
      <c r="ARE230" s="1324"/>
      <c r="ARF230" s="1324"/>
      <c r="ARG230" s="1324"/>
      <c r="ARH230" s="1324"/>
      <c r="ARI230" s="1324"/>
      <c r="ARJ230" s="1324"/>
      <c r="ARK230" s="1324"/>
      <c r="ARL230" s="1324"/>
      <c r="ARM230" s="1324"/>
      <c r="ARN230" s="1324"/>
      <c r="ARO230" s="1324"/>
      <c r="ARP230" s="1324"/>
      <c r="ARQ230" s="1324"/>
      <c r="ARR230" s="1324"/>
      <c r="ARS230" s="1324"/>
      <c r="ART230" s="1324"/>
      <c r="ARU230" s="1324"/>
      <c r="ARV230" s="1324"/>
      <c r="ARW230" s="1324"/>
      <c r="ARX230" s="1324"/>
      <c r="ARY230" s="1324"/>
      <c r="ARZ230" s="1324"/>
      <c r="ASA230" s="1324"/>
      <c r="ASB230" s="1324"/>
      <c r="ASC230" s="1324"/>
      <c r="ASD230" s="1324"/>
      <c r="ASE230" s="1324"/>
      <c r="ASF230" s="1324"/>
      <c r="ASG230" s="1324"/>
      <c r="ASH230" s="1324"/>
      <c r="ASI230" s="1324"/>
      <c r="ASJ230" s="1324"/>
      <c r="ASK230" s="1324"/>
      <c r="ASL230" s="1324"/>
      <c r="ASM230" s="1324"/>
      <c r="ASN230" s="1324"/>
      <c r="ASO230" s="1324"/>
      <c r="ASP230" s="1324"/>
      <c r="ASQ230" s="1324"/>
      <c r="ASR230" s="1324"/>
      <c r="ASS230" s="1324"/>
      <c r="AST230" s="1324"/>
      <c r="ASU230" s="1324"/>
      <c r="ASV230" s="1324"/>
      <c r="ASW230" s="1324"/>
      <c r="ASX230" s="1324"/>
      <c r="ASY230" s="1324"/>
      <c r="ASZ230" s="1324"/>
      <c r="ATA230" s="1324"/>
      <c r="ATB230" s="1324"/>
      <c r="ATC230" s="1324"/>
      <c r="ATD230" s="1324"/>
      <c r="ATE230" s="1324"/>
      <c r="ATF230" s="1324"/>
      <c r="ATG230" s="1324"/>
      <c r="ATH230" s="1324"/>
      <c r="ATI230" s="1324"/>
      <c r="ATJ230" s="1324"/>
      <c r="ATK230" s="1324"/>
      <c r="ATL230" s="1324"/>
      <c r="ATM230" s="1324"/>
      <c r="ATN230" s="1324"/>
      <c r="ATO230" s="1324"/>
      <c r="ATP230" s="1324"/>
      <c r="ATQ230" s="1324"/>
      <c r="ATR230" s="1324"/>
      <c r="ATS230" s="1324"/>
      <c r="ATT230" s="1324"/>
      <c r="ATU230" s="1324"/>
      <c r="ATV230" s="1324"/>
      <c r="ATW230" s="1324"/>
      <c r="ATX230" s="1324"/>
      <c r="ATY230" s="1324"/>
      <c r="ATZ230" s="1324"/>
      <c r="AUA230" s="1324"/>
      <c r="AUB230" s="1324"/>
      <c r="AUC230" s="1324"/>
      <c r="AUD230" s="1324"/>
      <c r="AUE230" s="1324"/>
      <c r="AUF230" s="1324"/>
      <c r="AUG230" s="1324"/>
      <c r="AUH230" s="1324"/>
      <c r="AUI230" s="1324"/>
      <c r="AUJ230" s="1324"/>
      <c r="AUK230" s="1324"/>
      <c r="AUL230" s="1324"/>
      <c r="AUM230" s="1324"/>
      <c r="AUN230" s="1324"/>
      <c r="AUO230" s="1324"/>
      <c r="AUP230" s="1324"/>
      <c r="AUQ230" s="1324"/>
      <c r="AUR230" s="1324"/>
      <c r="AUS230" s="1324"/>
      <c r="AUT230" s="1324"/>
      <c r="AUU230" s="1324"/>
      <c r="AUV230" s="1324"/>
      <c r="AUW230" s="1324"/>
      <c r="AUX230" s="1324"/>
      <c r="AUY230" s="1324"/>
      <c r="AUZ230" s="1324"/>
      <c r="AVA230" s="1324"/>
      <c r="AVB230" s="1324"/>
      <c r="AVC230" s="1324"/>
      <c r="AVD230" s="1324"/>
      <c r="AVE230" s="1324"/>
      <c r="AVF230" s="1324"/>
      <c r="AVG230" s="1324"/>
      <c r="AVH230" s="1324"/>
      <c r="AVI230" s="1324"/>
      <c r="AVJ230" s="1324"/>
      <c r="AVK230" s="1324"/>
      <c r="AVL230" s="1324"/>
      <c r="AVM230" s="1324"/>
      <c r="AVN230" s="1324"/>
      <c r="AVO230" s="1324"/>
      <c r="AVP230" s="1324"/>
      <c r="AVQ230" s="1324"/>
      <c r="AVR230" s="1324"/>
      <c r="AVS230" s="1324"/>
      <c r="AVT230" s="1324"/>
      <c r="AVU230" s="1324"/>
      <c r="AVV230" s="1324"/>
      <c r="AVW230" s="1324"/>
      <c r="AVX230" s="1324"/>
      <c r="AVY230" s="1324"/>
      <c r="AVZ230" s="1324"/>
      <c r="AWA230" s="1324"/>
      <c r="AWB230" s="1324"/>
      <c r="AWC230" s="1324"/>
      <c r="AWD230" s="1324"/>
      <c r="AWE230" s="1324"/>
      <c r="AWF230" s="1324"/>
      <c r="AWG230" s="1324"/>
      <c r="AWH230" s="1324"/>
      <c r="AWI230" s="1324"/>
      <c r="AWJ230" s="1324"/>
      <c r="AWK230" s="1324"/>
      <c r="AWL230" s="1324"/>
      <c r="AWM230" s="1324"/>
      <c r="AWN230" s="1324"/>
      <c r="AWO230" s="1324"/>
      <c r="AWP230" s="1324"/>
      <c r="AWQ230" s="1324"/>
      <c r="AWR230" s="1324"/>
      <c r="AWS230" s="1324"/>
      <c r="AWT230" s="1324"/>
      <c r="AWU230" s="1324"/>
      <c r="AWV230" s="1324"/>
      <c r="AWW230" s="1324"/>
      <c r="AWX230" s="1324"/>
      <c r="AWY230" s="1324"/>
      <c r="AWZ230" s="1324"/>
      <c r="AXA230" s="1324"/>
      <c r="AXB230" s="1324"/>
      <c r="AXC230" s="1324"/>
      <c r="AXD230" s="1324"/>
      <c r="AXE230" s="1324"/>
      <c r="AXF230" s="1324"/>
      <c r="AXG230" s="1324"/>
      <c r="AXH230" s="1324"/>
      <c r="AXI230" s="1324"/>
      <c r="AXJ230" s="1324"/>
      <c r="AXK230" s="1324"/>
      <c r="AXL230" s="1324"/>
      <c r="AXM230" s="1324"/>
      <c r="AXN230" s="1324"/>
      <c r="AXO230" s="1324"/>
      <c r="AXP230" s="1324"/>
      <c r="AXQ230" s="1324"/>
      <c r="AXR230" s="1324"/>
      <c r="AXS230" s="1324"/>
      <c r="AXT230" s="1324"/>
      <c r="AXU230" s="1324"/>
      <c r="AXV230" s="1324"/>
      <c r="AXW230" s="1324"/>
      <c r="AXX230" s="1324"/>
      <c r="AXY230" s="1324"/>
      <c r="AXZ230" s="1324"/>
      <c r="AYA230" s="1324"/>
      <c r="AYB230" s="1324"/>
      <c r="AYC230" s="1324"/>
      <c r="AYD230" s="1324"/>
      <c r="AYE230" s="1324"/>
      <c r="AYF230" s="1324"/>
      <c r="AYG230" s="1324"/>
      <c r="AYH230" s="1324"/>
      <c r="AYI230" s="1324"/>
      <c r="AYJ230" s="1324"/>
      <c r="AYK230" s="1324"/>
      <c r="AYL230" s="1324"/>
      <c r="AYM230" s="1324"/>
      <c r="AYN230" s="1324"/>
      <c r="AYO230" s="1324"/>
      <c r="AYP230" s="1324"/>
      <c r="AYQ230" s="1324"/>
      <c r="AYR230" s="1324"/>
      <c r="AYS230" s="1324"/>
      <c r="AYT230" s="1324"/>
      <c r="AYU230" s="1324"/>
      <c r="AYV230" s="1324"/>
      <c r="AYW230" s="1324"/>
      <c r="AYX230" s="1324"/>
      <c r="AYY230" s="1324"/>
      <c r="AYZ230" s="1324"/>
      <c r="AZA230" s="1324"/>
      <c r="AZB230" s="1324"/>
      <c r="AZC230" s="1324"/>
      <c r="AZD230" s="1324"/>
      <c r="AZE230" s="1324"/>
      <c r="AZF230" s="1324"/>
      <c r="AZG230" s="1324"/>
      <c r="AZH230" s="1324"/>
      <c r="AZI230" s="1324"/>
      <c r="AZJ230" s="1324"/>
      <c r="AZK230" s="1324"/>
      <c r="AZL230" s="1324"/>
      <c r="AZM230" s="1324"/>
      <c r="AZN230" s="1324"/>
      <c r="AZO230" s="1324"/>
      <c r="AZP230" s="1324"/>
      <c r="AZQ230" s="1324"/>
      <c r="AZR230" s="1324"/>
      <c r="AZS230" s="1324"/>
      <c r="AZT230" s="1324"/>
      <c r="AZU230" s="1324"/>
      <c r="AZV230" s="1324"/>
      <c r="AZW230" s="1324"/>
      <c r="AZX230" s="1324"/>
      <c r="AZY230" s="1324"/>
      <c r="AZZ230" s="1324"/>
      <c r="BAA230" s="1324"/>
      <c r="BAB230" s="1324"/>
      <c r="BAC230" s="1324"/>
      <c r="BAD230" s="1324"/>
      <c r="BAE230" s="1324"/>
      <c r="BAF230" s="1324"/>
      <c r="BAG230" s="1324"/>
      <c r="BAH230" s="1324"/>
      <c r="BAI230" s="1324"/>
      <c r="BAJ230" s="1324"/>
      <c r="BAK230" s="1324"/>
      <c r="BAL230" s="1324"/>
      <c r="BAM230" s="1324"/>
      <c r="BAN230" s="1324"/>
      <c r="BAO230" s="1324"/>
      <c r="BAP230" s="1324"/>
      <c r="BAQ230" s="1324"/>
      <c r="BAR230" s="1324"/>
      <c r="BAS230" s="1324"/>
      <c r="BAT230" s="1324"/>
      <c r="BAU230" s="1324"/>
      <c r="BAV230" s="1324"/>
      <c r="BAW230" s="1324"/>
      <c r="BAX230" s="1324"/>
      <c r="BAY230" s="1324"/>
      <c r="BAZ230" s="1324"/>
      <c r="BBA230" s="1324"/>
      <c r="BBB230" s="1324"/>
      <c r="BBC230" s="1324"/>
      <c r="BBD230" s="1324"/>
      <c r="BBE230" s="1324"/>
      <c r="BBF230" s="1324"/>
      <c r="BBG230" s="1324"/>
      <c r="BBH230" s="1324"/>
      <c r="BBI230" s="1324"/>
      <c r="BBJ230" s="1324"/>
      <c r="BBK230" s="1324"/>
      <c r="BBL230" s="1324"/>
      <c r="BBM230" s="1324"/>
      <c r="BBN230" s="1324"/>
      <c r="BBO230" s="1324"/>
      <c r="BBP230" s="1324"/>
      <c r="BBQ230" s="1324"/>
      <c r="BBR230" s="1324"/>
      <c r="BBS230" s="1324"/>
      <c r="BBT230" s="1324"/>
      <c r="BBU230" s="1324"/>
      <c r="BBV230" s="1324"/>
      <c r="BBW230" s="1324"/>
      <c r="BBX230" s="1324"/>
      <c r="BBY230" s="1324"/>
      <c r="BBZ230" s="1324"/>
      <c r="BCA230" s="1324"/>
      <c r="BCB230" s="1324"/>
      <c r="BCC230" s="1324"/>
      <c r="BCD230" s="1324"/>
      <c r="BCE230" s="1324"/>
      <c r="BCF230" s="1324"/>
      <c r="BCG230" s="1324"/>
      <c r="BCH230" s="1324"/>
      <c r="BCI230" s="1324"/>
      <c r="BCJ230" s="1324"/>
      <c r="BCK230" s="1324"/>
      <c r="BCL230" s="1324"/>
      <c r="BCM230" s="1324"/>
      <c r="BCN230" s="1324"/>
      <c r="BCO230" s="1324"/>
      <c r="BCP230" s="1324"/>
      <c r="BCQ230" s="1324"/>
      <c r="BCR230" s="1324"/>
      <c r="BCS230" s="1324"/>
      <c r="BCT230" s="1324"/>
      <c r="BCU230" s="1324"/>
      <c r="BCV230" s="1324"/>
      <c r="BCW230" s="1324"/>
      <c r="BCX230" s="1324"/>
      <c r="BCY230" s="1324"/>
      <c r="BCZ230" s="1324"/>
      <c r="BDA230" s="1324"/>
      <c r="BDB230" s="1324"/>
      <c r="BDC230" s="1324"/>
      <c r="BDD230" s="1324"/>
      <c r="BDE230" s="1324"/>
      <c r="BDF230" s="1324"/>
      <c r="BDG230" s="1324"/>
      <c r="BDH230" s="1324"/>
      <c r="BDI230" s="1324"/>
      <c r="BDJ230" s="1324"/>
      <c r="BDK230" s="1324"/>
      <c r="BDL230" s="1324"/>
      <c r="BDM230" s="1324"/>
      <c r="BDN230" s="1324"/>
      <c r="BDO230" s="1324"/>
      <c r="BDP230" s="1324"/>
      <c r="BDQ230" s="1324"/>
      <c r="BDR230" s="1324"/>
      <c r="BDS230" s="1324"/>
      <c r="BDT230" s="1324"/>
      <c r="BDU230" s="1324"/>
      <c r="BDV230" s="1324"/>
      <c r="BDW230" s="1324"/>
      <c r="BDX230" s="1324"/>
      <c r="BDY230" s="1324"/>
      <c r="BDZ230" s="1324"/>
      <c r="BEA230" s="1324"/>
      <c r="BEB230" s="1324"/>
      <c r="BEC230" s="1324"/>
      <c r="BED230" s="1324"/>
      <c r="BEE230" s="1324"/>
      <c r="BEF230" s="1324"/>
      <c r="BEG230" s="1324"/>
      <c r="BEH230" s="1324"/>
      <c r="BEI230" s="1324"/>
      <c r="BEJ230" s="1324"/>
      <c r="BEK230" s="1324"/>
      <c r="BEL230" s="1324"/>
      <c r="BEM230" s="1324"/>
      <c r="BEN230" s="1324"/>
      <c r="BEO230" s="1324"/>
      <c r="BEP230" s="1324"/>
      <c r="BEQ230" s="1324"/>
      <c r="BER230" s="1324"/>
      <c r="BES230" s="1324"/>
      <c r="BET230" s="1324"/>
      <c r="BEU230" s="1324"/>
      <c r="BEV230" s="1324"/>
      <c r="BEW230" s="1324"/>
      <c r="BEX230" s="1324"/>
      <c r="BEY230" s="1324"/>
      <c r="BEZ230" s="1324"/>
      <c r="BFA230" s="1324"/>
      <c r="BFB230" s="1324"/>
      <c r="BFC230" s="1324"/>
      <c r="BFD230" s="1324"/>
      <c r="BFE230" s="1324"/>
      <c r="BFF230" s="1324"/>
      <c r="BFG230" s="1324"/>
      <c r="BFH230" s="1324"/>
      <c r="BFI230" s="1324"/>
      <c r="BFJ230" s="1324"/>
      <c r="BFK230" s="1324"/>
      <c r="BFL230" s="1324"/>
      <c r="BFM230" s="1324"/>
      <c r="BFN230" s="1324"/>
      <c r="BFO230" s="1324"/>
      <c r="BFP230" s="1324"/>
      <c r="BFQ230" s="1324"/>
      <c r="BFR230" s="1324"/>
      <c r="BFS230" s="1324"/>
      <c r="BFT230" s="1324"/>
      <c r="BFU230" s="1324"/>
      <c r="BFV230" s="1324"/>
      <c r="BFW230" s="1324"/>
      <c r="BFX230" s="1324"/>
      <c r="BFY230" s="1324"/>
      <c r="BFZ230" s="1324"/>
      <c r="BGA230" s="1324"/>
      <c r="BGB230" s="1324"/>
      <c r="BGC230" s="1324"/>
      <c r="BGD230" s="1324"/>
      <c r="BGE230" s="1324"/>
      <c r="BGF230" s="1324"/>
      <c r="BGG230" s="1324"/>
      <c r="BGH230" s="1324"/>
      <c r="BGI230" s="1324"/>
      <c r="BGJ230" s="1324"/>
      <c r="BGK230" s="1324"/>
      <c r="BGL230" s="1324"/>
      <c r="BGM230" s="1324"/>
      <c r="BGN230" s="1324"/>
      <c r="BGO230" s="1324"/>
      <c r="BGP230" s="1324"/>
      <c r="BGQ230" s="1324"/>
      <c r="BGR230" s="1324"/>
      <c r="BGS230" s="1324"/>
      <c r="BGT230" s="1324"/>
      <c r="BGU230" s="1324"/>
      <c r="BGV230" s="1324"/>
      <c r="BGW230" s="1324"/>
      <c r="BGX230" s="1324"/>
      <c r="BGY230" s="1324"/>
      <c r="BGZ230" s="1324"/>
      <c r="BHA230" s="1324"/>
      <c r="BHB230" s="1324"/>
      <c r="BHC230" s="1324"/>
      <c r="BHD230" s="1324"/>
      <c r="BHE230" s="1324"/>
      <c r="BHF230" s="1324"/>
      <c r="BHG230" s="1324"/>
      <c r="BHH230" s="1324"/>
      <c r="BHI230" s="1324"/>
      <c r="BHJ230" s="1324"/>
      <c r="BHK230" s="1324"/>
      <c r="BHL230" s="1324"/>
      <c r="BHM230" s="1324"/>
      <c r="BHN230" s="1324"/>
      <c r="BHO230" s="1324"/>
      <c r="BHP230" s="1324"/>
      <c r="BHQ230" s="1324"/>
      <c r="BHR230" s="1324"/>
      <c r="BHS230" s="1324"/>
      <c r="BHT230" s="1324"/>
      <c r="BHU230" s="1324"/>
      <c r="BHV230" s="1324"/>
      <c r="BHW230" s="1324"/>
      <c r="BHX230" s="1324"/>
      <c r="BHY230" s="1324"/>
      <c r="BHZ230" s="1324"/>
      <c r="BIA230" s="1324"/>
      <c r="BIB230" s="1324"/>
      <c r="BIC230" s="1324"/>
      <c r="BID230" s="1324"/>
      <c r="BIE230" s="1324"/>
      <c r="BIF230" s="1324"/>
      <c r="BIG230" s="1324"/>
      <c r="BIH230" s="1324"/>
      <c r="BII230" s="1324"/>
      <c r="BIJ230" s="1324"/>
      <c r="BIK230" s="1324"/>
      <c r="BIL230" s="1324"/>
      <c r="BIM230" s="1324"/>
      <c r="BIN230" s="1324"/>
      <c r="BIO230" s="1324"/>
      <c r="BIP230" s="1324"/>
      <c r="BIQ230" s="1324"/>
      <c r="BIR230" s="1324"/>
      <c r="BIS230" s="1324"/>
      <c r="BIT230" s="1324"/>
      <c r="BIU230" s="1324"/>
      <c r="BIV230" s="1324"/>
      <c r="BIW230" s="1324"/>
      <c r="BIX230" s="1324"/>
      <c r="BIY230" s="1324"/>
      <c r="BIZ230" s="1324"/>
      <c r="BJA230" s="1324"/>
      <c r="BJB230" s="1324"/>
      <c r="BJC230" s="1324"/>
      <c r="BJD230" s="1324"/>
      <c r="BJE230" s="1324"/>
      <c r="BJF230" s="1324"/>
      <c r="BJG230" s="1324"/>
      <c r="BJH230" s="1324"/>
      <c r="BJI230" s="1324"/>
      <c r="BJJ230" s="1324"/>
      <c r="BJK230" s="1324"/>
      <c r="BJL230" s="1324"/>
      <c r="BJM230" s="1324"/>
      <c r="BJN230" s="1324"/>
      <c r="BJO230" s="1324"/>
      <c r="BJP230" s="1324"/>
      <c r="BJQ230" s="1324"/>
      <c r="BJR230" s="1324"/>
      <c r="BJS230" s="1324"/>
      <c r="BJT230" s="1324"/>
      <c r="BJU230" s="1324"/>
      <c r="BJV230" s="1324"/>
      <c r="BJW230" s="1324"/>
      <c r="BJX230" s="1324"/>
      <c r="BJY230" s="1324"/>
      <c r="BJZ230" s="1324"/>
      <c r="BKA230" s="1324"/>
      <c r="BKB230" s="1324"/>
      <c r="BKC230" s="1324"/>
      <c r="BKD230" s="1324"/>
      <c r="BKE230" s="1324"/>
      <c r="BKF230" s="1324"/>
      <c r="BKG230" s="1324"/>
      <c r="BKH230" s="1324"/>
      <c r="BKI230" s="1324"/>
      <c r="BKJ230" s="1324"/>
      <c r="BKK230" s="1324"/>
      <c r="BKL230" s="1324"/>
      <c r="BKM230" s="1324"/>
      <c r="BKN230" s="1324"/>
      <c r="BKO230" s="1324"/>
      <c r="BKP230" s="1324"/>
      <c r="BKQ230" s="1324"/>
      <c r="BKR230" s="1324"/>
      <c r="BKS230" s="1324"/>
      <c r="BKT230" s="1324"/>
      <c r="BKU230" s="1324"/>
      <c r="BKV230" s="1324"/>
      <c r="BKW230" s="1324"/>
      <c r="BKX230" s="1324"/>
      <c r="BKY230" s="1324"/>
      <c r="BKZ230" s="1324"/>
      <c r="BLA230" s="1324"/>
      <c r="BLB230" s="1324"/>
      <c r="BLC230" s="1324"/>
      <c r="BLD230" s="1324"/>
      <c r="BLE230" s="1324"/>
      <c r="BLF230" s="1324"/>
      <c r="BLG230" s="1324"/>
      <c r="BLH230" s="1324"/>
      <c r="BLI230" s="1324"/>
      <c r="BLJ230" s="1324"/>
      <c r="BLK230" s="1324"/>
      <c r="BLL230" s="1324"/>
      <c r="BLM230" s="1324"/>
      <c r="BLN230" s="1324"/>
      <c r="BLO230" s="1324"/>
      <c r="BLP230" s="1324"/>
      <c r="BLQ230" s="1324"/>
      <c r="BLR230" s="1324"/>
      <c r="BLS230" s="1324"/>
      <c r="BLT230" s="1324"/>
      <c r="BLU230" s="1324"/>
      <c r="BLV230" s="1324"/>
      <c r="BLW230" s="1324"/>
      <c r="BLX230" s="1324"/>
      <c r="BLY230" s="1324"/>
      <c r="BLZ230" s="1324"/>
      <c r="BMA230" s="1324"/>
      <c r="BMB230" s="1324"/>
      <c r="BMC230" s="1324"/>
      <c r="BMD230" s="1324"/>
      <c r="BME230" s="1324"/>
      <c r="BMF230" s="1324"/>
      <c r="BMG230" s="1324"/>
      <c r="BMH230" s="1324"/>
      <c r="BMI230" s="1324"/>
      <c r="BMJ230" s="1324"/>
      <c r="BMK230" s="1324"/>
      <c r="BML230" s="1324"/>
      <c r="BMM230" s="1324"/>
      <c r="BMN230" s="1324"/>
      <c r="BMO230" s="1324"/>
      <c r="BMP230" s="1324"/>
      <c r="BMQ230" s="1324"/>
      <c r="BMR230" s="1324"/>
      <c r="BMS230" s="1324"/>
      <c r="BMT230" s="1324"/>
      <c r="BMU230" s="1324"/>
      <c r="BMV230" s="1324"/>
      <c r="BMW230" s="1324"/>
      <c r="BMX230" s="1324"/>
      <c r="BMY230" s="1324"/>
      <c r="BMZ230" s="1324"/>
      <c r="BNA230" s="1324"/>
      <c r="BNB230" s="1324"/>
      <c r="BNC230" s="1324"/>
      <c r="BND230" s="1324"/>
      <c r="BNE230" s="1324"/>
      <c r="BNF230" s="1324"/>
      <c r="BNG230" s="1324"/>
      <c r="BNH230" s="1324"/>
      <c r="BNI230" s="1324"/>
      <c r="BNJ230" s="1324"/>
      <c r="BNK230" s="1324"/>
      <c r="BNL230" s="1324"/>
      <c r="BNM230" s="1324"/>
      <c r="BNN230" s="1324"/>
      <c r="BNO230" s="1324"/>
      <c r="BNP230" s="1324"/>
      <c r="BNQ230" s="1324"/>
      <c r="BNR230" s="1324"/>
      <c r="BNS230" s="1324"/>
      <c r="BNT230" s="1324"/>
      <c r="BNU230" s="1324"/>
      <c r="BNV230" s="1324"/>
      <c r="BNW230" s="1324"/>
      <c r="BNX230" s="1324"/>
      <c r="BNY230" s="1324"/>
      <c r="BNZ230" s="1324"/>
      <c r="BOA230" s="1324"/>
      <c r="BOB230" s="1324"/>
      <c r="BOC230" s="1324"/>
      <c r="BOD230" s="1324"/>
      <c r="BOE230" s="1324"/>
      <c r="BOF230" s="1324"/>
      <c r="BOG230" s="1324"/>
      <c r="BOH230" s="1324"/>
      <c r="BOI230" s="1324"/>
      <c r="BOJ230" s="1324"/>
      <c r="BOK230" s="1324"/>
      <c r="BOL230" s="1324"/>
      <c r="BOM230" s="1324"/>
      <c r="BON230" s="1324"/>
      <c r="BOO230" s="1324"/>
      <c r="BOP230" s="1324"/>
      <c r="BOQ230" s="1324"/>
      <c r="BOR230" s="1324"/>
      <c r="BOS230" s="1324"/>
      <c r="BOT230" s="1324"/>
      <c r="BOU230" s="1324"/>
      <c r="BOV230" s="1324"/>
      <c r="BOW230" s="1324"/>
      <c r="BOX230" s="1324"/>
      <c r="BOY230" s="1324"/>
      <c r="BOZ230" s="1324"/>
      <c r="BPA230" s="1324"/>
      <c r="BPB230" s="1324"/>
      <c r="BPC230" s="1324"/>
      <c r="BPD230" s="1324"/>
      <c r="BPE230" s="1324"/>
      <c r="BPF230" s="1324"/>
      <c r="BPG230" s="1324"/>
      <c r="BPH230" s="1324"/>
      <c r="BPI230" s="1324"/>
      <c r="BPJ230" s="1324"/>
      <c r="BPK230" s="1324"/>
      <c r="BPL230" s="1324"/>
      <c r="BPM230" s="1324"/>
      <c r="BPN230" s="1324"/>
      <c r="BPO230" s="1324"/>
      <c r="BPP230" s="1324"/>
      <c r="BPQ230" s="1324"/>
      <c r="BPR230" s="1324"/>
      <c r="BPS230" s="1324"/>
      <c r="BPT230" s="1324"/>
      <c r="BPU230" s="1324"/>
      <c r="BPV230" s="1324"/>
      <c r="BPW230" s="1324"/>
      <c r="BPX230" s="1324"/>
      <c r="BPY230" s="1324"/>
      <c r="BPZ230" s="1324"/>
      <c r="BQA230" s="1324"/>
      <c r="BQB230" s="1324"/>
      <c r="BQC230" s="1324"/>
      <c r="BQD230" s="1324"/>
      <c r="BQE230" s="1324"/>
      <c r="BQF230" s="1324"/>
      <c r="BQG230" s="1324"/>
      <c r="BQH230" s="1324"/>
      <c r="BQI230" s="1324"/>
      <c r="BQJ230" s="1324"/>
      <c r="BQK230" s="1324"/>
      <c r="BQL230" s="1324"/>
      <c r="BQM230" s="1324"/>
      <c r="BQN230" s="1324"/>
      <c r="BQO230" s="1324"/>
      <c r="BQP230" s="1324"/>
      <c r="BQQ230" s="1324"/>
      <c r="BQR230" s="1324"/>
      <c r="BQS230" s="1324"/>
      <c r="BQT230" s="1324"/>
      <c r="BQU230" s="1324"/>
      <c r="BQV230" s="1324"/>
      <c r="BQW230" s="1324"/>
      <c r="BQX230" s="1324"/>
      <c r="BQY230" s="1324"/>
      <c r="BQZ230" s="1324"/>
      <c r="BRA230" s="1324"/>
      <c r="BRB230" s="1324"/>
      <c r="BRC230" s="1324"/>
      <c r="BRD230" s="1324"/>
      <c r="BRE230" s="1324"/>
      <c r="BRF230" s="1324"/>
      <c r="BRG230" s="1324"/>
      <c r="BRH230" s="1324"/>
      <c r="BRI230" s="1324"/>
      <c r="BRJ230" s="1324"/>
      <c r="BRK230" s="1324"/>
      <c r="BRL230" s="1324"/>
      <c r="BRM230" s="1324"/>
      <c r="BRN230" s="1324"/>
      <c r="BRO230" s="1324"/>
      <c r="BRP230" s="1324"/>
      <c r="BRQ230" s="1324"/>
      <c r="BRR230" s="1324"/>
      <c r="BRS230" s="1324"/>
      <c r="BRT230" s="1324"/>
      <c r="BRU230" s="1324"/>
      <c r="BRV230" s="1324"/>
      <c r="BRW230" s="1324"/>
      <c r="BRX230" s="1324"/>
      <c r="BRY230" s="1324"/>
      <c r="BRZ230" s="1324"/>
      <c r="BSA230" s="1324"/>
      <c r="BSB230" s="1324"/>
      <c r="BSC230" s="1324"/>
      <c r="BSD230" s="1324"/>
      <c r="BSE230" s="1324"/>
      <c r="BSF230" s="1324"/>
      <c r="BSG230" s="1324"/>
      <c r="BSH230" s="1324"/>
      <c r="BSI230" s="1324"/>
      <c r="BSJ230" s="1324"/>
      <c r="BSK230" s="1324"/>
      <c r="BSL230" s="1324"/>
      <c r="BSM230" s="1324"/>
      <c r="BSN230" s="1324"/>
      <c r="BSO230" s="1324"/>
      <c r="BSP230" s="1324"/>
      <c r="BSQ230" s="1324"/>
      <c r="BSR230" s="1324"/>
      <c r="BSS230" s="1324"/>
      <c r="BST230" s="1324"/>
      <c r="BSU230" s="1324"/>
      <c r="BSV230" s="1324"/>
      <c r="BSW230" s="1324"/>
      <c r="BSX230" s="1324"/>
      <c r="BSY230" s="1324"/>
      <c r="BSZ230" s="1324"/>
      <c r="BTA230" s="1324"/>
      <c r="BTB230" s="1324"/>
      <c r="BTC230" s="1324"/>
      <c r="BTD230" s="1324"/>
      <c r="BTE230" s="1324"/>
      <c r="BTF230" s="1324"/>
      <c r="BTG230" s="1324"/>
      <c r="BTH230" s="1324"/>
      <c r="BTI230" s="1324"/>
      <c r="BTJ230" s="1324"/>
      <c r="BTK230" s="1324"/>
      <c r="BTL230" s="1324"/>
      <c r="BTM230" s="1324"/>
      <c r="BTN230" s="1324"/>
      <c r="BTO230" s="1324"/>
      <c r="BTP230" s="1324"/>
      <c r="BTQ230" s="1324"/>
      <c r="BTR230" s="1324"/>
      <c r="BTS230" s="1324"/>
      <c r="BTT230" s="1324"/>
      <c r="BTU230" s="1324"/>
      <c r="BTV230" s="1324"/>
      <c r="BTW230" s="1324"/>
      <c r="BTX230" s="1324"/>
      <c r="BTY230" s="1324"/>
      <c r="BTZ230" s="1324"/>
      <c r="BUA230" s="1324"/>
      <c r="BUB230" s="1324"/>
      <c r="BUC230" s="1324"/>
      <c r="BUD230" s="1324"/>
      <c r="BUE230" s="1324"/>
      <c r="BUF230" s="1324"/>
      <c r="BUG230" s="1324"/>
      <c r="BUH230" s="1324"/>
      <c r="BUI230" s="1324"/>
      <c r="BUJ230" s="1324"/>
      <c r="BUK230" s="1324"/>
      <c r="BUL230" s="1324"/>
      <c r="BUM230" s="1324"/>
      <c r="BUN230" s="1324"/>
      <c r="BUO230" s="1324"/>
      <c r="BUP230" s="1324"/>
      <c r="BUQ230" s="1324"/>
      <c r="BUR230" s="1324"/>
      <c r="BUS230" s="1324"/>
      <c r="BUT230" s="1324"/>
      <c r="BUU230" s="1324"/>
      <c r="BUV230" s="1324"/>
      <c r="BUW230" s="1324"/>
      <c r="BUX230" s="1324"/>
      <c r="BUY230" s="1324"/>
      <c r="BUZ230" s="1324"/>
      <c r="BVA230" s="1324"/>
      <c r="BVB230" s="1324"/>
      <c r="BVC230" s="1324"/>
      <c r="BVD230" s="1324"/>
      <c r="BVE230" s="1324"/>
      <c r="BVF230" s="1324"/>
      <c r="BVG230" s="1324"/>
      <c r="BVH230" s="1324"/>
      <c r="BVI230" s="1324"/>
      <c r="BVJ230" s="1324"/>
      <c r="BVK230" s="1324"/>
      <c r="BVL230" s="1324"/>
      <c r="BVM230" s="1324"/>
      <c r="BVN230" s="1324"/>
      <c r="BVO230" s="1324"/>
      <c r="BVP230" s="1324"/>
      <c r="BVQ230" s="1324"/>
      <c r="BVR230" s="1324"/>
      <c r="BVS230" s="1324"/>
      <c r="BVT230" s="1324"/>
      <c r="BVU230" s="1324"/>
      <c r="BVV230" s="1324"/>
      <c r="BVW230" s="1324"/>
      <c r="BVX230" s="1324"/>
      <c r="BVY230" s="1324"/>
      <c r="BVZ230" s="1324"/>
      <c r="BWA230" s="1324"/>
      <c r="BWB230" s="1324"/>
      <c r="BWC230" s="1324"/>
      <c r="BWD230" s="1324"/>
      <c r="BWE230" s="1324"/>
      <c r="BWF230" s="1324"/>
      <c r="BWG230" s="1324"/>
      <c r="BWH230" s="1324"/>
      <c r="BWI230" s="1324"/>
      <c r="BWJ230" s="1324"/>
      <c r="BWK230" s="1324"/>
      <c r="BWL230" s="1324"/>
      <c r="BWM230" s="1324"/>
      <c r="BWN230" s="1324"/>
      <c r="BWO230" s="1324"/>
      <c r="BWP230" s="1324"/>
      <c r="BWQ230" s="1324"/>
      <c r="BWR230" s="1324"/>
      <c r="BWS230" s="1324"/>
      <c r="BWT230" s="1324"/>
      <c r="BWU230" s="1324"/>
      <c r="BWV230" s="1324"/>
      <c r="BWW230" s="1324"/>
      <c r="BWX230" s="1324"/>
      <c r="BWY230" s="1324"/>
      <c r="BWZ230" s="1324"/>
      <c r="BXA230" s="1324"/>
      <c r="BXB230" s="1324"/>
      <c r="BXC230" s="1324"/>
      <c r="BXD230" s="1324"/>
      <c r="BXE230" s="1324"/>
      <c r="BXF230" s="1324"/>
      <c r="BXG230" s="1324"/>
      <c r="BXH230" s="1324"/>
      <c r="BXI230" s="1324"/>
      <c r="BXJ230" s="1324"/>
      <c r="BXK230" s="1324"/>
      <c r="BXL230" s="1324"/>
      <c r="BXM230" s="1324"/>
      <c r="BXN230" s="1324"/>
      <c r="BXO230" s="1324"/>
      <c r="BXP230" s="1324"/>
      <c r="BXQ230" s="1324"/>
      <c r="BXR230" s="1324"/>
      <c r="BXS230" s="1324"/>
      <c r="BXT230" s="1324"/>
      <c r="BXU230" s="1324"/>
      <c r="BXV230" s="1324"/>
      <c r="BXW230" s="1324"/>
      <c r="BXX230" s="1324"/>
      <c r="BXY230" s="1324"/>
      <c r="BXZ230" s="1324"/>
      <c r="BYA230" s="1324"/>
      <c r="BYB230" s="1324"/>
      <c r="BYC230" s="1324"/>
      <c r="BYD230" s="1324"/>
      <c r="BYE230" s="1324"/>
      <c r="BYF230" s="1324"/>
      <c r="BYG230" s="1324"/>
      <c r="BYH230" s="1324"/>
      <c r="BYI230" s="1324"/>
      <c r="BYJ230" s="1324"/>
      <c r="BYK230" s="1324"/>
      <c r="BYL230" s="1324"/>
      <c r="BYM230" s="1324"/>
      <c r="BYN230" s="1324"/>
      <c r="BYO230" s="1324"/>
      <c r="BYP230" s="1324"/>
      <c r="BYQ230" s="1324"/>
      <c r="BYR230" s="1324"/>
      <c r="BYS230" s="1324"/>
      <c r="BYT230" s="1324"/>
      <c r="BYU230" s="1324"/>
      <c r="BYV230" s="1324"/>
      <c r="BYW230" s="1324"/>
      <c r="BYX230" s="1324"/>
      <c r="BYY230" s="1324"/>
      <c r="BYZ230" s="1324"/>
      <c r="BZA230" s="1324"/>
      <c r="BZB230" s="1324"/>
      <c r="BZC230" s="1324"/>
      <c r="BZD230" s="1324"/>
      <c r="BZE230" s="1324"/>
      <c r="BZF230" s="1324"/>
      <c r="BZG230" s="1324"/>
      <c r="BZH230" s="1324"/>
      <c r="BZI230" s="1324"/>
      <c r="BZJ230" s="1324"/>
      <c r="BZK230" s="1324"/>
      <c r="BZL230" s="1324"/>
      <c r="BZM230" s="1324"/>
      <c r="BZN230" s="1324"/>
      <c r="BZO230" s="1324"/>
      <c r="BZP230" s="1324"/>
      <c r="BZQ230" s="1324"/>
      <c r="BZR230" s="1324"/>
      <c r="BZS230" s="1324"/>
      <c r="BZT230" s="1324"/>
      <c r="BZU230" s="1324"/>
      <c r="BZV230" s="1324"/>
      <c r="BZW230" s="1324"/>
      <c r="BZX230" s="1324"/>
      <c r="BZY230" s="1324"/>
      <c r="BZZ230" s="1324"/>
      <c r="CAA230" s="1324"/>
      <c r="CAB230" s="1324"/>
      <c r="CAC230" s="1324"/>
      <c r="CAD230" s="1324"/>
      <c r="CAE230" s="1324"/>
      <c r="CAF230" s="1324"/>
      <c r="CAG230" s="1324"/>
      <c r="CAH230" s="1324"/>
      <c r="CAI230" s="1324"/>
      <c r="CAJ230" s="1324"/>
      <c r="CAK230" s="1324"/>
      <c r="CAL230" s="1324"/>
      <c r="CAM230" s="1324"/>
      <c r="CAN230" s="1324"/>
      <c r="CAO230" s="1324"/>
      <c r="CAP230" s="1324"/>
      <c r="CAQ230" s="1324"/>
      <c r="CAR230" s="1324"/>
      <c r="CAS230" s="1324"/>
      <c r="CAT230" s="1324"/>
      <c r="CAU230" s="1324"/>
      <c r="CAV230" s="1324"/>
      <c r="CAW230" s="1324"/>
      <c r="CAX230" s="1324"/>
      <c r="CAY230" s="1324"/>
      <c r="CAZ230" s="1324"/>
      <c r="CBA230" s="1324"/>
      <c r="CBB230" s="1324"/>
      <c r="CBC230" s="1324"/>
      <c r="CBD230" s="1324"/>
      <c r="CBE230" s="1324"/>
      <c r="CBF230" s="1324"/>
      <c r="CBG230" s="1324"/>
      <c r="CBH230" s="1324"/>
      <c r="CBI230" s="1324"/>
      <c r="CBJ230" s="1324"/>
      <c r="CBK230" s="1324"/>
      <c r="CBL230" s="1324"/>
      <c r="CBM230" s="1324"/>
      <c r="CBN230" s="1324"/>
      <c r="CBO230" s="1324"/>
      <c r="CBP230" s="1324"/>
      <c r="CBQ230" s="1324"/>
      <c r="CBR230" s="1324"/>
      <c r="CBS230" s="1324"/>
      <c r="CBT230" s="1324"/>
      <c r="CBU230" s="1324"/>
      <c r="CBV230" s="1324"/>
      <c r="CBW230" s="1324"/>
      <c r="CBX230" s="1324"/>
      <c r="CBY230" s="1324"/>
      <c r="CBZ230" s="1324"/>
      <c r="CCA230" s="1324"/>
      <c r="CCB230" s="1324"/>
      <c r="CCC230" s="1324"/>
      <c r="CCD230" s="1324"/>
      <c r="CCE230" s="1324"/>
      <c r="CCF230" s="1324"/>
      <c r="CCG230" s="1324"/>
      <c r="CCH230" s="1324"/>
      <c r="CCI230" s="1324"/>
      <c r="CCJ230" s="1324"/>
      <c r="CCK230" s="1324"/>
      <c r="CCL230" s="1324"/>
      <c r="CCM230" s="1324"/>
      <c r="CCN230" s="1324"/>
      <c r="CCO230" s="1324"/>
      <c r="CCP230" s="1324"/>
      <c r="CCQ230" s="1324"/>
      <c r="CCR230" s="1324"/>
      <c r="CCS230" s="1324"/>
      <c r="CCT230" s="1324"/>
      <c r="CCU230" s="1324"/>
      <c r="CCV230" s="1324"/>
      <c r="CCW230" s="1324"/>
      <c r="CCX230" s="1324"/>
      <c r="CCY230" s="1324"/>
      <c r="CCZ230" s="1324"/>
      <c r="CDA230" s="1324"/>
      <c r="CDB230" s="1324"/>
      <c r="CDC230" s="1324"/>
      <c r="CDD230" s="1324"/>
      <c r="CDE230" s="1324"/>
      <c r="CDF230" s="1324"/>
      <c r="CDG230" s="1324"/>
      <c r="CDH230" s="1324"/>
      <c r="CDI230" s="1324"/>
      <c r="CDJ230" s="1324"/>
      <c r="CDK230" s="1324"/>
      <c r="CDL230" s="1324"/>
      <c r="CDM230" s="1324"/>
      <c r="CDN230" s="1324"/>
      <c r="CDO230" s="1324"/>
      <c r="CDP230" s="1324"/>
      <c r="CDQ230" s="1324"/>
      <c r="CDR230" s="1324"/>
      <c r="CDS230" s="1324"/>
      <c r="CDT230" s="1324"/>
      <c r="CDU230" s="1324"/>
      <c r="CDV230" s="1324"/>
      <c r="CDW230" s="1324"/>
      <c r="CDX230" s="1324"/>
      <c r="CDY230" s="1324"/>
      <c r="CDZ230" s="1324"/>
      <c r="CEA230" s="1324"/>
      <c r="CEB230" s="1324"/>
      <c r="CEC230" s="1324"/>
      <c r="CED230" s="1324"/>
      <c r="CEE230" s="1324"/>
      <c r="CEF230" s="1324"/>
      <c r="CEG230" s="1324"/>
      <c r="CEH230" s="1324"/>
      <c r="CEI230" s="1324"/>
      <c r="CEJ230" s="1324"/>
      <c r="CEK230" s="1324"/>
      <c r="CEL230" s="1324"/>
      <c r="CEM230" s="1324"/>
      <c r="CEN230" s="1324"/>
      <c r="CEO230" s="1324"/>
      <c r="CEP230" s="1324"/>
      <c r="CEQ230" s="1324"/>
      <c r="CER230" s="1324"/>
      <c r="CES230" s="1324"/>
      <c r="CET230" s="1324"/>
      <c r="CEU230" s="1324"/>
      <c r="CEV230" s="1324"/>
      <c r="CEW230" s="1324"/>
      <c r="CEX230" s="1324"/>
      <c r="CEY230" s="1324"/>
      <c r="CEZ230" s="1324"/>
      <c r="CFA230" s="1324"/>
      <c r="CFB230" s="1324"/>
      <c r="CFC230" s="1324"/>
      <c r="CFD230" s="1324"/>
      <c r="CFE230" s="1324"/>
      <c r="CFF230" s="1324"/>
      <c r="CFG230" s="1324"/>
      <c r="CFH230" s="1324"/>
      <c r="CFI230" s="1324"/>
      <c r="CFJ230" s="1324"/>
      <c r="CFK230" s="1324"/>
      <c r="CFL230" s="1324"/>
      <c r="CFM230" s="1324"/>
      <c r="CFN230" s="1324"/>
      <c r="CFO230" s="1324"/>
      <c r="CFP230" s="1324"/>
      <c r="CFQ230" s="1324"/>
      <c r="CFR230" s="1324"/>
      <c r="CFS230" s="1324"/>
      <c r="CFT230" s="1324"/>
      <c r="CFU230" s="1324"/>
      <c r="CFV230" s="1324"/>
      <c r="CFW230" s="1324"/>
      <c r="CFX230" s="1324"/>
      <c r="CFY230" s="1324"/>
      <c r="CFZ230" s="1324"/>
      <c r="CGA230" s="1324"/>
      <c r="CGB230" s="1324"/>
      <c r="CGC230" s="1324"/>
      <c r="CGD230" s="1324"/>
      <c r="CGE230" s="1324"/>
      <c r="CGF230" s="1324"/>
      <c r="CGG230" s="1324"/>
      <c r="CGH230" s="1324"/>
      <c r="CGI230" s="1324"/>
      <c r="CGJ230" s="1324"/>
      <c r="CGK230" s="1324"/>
      <c r="CGL230" s="1324"/>
      <c r="CGM230" s="1324"/>
      <c r="CGN230" s="1324"/>
      <c r="CGO230" s="1324"/>
      <c r="CGP230" s="1324"/>
      <c r="CGQ230" s="1324"/>
      <c r="CGR230" s="1324"/>
      <c r="CGS230" s="1324"/>
      <c r="CGT230" s="1324"/>
      <c r="CGU230" s="1324"/>
      <c r="CGV230" s="1324"/>
      <c r="CGW230" s="1324"/>
      <c r="CGX230" s="1324"/>
      <c r="CGY230" s="1324"/>
      <c r="CGZ230" s="1324"/>
      <c r="CHA230" s="1324"/>
      <c r="CHB230" s="1324"/>
      <c r="CHC230" s="1324"/>
      <c r="CHD230" s="1324"/>
      <c r="CHE230" s="1324"/>
      <c r="CHF230" s="1324"/>
      <c r="CHG230" s="1324"/>
      <c r="CHH230" s="1324"/>
      <c r="CHI230" s="1324"/>
      <c r="CHJ230" s="1324"/>
      <c r="CHK230" s="1324"/>
      <c r="CHL230" s="1324"/>
      <c r="CHM230" s="1324"/>
      <c r="CHN230" s="1324"/>
      <c r="CHO230" s="1324"/>
      <c r="CHP230" s="1324"/>
      <c r="CHQ230" s="1324"/>
      <c r="CHR230" s="1324"/>
      <c r="CHS230" s="1324"/>
      <c r="CHT230" s="1324"/>
      <c r="CHU230" s="1324"/>
      <c r="CHV230" s="1324"/>
      <c r="CHW230" s="1324"/>
      <c r="CHX230" s="1324"/>
      <c r="CHY230" s="1324"/>
      <c r="CHZ230" s="1324"/>
      <c r="CIA230" s="1324"/>
      <c r="CIB230" s="1324"/>
      <c r="CIC230" s="1324"/>
      <c r="CID230" s="1324"/>
      <c r="CIE230" s="1324"/>
      <c r="CIF230" s="1324"/>
      <c r="CIG230" s="1324"/>
      <c r="CIH230" s="1324"/>
      <c r="CII230" s="1324"/>
      <c r="CIJ230" s="1324"/>
      <c r="CIK230" s="1324"/>
      <c r="CIL230" s="1324"/>
      <c r="CIM230" s="1324"/>
      <c r="CIN230" s="1324"/>
      <c r="CIO230" s="1324"/>
      <c r="CIP230" s="1324"/>
      <c r="CIQ230" s="1324"/>
      <c r="CIR230" s="1324"/>
      <c r="CIS230" s="1324"/>
      <c r="CIT230" s="1324"/>
      <c r="CIU230" s="1324"/>
      <c r="CIV230" s="1324"/>
      <c r="CIW230" s="1324"/>
      <c r="CIX230" s="1324"/>
      <c r="CIY230" s="1324"/>
      <c r="CIZ230" s="1324"/>
      <c r="CJA230" s="1324"/>
      <c r="CJB230" s="1324"/>
      <c r="CJC230" s="1324"/>
      <c r="CJD230" s="1324"/>
      <c r="CJE230" s="1324"/>
      <c r="CJF230" s="1324"/>
      <c r="CJG230" s="1324"/>
      <c r="CJH230" s="1324"/>
      <c r="CJI230" s="1324"/>
      <c r="CJJ230" s="1324"/>
      <c r="CJK230" s="1324"/>
      <c r="CJL230" s="1324"/>
      <c r="CJM230" s="1324"/>
      <c r="CJN230" s="1324"/>
      <c r="CJO230" s="1324"/>
      <c r="CJP230" s="1324"/>
      <c r="CJQ230" s="1324"/>
      <c r="CJR230" s="1324"/>
      <c r="CJS230" s="1324"/>
      <c r="CJT230" s="1324"/>
      <c r="CJU230" s="1324"/>
      <c r="CJV230" s="1324"/>
      <c r="CJW230" s="1324"/>
      <c r="CJX230" s="1324"/>
      <c r="CJY230" s="1324"/>
      <c r="CJZ230" s="1324"/>
      <c r="CKA230" s="1324"/>
      <c r="CKB230" s="1324"/>
      <c r="CKC230" s="1324"/>
      <c r="CKD230" s="1324"/>
      <c r="CKE230" s="1324"/>
      <c r="CKF230" s="1324"/>
      <c r="CKG230" s="1324"/>
      <c r="CKH230" s="1324"/>
      <c r="CKI230" s="1324"/>
      <c r="CKJ230" s="1324"/>
      <c r="CKK230" s="1324"/>
      <c r="CKL230" s="1324"/>
      <c r="CKM230" s="1324"/>
      <c r="CKN230" s="1324"/>
      <c r="CKO230" s="1324"/>
      <c r="CKP230" s="1324"/>
      <c r="CKQ230" s="1324"/>
      <c r="CKR230" s="1324"/>
      <c r="CKS230" s="1324"/>
      <c r="CKT230" s="1324"/>
      <c r="CKU230" s="1324"/>
      <c r="CKV230" s="1324"/>
      <c r="CKW230" s="1324"/>
      <c r="CKX230" s="1324"/>
      <c r="CKY230" s="1324"/>
      <c r="CKZ230" s="1324"/>
      <c r="CLA230" s="1324"/>
      <c r="CLB230" s="1324"/>
      <c r="CLC230" s="1324"/>
      <c r="CLD230" s="1324"/>
      <c r="CLE230" s="1324"/>
      <c r="CLF230" s="1324"/>
      <c r="CLG230" s="1324"/>
      <c r="CLH230" s="1324"/>
      <c r="CLI230" s="1324"/>
      <c r="CLJ230" s="1324"/>
      <c r="CLK230" s="1324"/>
      <c r="CLL230" s="1324"/>
      <c r="CLM230" s="1324"/>
      <c r="CLN230" s="1324"/>
      <c r="CLO230" s="1324"/>
      <c r="CLP230" s="1324"/>
      <c r="CLQ230" s="1324"/>
      <c r="CLR230" s="1324"/>
      <c r="CLS230" s="1324"/>
      <c r="CLT230" s="1324"/>
      <c r="CLU230" s="1324"/>
      <c r="CLV230" s="1324"/>
      <c r="CLW230" s="1324"/>
      <c r="CLX230" s="1324"/>
      <c r="CLY230" s="1324"/>
      <c r="CLZ230" s="1324"/>
      <c r="CMA230" s="1324"/>
      <c r="CMB230" s="1324"/>
      <c r="CMC230" s="1324"/>
      <c r="CMD230" s="1324"/>
      <c r="CME230" s="1324"/>
      <c r="CMF230" s="1324"/>
      <c r="CMG230" s="1324"/>
      <c r="CMH230" s="1324"/>
      <c r="CMI230" s="1324"/>
      <c r="CMJ230" s="1324"/>
      <c r="CMK230" s="1324"/>
      <c r="CML230" s="1324"/>
      <c r="CMM230" s="1324"/>
      <c r="CMN230" s="1324"/>
      <c r="CMO230" s="1324"/>
      <c r="CMP230" s="1324"/>
      <c r="CMQ230" s="1324"/>
      <c r="CMR230" s="1324"/>
      <c r="CMS230" s="1324"/>
      <c r="CMT230" s="1324"/>
      <c r="CMU230" s="1324"/>
      <c r="CMV230" s="1324"/>
      <c r="CMW230" s="1324"/>
      <c r="CMX230" s="1324"/>
      <c r="CMY230" s="1324"/>
      <c r="CMZ230" s="1324"/>
      <c r="CNA230" s="1324"/>
      <c r="CNB230" s="1324"/>
      <c r="CNC230" s="1324"/>
      <c r="CND230" s="1324"/>
      <c r="CNE230" s="1324"/>
      <c r="CNF230" s="1324"/>
      <c r="CNG230" s="1324"/>
      <c r="CNH230" s="1324"/>
      <c r="CNI230" s="1324"/>
      <c r="CNJ230" s="1324"/>
      <c r="CNK230" s="1324"/>
      <c r="CNL230" s="1324"/>
      <c r="CNM230" s="1324"/>
      <c r="CNN230" s="1324"/>
      <c r="CNO230" s="1324"/>
      <c r="CNP230" s="1324"/>
      <c r="CNQ230" s="1324"/>
      <c r="CNR230" s="1324"/>
      <c r="CNS230" s="1324"/>
      <c r="CNT230" s="1324"/>
      <c r="CNU230" s="1324"/>
      <c r="CNV230" s="1324"/>
      <c r="CNW230" s="1324"/>
      <c r="CNX230" s="1324"/>
      <c r="CNY230" s="1324"/>
      <c r="CNZ230" s="1324"/>
      <c r="COA230" s="1324"/>
      <c r="COB230" s="1324"/>
      <c r="COC230" s="1324"/>
      <c r="COD230" s="1324"/>
      <c r="COE230" s="1324"/>
      <c r="COF230" s="1324"/>
      <c r="COG230" s="1324"/>
      <c r="COH230" s="1324"/>
      <c r="COI230" s="1324"/>
      <c r="COJ230" s="1324"/>
      <c r="COK230" s="1324"/>
      <c r="COL230" s="1324"/>
      <c r="COM230" s="1324"/>
      <c r="CON230" s="1324"/>
      <c r="COO230" s="1324"/>
      <c r="COP230" s="1324"/>
      <c r="COQ230" s="1324"/>
      <c r="COR230" s="1324"/>
      <c r="COS230" s="1324"/>
      <c r="COT230" s="1324"/>
      <c r="COU230" s="1324"/>
      <c r="COV230" s="1324"/>
      <c r="COW230" s="1324"/>
      <c r="COX230" s="1324"/>
      <c r="COY230" s="1324"/>
      <c r="COZ230" s="1324"/>
      <c r="CPA230" s="1324"/>
      <c r="CPB230" s="1324"/>
      <c r="CPC230" s="1324"/>
      <c r="CPD230" s="1324"/>
      <c r="CPE230" s="1324"/>
      <c r="CPF230" s="1324"/>
      <c r="CPG230" s="1324"/>
      <c r="CPH230" s="1324"/>
      <c r="CPI230" s="1324"/>
      <c r="CPJ230" s="1324"/>
      <c r="CPK230" s="1324"/>
      <c r="CPL230" s="1324"/>
      <c r="CPM230" s="1324"/>
      <c r="CPN230" s="1324"/>
      <c r="CPO230" s="1324"/>
      <c r="CPP230" s="1324"/>
      <c r="CPQ230" s="1324"/>
      <c r="CPR230" s="1324"/>
      <c r="CPS230" s="1324"/>
      <c r="CPT230" s="1324"/>
      <c r="CPU230" s="1324"/>
      <c r="CPV230" s="1324"/>
      <c r="CPW230" s="1324"/>
      <c r="CPX230" s="1324"/>
      <c r="CPY230" s="1324"/>
      <c r="CPZ230" s="1324"/>
      <c r="CQA230" s="1324"/>
      <c r="CQB230" s="1324"/>
      <c r="CQC230" s="1324"/>
      <c r="CQD230" s="1324"/>
      <c r="CQE230" s="1324"/>
      <c r="CQF230" s="1324"/>
      <c r="CQG230" s="1324"/>
      <c r="CQH230" s="1324"/>
      <c r="CQI230" s="1324"/>
      <c r="CQJ230" s="1324"/>
      <c r="CQK230" s="1324"/>
      <c r="CQL230" s="1324"/>
      <c r="CQM230" s="1324"/>
      <c r="CQN230" s="1324"/>
      <c r="CQO230" s="1324"/>
      <c r="CQP230" s="1324"/>
      <c r="CQQ230" s="1324"/>
      <c r="CQR230" s="1324"/>
      <c r="CQS230" s="1324"/>
      <c r="CQT230" s="1324"/>
      <c r="CQU230" s="1324"/>
      <c r="CQV230" s="1324"/>
      <c r="CQW230" s="1324"/>
      <c r="CQX230" s="1324"/>
      <c r="CQY230" s="1324"/>
      <c r="CQZ230" s="1324"/>
      <c r="CRA230" s="1324"/>
      <c r="CRB230" s="1324"/>
      <c r="CRC230" s="1324"/>
      <c r="CRD230" s="1324"/>
      <c r="CRE230" s="1324"/>
      <c r="CRF230" s="1324"/>
      <c r="CRG230" s="1324"/>
      <c r="CRH230" s="1324"/>
      <c r="CRI230" s="1324"/>
      <c r="CRJ230" s="1324"/>
      <c r="CRK230" s="1324"/>
      <c r="CRL230" s="1324"/>
      <c r="CRM230" s="1324"/>
      <c r="CRN230" s="1324"/>
      <c r="CRO230" s="1324"/>
      <c r="CRP230" s="1324"/>
      <c r="CRQ230" s="1324"/>
      <c r="CRR230" s="1324"/>
      <c r="CRS230" s="1324"/>
      <c r="CRT230" s="1324"/>
      <c r="CRU230" s="1324"/>
      <c r="CRV230" s="1324"/>
      <c r="CRW230" s="1324"/>
      <c r="CRX230" s="1324"/>
      <c r="CRY230" s="1324"/>
      <c r="CRZ230" s="1324"/>
      <c r="CSA230" s="1324"/>
      <c r="CSB230" s="1324"/>
      <c r="CSC230" s="1324"/>
      <c r="CSD230" s="1324"/>
      <c r="CSE230" s="1324"/>
      <c r="CSF230" s="1324"/>
      <c r="CSG230" s="1324"/>
      <c r="CSH230" s="1324"/>
      <c r="CSI230" s="1324"/>
      <c r="CSJ230" s="1324"/>
      <c r="CSK230" s="1324"/>
      <c r="CSL230" s="1324"/>
      <c r="CSM230" s="1324"/>
      <c r="CSN230" s="1324"/>
      <c r="CSO230" s="1324"/>
      <c r="CSP230" s="1324"/>
      <c r="CSQ230" s="1324"/>
      <c r="CSR230" s="1324"/>
      <c r="CSS230" s="1324"/>
      <c r="CST230" s="1324"/>
      <c r="CSU230" s="1324"/>
      <c r="CSV230" s="1324"/>
      <c r="CSW230" s="1324"/>
      <c r="CSX230" s="1324"/>
      <c r="CSY230" s="1324"/>
      <c r="CSZ230" s="1324"/>
      <c r="CTA230" s="1324"/>
      <c r="CTB230" s="1324"/>
      <c r="CTC230" s="1324"/>
      <c r="CTD230" s="1324"/>
      <c r="CTE230" s="1324"/>
      <c r="CTF230" s="1324"/>
      <c r="CTG230" s="1324"/>
      <c r="CTH230" s="1324"/>
      <c r="CTI230" s="1324"/>
      <c r="CTJ230" s="1324"/>
      <c r="CTK230" s="1324"/>
      <c r="CTL230" s="1324"/>
      <c r="CTM230" s="1324"/>
      <c r="CTN230" s="1324"/>
      <c r="CTO230" s="1324"/>
      <c r="CTP230" s="1324"/>
      <c r="CTQ230" s="1324"/>
      <c r="CTR230" s="1324"/>
      <c r="CTS230" s="1324"/>
      <c r="CTT230" s="1324"/>
      <c r="CTU230" s="1324"/>
      <c r="CTV230" s="1324"/>
      <c r="CTW230" s="1324"/>
      <c r="CTX230" s="1324"/>
      <c r="CTY230" s="1324"/>
      <c r="CTZ230" s="1324"/>
      <c r="CUA230" s="1324"/>
      <c r="CUB230" s="1324"/>
      <c r="CUC230" s="1324"/>
      <c r="CUD230" s="1324"/>
      <c r="CUE230" s="1324"/>
      <c r="CUF230" s="1324"/>
      <c r="CUG230" s="1324"/>
      <c r="CUH230" s="1324"/>
      <c r="CUI230" s="1324"/>
      <c r="CUJ230" s="1324"/>
      <c r="CUK230" s="1324"/>
      <c r="CUL230" s="1324"/>
      <c r="CUM230" s="1324"/>
      <c r="CUN230" s="1324"/>
      <c r="CUO230" s="1324"/>
      <c r="CUP230" s="1324"/>
      <c r="CUQ230" s="1324"/>
      <c r="CUR230" s="1324"/>
      <c r="CUS230" s="1324"/>
      <c r="CUT230" s="1324"/>
      <c r="CUU230" s="1324"/>
      <c r="CUV230" s="1324"/>
      <c r="CUW230" s="1324"/>
      <c r="CUX230" s="1324"/>
      <c r="CUY230" s="1324"/>
      <c r="CUZ230" s="1324"/>
      <c r="CVA230" s="1324"/>
      <c r="CVB230" s="1324"/>
      <c r="CVC230" s="1324"/>
      <c r="CVD230" s="1324"/>
      <c r="CVE230" s="1324"/>
      <c r="CVF230" s="1324"/>
      <c r="CVG230" s="1324"/>
      <c r="CVH230" s="1324"/>
      <c r="CVI230" s="1324"/>
      <c r="CVJ230" s="1324"/>
      <c r="CVK230" s="1324"/>
      <c r="CVL230" s="1324"/>
      <c r="CVM230" s="1324"/>
      <c r="CVN230" s="1324"/>
      <c r="CVO230" s="1324"/>
      <c r="CVP230" s="1324"/>
      <c r="CVQ230" s="1324"/>
      <c r="CVR230" s="1324"/>
      <c r="CVS230" s="1324"/>
      <c r="CVT230" s="1324"/>
      <c r="CVU230" s="1324"/>
      <c r="CVV230" s="1324"/>
      <c r="CVW230" s="1324"/>
      <c r="CVX230" s="1324"/>
      <c r="CVY230" s="1324"/>
      <c r="CVZ230" s="1324"/>
      <c r="CWA230" s="1324"/>
      <c r="CWB230" s="1324"/>
      <c r="CWC230" s="1324"/>
      <c r="CWD230" s="1324"/>
      <c r="CWE230" s="1324"/>
      <c r="CWF230" s="1324"/>
      <c r="CWG230" s="1324"/>
      <c r="CWH230" s="1324"/>
      <c r="CWI230" s="1324"/>
      <c r="CWJ230" s="1324"/>
      <c r="CWK230" s="1324"/>
      <c r="CWL230" s="1324"/>
      <c r="CWM230" s="1324"/>
      <c r="CWN230" s="1324"/>
      <c r="CWO230" s="1324"/>
      <c r="CWP230" s="1324"/>
      <c r="CWQ230" s="1324"/>
      <c r="CWR230" s="1324"/>
      <c r="CWS230" s="1324"/>
      <c r="CWT230" s="1324"/>
      <c r="CWU230" s="1324"/>
      <c r="CWV230" s="1324"/>
      <c r="CWW230" s="1324"/>
      <c r="CWX230" s="1324"/>
      <c r="CWY230" s="1324"/>
      <c r="CWZ230" s="1324"/>
      <c r="CXA230" s="1324"/>
      <c r="CXB230" s="1324"/>
      <c r="CXC230" s="1324"/>
      <c r="CXD230" s="1324"/>
      <c r="CXE230" s="1324"/>
      <c r="CXF230" s="1324"/>
      <c r="CXG230" s="1324"/>
      <c r="CXH230" s="1324"/>
      <c r="CXI230" s="1324"/>
      <c r="CXJ230" s="1324"/>
      <c r="CXK230" s="1324"/>
      <c r="CXL230" s="1324"/>
      <c r="CXM230" s="1324"/>
      <c r="CXN230" s="1324"/>
      <c r="CXO230" s="1324"/>
      <c r="CXP230" s="1324"/>
      <c r="CXQ230" s="1324"/>
      <c r="CXR230" s="1324"/>
      <c r="CXS230" s="1324"/>
      <c r="CXT230" s="1324"/>
      <c r="CXU230" s="1324"/>
      <c r="CXV230" s="1324"/>
      <c r="CXW230" s="1324"/>
      <c r="CXX230" s="1324"/>
      <c r="CXY230" s="1324"/>
      <c r="CXZ230" s="1324"/>
      <c r="CYA230" s="1324"/>
      <c r="CYB230" s="1324"/>
      <c r="CYC230" s="1324"/>
      <c r="CYD230" s="1324"/>
      <c r="CYE230" s="1324"/>
      <c r="CYF230" s="1324"/>
      <c r="CYG230" s="1324"/>
      <c r="CYH230" s="1324"/>
      <c r="CYI230" s="1324"/>
      <c r="CYJ230" s="1324"/>
      <c r="CYK230" s="1324"/>
      <c r="CYL230" s="1324"/>
      <c r="CYM230" s="1324"/>
      <c r="CYN230" s="1324"/>
      <c r="CYO230" s="1324"/>
      <c r="CYP230" s="1324"/>
      <c r="CYQ230" s="1324"/>
      <c r="CYR230" s="1324"/>
      <c r="CYS230" s="1324"/>
      <c r="CYT230" s="1324"/>
      <c r="CYU230" s="1324"/>
      <c r="CYV230" s="1324"/>
      <c r="CYW230" s="1324"/>
      <c r="CYX230" s="1324"/>
      <c r="CYY230" s="1324"/>
      <c r="CYZ230" s="1324"/>
      <c r="CZA230" s="1324"/>
      <c r="CZB230" s="1324"/>
      <c r="CZC230" s="1324"/>
      <c r="CZD230" s="1324"/>
      <c r="CZE230" s="1324"/>
      <c r="CZF230" s="1324"/>
      <c r="CZG230" s="1324"/>
      <c r="CZH230" s="1324"/>
      <c r="CZI230" s="1324"/>
      <c r="CZJ230" s="1324"/>
      <c r="CZK230" s="1324"/>
      <c r="CZL230" s="1324"/>
      <c r="CZM230" s="1324"/>
      <c r="CZN230" s="1324"/>
      <c r="CZO230" s="1324"/>
      <c r="CZP230" s="1324"/>
      <c r="CZQ230" s="1324"/>
      <c r="CZR230" s="1324"/>
      <c r="CZS230" s="1324"/>
      <c r="CZT230" s="1324"/>
      <c r="CZU230" s="1324"/>
      <c r="CZV230" s="1324"/>
      <c r="CZW230" s="1324"/>
      <c r="CZX230" s="1324"/>
      <c r="CZY230" s="1324"/>
      <c r="CZZ230" s="1324"/>
      <c r="DAA230" s="1324"/>
      <c r="DAB230" s="1324"/>
      <c r="DAC230" s="1324"/>
      <c r="DAD230" s="1324"/>
      <c r="DAE230" s="1324"/>
      <c r="DAF230" s="1324"/>
      <c r="DAG230" s="1324"/>
      <c r="DAH230" s="1324"/>
      <c r="DAI230" s="1324"/>
      <c r="DAJ230" s="1324"/>
      <c r="DAK230" s="1324"/>
      <c r="DAL230" s="1324"/>
      <c r="DAM230" s="1324"/>
      <c r="DAN230" s="1324"/>
      <c r="DAO230" s="1324"/>
      <c r="DAP230" s="1324"/>
      <c r="DAQ230" s="1324"/>
      <c r="DAR230" s="1324"/>
      <c r="DAS230" s="1324"/>
      <c r="DAT230" s="1324"/>
      <c r="DAU230" s="1324"/>
      <c r="DAV230" s="1324"/>
      <c r="DAW230" s="1324"/>
      <c r="DAX230" s="1324"/>
      <c r="DAY230" s="1324"/>
      <c r="DAZ230" s="1324"/>
      <c r="DBA230" s="1324"/>
      <c r="DBB230" s="1324"/>
      <c r="DBC230" s="1324"/>
      <c r="DBD230" s="1324"/>
      <c r="DBE230" s="1324"/>
      <c r="DBF230" s="1324"/>
      <c r="DBG230" s="1324"/>
      <c r="DBH230" s="1324"/>
      <c r="DBI230" s="1324"/>
      <c r="DBJ230" s="1324"/>
      <c r="DBK230" s="1324"/>
      <c r="DBL230" s="1324"/>
      <c r="DBM230" s="1324"/>
      <c r="DBN230" s="1324"/>
      <c r="DBO230" s="1324"/>
      <c r="DBP230" s="1324"/>
      <c r="DBQ230" s="1324"/>
      <c r="DBR230" s="1324"/>
      <c r="DBS230" s="1324"/>
      <c r="DBT230" s="1324"/>
      <c r="DBU230" s="1324"/>
      <c r="DBV230" s="1324"/>
      <c r="DBW230" s="1324"/>
      <c r="DBX230" s="1324"/>
      <c r="DBY230" s="1324"/>
      <c r="DBZ230" s="1324"/>
      <c r="DCA230" s="1324"/>
      <c r="DCB230" s="1324"/>
      <c r="DCC230" s="1324"/>
      <c r="DCD230" s="1324"/>
      <c r="DCE230" s="1324"/>
      <c r="DCF230" s="1324"/>
      <c r="DCG230" s="1324"/>
      <c r="DCH230" s="1324"/>
      <c r="DCI230" s="1324"/>
      <c r="DCJ230" s="1324"/>
      <c r="DCK230" s="1324"/>
      <c r="DCL230" s="1324"/>
      <c r="DCM230" s="1324"/>
      <c r="DCN230" s="1324"/>
      <c r="DCO230" s="1324"/>
      <c r="DCP230" s="1324"/>
      <c r="DCQ230" s="1324"/>
      <c r="DCR230" s="1324"/>
      <c r="DCS230" s="1324"/>
      <c r="DCT230" s="1324"/>
      <c r="DCU230" s="1324"/>
      <c r="DCV230" s="1324"/>
      <c r="DCW230" s="1324"/>
      <c r="DCX230" s="1324"/>
      <c r="DCY230" s="1324"/>
      <c r="DCZ230" s="1324"/>
      <c r="DDA230" s="1324"/>
      <c r="DDB230" s="1324"/>
      <c r="DDC230" s="1324"/>
      <c r="DDD230" s="1324"/>
      <c r="DDE230" s="1324"/>
      <c r="DDF230" s="1324"/>
      <c r="DDG230" s="1324"/>
      <c r="DDH230" s="1324"/>
      <c r="DDI230" s="1324"/>
      <c r="DDJ230" s="1324"/>
      <c r="DDK230" s="1324"/>
      <c r="DDL230" s="1324"/>
      <c r="DDM230" s="1324"/>
      <c r="DDN230" s="1324"/>
      <c r="DDO230" s="1324"/>
      <c r="DDP230" s="1324"/>
      <c r="DDQ230" s="1324"/>
      <c r="DDR230" s="1324"/>
      <c r="DDS230" s="1324"/>
      <c r="DDT230" s="1324"/>
      <c r="DDU230" s="1324"/>
      <c r="DDV230" s="1324"/>
      <c r="DDW230" s="1324"/>
      <c r="DDX230" s="1324"/>
      <c r="DDY230" s="1324"/>
      <c r="DDZ230" s="1324"/>
      <c r="DEA230" s="1324"/>
      <c r="DEB230" s="1324"/>
      <c r="DEC230" s="1324"/>
      <c r="DED230" s="1324"/>
      <c r="DEE230" s="1324"/>
      <c r="DEF230" s="1324"/>
      <c r="DEG230" s="1324"/>
      <c r="DEH230" s="1324"/>
      <c r="DEI230" s="1324"/>
      <c r="DEJ230" s="1324"/>
      <c r="DEK230" s="1324"/>
      <c r="DEL230" s="1324"/>
      <c r="DEM230" s="1324"/>
      <c r="DEN230" s="1324"/>
      <c r="DEO230" s="1324"/>
      <c r="DEP230" s="1324"/>
      <c r="DEQ230" s="1324"/>
      <c r="DER230" s="1324"/>
      <c r="DES230" s="1324"/>
      <c r="DET230" s="1324"/>
      <c r="DEU230" s="1324"/>
      <c r="DEV230" s="1324"/>
      <c r="DEW230" s="1324"/>
      <c r="DEX230" s="1324"/>
      <c r="DEY230" s="1324"/>
      <c r="DEZ230" s="1324"/>
      <c r="DFA230" s="1324"/>
      <c r="DFB230" s="1324"/>
      <c r="DFC230" s="1324"/>
      <c r="DFD230" s="1324"/>
      <c r="DFE230" s="1324"/>
      <c r="DFF230" s="1324"/>
      <c r="DFG230" s="1324"/>
      <c r="DFH230" s="1324"/>
      <c r="DFI230" s="1324"/>
      <c r="DFJ230" s="1324"/>
      <c r="DFK230" s="1324"/>
      <c r="DFL230" s="1324"/>
      <c r="DFM230" s="1324"/>
      <c r="DFN230" s="1324"/>
      <c r="DFO230" s="1324"/>
      <c r="DFP230" s="1324"/>
      <c r="DFQ230" s="1324"/>
      <c r="DFR230" s="1324"/>
      <c r="DFS230" s="1324"/>
      <c r="DFT230" s="1324"/>
      <c r="DFU230" s="1324"/>
      <c r="DFV230" s="1324"/>
      <c r="DFW230" s="1324"/>
      <c r="DFX230" s="1324"/>
      <c r="DFY230" s="1324"/>
      <c r="DFZ230" s="1324"/>
      <c r="DGA230" s="1324"/>
      <c r="DGB230" s="1324"/>
      <c r="DGC230" s="1324"/>
      <c r="DGD230" s="1324"/>
      <c r="DGE230" s="1324"/>
      <c r="DGF230" s="1324"/>
      <c r="DGG230" s="1324"/>
      <c r="DGH230" s="1324"/>
      <c r="DGI230" s="1324"/>
      <c r="DGJ230" s="1324"/>
      <c r="DGK230" s="1324"/>
      <c r="DGL230" s="1324"/>
      <c r="DGM230" s="1324"/>
      <c r="DGN230" s="1324"/>
      <c r="DGO230" s="1324"/>
      <c r="DGP230" s="1324"/>
      <c r="DGQ230" s="1324"/>
      <c r="DGR230" s="1324"/>
      <c r="DGS230" s="1324"/>
      <c r="DGT230" s="1324"/>
      <c r="DGU230" s="1324"/>
      <c r="DGV230" s="1324"/>
      <c r="DGW230" s="1324"/>
      <c r="DGX230" s="1324"/>
      <c r="DGY230" s="1324"/>
      <c r="DGZ230" s="1324"/>
      <c r="DHA230" s="1324"/>
      <c r="DHB230" s="1324"/>
      <c r="DHC230" s="1324"/>
      <c r="DHD230" s="1324"/>
      <c r="DHE230" s="1324"/>
      <c r="DHF230" s="1324"/>
      <c r="DHG230" s="1324"/>
      <c r="DHH230" s="1324"/>
      <c r="DHI230" s="1324"/>
      <c r="DHJ230" s="1324"/>
      <c r="DHK230" s="1324"/>
      <c r="DHL230" s="1324"/>
      <c r="DHM230" s="1324"/>
      <c r="DHN230" s="1324"/>
      <c r="DHO230" s="1324"/>
      <c r="DHP230" s="1324"/>
      <c r="DHQ230" s="1324"/>
      <c r="DHR230" s="1324"/>
      <c r="DHS230" s="1324"/>
      <c r="DHT230" s="1324"/>
      <c r="DHU230" s="1324"/>
      <c r="DHV230" s="1324"/>
      <c r="DHW230" s="1324"/>
      <c r="DHX230" s="1324"/>
      <c r="DHY230" s="1324"/>
      <c r="DHZ230" s="1324"/>
      <c r="DIA230" s="1324"/>
      <c r="DIB230" s="1324"/>
      <c r="DIC230" s="1324"/>
      <c r="DID230" s="1324"/>
      <c r="DIE230" s="1324"/>
      <c r="DIF230" s="1324"/>
      <c r="DIG230" s="1324"/>
      <c r="DIH230" s="1324"/>
      <c r="DII230" s="1324"/>
      <c r="DIJ230" s="1324"/>
      <c r="DIK230" s="1324"/>
      <c r="DIL230" s="1324"/>
      <c r="DIM230" s="1324"/>
      <c r="DIN230" s="1324"/>
      <c r="DIO230" s="1324"/>
      <c r="DIP230" s="1324"/>
      <c r="DIQ230" s="1324"/>
      <c r="DIR230" s="1324"/>
      <c r="DIS230" s="1324"/>
      <c r="DIT230" s="1324"/>
      <c r="DIU230" s="1324"/>
      <c r="DIV230" s="1324"/>
      <c r="DIW230" s="1324"/>
      <c r="DIX230" s="1324"/>
      <c r="DIY230" s="1324"/>
      <c r="DIZ230" s="1324"/>
      <c r="DJA230" s="1324"/>
      <c r="DJB230" s="1324"/>
      <c r="DJC230" s="1324"/>
      <c r="DJD230" s="1324"/>
      <c r="DJE230" s="1324"/>
      <c r="DJF230" s="1324"/>
      <c r="DJG230" s="1324"/>
      <c r="DJH230" s="1324"/>
      <c r="DJI230" s="1324"/>
      <c r="DJJ230" s="1324"/>
      <c r="DJK230" s="1324"/>
      <c r="DJL230" s="1324"/>
      <c r="DJM230" s="1324"/>
      <c r="DJN230" s="1324"/>
      <c r="DJO230" s="1324"/>
      <c r="DJP230" s="1324"/>
      <c r="DJQ230" s="1324"/>
      <c r="DJR230" s="1324"/>
      <c r="DJS230" s="1324"/>
      <c r="DJT230" s="1324"/>
      <c r="DJU230" s="1324"/>
      <c r="DJV230" s="1324"/>
      <c r="DJW230" s="1324"/>
      <c r="DJX230" s="1324"/>
      <c r="DJY230" s="1324"/>
      <c r="DJZ230" s="1324"/>
      <c r="DKA230" s="1324"/>
      <c r="DKB230" s="1324"/>
      <c r="DKC230" s="1324"/>
      <c r="DKD230" s="1324"/>
      <c r="DKE230" s="1324"/>
      <c r="DKF230" s="1324"/>
      <c r="DKG230" s="1324"/>
      <c r="DKH230" s="1324"/>
      <c r="DKI230" s="1324"/>
      <c r="DKJ230" s="1324"/>
      <c r="DKK230" s="1324"/>
      <c r="DKL230" s="1324"/>
      <c r="DKM230" s="1324"/>
      <c r="DKN230" s="1324"/>
      <c r="DKO230" s="1324"/>
      <c r="DKP230" s="1324"/>
      <c r="DKQ230" s="1324"/>
      <c r="DKR230" s="1324"/>
      <c r="DKS230" s="1324"/>
      <c r="DKT230" s="1324"/>
      <c r="DKU230" s="1324"/>
      <c r="DKV230" s="1324"/>
      <c r="DKW230" s="1324"/>
      <c r="DKX230" s="1324"/>
      <c r="DKY230" s="1324"/>
      <c r="DKZ230" s="1324"/>
      <c r="DLA230" s="1324"/>
      <c r="DLB230" s="1324"/>
      <c r="DLC230" s="1324"/>
      <c r="DLD230" s="1324"/>
      <c r="DLE230" s="1324"/>
      <c r="DLF230" s="1324"/>
      <c r="DLG230" s="1324"/>
      <c r="DLH230" s="1324"/>
      <c r="DLI230" s="1324"/>
      <c r="DLJ230" s="1324"/>
      <c r="DLK230" s="1324"/>
      <c r="DLL230" s="1324"/>
      <c r="DLM230" s="1324"/>
      <c r="DLN230" s="1324"/>
      <c r="DLO230" s="1324"/>
      <c r="DLP230" s="1324"/>
      <c r="DLQ230" s="1324"/>
      <c r="DLR230" s="1324"/>
      <c r="DLS230" s="1324"/>
      <c r="DLT230" s="1324"/>
      <c r="DLU230" s="1324"/>
      <c r="DLV230" s="1324"/>
      <c r="DLW230" s="1324"/>
      <c r="DLX230" s="1324"/>
      <c r="DLY230" s="1324"/>
      <c r="DLZ230" s="1324"/>
      <c r="DMA230" s="1324"/>
      <c r="DMB230" s="1324"/>
      <c r="DMC230" s="1324"/>
      <c r="DMD230" s="1324"/>
      <c r="DME230" s="1324"/>
      <c r="DMF230" s="1324"/>
      <c r="DMG230" s="1324"/>
      <c r="DMH230" s="1324"/>
      <c r="DMI230" s="1324"/>
      <c r="DMJ230" s="1324"/>
      <c r="DMK230" s="1324"/>
      <c r="DML230" s="1324"/>
      <c r="DMM230" s="1324"/>
      <c r="DMN230" s="1324"/>
      <c r="DMO230" s="1324"/>
      <c r="DMP230" s="1324"/>
      <c r="DMQ230" s="1324"/>
      <c r="DMR230" s="1324"/>
      <c r="DMS230" s="1324"/>
      <c r="DMT230" s="1324"/>
      <c r="DMU230" s="1324"/>
      <c r="DMV230" s="1324"/>
      <c r="DMW230" s="1324"/>
      <c r="DMX230" s="1324"/>
      <c r="DMY230" s="1324"/>
      <c r="DMZ230" s="1324"/>
      <c r="DNA230" s="1324"/>
      <c r="DNB230" s="1324"/>
      <c r="DNC230" s="1324"/>
      <c r="DND230" s="1324"/>
      <c r="DNE230" s="1324"/>
      <c r="DNF230" s="1324"/>
      <c r="DNG230" s="1324"/>
      <c r="DNH230" s="1324"/>
      <c r="DNI230" s="1324"/>
      <c r="DNJ230" s="1324"/>
      <c r="DNK230" s="1324"/>
      <c r="DNL230" s="1324"/>
      <c r="DNM230" s="1324"/>
      <c r="DNN230" s="1324"/>
      <c r="DNO230" s="1324"/>
      <c r="DNP230" s="1324"/>
      <c r="DNQ230" s="1324"/>
      <c r="DNR230" s="1324"/>
      <c r="DNS230" s="1324"/>
      <c r="DNT230" s="1324"/>
      <c r="DNU230" s="1324"/>
      <c r="DNV230" s="1324"/>
      <c r="DNW230" s="1324"/>
      <c r="DNX230" s="1324"/>
      <c r="DNY230" s="1324"/>
      <c r="DNZ230" s="1324"/>
      <c r="DOA230" s="1324"/>
      <c r="DOB230" s="1324"/>
      <c r="DOC230" s="1324"/>
      <c r="DOD230" s="1324"/>
      <c r="DOE230" s="1324"/>
      <c r="DOF230" s="1324"/>
      <c r="DOG230" s="1324"/>
      <c r="DOH230" s="1324"/>
      <c r="DOI230" s="1324"/>
      <c r="DOJ230" s="1324"/>
      <c r="DOK230" s="1324"/>
      <c r="DOL230" s="1324"/>
      <c r="DOM230" s="1324"/>
      <c r="DON230" s="1324"/>
      <c r="DOO230" s="1324"/>
      <c r="DOP230" s="1324"/>
      <c r="DOQ230" s="1324"/>
      <c r="DOR230" s="1324"/>
      <c r="DOS230" s="1324"/>
      <c r="DOT230" s="1324"/>
      <c r="DOU230" s="1324"/>
      <c r="DOV230" s="1324"/>
      <c r="DOW230" s="1324"/>
      <c r="DOX230" s="1324"/>
      <c r="DOY230" s="1324"/>
      <c r="DOZ230" s="1324"/>
      <c r="DPA230" s="1324"/>
      <c r="DPB230" s="1324"/>
      <c r="DPC230" s="1324"/>
      <c r="DPD230" s="1324"/>
      <c r="DPE230" s="1324"/>
      <c r="DPF230" s="1324"/>
      <c r="DPG230" s="1324"/>
      <c r="DPH230" s="1324"/>
      <c r="DPI230" s="1324"/>
      <c r="DPJ230" s="1324"/>
      <c r="DPK230" s="1324"/>
      <c r="DPL230" s="1324"/>
      <c r="DPM230" s="1324"/>
      <c r="DPN230" s="1324"/>
      <c r="DPO230" s="1324"/>
      <c r="DPP230" s="1324"/>
      <c r="DPQ230" s="1324"/>
      <c r="DPR230" s="1324"/>
      <c r="DPS230" s="1324"/>
      <c r="DPT230" s="1324"/>
      <c r="DPU230" s="1324"/>
      <c r="DPV230" s="1324"/>
      <c r="DPW230" s="1324"/>
      <c r="DPX230" s="1324"/>
      <c r="DPY230" s="1324"/>
      <c r="DPZ230" s="1324"/>
      <c r="DQA230" s="1324"/>
      <c r="DQB230" s="1324"/>
      <c r="DQC230" s="1324"/>
      <c r="DQD230" s="1324"/>
      <c r="DQE230" s="1324"/>
      <c r="DQF230" s="1324"/>
      <c r="DQG230" s="1324"/>
      <c r="DQH230" s="1324"/>
      <c r="DQI230" s="1324"/>
      <c r="DQJ230" s="1324"/>
      <c r="DQK230" s="1324"/>
      <c r="DQL230" s="1324"/>
      <c r="DQM230" s="1324"/>
      <c r="DQN230" s="1324"/>
      <c r="DQO230" s="1324"/>
      <c r="DQP230" s="1324"/>
      <c r="DQQ230" s="1324"/>
      <c r="DQR230" s="1324"/>
      <c r="DQS230" s="1324"/>
      <c r="DQT230" s="1324"/>
      <c r="DQU230" s="1324"/>
      <c r="DQV230" s="1324"/>
      <c r="DQW230" s="1324"/>
      <c r="DQX230" s="1324"/>
      <c r="DQY230" s="1324"/>
      <c r="DQZ230" s="1324"/>
      <c r="DRA230" s="1324"/>
      <c r="DRB230" s="1324"/>
      <c r="DRC230" s="1324"/>
      <c r="DRD230" s="1324"/>
      <c r="DRE230" s="1324"/>
      <c r="DRF230" s="1324"/>
      <c r="DRG230" s="1324"/>
      <c r="DRH230" s="1324"/>
      <c r="DRI230" s="1324"/>
      <c r="DRJ230" s="1324"/>
      <c r="DRK230" s="1324"/>
      <c r="DRL230" s="1324"/>
      <c r="DRM230" s="1324"/>
      <c r="DRN230" s="1324"/>
      <c r="DRO230" s="1324"/>
      <c r="DRP230" s="1324"/>
      <c r="DRQ230" s="1324"/>
      <c r="DRR230" s="1324"/>
      <c r="DRS230" s="1324"/>
      <c r="DRT230" s="1324"/>
      <c r="DRU230" s="1324"/>
      <c r="DRV230" s="1324"/>
      <c r="DRW230" s="1324"/>
      <c r="DRX230" s="1324"/>
      <c r="DRY230" s="1324"/>
      <c r="DRZ230" s="1324"/>
      <c r="DSA230" s="1324"/>
      <c r="DSB230" s="1324"/>
      <c r="DSC230" s="1324"/>
      <c r="DSD230" s="1324"/>
      <c r="DSE230" s="1324"/>
      <c r="DSF230" s="1324"/>
      <c r="DSG230" s="1324"/>
      <c r="DSH230" s="1324"/>
      <c r="DSI230" s="1324"/>
      <c r="DSJ230" s="1324"/>
      <c r="DSK230" s="1324"/>
      <c r="DSL230" s="1324"/>
      <c r="DSM230" s="1324"/>
      <c r="DSN230" s="1324"/>
      <c r="DSO230" s="1324"/>
      <c r="DSP230" s="1324"/>
      <c r="DSQ230" s="1324"/>
      <c r="DSR230" s="1324"/>
      <c r="DSS230" s="1324"/>
      <c r="DST230" s="1324"/>
      <c r="DSU230" s="1324"/>
      <c r="DSV230" s="1324"/>
      <c r="DSW230" s="1324"/>
      <c r="DSX230" s="1324"/>
      <c r="DSY230" s="1324"/>
      <c r="DSZ230" s="1324"/>
      <c r="DTA230" s="1324"/>
      <c r="DTB230" s="1324"/>
      <c r="DTC230" s="1324"/>
      <c r="DTD230" s="1324"/>
      <c r="DTE230" s="1324"/>
      <c r="DTF230" s="1324"/>
      <c r="DTG230" s="1324"/>
      <c r="DTH230" s="1324"/>
      <c r="DTI230" s="1324"/>
      <c r="DTJ230" s="1324"/>
      <c r="DTK230" s="1324"/>
      <c r="DTL230" s="1324"/>
      <c r="DTM230" s="1324"/>
      <c r="DTN230" s="1324"/>
      <c r="DTO230" s="1324"/>
      <c r="DTP230" s="1324"/>
      <c r="DTQ230" s="1324"/>
      <c r="DTR230" s="1324"/>
      <c r="DTS230" s="1324"/>
      <c r="DTT230" s="1324"/>
      <c r="DTU230" s="1324"/>
      <c r="DTV230" s="1324"/>
      <c r="DTW230" s="1324"/>
      <c r="DTX230" s="1324"/>
      <c r="DTY230" s="1324"/>
      <c r="DTZ230" s="1324"/>
      <c r="DUA230" s="1324"/>
      <c r="DUB230" s="1324"/>
      <c r="DUC230" s="1324"/>
      <c r="DUD230" s="1324"/>
      <c r="DUE230" s="1324"/>
      <c r="DUF230" s="1324"/>
      <c r="DUG230" s="1324"/>
      <c r="DUH230" s="1324"/>
      <c r="DUI230" s="1324"/>
      <c r="DUJ230" s="1324"/>
      <c r="DUK230" s="1324"/>
      <c r="DUL230" s="1324"/>
      <c r="DUM230" s="1324"/>
      <c r="DUN230" s="1324"/>
      <c r="DUO230" s="1324"/>
      <c r="DUP230" s="1324"/>
      <c r="DUQ230" s="1324"/>
      <c r="DUR230" s="1324"/>
      <c r="DUS230" s="1324"/>
      <c r="DUT230" s="1324"/>
      <c r="DUU230" s="1324"/>
      <c r="DUV230" s="1324"/>
      <c r="DUW230" s="1324"/>
      <c r="DUX230" s="1324"/>
      <c r="DUY230" s="1324"/>
      <c r="DUZ230" s="1324"/>
      <c r="DVA230" s="1324"/>
      <c r="DVB230" s="1324"/>
      <c r="DVC230" s="1324"/>
      <c r="DVD230" s="1324"/>
      <c r="DVE230" s="1324"/>
      <c r="DVF230" s="1324"/>
      <c r="DVG230" s="1324"/>
      <c r="DVH230" s="1324"/>
      <c r="DVI230" s="1324"/>
      <c r="DVJ230" s="1324"/>
      <c r="DVK230" s="1324"/>
      <c r="DVL230" s="1324"/>
      <c r="DVM230" s="1324"/>
      <c r="DVN230" s="1324"/>
      <c r="DVO230" s="1324"/>
      <c r="DVP230" s="1324"/>
      <c r="DVQ230" s="1324"/>
      <c r="DVR230" s="1324"/>
      <c r="DVS230" s="1324"/>
      <c r="DVT230" s="1324"/>
      <c r="DVU230" s="1324"/>
      <c r="DVV230" s="1324"/>
      <c r="DVW230" s="1324"/>
      <c r="DVX230" s="1324"/>
      <c r="DVY230" s="1324"/>
      <c r="DVZ230" s="1324"/>
      <c r="DWA230" s="1324"/>
      <c r="DWB230" s="1324"/>
      <c r="DWC230" s="1324"/>
      <c r="DWD230" s="1324"/>
      <c r="DWE230" s="1324"/>
      <c r="DWF230" s="1324"/>
      <c r="DWG230" s="1324"/>
      <c r="DWH230" s="1324"/>
      <c r="DWI230" s="1324"/>
      <c r="DWJ230" s="1324"/>
      <c r="DWK230" s="1324"/>
      <c r="DWL230" s="1324"/>
      <c r="DWM230" s="1324"/>
      <c r="DWN230" s="1324"/>
      <c r="DWO230" s="1324"/>
      <c r="DWP230" s="1324"/>
      <c r="DWQ230" s="1324"/>
      <c r="DWR230" s="1324"/>
      <c r="DWS230" s="1324"/>
      <c r="DWT230" s="1324"/>
      <c r="DWU230" s="1324"/>
      <c r="DWV230" s="1324"/>
      <c r="DWW230" s="1324"/>
      <c r="DWX230" s="1324"/>
      <c r="DWY230" s="1324"/>
      <c r="DWZ230" s="1324"/>
      <c r="DXA230" s="1324"/>
      <c r="DXB230" s="1324"/>
      <c r="DXC230" s="1324"/>
      <c r="DXD230" s="1324"/>
      <c r="DXE230" s="1324"/>
      <c r="DXF230" s="1324"/>
      <c r="DXG230" s="1324"/>
      <c r="DXH230" s="1324"/>
      <c r="DXI230" s="1324"/>
      <c r="DXJ230" s="1324"/>
      <c r="DXK230" s="1324"/>
      <c r="DXL230" s="1324"/>
      <c r="DXM230" s="1324"/>
      <c r="DXN230" s="1324"/>
      <c r="DXO230" s="1324"/>
      <c r="DXP230" s="1324"/>
      <c r="DXQ230" s="1324"/>
      <c r="DXR230" s="1324"/>
      <c r="DXS230" s="1324"/>
      <c r="DXT230" s="1324"/>
      <c r="DXU230" s="1324"/>
      <c r="DXV230" s="1324"/>
      <c r="DXW230" s="1324"/>
      <c r="DXX230" s="1324"/>
      <c r="DXY230" s="1324"/>
      <c r="DXZ230" s="1324"/>
      <c r="DYA230" s="1324"/>
      <c r="DYB230" s="1324"/>
      <c r="DYC230" s="1324"/>
      <c r="DYD230" s="1324"/>
      <c r="DYE230" s="1324"/>
      <c r="DYF230" s="1324"/>
      <c r="DYG230" s="1324"/>
      <c r="DYH230" s="1324"/>
      <c r="DYI230" s="1324"/>
      <c r="DYJ230" s="1324"/>
      <c r="DYK230" s="1324"/>
      <c r="DYL230" s="1324"/>
      <c r="DYM230" s="1324"/>
      <c r="DYN230" s="1324"/>
      <c r="DYO230" s="1324"/>
      <c r="DYP230" s="1324"/>
      <c r="DYQ230" s="1324"/>
      <c r="DYR230" s="1324"/>
      <c r="DYS230" s="1324"/>
      <c r="DYT230" s="1324"/>
      <c r="DYU230" s="1324"/>
      <c r="DYV230" s="1324"/>
      <c r="DYW230" s="1324"/>
      <c r="DYX230" s="1324"/>
      <c r="DYY230" s="1324"/>
      <c r="DYZ230" s="1324"/>
      <c r="DZA230" s="1324"/>
      <c r="DZB230" s="1324"/>
      <c r="DZC230" s="1324"/>
      <c r="DZD230" s="1324"/>
      <c r="DZE230" s="1324"/>
      <c r="DZF230" s="1324"/>
      <c r="DZG230" s="1324"/>
      <c r="DZH230" s="1324"/>
      <c r="DZI230" s="1324"/>
      <c r="DZJ230" s="1324"/>
      <c r="DZK230" s="1324"/>
      <c r="DZL230" s="1324"/>
      <c r="DZM230" s="1324"/>
      <c r="DZN230" s="1324"/>
      <c r="DZO230" s="1324"/>
      <c r="DZP230" s="1324"/>
      <c r="DZQ230" s="1324"/>
      <c r="DZR230" s="1324"/>
      <c r="DZS230" s="1324"/>
      <c r="DZT230" s="1324"/>
      <c r="DZU230" s="1324"/>
      <c r="DZV230" s="1324"/>
      <c r="DZW230" s="1324"/>
      <c r="DZX230" s="1324"/>
      <c r="DZY230" s="1324"/>
      <c r="DZZ230" s="1324"/>
      <c r="EAA230" s="1324"/>
      <c r="EAB230" s="1324"/>
      <c r="EAC230" s="1324"/>
      <c r="EAD230" s="1324"/>
      <c r="EAE230" s="1324"/>
      <c r="EAF230" s="1324"/>
      <c r="EAG230" s="1324"/>
      <c r="EAH230" s="1324"/>
      <c r="EAI230" s="1324"/>
      <c r="EAJ230" s="1324"/>
      <c r="EAK230" s="1324"/>
      <c r="EAL230" s="1324"/>
      <c r="EAM230" s="1324"/>
      <c r="EAN230" s="1324"/>
      <c r="EAO230" s="1324"/>
      <c r="EAP230" s="1324"/>
      <c r="EAQ230" s="1324"/>
      <c r="EAR230" s="1324"/>
      <c r="EAS230" s="1324"/>
      <c r="EAT230" s="1324"/>
      <c r="EAU230" s="1324"/>
      <c r="EAV230" s="1324"/>
      <c r="EAW230" s="1324"/>
      <c r="EAX230" s="1324"/>
      <c r="EAY230" s="1324"/>
      <c r="EAZ230" s="1324"/>
      <c r="EBA230" s="1324"/>
      <c r="EBB230" s="1324"/>
      <c r="EBC230" s="1324"/>
      <c r="EBD230" s="1324"/>
      <c r="EBE230" s="1324"/>
      <c r="EBF230" s="1324"/>
      <c r="EBG230" s="1324"/>
      <c r="EBH230" s="1324"/>
      <c r="EBI230" s="1324"/>
      <c r="EBJ230" s="1324"/>
      <c r="EBK230" s="1324"/>
      <c r="EBL230" s="1324"/>
      <c r="EBM230" s="1324"/>
      <c r="EBN230" s="1324"/>
      <c r="EBO230" s="1324"/>
      <c r="EBP230" s="1324"/>
      <c r="EBQ230" s="1324"/>
      <c r="EBR230" s="1324"/>
      <c r="EBS230" s="1324"/>
      <c r="EBT230" s="1324"/>
      <c r="EBU230" s="1324"/>
      <c r="EBV230" s="1324"/>
      <c r="EBW230" s="1324"/>
      <c r="EBX230" s="1324"/>
      <c r="EBY230" s="1324"/>
      <c r="EBZ230" s="1324"/>
      <c r="ECA230" s="1324"/>
      <c r="ECB230" s="1324"/>
      <c r="ECC230" s="1324"/>
      <c r="ECD230" s="1324"/>
      <c r="ECE230" s="1324"/>
      <c r="ECF230" s="1324"/>
      <c r="ECG230" s="1324"/>
      <c r="ECH230" s="1324"/>
      <c r="ECI230" s="1324"/>
      <c r="ECJ230" s="1324"/>
      <c r="ECK230" s="1324"/>
      <c r="ECL230" s="1324"/>
      <c r="ECM230" s="1324"/>
      <c r="ECN230" s="1324"/>
      <c r="ECO230" s="1324"/>
      <c r="ECP230" s="1324"/>
      <c r="ECQ230" s="1324"/>
      <c r="ECR230" s="1324"/>
      <c r="ECS230" s="1324"/>
      <c r="ECT230" s="1324"/>
      <c r="ECU230" s="1324"/>
      <c r="ECV230" s="1324"/>
      <c r="ECW230" s="1324"/>
      <c r="ECX230" s="1324"/>
      <c r="ECY230" s="1324"/>
      <c r="ECZ230" s="1324"/>
      <c r="EDA230" s="1324"/>
      <c r="EDB230" s="1324"/>
      <c r="EDC230" s="1324"/>
      <c r="EDD230" s="1324"/>
      <c r="EDE230" s="1324"/>
      <c r="EDF230" s="1324"/>
      <c r="EDG230" s="1324"/>
      <c r="EDH230" s="1324"/>
      <c r="EDI230" s="1324"/>
      <c r="EDJ230" s="1324"/>
      <c r="EDK230" s="1324"/>
      <c r="EDL230" s="1324"/>
      <c r="EDM230" s="1324"/>
      <c r="EDN230" s="1324"/>
      <c r="EDO230" s="1324"/>
      <c r="EDP230" s="1324"/>
      <c r="EDQ230" s="1324"/>
      <c r="EDR230" s="1324"/>
      <c r="EDS230" s="1324"/>
      <c r="EDT230" s="1324"/>
      <c r="EDU230" s="1324"/>
      <c r="EDV230" s="1324"/>
      <c r="EDW230" s="1324"/>
      <c r="EDX230" s="1324"/>
      <c r="EDY230" s="1324"/>
      <c r="EDZ230" s="1324"/>
      <c r="EEA230" s="1324"/>
      <c r="EEB230" s="1324"/>
      <c r="EEC230" s="1324"/>
      <c r="EED230" s="1324"/>
      <c r="EEE230" s="1324"/>
      <c r="EEF230" s="1324"/>
      <c r="EEG230" s="1324"/>
      <c r="EEH230" s="1324"/>
      <c r="EEI230" s="1324"/>
      <c r="EEJ230" s="1324"/>
      <c r="EEK230" s="1324"/>
      <c r="EEL230" s="1324"/>
      <c r="EEM230" s="1324"/>
      <c r="EEN230" s="1324"/>
      <c r="EEO230" s="1324"/>
      <c r="EEP230" s="1324"/>
      <c r="EEQ230" s="1324"/>
      <c r="EER230" s="1324"/>
      <c r="EES230" s="1324"/>
      <c r="EET230" s="1324"/>
      <c r="EEU230" s="1324"/>
      <c r="EEV230" s="1324"/>
      <c r="EEW230" s="1324"/>
      <c r="EEX230" s="1324"/>
      <c r="EEY230" s="1324"/>
      <c r="EEZ230" s="1324"/>
      <c r="EFA230" s="1324"/>
      <c r="EFB230" s="1324"/>
      <c r="EFC230" s="1324"/>
      <c r="EFD230" s="1324"/>
      <c r="EFE230" s="1324"/>
      <c r="EFF230" s="1324"/>
      <c r="EFG230" s="1324"/>
      <c r="EFH230" s="1324"/>
      <c r="EFI230" s="1324"/>
      <c r="EFJ230" s="1324"/>
      <c r="EFK230" s="1324"/>
      <c r="EFL230" s="1324"/>
      <c r="EFM230" s="1324"/>
      <c r="EFN230" s="1324"/>
      <c r="EFO230" s="1324"/>
      <c r="EFP230" s="1324"/>
      <c r="EFQ230" s="1324"/>
      <c r="EFR230" s="1324"/>
      <c r="EFS230" s="1324"/>
      <c r="EFT230" s="1324"/>
      <c r="EFU230" s="1324"/>
      <c r="EFV230" s="1324"/>
      <c r="EFW230" s="1324"/>
      <c r="EFX230" s="1324"/>
      <c r="EFY230" s="1324"/>
      <c r="EFZ230" s="1324"/>
      <c r="EGA230" s="1324"/>
      <c r="EGB230" s="1324"/>
      <c r="EGC230" s="1324"/>
      <c r="EGD230" s="1324"/>
      <c r="EGE230" s="1324"/>
      <c r="EGF230" s="1324"/>
      <c r="EGG230" s="1324"/>
      <c r="EGH230" s="1324"/>
      <c r="EGI230" s="1324"/>
      <c r="EGJ230" s="1324"/>
      <c r="EGK230" s="1324"/>
      <c r="EGL230" s="1324"/>
      <c r="EGM230" s="1324"/>
      <c r="EGN230" s="1324"/>
      <c r="EGO230" s="1324"/>
      <c r="EGP230" s="1324"/>
      <c r="EGQ230" s="1324"/>
      <c r="EGR230" s="1324"/>
      <c r="EGS230" s="1324"/>
      <c r="EGT230" s="1324"/>
      <c r="EGU230" s="1324"/>
      <c r="EGV230" s="1324"/>
      <c r="EGW230" s="1324"/>
      <c r="EGX230" s="1324"/>
      <c r="EGY230" s="1324"/>
      <c r="EGZ230" s="1324"/>
      <c r="EHA230" s="1324"/>
      <c r="EHB230" s="1324"/>
      <c r="EHC230" s="1324"/>
      <c r="EHD230" s="1324"/>
      <c r="EHE230" s="1324"/>
      <c r="EHF230" s="1324"/>
      <c r="EHG230" s="1324"/>
      <c r="EHH230" s="1324"/>
      <c r="EHI230" s="1324"/>
      <c r="EHJ230" s="1324"/>
      <c r="EHK230" s="1324"/>
      <c r="EHL230" s="1324"/>
      <c r="EHM230" s="1324"/>
      <c r="EHN230" s="1324"/>
      <c r="EHO230" s="1324"/>
      <c r="EHP230" s="1324"/>
      <c r="EHQ230" s="1324"/>
      <c r="EHR230" s="1324"/>
      <c r="EHS230" s="1324"/>
      <c r="EHT230" s="1324"/>
      <c r="EHU230" s="1324"/>
      <c r="EHV230" s="1324"/>
      <c r="EHW230" s="1324"/>
      <c r="EHX230" s="1324"/>
      <c r="EHY230" s="1324"/>
      <c r="EHZ230" s="1324"/>
      <c r="EIA230" s="1324"/>
      <c r="EIB230" s="1324"/>
      <c r="EIC230" s="1324"/>
      <c r="EID230" s="1324"/>
      <c r="EIE230" s="1324"/>
      <c r="EIF230" s="1324"/>
      <c r="EIG230" s="1324"/>
      <c r="EIH230" s="1324"/>
      <c r="EII230" s="1324"/>
      <c r="EIJ230" s="1324"/>
      <c r="EIK230" s="1324"/>
      <c r="EIL230" s="1324"/>
      <c r="EIM230" s="1324"/>
      <c r="EIN230" s="1324"/>
      <c r="EIO230" s="1324"/>
      <c r="EIP230" s="1324"/>
      <c r="EIQ230" s="1324"/>
      <c r="EIR230" s="1324"/>
      <c r="EIS230" s="1324"/>
      <c r="EIT230" s="1324"/>
      <c r="EIU230" s="1324"/>
      <c r="EIV230" s="1324"/>
      <c r="EIW230" s="1324"/>
      <c r="EIX230" s="1324"/>
      <c r="EIY230" s="1324"/>
      <c r="EIZ230" s="1324"/>
      <c r="EJA230" s="1324"/>
      <c r="EJB230" s="1324"/>
      <c r="EJC230" s="1324"/>
      <c r="EJD230" s="1324"/>
      <c r="EJE230" s="1324"/>
      <c r="EJF230" s="1324"/>
      <c r="EJG230" s="1324"/>
      <c r="EJH230" s="1324"/>
      <c r="EJI230" s="1324"/>
      <c r="EJJ230" s="1324"/>
      <c r="EJK230" s="1324"/>
      <c r="EJL230" s="1324"/>
      <c r="EJM230" s="1324"/>
      <c r="EJN230" s="1324"/>
      <c r="EJO230" s="1324"/>
      <c r="EJP230" s="1324"/>
      <c r="EJQ230" s="1324"/>
      <c r="EJR230" s="1324"/>
      <c r="EJS230" s="1324"/>
      <c r="EJT230" s="1324"/>
      <c r="EJU230" s="1324"/>
      <c r="EJV230" s="1324"/>
      <c r="EJW230" s="1324"/>
      <c r="EJX230" s="1324"/>
      <c r="EJY230" s="1324"/>
      <c r="EJZ230" s="1324"/>
      <c r="EKA230" s="1324"/>
      <c r="EKB230" s="1324"/>
      <c r="EKC230" s="1324"/>
      <c r="EKD230" s="1324"/>
      <c r="EKE230" s="1324"/>
      <c r="EKF230" s="1324"/>
      <c r="EKG230" s="1324"/>
      <c r="EKH230" s="1324"/>
      <c r="EKI230" s="1324"/>
      <c r="EKJ230" s="1324"/>
      <c r="EKK230" s="1324"/>
      <c r="EKL230" s="1324"/>
      <c r="EKM230" s="1324"/>
      <c r="EKN230" s="1324"/>
      <c r="EKO230" s="1324"/>
      <c r="EKP230" s="1324"/>
      <c r="EKQ230" s="1324"/>
      <c r="EKR230" s="1324"/>
      <c r="EKS230" s="1324"/>
      <c r="EKT230" s="1324"/>
      <c r="EKU230" s="1324"/>
      <c r="EKV230" s="1324"/>
      <c r="EKW230" s="1324"/>
      <c r="EKX230" s="1324"/>
      <c r="EKY230" s="1324"/>
      <c r="EKZ230" s="1324"/>
      <c r="ELA230" s="1324"/>
      <c r="ELB230" s="1324"/>
      <c r="ELC230" s="1324"/>
      <c r="ELD230" s="1324"/>
      <c r="ELE230" s="1324"/>
      <c r="ELF230" s="1324"/>
      <c r="ELG230" s="1324"/>
      <c r="ELH230" s="1324"/>
      <c r="ELI230" s="1324"/>
      <c r="ELJ230" s="1324"/>
      <c r="ELK230" s="1324"/>
      <c r="ELL230" s="1324"/>
      <c r="ELM230" s="1324"/>
      <c r="ELN230" s="1324"/>
      <c r="ELO230" s="1324"/>
      <c r="ELP230" s="1324"/>
      <c r="ELQ230" s="1324"/>
      <c r="ELR230" s="1324"/>
      <c r="ELS230" s="1324"/>
      <c r="ELT230" s="1324"/>
      <c r="ELU230" s="1324"/>
      <c r="ELV230" s="1324"/>
      <c r="ELW230" s="1324"/>
      <c r="ELX230" s="1324"/>
      <c r="ELY230" s="1324"/>
      <c r="ELZ230" s="1324"/>
      <c r="EMA230" s="1324"/>
      <c r="EMB230" s="1324"/>
      <c r="EMC230" s="1324"/>
      <c r="EMD230" s="1324"/>
      <c r="EME230" s="1324"/>
      <c r="EMF230" s="1324"/>
      <c r="EMG230" s="1324"/>
      <c r="EMH230" s="1324"/>
      <c r="EMI230" s="1324"/>
      <c r="EMJ230" s="1324"/>
      <c r="EMK230" s="1324"/>
      <c r="EML230" s="1324"/>
      <c r="EMM230" s="1324"/>
      <c r="EMN230" s="1324"/>
      <c r="EMO230" s="1324"/>
      <c r="EMP230" s="1324"/>
      <c r="EMQ230" s="1324"/>
      <c r="EMR230" s="1324"/>
      <c r="EMS230" s="1324"/>
      <c r="EMT230" s="1324"/>
      <c r="EMU230" s="1324"/>
      <c r="EMV230" s="1324"/>
      <c r="EMW230" s="1324"/>
      <c r="EMX230" s="1324"/>
      <c r="EMY230" s="1324"/>
      <c r="EMZ230" s="1324"/>
      <c r="ENA230" s="1324"/>
      <c r="ENB230" s="1324"/>
      <c r="ENC230" s="1324"/>
      <c r="END230" s="1324"/>
      <c r="ENE230" s="1324"/>
      <c r="ENF230" s="1324"/>
      <c r="ENG230" s="1324"/>
      <c r="ENH230" s="1324"/>
      <c r="ENI230" s="1324"/>
      <c r="ENJ230" s="1324"/>
      <c r="ENK230" s="1324"/>
      <c r="ENL230" s="1324"/>
      <c r="ENM230" s="1324"/>
      <c r="ENN230" s="1324"/>
      <c r="ENO230" s="1324"/>
      <c r="ENP230" s="1324"/>
      <c r="ENQ230" s="1324"/>
      <c r="ENR230" s="1324"/>
      <c r="ENS230" s="1324"/>
      <c r="ENT230" s="1324"/>
      <c r="ENU230" s="1324"/>
      <c r="ENV230" s="1324"/>
      <c r="ENW230" s="1324"/>
      <c r="ENX230" s="1324"/>
      <c r="ENY230" s="1324"/>
      <c r="ENZ230" s="1324"/>
      <c r="EOA230" s="1324"/>
      <c r="EOB230" s="1324"/>
      <c r="EOC230" s="1324"/>
      <c r="EOD230" s="1324"/>
      <c r="EOE230" s="1324"/>
      <c r="EOF230" s="1324"/>
      <c r="EOG230" s="1324"/>
      <c r="EOH230" s="1324"/>
      <c r="EOI230" s="1324"/>
      <c r="EOJ230" s="1324"/>
      <c r="EOK230" s="1324"/>
      <c r="EOL230" s="1324"/>
      <c r="EOM230" s="1324"/>
      <c r="EON230" s="1324"/>
      <c r="EOO230" s="1324"/>
      <c r="EOP230" s="1324"/>
      <c r="EOQ230" s="1324"/>
      <c r="EOR230" s="1324"/>
      <c r="EOS230" s="1324"/>
      <c r="EOT230" s="1324"/>
      <c r="EOU230" s="1324"/>
      <c r="EOV230" s="1324"/>
      <c r="EOW230" s="1324"/>
      <c r="EOX230" s="1324"/>
      <c r="EOY230" s="1324"/>
      <c r="EOZ230" s="1324"/>
      <c r="EPA230" s="1324"/>
      <c r="EPB230" s="1324"/>
      <c r="EPC230" s="1324"/>
      <c r="EPD230" s="1324"/>
      <c r="EPE230" s="1324"/>
      <c r="EPF230" s="1324"/>
      <c r="EPG230" s="1324"/>
      <c r="EPH230" s="1324"/>
      <c r="EPI230" s="1324"/>
      <c r="EPJ230" s="1324"/>
      <c r="EPK230" s="1324"/>
      <c r="EPL230" s="1324"/>
      <c r="EPM230" s="1324"/>
      <c r="EPN230" s="1324"/>
      <c r="EPO230" s="1324"/>
      <c r="EPP230" s="1324"/>
      <c r="EPQ230" s="1324"/>
      <c r="EPR230" s="1324"/>
      <c r="EPS230" s="1324"/>
      <c r="EPT230" s="1324"/>
      <c r="EPU230" s="1324"/>
      <c r="EPV230" s="1324"/>
      <c r="EPW230" s="1324"/>
      <c r="EPX230" s="1324"/>
      <c r="EPY230" s="1324"/>
      <c r="EPZ230" s="1324"/>
      <c r="EQA230" s="1324"/>
      <c r="EQB230" s="1324"/>
      <c r="EQC230" s="1324"/>
      <c r="EQD230" s="1324"/>
      <c r="EQE230" s="1324"/>
      <c r="EQF230" s="1324"/>
      <c r="EQG230" s="1324"/>
      <c r="EQH230" s="1324"/>
      <c r="EQI230" s="1324"/>
      <c r="EQJ230" s="1324"/>
      <c r="EQK230" s="1324"/>
      <c r="EQL230" s="1324"/>
      <c r="EQM230" s="1324"/>
      <c r="EQN230" s="1324"/>
      <c r="EQO230" s="1324"/>
      <c r="EQP230" s="1324"/>
      <c r="EQQ230" s="1324"/>
      <c r="EQR230" s="1324"/>
      <c r="EQS230" s="1324"/>
      <c r="EQT230" s="1324"/>
      <c r="EQU230" s="1324"/>
      <c r="EQV230" s="1324"/>
      <c r="EQW230" s="1324"/>
      <c r="EQX230" s="1324"/>
      <c r="EQY230" s="1324"/>
      <c r="EQZ230" s="1324"/>
      <c r="ERA230" s="1324"/>
      <c r="ERB230" s="1324"/>
      <c r="ERC230" s="1324"/>
      <c r="ERD230" s="1324"/>
      <c r="ERE230" s="1324"/>
      <c r="ERF230" s="1324"/>
      <c r="ERG230" s="1324"/>
      <c r="ERH230" s="1324"/>
      <c r="ERI230" s="1324"/>
      <c r="ERJ230" s="1324"/>
      <c r="ERK230" s="1324"/>
      <c r="ERL230" s="1324"/>
      <c r="ERM230" s="1324"/>
      <c r="ERN230" s="1324"/>
      <c r="ERO230" s="1324"/>
      <c r="ERP230" s="1324"/>
      <c r="ERQ230" s="1324"/>
      <c r="ERR230" s="1324"/>
      <c r="ERS230" s="1324"/>
      <c r="ERT230" s="1324"/>
      <c r="ERU230" s="1324"/>
      <c r="ERV230" s="1324"/>
      <c r="ERW230" s="1324"/>
      <c r="ERX230" s="1324"/>
      <c r="ERY230" s="1324"/>
      <c r="ERZ230" s="1324"/>
      <c r="ESA230" s="1324"/>
      <c r="ESB230" s="1324"/>
      <c r="ESC230" s="1324"/>
      <c r="ESD230" s="1324"/>
      <c r="ESE230" s="1324"/>
      <c r="ESF230" s="1324"/>
      <c r="ESG230" s="1324"/>
      <c r="ESH230" s="1324"/>
      <c r="ESI230" s="1324"/>
      <c r="ESJ230" s="1324"/>
      <c r="ESK230" s="1324"/>
      <c r="ESL230" s="1324"/>
      <c r="ESM230" s="1324"/>
      <c r="ESN230" s="1324"/>
      <c r="ESO230" s="1324"/>
      <c r="ESP230" s="1324"/>
      <c r="ESQ230" s="1324"/>
      <c r="ESR230" s="1324"/>
      <c r="ESS230" s="1324"/>
      <c r="EST230" s="1324"/>
      <c r="ESU230" s="1324"/>
      <c r="ESV230" s="1324"/>
      <c r="ESW230" s="1324"/>
      <c r="ESX230" s="1324"/>
      <c r="ESY230" s="1324"/>
      <c r="ESZ230" s="1324"/>
      <c r="ETA230" s="1324"/>
      <c r="ETB230" s="1324"/>
      <c r="ETC230" s="1324"/>
      <c r="ETD230" s="1324"/>
      <c r="ETE230" s="1324"/>
      <c r="ETF230" s="1324"/>
      <c r="ETG230" s="1324"/>
      <c r="ETH230" s="1324"/>
      <c r="ETI230" s="1324"/>
      <c r="ETJ230" s="1324"/>
      <c r="ETK230" s="1324"/>
      <c r="ETL230" s="1324"/>
      <c r="ETM230" s="1324"/>
      <c r="ETN230" s="1324"/>
      <c r="ETO230" s="1324"/>
      <c r="ETP230" s="1324"/>
      <c r="ETQ230" s="1324"/>
      <c r="ETR230" s="1324"/>
      <c r="ETS230" s="1324"/>
      <c r="ETT230" s="1324"/>
      <c r="ETU230" s="1324"/>
      <c r="ETV230" s="1324"/>
      <c r="ETW230" s="1324"/>
      <c r="ETX230" s="1324"/>
      <c r="ETY230" s="1324"/>
      <c r="ETZ230" s="1324"/>
      <c r="EUA230" s="1324"/>
      <c r="EUB230" s="1324"/>
      <c r="EUC230" s="1324"/>
      <c r="EUD230" s="1324"/>
      <c r="EUE230" s="1324"/>
      <c r="EUF230" s="1324"/>
      <c r="EUG230" s="1324"/>
      <c r="EUH230" s="1324"/>
      <c r="EUI230" s="1324"/>
      <c r="EUJ230" s="1324"/>
      <c r="EUK230" s="1324"/>
      <c r="EUL230" s="1324"/>
      <c r="EUM230" s="1324"/>
      <c r="EUN230" s="1324"/>
      <c r="EUO230" s="1324"/>
      <c r="EUP230" s="1324"/>
      <c r="EUQ230" s="1324"/>
      <c r="EUR230" s="1324"/>
      <c r="EUS230" s="1324"/>
      <c r="EUT230" s="1324"/>
      <c r="EUU230" s="1324"/>
      <c r="EUV230" s="1324"/>
      <c r="EUW230" s="1324"/>
      <c r="EUX230" s="1324"/>
      <c r="EUY230" s="1324"/>
      <c r="EUZ230" s="1324"/>
      <c r="EVA230" s="1324"/>
      <c r="EVB230" s="1324"/>
      <c r="EVC230" s="1324"/>
      <c r="EVD230" s="1324"/>
      <c r="EVE230" s="1324"/>
      <c r="EVF230" s="1324"/>
      <c r="EVG230" s="1324"/>
      <c r="EVH230" s="1324"/>
      <c r="EVI230" s="1324"/>
      <c r="EVJ230" s="1324"/>
      <c r="EVK230" s="1324"/>
      <c r="EVL230" s="1324"/>
      <c r="EVM230" s="1324"/>
      <c r="EVN230" s="1324"/>
      <c r="EVO230" s="1324"/>
      <c r="EVP230" s="1324"/>
      <c r="EVQ230" s="1324"/>
      <c r="EVR230" s="1324"/>
      <c r="EVS230" s="1324"/>
      <c r="EVT230" s="1324"/>
      <c r="EVU230" s="1324"/>
      <c r="EVV230" s="1324"/>
      <c r="EVW230" s="1324"/>
      <c r="EVX230" s="1324"/>
      <c r="EVY230" s="1324"/>
      <c r="EVZ230" s="1324"/>
      <c r="EWA230" s="1324"/>
      <c r="EWB230" s="1324"/>
      <c r="EWC230" s="1324"/>
      <c r="EWD230" s="1324"/>
      <c r="EWE230" s="1324"/>
      <c r="EWF230" s="1324"/>
      <c r="EWG230" s="1324"/>
      <c r="EWH230" s="1324"/>
      <c r="EWI230" s="1324"/>
      <c r="EWJ230" s="1324"/>
      <c r="EWK230" s="1324"/>
      <c r="EWL230" s="1324"/>
      <c r="EWM230" s="1324"/>
      <c r="EWN230" s="1324"/>
      <c r="EWO230" s="1324"/>
      <c r="EWP230" s="1324"/>
      <c r="EWQ230" s="1324"/>
      <c r="EWR230" s="1324"/>
      <c r="EWS230" s="1324"/>
      <c r="EWT230" s="1324"/>
      <c r="EWU230" s="1324"/>
      <c r="EWV230" s="1324"/>
      <c r="EWW230" s="1324"/>
      <c r="EWX230" s="1324"/>
      <c r="EWY230" s="1324"/>
      <c r="EWZ230" s="1324"/>
      <c r="EXA230" s="1324"/>
      <c r="EXB230" s="1324"/>
      <c r="EXC230" s="1324"/>
      <c r="EXD230" s="1324"/>
      <c r="EXE230" s="1324"/>
      <c r="EXF230" s="1324"/>
      <c r="EXG230" s="1324"/>
      <c r="EXH230" s="1324"/>
      <c r="EXI230" s="1324"/>
      <c r="EXJ230" s="1324"/>
      <c r="EXK230" s="1324"/>
      <c r="EXL230" s="1324"/>
      <c r="EXM230" s="1324"/>
      <c r="EXN230" s="1324"/>
      <c r="EXO230" s="1324"/>
      <c r="EXP230" s="1324"/>
      <c r="EXQ230" s="1324"/>
      <c r="EXR230" s="1324"/>
      <c r="EXS230" s="1324"/>
      <c r="EXT230" s="1324"/>
      <c r="EXU230" s="1324"/>
      <c r="EXV230" s="1324"/>
      <c r="EXW230" s="1324"/>
      <c r="EXX230" s="1324"/>
      <c r="EXY230" s="1324"/>
      <c r="EXZ230" s="1324"/>
      <c r="EYA230" s="1324"/>
      <c r="EYB230" s="1324"/>
      <c r="EYC230" s="1324"/>
      <c r="EYD230" s="1324"/>
      <c r="EYE230" s="1324"/>
      <c r="EYF230" s="1324"/>
      <c r="EYG230" s="1324"/>
      <c r="EYH230" s="1324"/>
      <c r="EYI230" s="1324"/>
      <c r="EYJ230" s="1324"/>
      <c r="EYK230" s="1324"/>
      <c r="EYL230" s="1324"/>
      <c r="EYM230" s="1324"/>
      <c r="EYN230" s="1324"/>
      <c r="EYO230" s="1324"/>
      <c r="EYP230" s="1324"/>
      <c r="EYQ230" s="1324"/>
      <c r="EYR230" s="1324"/>
      <c r="EYS230" s="1324"/>
      <c r="EYT230" s="1324"/>
      <c r="EYU230" s="1324"/>
      <c r="EYV230" s="1324"/>
      <c r="EYW230" s="1324"/>
      <c r="EYX230" s="1324"/>
      <c r="EYY230" s="1324"/>
      <c r="EYZ230" s="1324"/>
      <c r="EZA230" s="1324"/>
      <c r="EZB230" s="1324"/>
      <c r="EZC230" s="1324"/>
      <c r="EZD230" s="1324"/>
      <c r="EZE230" s="1324"/>
      <c r="EZF230" s="1324"/>
      <c r="EZG230" s="1324"/>
      <c r="EZH230" s="1324"/>
      <c r="EZI230" s="1324"/>
      <c r="EZJ230" s="1324"/>
      <c r="EZK230" s="1324"/>
      <c r="EZL230" s="1324"/>
      <c r="EZM230" s="1324"/>
      <c r="EZN230" s="1324"/>
      <c r="EZO230" s="1324"/>
      <c r="EZP230" s="1324"/>
      <c r="EZQ230" s="1324"/>
      <c r="EZR230" s="1324"/>
      <c r="EZS230" s="1324"/>
      <c r="EZT230" s="1324"/>
      <c r="EZU230" s="1324"/>
      <c r="EZV230" s="1324"/>
      <c r="EZW230" s="1324"/>
      <c r="EZX230" s="1324"/>
      <c r="EZY230" s="1324"/>
      <c r="EZZ230" s="1324"/>
      <c r="FAA230" s="1324"/>
      <c r="FAB230" s="1324"/>
      <c r="FAC230" s="1324"/>
      <c r="FAD230" s="1324"/>
      <c r="FAE230" s="1324"/>
      <c r="FAF230" s="1324"/>
      <c r="FAG230" s="1324"/>
      <c r="FAH230" s="1324"/>
      <c r="FAI230" s="1324"/>
      <c r="FAJ230" s="1324"/>
      <c r="FAK230" s="1324"/>
      <c r="FAL230" s="1324"/>
      <c r="FAM230" s="1324"/>
      <c r="FAN230" s="1324"/>
      <c r="FAO230" s="1324"/>
      <c r="FAP230" s="1324"/>
      <c r="FAQ230" s="1324"/>
      <c r="FAR230" s="1324"/>
      <c r="FAS230" s="1324"/>
      <c r="FAT230" s="1324"/>
      <c r="FAU230" s="1324"/>
      <c r="FAV230" s="1324"/>
      <c r="FAW230" s="1324"/>
      <c r="FAX230" s="1324"/>
      <c r="FAY230" s="1324"/>
      <c r="FAZ230" s="1324"/>
      <c r="FBA230" s="1324"/>
      <c r="FBB230" s="1324"/>
      <c r="FBC230" s="1324"/>
      <c r="FBD230" s="1324"/>
      <c r="FBE230" s="1324"/>
      <c r="FBF230" s="1324"/>
      <c r="FBG230" s="1324"/>
      <c r="FBH230" s="1324"/>
      <c r="FBI230" s="1324"/>
      <c r="FBJ230" s="1324"/>
      <c r="FBK230" s="1324"/>
      <c r="FBL230" s="1324"/>
      <c r="FBM230" s="1324"/>
      <c r="FBN230" s="1324"/>
      <c r="FBO230" s="1324"/>
      <c r="FBP230" s="1324"/>
      <c r="FBQ230" s="1324"/>
      <c r="FBR230" s="1324"/>
      <c r="FBS230" s="1324"/>
      <c r="FBT230" s="1324"/>
      <c r="FBU230" s="1324"/>
      <c r="FBV230" s="1324"/>
      <c r="FBW230" s="1324"/>
      <c r="FBX230" s="1324"/>
      <c r="FBY230" s="1324"/>
      <c r="FBZ230" s="1324"/>
      <c r="FCA230" s="1324"/>
      <c r="FCB230" s="1324"/>
      <c r="FCC230" s="1324"/>
      <c r="FCD230" s="1324"/>
      <c r="FCE230" s="1324"/>
      <c r="FCF230" s="1324"/>
      <c r="FCG230" s="1324"/>
      <c r="FCH230" s="1324"/>
      <c r="FCI230" s="1324"/>
      <c r="FCJ230" s="1324"/>
      <c r="FCK230" s="1324"/>
      <c r="FCL230" s="1324"/>
      <c r="FCM230" s="1324"/>
      <c r="FCN230" s="1324"/>
      <c r="FCO230" s="1324"/>
      <c r="FCP230" s="1324"/>
      <c r="FCQ230" s="1324"/>
      <c r="FCR230" s="1324"/>
      <c r="FCS230" s="1324"/>
      <c r="FCT230" s="1324"/>
      <c r="FCU230" s="1324"/>
      <c r="FCV230" s="1324"/>
      <c r="FCW230" s="1324"/>
      <c r="FCX230" s="1324"/>
      <c r="FCY230" s="1324"/>
      <c r="FCZ230" s="1324"/>
      <c r="FDA230" s="1324"/>
      <c r="FDB230" s="1324"/>
      <c r="FDC230" s="1324"/>
      <c r="FDD230" s="1324"/>
      <c r="FDE230" s="1324"/>
      <c r="FDF230" s="1324"/>
      <c r="FDG230" s="1324"/>
      <c r="FDH230" s="1324"/>
      <c r="FDI230" s="1324"/>
      <c r="FDJ230" s="1324"/>
      <c r="FDK230" s="1324"/>
      <c r="FDL230" s="1324"/>
      <c r="FDM230" s="1324"/>
      <c r="FDN230" s="1324"/>
      <c r="FDO230" s="1324"/>
      <c r="FDP230" s="1324"/>
      <c r="FDQ230" s="1324"/>
      <c r="FDR230" s="1324"/>
      <c r="FDS230" s="1324"/>
      <c r="FDT230" s="1324"/>
      <c r="FDU230" s="1324"/>
      <c r="FDV230" s="1324"/>
      <c r="FDW230" s="1324"/>
      <c r="FDX230" s="1324"/>
      <c r="FDY230" s="1324"/>
      <c r="FDZ230" s="1324"/>
      <c r="FEA230" s="1324"/>
      <c r="FEB230" s="1324"/>
      <c r="FEC230" s="1324"/>
      <c r="FED230" s="1324"/>
      <c r="FEE230" s="1324"/>
      <c r="FEF230" s="1324"/>
      <c r="FEG230" s="1324"/>
      <c r="FEH230" s="1324"/>
      <c r="FEI230" s="1324"/>
      <c r="FEJ230" s="1324"/>
      <c r="FEK230" s="1324"/>
      <c r="FEL230" s="1324"/>
      <c r="FEM230" s="1324"/>
      <c r="FEN230" s="1324"/>
      <c r="FEO230" s="1324"/>
      <c r="FEP230" s="1324"/>
      <c r="FEQ230" s="1324"/>
      <c r="FER230" s="1324"/>
      <c r="FES230" s="1324"/>
      <c r="FET230" s="1324"/>
      <c r="FEU230" s="1324"/>
      <c r="FEV230" s="1324"/>
      <c r="FEW230" s="1324"/>
      <c r="FEX230" s="1324"/>
      <c r="FEY230" s="1324"/>
      <c r="FEZ230" s="1324"/>
      <c r="FFA230" s="1324"/>
      <c r="FFB230" s="1324"/>
      <c r="FFC230" s="1324"/>
      <c r="FFD230" s="1324"/>
      <c r="FFE230" s="1324"/>
      <c r="FFF230" s="1324"/>
      <c r="FFG230" s="1324"/>
      <c r="FFH230" s="1324"/>
      <c r="FFI230" s="1324"/>
      <c r="FFJ230" s="1324"/>
      <c r="FFK230" s="1324"/>
      <c r="FFL230" s="1324"/>
      <c r="FFM230" s="1324"/>
      <c r="FFN230" s="1324"/>
      <c r="FFO230" s="1324"/>
      <c r="FFP230" s="1324"/>
      <c r="FFQ230" s="1324"/>
      <c r="FFR230" s="1324"/>
      <c r="FFS230" s="1324"/>
      <c r="FFT230" s="1324"/>
      <c r="FFU230" s="1324"/>
      <c r="FFV230" s="1324"/>
      <c r="FFW230" s="1324"/>
      <c r="FFX230" s="1324"/>
      <c r="FFY230" s="1324"/>
      <c r="FFZ230" s="1324"/>
      <c r="FGA230" s="1324"/>
      <c r="FGB230" s="1324"/>
      <c r="FGC230" s="1324"/>
      <c r="FGD230" s="1324"/>
      <c r="FGE230" s="1324"/>
      <c r="FGF230" s="1324"/>
      <c r="FGG230" s="1324"/>
      <c r="FGH230" s="1324"/>
      <c r="FGI230" s="1324"/>
      <c r="FGJ230" s="1324"/>
      <c r="FGK230" s="1324"/>
      <c r="FGL230" s="1324"/>
      <c r="FGM230" s="1324"/>
      <c r="FGN230" s="1324"/>
      <c r="FGO230" s="1324"/>
      <c r="FGP230" s="1324"/>
      <c r="FGQ230" s="1324"/>
      <c r="FGR230" s="1324"/>
      <c r="FGS230" s="1324"/>
      <c r="FGT230" s="1324"/>
      <c r="FGU230" s="1324"/>
      <c r="FGV230" s="1324"/>
      <c r="FGW230" s="1324"/>
      <c r="FGX230" s="1324"/>
      <c r="FGY230" s="1324"/>
      <c r="FGZ230" s="1324"/>
      <c r="FHA230" s="1324"/>
      <c r="FHB230" s="1324"/>
      <c r="FHC230" s="1324"/>
      <c r="FHD230" s="1324"/>
      <c r="FHE230" s="1324"/>
      <c r="FHF230" s="1324"/>
      <c r="FHG230" s="1324"/>
      <c r="FHH230" s="1324"/>
      <c r="FHI230" s="1324"/>
      <c r="FHJ230" s="1324"/>
      <c r="FHK230" s="1324"/>
      <c r="FHL230" s="1324"/>
      <c r="FHM230" s="1324"/>
      <c r="FHN230" s="1324"/>
      <c r="FHO230" s="1324"/>
      <c r="FHP230" s="1324"/>
      <c r="FHQ230" s="1324"/>
      <c r="FHR230" s="1324"/>
      <c r="FHS230" s="1324"/>
      <c r="FHT230" s="1324"/>
      <c r="FHU230" s="1324"/>
      <c r="FHV230" s="1324"/>
      <c r="FHW230" s="1324"/>
      <c r="FHX230" s="1324"/>
      <c r="FHY230" s="1324"/>
      <c r="FHZ230" s="1324"/>
      <c r="FIA230" s="1324"/>
      <c r="FIB230" s="1324"/>
      <c r="FIC230" s="1324"/>
      <c r="FID230" s="1324"/>
      <c r="FIE230" s="1324"/>
      <c r="FIF230" s="1324"/>
      <c r="FIG230" s="1324"/>
      <c r="FIH230" s="1324"/>
      <c r="FII230" s="1324"/>
      <c r="FIJ230" s="1324"/>
      <c r="FIK230" s="1324"/>
      <c r="FIL230" s="1324"/>
      <c r="FIM230" s="1324"/>
      <c r="FIN230" s="1324"/>
      <c r="FIO230" s="1324"/>
      <c r="FIP230" s="1324"/>
      <c r="FIQ230" s="1324"/>
      <c r="FIR230" s="1324"/>
      <c r="FIS230" s="1324"/>
      <c r="FIT230" s="1324"/>
      <c r="FIU230" s="1324"/>
      <c r="FIV230" s="1324"/>
      <c r="FIW230" s="1324"/>
      <c r="FIX230" s="1324"/>
      <c r="FIY230" s="1324"/>
      <c r="FIZ230" s="1324"/>
      <c r="FJA230" s="1324"/>
      <c r="FJB230" s="1324"/>
      <c r="FJC230" s="1324"/>
      <c r="FJD230" s="1324"/>
      <c r="FJE230" s="1324"/>
      <c r="FJF230" s="1324"/>
      <c r="FJG230" s="1324"/>
      <c r="FJH230" s="1324"/>
      <c r="FJI230" s="1324"/>
      <c r="FJJ230" s="1324"/>
      <c r="FJK230" s="1324"/>
      <c r="FJL230" s="1324"/>
      <c r="FJM230" s="1324"/>
      <c r="FJN230" s="1324"/>
      <c r="FJO230" s="1324"/>
      <c r="FJP230" s="1324"/>
      <c r="FJQ230" s="1324"/>
      <c r="FJR230" s="1324"/>
      <c r="FJS230" s="1324"/>
      <c r="FJT230" s="1324"/>
      <c r="FJU230" s="1324"/>
      <c r="FJV230" s="1324"/>
      <c r="FJW230" s="1324"/>
      <c r="FJX230" s="1324"/>
      <c r="FJY230" s="1324"/>
      <c r="FJZ230" s="1324"/>
      <c r="FKA230" s="1324"/>
      <c r="FKB230" s="1324"/>
      <c r="FKC230" s="1324"/>
      <c r="FKD230" s="1324"/>
      <c r="FKE230" s="1324"/>
      <c r="FKF230" s="1324"/>
      <c r="FKG230" s="1324"/>
      <c r="FKH230" s="1324"/>
      <c r="FKI230" s="1324"/>
      <c r="FKJ230" s="1324"/>
      <c r="FKK230" s="1324"/>
      <c r="FKL230" s="1324"/>
      <c r="FKM230" s="1324"/>
      <c r="FKN230" s="1324"/>
      <c r="FKO230" s="1324"/>
      <c r="FKP230" s="1324"/>
      <c r="FKQ230" s="1324"/>
      <c r="FKR230" s="1324"/>
      <c r="FKS230" s="1324"/>
      <c r="FKT230" s="1324"/>
      <c r="FKU230" s="1324"/>
      <c r="FKV230" s="1324"/>
      <c r="FKW230" s="1324"/>
      <c r="FKX230" s="1324"/>
      <c r="FKY230" s="1324"/>
      <c r="FKZ230" s="1324"/>
      <c r="FLA230" s="1324"/>
      <c r="FLB230" s="1324"/>
      <c r="FLC230" s="1324"/>
      <c r="FLD230" s="1324"/>
      <c r="FLE230" s="1324"/>
      <c r="FLF230" s="1324"/>
      <c r="FLG230" s="1324"/>
      <c r="FLH230" s="1324"/>
      <c r="FLI230" s="1324"/>
      <c r="FLJ230" s="1324"/>
      <c r="FLK230" s="1324"/>
      <c r="FLL230" s="1324"/>
      <c r="FLM230" s="1324"/>
      <c r="FLN230" s="1324"/>
      <c r="FLO230" s="1324"/>
      <c r="FLP230" s="1324"/>
      <c r="FLQ230" s="1324"/>
      <c r="FLR230" s="1324"/>
      <c r="FLS230" s="1324"/>
      <c r="FLT230" s="1324"/>
      <c r="FLU230" s="1324"/>
      <c r="FLV230" s="1324"/>
      <c r="FLW230" s="1324"/>
      <c r="FLX230" s="1324"/>
      <c r="FLY230" s="1324"/>
      <c r="FLZ230" s="1324"/>
      <c r="FMA230" s="1324"/>
      <c r="FMB230" s="1324"/>
      <c r="FMC230" s="1324"/>
      <c r="FMD230" s="1324"/>
      <c r="FME230" s="1324"/>
      <c r="FMF230" s="1324"/>
      <c r="FMG230" s="1324"/>
      <c r="FMH230" s="1324"/>
      <c r="FMI230" s="1324"/>
      <c r="FMJ230" s="1324"/>
      <c r="FMK230" s="1324"/>
      <c r="FML230" s="1324"/>
      <c r="FMM230" s="1324"/>
      <c r="FMN230" s="1324"/>
      <c r="FMO230" s="1324"/>
      <c r="FMP230" s="1324"/>
      <c r="FMQ230" s="1324"/>
      <c r="FMR230" s="1324"/>
      <c r="FMS230" s="1324"/>
      <c r="FMT230" s="1324"/>
      <c r="FMU230" s="1324"/>
      <c r="FMV230" s="1324"/>
      <c r="FMW230" s="1324"/>
      <c r="FMX230" s="1324"/>
      <c r="FMY230" s="1324"/>
      <c r="FMZ230" s="1324"/>
      <c r="FNA230" s="1324"/>
      <c r="FNB230" s="1324"/>
      <c r="FNC230" s="1324"/>
      <c r="FND230" s="1324"/>
      <c r="FNE230" s="1324"/>
      <c r="FNF230" s="1324"/>
      <c r="FNG230" s="1324"/>
      <c r="FNH230" s="1324"/>
      <c r="FNI230" s="1324"/>
      <c r="FNJ230" s="1324"/>
      <c r="FNK230" s="1324"/>
      <c r="FNL230" s="1324"/>
      <c r="FNM230" s="1324"/>
      <c r="FNN230" s="1324"/>
      <c r="FNO230" s="1324"/>
      <c r="FNP230" s="1324"/>
      <c r="FNQ230" s="1324"/>
      <c r="FNR230" s="1324"/>
      <c r="FNS230" s="1324"/>
      <c r="FNT230" s="1324"/>
      <c r="FNU230" s="1324"/>
      <c r="FNV230" s="1324"/>
      <c r="FNW230" s="1324"/>
      <c r="FNX230" s="1324"/>
      <c r="FNY230" s="1324"/>
      <c r="FNZ230" s="1324"/>
      <c r="FOA230" s="1324"/>
      <c r="FOB230" s="1324"/>
      <c r="FOC230" s="1324"/>
      <c r="FOD230" s="1324"/>
      <c r="FOE230" s="1324"/>
      <c r="FOF230" s="1324"/>
      <c r="FOG230" s="1324"/>
      <c r="FOH230" s="1324"/>
      <c r="FOI230" s="1324"/>
      <c r="FOJ230" s="1324"/>
      <c r="FOK230" s="1324"/>
      <c r="FOL230" s="1324"/>
      <c r="FOM230" s="1324"/>
      <c r="FON230" s="1324"/>
      <c r="FOO230" s="1324"/>
      <c r="FOP230" s="1324"/>
      <c r="FOQ230" s="1324"/>
      <c r="FOR230" s="1324"/>
      <c r="FOS230" s="1324"/>
      <c r="FOT230" s="1324"/>
      <c r="FOU230" s="1324"/>
      <c r="FOV230" s="1324"/>
      <c r="FOW230" s="1324"/>
      <c r="FOX230" s="1324"/>
      <c r="FOY230" s="1324"/>
      <c r="FOZ230" s="1324"/>
      <c r="FPA230" s="1324"/>
      <c r="FPB230" s="1324"/>
      <c r="FPC230" s="1324"/>
      <c r="FPD230" s="1324"/>
      <c r="FPE230" s="1324"/>
      <c r="FPF230" s="1324"/>
      <c r="FPG230" s="1324"/>
      <c r="FPH230" s="1324"/>
      <c r="FPI230" s="1324"/>
      <c r="FPJ230" s="1324"/>
      <c r="FPK230" s="1324"/>
      <c r="FPL230" s="1324"/>
      <c r="FPM230" s="1324"/>
      <c r="FPN230" s="1324"/>
      <c r="FPO230" s="1324"/>
      <c r="FPP230" s="1324"/>
      <c r="FPQ230" s="1324"/>
      <c r="FPR230" s="1324"/>
      <c r="FPS230" s="1324"/>
      <c r="FPT230" s="1324"/>
      <c r="FPU230" s="1324"/>
      <c r="FPV230" s="1324"/>
      <c r="FPW230" s="1324"/>
      <c r="FPX230" s="1324"/>
      <c r="FPY230" s="1324"/>
      <c r="FPZ230" s="1324"/>
      <c r="FQA230" s="1324"/>
      <c r="FQB230" s="1324"/>
      <c r="FQC230" s="1324"/>
      <c r="FQD230" s="1324"/>
      <c r="FQE230" s="1324"/>
      <c r="FQF230" s="1324"/>
      <c r="FQG230" s="1324"/>
      <c r="FQH230" s="1324"/>
      <c r="FQI230" s="1324"/>
      <c r="FQJ230" s="1324"/>
      <c r="FQK230" s="1324"/>
      <c r="FQL230" s="1324"/>
      <c r="FQM230" s="1324"/>
      <c r="FQN230" s="1324"/>
      <c r="FQO230" s="1324"/>
      <c r="FQP230" s="1324"/>
      <c r="FQQ230" s="1324"/>
      <c r="FQR230" s="1324"/>
      <c r="FQS230" s="1324"/>
      <c r="FQT230" s="1324"/>
      <c r="FQU230" s="1324"/>
      <c r="FQV230" s="1324"/>
      <c r="FQW230" s="1324"/>
      <c r="FQX230" s="1324"/>
      <c r="FQY230" s="1324"/>
      <c r="FQZ230" s="1324"/>
      <c r="FRA230" s="1324"/>
      <c r="FRB230" s="1324"/>
      <c r="FRC230" s="1324"/>
      <c r="FRD230" s="1324"/>
      <c r="FRE230" s="1324"/>
      <c r="FRF230" s="1324"/>
      <c r="FRG230" s="1324"/>
      <c r="FRH230" s="1324"/>
      <c r="FRI230" s="1324"/>
      <c r="FRJ230" s="1324"/>
      <c r="FRK230" s="1324"/>
      <c r="FRL230" s="1324"/>
      <c r="FRM230" s="1324"/>
      <c r="FRN230" s="1324"/>
      <c r="FRO230" s="1324"/>
      <c r="FRP230" s="1324"/>
      <c r="FRQ230" s="1324"/>
      <c r="FRR230" s="1324"/>
      <c r="FRS230" s="1324"/>
      <c r="FRT230" s="1324"/>
      <c r="FRU230" s="1324"/>
      <c r="FRV230" s="1324"/>
      <c r="FRW230" s="1324"/>
      <c r="FRX230" s="1324"/>
      <c r="FRY230" s="1324"/>
      <c r="FRZ230" s="1324"/>
      <c r="FSA230" s="1324"/>
      <c r="FSB230" s="1324"/>
      <c r="FSC230" s="1324"/>
      <c r="FSD230" s="1324"/>
      <c r="FSE230" s="1324"/>
      <c r="FSF230" s="1324"/>
      <c r="FSG230" s="1324"/>
      <c r="FSH230" s="1324"/>
      <c r="FSI230" s="1324"/>
      <c r="FSJ230" s="1324"/>
      <c r="FSK230" s="1324"/>
      <c r="FSL230" s="1324"/>
      <c r="FSM230" s="1324"/>
      <c r="FSN230" s="1324"/>
      <c r="FSO230" s="1324"/>
      <c r="FSP230" s="1324"/>
      <c r="FSQ230" s="1324"/>
      <c r="FSR230" s="1324"/>
      <c r="FSS230" s="1324"/>
      <c r="FST230" s="1324"/>
      <c r="FSU230" s="1324"/>
      <c r="FSV230" s="1324"/>
      <c r="FSW230" s="1324"/>
      <c r="FSX230" s="1324"/>
      <c r="FSY230" s="1324"/>
      <c r="FSZ230" s="1324"/>
      <c r="FTA230" s="1324"/>
      <c r="FTB230" s="1324"/>
      <c r="FTC230" s="1324"/>
      <c r="FTD230" s="1324"/>
      <c r="FTE230" s="1324"/>
      <c r="FTF230" s="1324"/>
      <c r="FTG230" s="1324"/>
      <c r="FTH230" s="1324"/>
      <c r="FTI230" s="1324"/>
      <c r="FTJ230" s="1324"/>
      <c r="FTK230" s="1324"/>
      <c r="FTL230" s="1324"/>
      <c r="FTM230" s="1324"/>
      <c r="FTN230" s="1324"/>
      <c r="FTO230" s="1324"/>
      <c r="FTP230" s="1324"/>
      <c r="FTQ230" s="1324"/>
      <c r="FTR230" s="1324"/>
      <c r="FTS230" s="1324"/>
      <c r="FTT230" s="1324"/>
      <c r="FTU230" s="1324"/>
      <c r="FTV230" s="1324"/>
      <c r="FTW230" s="1324"/>
      <c r="FTX230" s="1324"/>
      <c r="FTY230" s="1324"/>
      <c r="FTZ230" s="1324"/>
      <c r="FUA230" s="1324"/>
      <c r="FUB230" s="1324"/>
      <c r="FUC230" s="1324"/>
      <c r="FUD230" s="1324"/>
      <c r="FUE230" s="1324"/>
      <c r="FUF230" s="1324"/>
      <c r="FUG230" s="1324"/>
      <c r="FUH230" s="1324"/>
      <c r="FUI230" s="1324"/>
      <c r="FUJ230" s="1324"/>
      <c r="FUK230" s="1324"/>
      <c r="FUL230" s="1324"/>
      <c r="FUM230" s="1324"/>
      <c r="FUN230" s="1324"/>
      <c r="FUO230" s="1324"/>
      <c r="FUP230" s="1324"/>
      <c r="FUQ230" s="1324"/>
      <c r="FUR230" s="1324"/>
      <c r="FUS230" s="1324"/>
      <c r="FUT230" s="1324"/>
      <c r="FUU230" s="1324"/>
      <c r="FUV230" s="1324"/>
      <c r="FUW230" s="1324"/>
      <c r="FUX230" s="1324"/>
      <c r="FUY230" s="1324"/>
      <c r="FUZ230" s="1324"/>
      <c r="FVA230" s="1324"/>
      <c r="FVB230" s="1324"/>
      <c r="FVC230" s="1324"/>
      <c r="FVD230" s="1324"/>
      <c r="FVE230" s="1324"/>
      <c r="FVF230" s="1324"/>
      <c r="FVG230" s="1324"/>
      <c r="FVH230" s="1324"/>
      <c r="FVI230" s="1324"/>
      <c r="FVJ230" s="1324"/>
      <c r="FVK230" s="1324"/>
      <c r="FVL230" s="1324"/>
      <c r="FVM230" s="1324"/>
      <c r="FVN230" s="1324"/>
      <c r="FVO230" s="1324"/>
      <c r="FVP230" s="1324"/>
      <c r="FVQ230" s="1324"/>
      <c r="FVR230" s="1324"/>
      <c r="FVS230" s="1324"/>
      <c r="FVT230" s="1324"/>
      <c r="FVU230" s="1324"/>
      <c r="FVV230" s="1324"/>
      <c r="FVW230" s="1324"/>
      <c r="FVX230" s="1324"/>
      <c r="FVY230" s="1324"/>
      <c r="FVZ230" s="1324"/>
      <c r="FWA230" s="1324"/>
      <c r="FWB230" s="1324"/>
      <c r="FWC230" s="1324"/>
      <c r="FWD230" s="1324"/>
      <c r="FWE230" s="1324"/>
      <c r="FWF230" s="1324"/>
      <c r="FWG230" s="1324"/>
      <c r="FWH230" s="1324"/>
      <c r="FWI230" s="1324"/>
      <c r="FWJ230" s="1324"/>
      <c r="FWK230" s="1324"/>
      <c r="FWL230" s="1324"/>
      <c r="FWM230" s="1324"/>
      <c r="FWN230" s="1324"/>
      <c r="FWO230" s="1324"/>
      <c r="FWP230" s="1324"/>
      <c r="FWQ230" s="1324"/>
      <c r="FWR230" s="1324"/>
      <c r="FWS230" s="1324"/>
      <c r="FWT230" s="1324"/>
      <c r="FWU230" s="1324"/>
      <c r="FWV230" s="1324"/>
      <c r="FWW230" s="1324"/>
      <c r="FWX230" s="1324"/>
      <c r="FWY230" s="1324"/>
      <c r="FWZ230" s="1324"/>
      <c r="FXA230" s="1324"/>
      <c r="FXB230" s="1324"/>
      <c r="FXC230" s="1324"/>
      <c r="FXD230" s="1324"/>
      <c r="FXE230" s="1324"/>
      <c r="FXF230" s="1324"/>
      <c r="FXG230" s="1324"/>
      <c r="FXH230" s="1324"/>
      <c r="FXI230" s="1324"/>
      <c r="FXJ230" s="1324"/>
      <c r="FXK230" s="1324"/>
      <c r="FXL230" s="1324"/>
      <c r="FXM230" s="1324"/>
      <c r="FXN230" s="1324"/>
      <c r="FXO230" s="1324"/>
      <c r="FXP230" s="1324"/>
      <c r="FXQ230" s="1324"/>
      <c r="FXR230" s="1324"/>
      <c r="FXS230" s="1324"/>
      <c r="FXT230" s="1324"/>
      <c r="FXU230" s="1324"/>
      <c r="FXV230" s="1324"/>
      <c r="FXW230" s="1324"/>
      <c r="FXX230" s="1324"/>
      <c r="FXY230" s="1324"/>
      <c r="FXZ230" s="1324"/>
      <c r="FYA230" s="1324"/>
      <c r="FYB230" s="1324"/>
      <c r="FYC230" s="1324"/>
      <c r="FYD230" s="1324"/>
      <c r="FYE230" s="1324"/>
      <c r="FYF230" s="1324"/>
      <c r="FYG230" s="1324"/>
      <c r="FYH230" s="1324"/>
      <c r="FYI230" s="1324"/>
      <c r="FYJ230" s="1324"/>
      <c r="FYK230" s="1324"/>
      <c r="FYL230" s="1324"/>
      <c r="FYM230" s="1324"/>
      <c r="FYN230" s="1324"/>
      <c r="FYO230" s="1324"/>
      <c r="FYP230" s="1324"/>
      <c r="FYQ230" s="1324"/>
      <c r="FYR230" s="1324"/>
      <c r="FYS230" s="1324"/>
      <c r="FYT230" s="1324"/>
      <c r="FYU230" s="1324"/>
      <c r="FYV230" s="1324"/>
      <c r="FYW230" s="1324"/>
      <c r="FYX230" s="1324"/>
      <c r="FYY230" s="1324"/>
      <c r="FYZ230" s="1324"/>
      <c r="FZA230" s="1324"/>
      <c r="FZB230" s="1324"/>
      <c r="FZC230" s="1324"/>
      <c r="FZD230" s="1324"/>
      <c r="FZE230" s="1324"/>
      <c r="FZF230" s="1324"/>
      <c r="FZG230" s="1324"/>
      <c r="FZH230" s="1324"/>
      <c r="FZI230" s="1324"/>
      <c r="FZJ230" s="1324"/>
      <c r="FZK230" s="1324"/>
      <c r="FZL230" s="1324"/>
      <c r="FZM230" s="1324"/>
      <c r="FZN230" s="1324"/>
      <c r="FZO230" s="1324"/>
      <c r="FZP230" s="1324"/>
      <c r="FZQ230" s="1324"/>
      <c r="FZR230" s="1324"/>
      <c r="FZS230" s="1324"/>
      <c r="FZT230" s="1324"/>
      <c r="FZU230" s="1324"/>
      <c r="FZV230" s="1324"/>
      <c r="FZW230" s="1324"/>
      <c r="FZX230" s="1324"/>
      <c r="FZY230" s="1324"/>
      <c r="FZZ230" s="1324"/>
      <c r="GAA230" s="1324"/>
      <c r="GAB230" s="1324"/>
      <c r="GAC230" s="1324"/>
      <c r="GAD230" s="1324"/>
      <c r="GAE230" s="1324"/>
      <c r="GAF230" s="1324"/>
      <c r="GAG230" s="1324"/>
      <c r="GAH230" s="1324"/>
      <c r="GAI230" s="1324"/>
      <c r="GAJ230" s="1324"/>
      <c r="GAK230" s="1324"/>
      <c r="GAL230" s="1324"/>
      <c r="GAM230" s="1324"/>
      <c r="GAN230" s="1324"/>
      <c r="GAO230" s="1324"/>
      <c r="GAP230" s="1324"/>
      <c r="GAQ230" s="1324"/>
      <c r="GAR230" s="1324"/>
      <c r="GAS230" s="1324"/>
      <c r="GAT230" s="1324"/>
      <c r="GAU230" s="1324"/>
      <c r="GAV230" s="1324"/>
      <c r="GAW230" s="1324"/>
      <c r="GAX230" s="1324"/>
      <c r="GAY230" s="1324"/>
      <c r="GAZ230" s="1324"/>
      <c r="GBA230" s="1324"/>
      <c r="GBB230" s="1324"/>
      <c r="GBC230" s="1324"/>
      <c r="GBD230" s="1324"/>
      <c r="GBE230" s="1324"/>
      <c r="GBF230" s="1324"/>
      <c r="GBG230" s="1324"/>
      <c r="GBH230" s="1324"/>
      <c r="GBI230" s="1324"/>
      <c r="GBJ230" s="1324"/>
      <c r="GBK230" s="1324"/>
      <c r="GBL230" s="1324"/>
      <c r="GBM230" s="1324"/>
      <c r="GBN230" s="1324"/>
      <c r="GBO230" s="1324"/>
      <c r="GBP230" s="1324"/>
      <c r="GBQ230" s="1324"/>
      <c r="GBR230" s="1324"/>
      <c r="GBS230" s="1324"/>
      <c r="GBT230" s="1324"/>
      <c r="GBU230" s="1324"/>
      <c r="GBV230" s="1324"/>
      <c r="GBW230" s="1324"/>
      <c r="GBX230" s="1324"/>
      <c r="GBY230" s="1324"/>
      <c r="GBZ230" s="1324"/>
      <c r="GCA230" s="1324"/>
      <c r="GCB230" s="1324"/>
      <c r="GCC230" s="1324"/>
      <c r="GCD230" s="1324"/>
      <c r="GCE230" s="1324"/>
      <c r="GCF230" s="1324"/>
      <c r="GCG230" s="1324"/>
      <c r="GCH230" s="1324"/>
      <c r="GCI230" s="1324"/>
      <c r="GCJ230" s="1324"/>
      <c r="GCK230" s="1324"/>
      <c r="GCL230" s="1324"/>
      <c r="GCM230" s="1324"/>
      <c r="GCN230" s="1324"/>
      <c r="GCO230" s="1324"/>
      <c r="GCP230" s="1324"/>
      <c r="GCQ230" s="1324"/>
      <c r="GCR230" s="1324"/>
      <c r="GCS230" s="1324"/>
      <c r="GCT230" s="1324"/>
      <c r="GCU230" s="1324"/>
      <c r="GCV230" s="1324"/>
      <c r="GCW230" s="1324"/>
      <c r="GCX230" s="1324"/>
      <c r="GCY230" s="1324"/>
      <c r="GCZ230" s="1324"/>
      <c r="GDA230" s="1324"/>
      <c r="GDB230" s="1324"/>
      <c r="GDC230" s="1324"/>
      <c r="GDD230" s="1324"/>
      <c r="GDE230" s="1324"/>
      <c r="GDF230" s="1324"/>
      <c r="GDG230" s="1324"/>
      <c r="GDH230" s="1324"/>
      <c r="GDI230" s="1324"/>
      <c r="GDJ230" s="1324"/>
      <c r="GDK230" s="1324"/>
      <c r="GDL230" s="1324"/>
      <c r="GDM230" s="1324"/>
      <c r="GDN230" s="1324"/>
      <c r="GDO230" s="1324"/>
      <c r="GDP230" s="1324"/>
      <c r="GDQ230" s="1324"/>
      <c r="GDR230" s="1324"/>
      <c r="GDS230" s="1324"/>
      <c r="GDT230" s="1324"/>
      <c r="GDU230" s="1324"/>
      <c r="GDV230" s="1324"/>
      <c r="GDW230" s="1324"/>
      <c r="GDX230" s="1324"/>
      <c r="GDY230" s="1324"/>
      <c r="GDZ230" s="1324"/>
      <c r="GEA230" s="1324"/>
      <c r="GEB230" s="1324"/>
      <c r="GEC230" s="1324"/>
      <c r="GED230" s="1324"/>
      <c r="GEE230" s="1324"/>
      <c r="GEF230" s="1324"/>
      <c r="GEG230" s="1324"/>
      <c r="GEH230" s="1324"/>
      <c r="GEI230" s="1324"/>
      <c r="GEJ230" s="1324"/>
      <c r="GEK230" s="1324"/>
      <c r="GEL230" s="1324"/>
      <c r="GEM230" s="1324"/>
      <c r="GEN230" s="1324"/>
      <c r="GEO230" s="1324"/>
      <c r="GEP230" s="1324"/>
      <c r="GEQ230" s="1324"/>
      <c r="GER230" s="1324"/>
      <c r="GES230" s="1324"/>
      <c r="GET230" s="1324"/>
      <c r="GEU230" s="1324"/>
      <c r="GEV230" s="1324"/>
      <c r="GEW230" s="1324"/>
      <c r="GEX230" s="1324"/>
      <c r="GEY230" s="1324"/>
      <c r="GEZ230" s="1324"/>
      <c r="GFA230" s="1324"/>
      <c r="GFB230" s="1324"/>
      <c r="GFC230" s="1324"/>
      <c r="GFD230" s="1324"/>
      <c r="GFE230" s="1324"/>
      <c r="GFF230" s="1324"/>
      <c r="GFG230" s="1324"/>
      <c r="GFH230" s="1324"/>
      <c r="GFI230" s="1324"/>
      <c r="GFJ230" s="1324"/>
      <c r="GFK230" s="1324"/>
      <c r="GFL230" s="1324"/>
      <c r="GFM230" s="1324"/>
      <c r="GFN230" s="1324"/>
      <c r="GFO230" s="1324"/>
      <c r="GFP230" s="1324"/>
      <c r="GFQ230" s="1324"/>
      <c r="GFR230" s="1324"/>
      <c r="GFS230" s="1324"/>
      <c r="GFT230" s="1324"/>
      <c r="GFU230" s="1324"/>
      <c r="GFV230" s="1324"/>
      <c r="GFW230" s="1324"/>
      <c r="GFX230" s="1324"/>
      <c r="GFY230" s="1324"/>
      <c r="GFZ230" s="1324"/>
      <c r="GGA230" s="1324"/>
      <c r="GGB230" s="1324"/>
      <c r="GGC230" s="1324"/>
      <c r="GGD230" s="1324"/>
      <c r="GGE230" s="1324"/>
      <c r="GGF230" s="1324"/>
      <c r="GGG230" s="1324"/>
      <c r="GGH230" s="1324"/>
      <c r="GGI230" s="1324"/>
      <c r="GGJ230" s="1324"/>
      <c r="GGK230" s="1324"/>
      <c r="GGL230" s="1324"/>
      <c r="GGM230" s="1324"/>
      <c r="GGN230" s="1324"/>
      <c r="GGO230" s="1324"/>
      <c r="GGP230" s="1324"/>
      <c r="GGQ230" s="1324"/>
      <c r="GGR230" s="1324"/>
      <c r="GGS230" s="1324"/>
      <c r="GGT230" s="1324"/>
      <c r="GGU230" s="1324"/>
      <c r="GGV230" s="1324"/>
      <c r="GGW230" s="1324"/>
      <c r="GGX230" s="1324"/>
      <c r="GGY230" s="1324"/>
      <c r="GGZ230" s="1324"/>
      <c r="GHA230" s="1324"/>
      <c r="GHB230" s="1324"/>
      <c r="GHC230" s="1324"/>
      <c r="GHD230" s="1324"/>
      <c r="GHE230" s="1324"/>
      <c r="GHF230" s="1324"/>
      <c r="GHG230" s="1324"/>
      <c r="GHH230" s="1324"/>
      <c r="GHI230" s="1324"/>
      <c r="GHJ230" s="1324"/>
      <c r="GHK230" s="1324"/>
      <c r="GHL230" s="1324"/>
      <c r="GHM230" s="1324"/>
      <c r="GHN230" s="1324"/>
      <c r="GHO230" s="1324"/>
      <c r="GHP230" s="1324"/>
      <c r="GHQ230" s="1324"/>
      <c r="GHR230" s="1324"/>
      <c r="GHS230" s="1324"/>
      <c r="GHT230" s="1324"/>
      <c r="GHU230" s="1324"/>
      <c r="GHV230" s="1324"/>
      <c r="GHW230" s="1324"/>
      <c r="GHX230" s="1324"/>
      <c r="GHY230" s="1324"/>
      <c r="GHZ230" s="1324"/>
      <c r="GIA230" s="1324"/>
      <c r="GIB230" s="1324"/>
      <c r="GIC230" s="1324"/>
      <c r="GID230" s="1324"/>
      <c r="GIE230" s="1324"/>
      <c r="GIF230" s="1324"/>
      <c r="GIG230" s="1324"/>
      <c r="GIH230" s="1324"/>
      <c r="GII230" s="1324"/>
      <c r="GIJ230" s="1324"/>
      <c r="GIK230" s="1324"/>
      <c r="GIL230" s="1324"/>
      <c r="GIM230" s="1324"/>
      <c r="GIN230" s="1324"/>
      <c r="GIO230" s="1324"/>
      <c r="GIP230" s="1324"/>
      <c r="GIQ230" s="1324"/>
      <c r="GIR230" s="1324"/>
      <c r="GIS230" s="1324"/>
      <c r="GIT230" s="1324"/>
      <c r="GIU230" s="1324"/>
      <c r="GIV230" s="1324"/>
      <c r="GIW230" s="1324"/>
      <c r="GIX230" s="1324"/>
      <c r="GIY230" s="1324"/>
      <c r="GIZ230" s="1324"/>
      <c r="GJA230" s="1324"/>
      <c r="GJB230" s="1324"/>
      <c r="GJC230" s="1324"/>
      <c r="GJD230" s="1324"/>
      <c r="GJE230" s="1324"/>
      <c r="GJF230" s="1324"/>
      <c r="GJG230" s="1324"/>
      <c r="GJH230" s="1324"/>
      <c r="GJI230" s="1324"/>
      <c r="GJJ230" s="1324"/>
      <c r="GJK230" s="1324"/>
      <c r="GJL230" s="1324"/>
      <c r="GJM230" s="1324"/>
      <c r="GJN230" s="1324"/>
      <c r="GJO230" s="1324"/>
      <c r="GJP230" s="1324"/>
      <c r="GJQ230" s="1324"/>
      <c r="GJR230" s="1324"/>
      <c r="GJS230" s="1324"/>
      <c r="GJT230" s="1324"/>
      <c r="GJU230" s="1324"/>
      <c r="GJV230" s="1324"/>
      <c r="GJW230" s="1324"/>
      <c r="GJX230" s="1324"/>
      <c r="GJY230" s="1324"/>
      <c r="GJZ230" s="1324"/>
      <c r="GKA230" s="1324"/>
      <c r="GKB230" s="1324"/>
      <c r="GKC230" s="1324"/>
      <c r="GKD230" s="1324"/>
      <c r="GKE230" s="1324"/>
      <c r="GKF230" s="1324"/>
      <c r="GKG230" s="1324"/>
      <c r="GKH230" s="1324"/>
      <c r="GKI230" s="1324"/>
      <c r="GKJ230" s="1324"/>
      <c r="GKK230" s="1324"/>
      <c r="GKL230" s="1324"/>
      <c r="GKM230" s="1324"/>
      <c r="GKN230" s="1324"/>
      <c r="GKO230" s="1324"/>
      <c r="GKP230" s="1324"/>
      <c r="GKQ230" s="1324"/>
      <c r="GKR230" s="1324"/>
      <c r="GKS230" s="1324"/>
      <c r="GKT230" s="1324"/>
      <c r="GKU230" s="1324"/>
      <c r="GKV230" s="1324"/>
      <c r="GKW230" s="1324"/>
      <c r="GKX230" s="1324"/>
      <c r="GKY230" s="1324"/>
      <c r="GKZ230" s="1324"/>
      <c r="GLA230" s="1324"/>
      <c r="GLB230" s="1324"/>
      <c r="GLC230" s="1324"/>
      <c r="GLD230" s="1324"/>
      <c r="GLE230" s="1324"/>
      <c r="GLF230" s="1324"/>
      <c r="GLG230" s="1324"/>
      <c r="GLH230" s="1324"/>
      <c r="GLI230" s="1324"/>
      <c r="GLJ230" s="1324"/>
      <c r="GLK230" s="1324"/>
      <c r="GLL230" s="1324"/>
      <c r="GLM230" s="1324"/>
      <c r="GLN230" s="1324"/>
      <c r="GLO230" s="1324"/>
      <c r="GLP230" s="1324"/>
      <c r="GLQ230" s="1324"/>
      <c r="GLR230" s="1324"/>
      <c r="GLS230" s="1324"/>
      <c r="GLT230" s="1324"/>
      <c r="GLU230" s="1324"/>
      <c r="GLV230" s="1324"/>
      <c r="GLW230" s="1324"/>
      <c r="GLX230" s="1324"/>
      <c r="GLY230" s="1324"/>
      <c r="GLZ230" s="1324"/>
      <c r="GMA230" s="1324"/>
      <c r="GMB230" s="1324"/>
      <c r="GMC230" s="1324"/>
      <c r="GMD230" s="1324"/>
      <c r="GME230" s="1324"/>
      <c r="GMF230" s="1324"/>
      <c r="GMG230" s="1324"/>
      <c r="GMH230" s="1324"/>
      <c r="GMI230" s="1324"/>
      <c r="GMJ230" s="1324"/>
      <c r="GMK230" s="1324"/>
      <c r="GML230" s="1324"/>
      <c r="GMM230" s="1324"/>
      <c r="GMN230" s="1324"/>
      <c r="GMO230" s="1324"/>
      <c r="GMP230" s="1324"/>
      <c r="GMQ230" s="1324"/>
      <c r="GMR230" s="1324"/>
      <c r="GMS230" s="1324"/>
      <c r="GMT230" s="1324"/>
      <c r="GMU230" s="1324"/>
      <c r="GMV230" s="1324"/>
      <c r="GMW230" s="1324"/>
      <c r="GMX230" s="1324"/>
      <c r="GMY230" s="1324"/>
      <c r="GMZ230" s="1324"/>
      <c r="GNA230" s="1324"/>
      <c r="GNB230" s="1324"/>
      <c r="GNC230" s="1324"/>
      <c r="GND230" s="1324"/>
      <c r="GNE230" s="1324"/>
      <c r="GNF230" s="1324"/>
      <c r="GNG230" s="1324"/>
      <c r="GNH230" s="1324"/>
      <c r="GNI230" s="1324"/>
      <c r="GNJ230" s="1324"/>
      <c r="GNK230" s="1324"/>
      <c r="GNL230" s="1324"/>
      <c r="GNM230" s="1324"/>
      <c r="GNN230" s="1324"/>
      <c r="GNO230" s="1324"/>
      <c r="GNP230" s="1324"/>
      <c r="GNQ230" s="1324"/>
      <c r="GNR230" s="1324"/>
      <c r="GNS230" s="1324"/>
      <c r="GNT230" s="1324"/>
      <c r="GNU230" s="1324"/>
      <c r="GNV230" s="1324"/>
      <c r="GNW230" s="1324"/>
      <c r="GNX230" s="1324"/>
      <c r="GNY230" s="1324"/>
      <c r="GNZ230" s="1324"/>
      <c r="GOA230" s="1324"/>
      <c r="GOB230" s="1324"/>
      <c r="GOC230" s="1324"/>
      <c r="GOD230" s="1324"/>
      <c r="GOE230" s="1324"/>
      <c r="GOF230" s="1324"/>
      <c r="GOG230" s="1324"/>
      <c r="GOH230" s="1324"/>
      <c r="GOI230" s="1324"/>
      <c r="GOJ230" s="1324"/>
      <c r="GOK230" s="1324"/>
      <c r="GOL230" s="1324"/>
      <c r="GOM230" s="1324"/>
      <c r="GON230" s="1324"/>
      <c r="GOO230" s="1324"/>
      <c r="GOP230" s="1324"/>
      <c r="GOQ230" s="1324"/>
      <c r="GOR230" s="1324"/>
      <c r="GOS230" s="1324"/>
      <c r="GOT230" s="1324"/>
      <c r="GOU230" s="1324"/>
      <c r="GOV230" s="1324"/>
      <c r="GOW230" s="1324"/>
      <c r="GOX230" s="1324"/>
      <c r="GOY230" s="1324"/>
      <c r="GOZ230" s="1324"/>
      <c r="GPA230" s="1324"/>
      <c r="GPB230" s="1324"/>
      <c r="GPC230" s="1324"/>
      <c r="GPD230" s="1324"/>
      <c r="GPE230" s="1324"/>
      <c r="GPF230" s="1324"/>
      <c r="GPG230" s="1324"/>
      <c r="GPH230" s="1324"/>
      <c r="GPI230" s="1324"/>
      <c r="GPJ230" s="1324"/>
      <c r="GPK230" s="1324"/>
      <c r="GPL230" s="1324"/>
      <c r="GPM230" s="1324"/>
      <c r="GPN230" s="1324"/>
      <c r="GPO230" s="1324"/>
      <c r="GPP230" s="1324"/>
      <c r="GPQ230" s="1324"/>
      <c r="GPR230" s="1324"/>
      <c r="GPS230" s="1324"/>
      <c r="GPT230" s="1324"/>
      <c r="GPU230" s="1324"/>
      <c r="GPV230" s="1324"/>
      <c r="GPW230" s="1324"/>
      <c r="GPX230" s="1324"/>
      <c r="GPY230" s="1324"/>
      <c r="GPZ230" s="1324"/>
      <c r="GQA230" s="1324"/>
      <c r="GQB230" s="1324"/>
      <c r="GQC230" s="1324"/>
      <c r="GQD230" s="1324"/>
      <c r="GQE230" s="1324"/>
      <c r="GQF230" s="1324"/>
      <c r="GQG230" s="1324"/>
      <c r="GQH230" s="1324"/>
      <c r="GQI230" s="1324"/>
      <c r="GQJ230" s="1324"/>
      <c r="GQK230" s="1324"/>
      <c r="GQL230" s="1324"/>
      <c r="GQM230" s="1324"/>
      <c r="GQN230" s="1324"/>
      <c r="GQO230" s="1324"/>
      <c r="GQP230" s="1324"/>
      <c r="GQQ230" s="1324"/>
      <c r="GQR230" s="1324"/>
      <c r="GQS230" s="1324"/>
      <c r="GQT230" s="1324"/>
      <c r="GQU230" s="1324"/>
      <c r="GQV230" s="1324"/>
      <c r="GQW230" s="1324"/>
      <c r="GQX230" s="1324"/>
      <c r="GQY230" s="1324"/>
      <c r="GQZ230" s="1324"/>
      <c r="GRA230" s="1324"/>
      <c r="GRB230" s="1324"/>
      <c r="GRC230" s="1324"/>
      <c r="GRD230" s="1324"/>
      <c r="GRE230" s="1324"/>
      <c r="GRF230" s="1324"/>
      <c r="GRG230" s="1324"/>
      <c r="GRH230" s="1324"/>
      <c r="GRI230" s="1324"/>
      <c r="GRJ230" s="1324"/>
      <c r="GRK230" s="1324"/>
      <c r="GRL230" s="1324"/>
      <c r="GRM230" s="1324"/>
      <c r="GRN230" s="1324"/>
      <c r="GRO230" s="1324"/>
      <c r="GRP230" s="1324"/>
      <c r="GRQ230" s="1324"/>
      <c r="GRR230" s="1324"/>
      <c r="GRS230" s="1324"/>
      <c r="GRT230" s="1324"/>
      <c r="GRU230" s="1324"/>
      <c r="GRV230" s="1324"/>
      <c r="GRW230" s="1324"/>
      <c r="GRX230" s="1324"/>
      <c r="GRY230" s="1324"/>
      <c r="GRZ230" s="1324"/>
      <c r="GSA230" s="1324"/>
      <c r="GSB230" s="1324"/>
      <c r="GSC230" s="1324"/>
      <c r="GSD230" s="1324"/>
      <c r="GSE230" s="1324"/>
      <c r="GSF230" s="1324"/>
      <c r="GSG230" s="1324"/>
      <c r="GSH230" s="1324"/>
      <c r="GSI230" s="1324"/>
      <c r="GSJ230" s="1324"/>
      <c r="GSK230" s="1324"/>
      <c r="GSL230" s="1324"/>
      <c r="GSM230" s="1324"/>
      <c r="GSN230" s="1324"/>
      <c r="GSO230" s="1324"/>
      <c r="GSP230" s="1324"/>
      <c r="GSQ230" s="1324"/>
      <c r="GSR230" s="1324"/>
      <c r="GSS230" s="1324"/>
      <c r="GST230" s="1324"/>
      <c r="GSU230" s="1324"/>
      <c r="GSV230" s="1324"/>
      <c r="GSW230" s="1324"/>
      <c r="GSX230" s="1324"/>
      <c r="GSY230" s="1324"/>
      <c r="GSZ230" s="1324"/>
      <c r="GTA230" s="1324"/>
      <c r="GTB230" s="1324"/>
      <c r="GTC230" s="1324"/>
      <c r="GTD230" s="1324"/>
      <c r="GTE230" s="1324"/>
      <c r="GTF230" s="1324"/>
      <c r="GTG230" s="1324"/>
      <c r="GTH230" s="1324"/>
      <c r="GTI230" s="1324"/>
      <c r="GTJ230" s="1324"/>
      <c r="GTK230" s="1324"/>
      <c r="GTL230" s="1324"/>
      <c r="GTM230" s="1324"/>
      <c r="GTN230" s="1324"/>
      <c r="GTO230" s="1324"/>
      <c r="GTP230" s="1324"/>
      <c r="GTQ230" s="1324"/>
      <c r="GTR230" s="1324"/>
      <c r="GTS230" s="1324"/>
      <c r="GTT230" s="1324"/>
      <c r="GTU230" s="1324"/>
      <c r="GTV230" s="1324"/>
      <c r="GTW230" s="1324"/>
      <c r="GTX230" s="1324"/>
      <c r="GTY230" s="1324"/>
      <c r="GTZ230" s="1324"/>
      <c r="GUA230" s="1324"/>
      <c r="GUB230" s="1324"/>
      <c r="GUC230" s="1324"/>
      <c r="GUD230" s="1324"/>
      <c r="GUE230" s="1324"/>
      <c r="GUF230" s="1324"/>
      <c r="GUG230" s="1324"/>
      <c r="GUH230" s="1324"/>
      <c r="GUI230" s="1324"/>
      <c r="GUJ230" s="1324"/>
      <c r="GUK230" s="1324"/>
      <c r="GUL230" s="1324"/>
      <c r="GUM230" s="1324"/>
      <c r="GUN230" s="1324"/>
      <c r="GUO230" s="1324"/>
      <c r="GUP230" s="1324"/>
      <c r="GUQ230" s="1324"/>
      <c r="GUR230" s="1324"/>
      <c r="GUS230" s="1324"/>
      <c r="GUT230" s="1324"/>
      <c r="GUU230" s="1324"/>
      <c r="GUV230" s="1324"/>
      <c r="GUW230" s="1324"/>
      <c r="GUX230" s="1324"/>
      <c r="GUY230" s="1324"/>
      <c r="GUZ230" s="1324"/>
      <c r="GVA230" s="1324"/>
      <c r="GVB230" s="1324"/>
      <c r="GVC230" s="1324"/>
      <c r="GVD230" s="1324"/>
      <c r="GVE230" s="1324"/>
      <c r="GVF230" s="1324"/>
      <c r="GVG230" s="1324"/>
      <c r="GVH230" s="1324"/>
      <c r="GVI230" s="1324"/>
      <c r="GVJ230" s="1324"/>
      <c r="GVK230" s="1324"/>
      <c r="GVL230" s="1324"/>
      <c r="GVM230" s="1324"/>
      <c r="GVN230" s="1324"/>
      <c r="GVO230" s="1324"/>
      <c r="GVP230" s="1324"/>
      <c r="GVQ230" s="1324"/>
      <c r="GVR230" s="1324"/>
      <c r="GVS230" s="1324"/>
      <c r="GVT230" s="1324"/>
      <c r="GVU230" s="1324"/>
      <c r="GVV230" s="1324"/>
      <c r="GVW230" s="1324"/>
      <c r="GVX230" s="1324"/>
      <c r="GVY230" s="1324"/>
      <c r="GVZ230" s="1324"/>
      <c r="GWA230" s="1324"/>
      <c r="GWB230" s="1324"/>
      <c r="GWC230" s="1324"/>
      <c r="GWD230" s="1324"/>
      <c r="GWE230" s="1324"/>
      <c r="GWF230" s="1324"/>
      <c r="GWG230" s="1324"/>
      <c r="GWH230" s="1324"/>
      <c r="GWI230" s="1324"/>
      <c r="GWJ230" s="1324"/>
      <c r="GWK230" s="1324"/>
      <c r="GWL230" s="1324"/>
      <c r="GWM230" s="1324"/>
      <c r="GWN230" s="1324"/>
      <c r="GWO230" s="1324"/>
      <c r="GWP230" s="1324"/>
      <c r="GWQ230" s="1324"/>
      <c r="GWR230" s="1324"/>
      <c r="GWS230" s="1324"/>
      <c r="GWT230" s="1324"/>
      <c r="GWU230" s="1324"/>
      <c r="GWV230" s="1324"/>
      <c r="GWW230" s="1324"/>
      <c r="GWX230" s="1324"/>
      <c r="GWY230" s="1324"/>
      <c r="GWZ230" s="1324"/>
      <c r="GXA230" s="1324"/>
      <c r="GXB230" s="1324"/>
      <c r="GXC230" s="1324"/>
      <c r="GXD230" s="1324"/>
      <c r="GXE230" s="1324"/>
      <c r="GXF230" s="1324"/>
      <c r="GXG230" s="1324"/>
      <c r="GXH230" s="1324"/>
      <c r="GXI230" s="1324"/>
      <c r="GXJ230" s="1324"/>
      <c r="GXK230" s="1324"/>
      <c r="GXL230" s="1324"/>
      <c r="GXM230" s="1324"/>
      <c r="GXN230" s="1324"/>
      <c r="GXO230" s="1324"/>
      <c r="GXP230" s="1324"/>
      <c r="GXQ230" s="1324"/>
      <c r="GXR230" s="1324"/>
      <c r="GXS230" s="1324"/>
      <c r="GXT230" s="1324"/>
      <c r="GXU230" s="1324"/>
      <c r="GXV230" s="1324"/>
      <c r="GXW230" s="1324"/>
      <c r="GXX230" s="1324"/>
      <c r="GXY230" s="1324"/>
      <c r="GXZ230" s="1324"/>
      <c r="GYA230" s="1324"/>
      <c r="GYB230" s="1324"/>
      <c r="GYC230" s="1324"/>
      <c r="GYD230" s="1324"/>
      <c r="GYE230" s="1324"/>
      <c r="GYF230" s="1324"/>
      <c r="GYG230" s="1324"/>
      <c r="GYH230" s="1324"/>
      <c r="GYI230" s="1324"/>
      <c r="GYJ230" s="1324"/>
      <c r="GYK230" s="1324"/>
      <c r="GYL230" s="1324"/>
      <c r="GYM230" s="1324"/>
      <c r="GYN230" s="1324"/>
      <c r="GYO230" s="1324"/>
      <c r="GYP230" s="1324"/>
      <c r="GYQ230" s="1324"/>
      <c r="GYR230" s="1324"/>
      <c r="GYS230" s="1324"/>
      <c r="GYT230" s="1324"/>
      <c r="GYU230" s="1324"/>
      <c r="GYV230" s="1324"/>
      <c r="GYW230" s="1324"/>
      <c r="GYX230" s="1324"/>
      <c r="GYY230" s="1324"/>
      <c r="GYZ230" s="1324"/>
      <c r="GZA230" s="1324"/>
      <c r="GZB230" s="1324"/>
      <c r="GZC230" s="1324"/>
      <c r="GZD230" s="1324"/>
      <c r="GZE230" s="1324"/>
      <c r="GZF230" s="1324"/>
      <c r="GZG230" s="1324"/>
      <c r="GZH230" s="1324"/>
      <c r="GZI230" s="1324"/>
      <c r="GZJ230" s="1324"/>
      <c r="GZK230" s="1324"/>
      <c r="GZL230" s="1324"/>
      <c r="GZM230" s="1324"/>
      <c r="GZN230" s="1324"/>
      <c r="GZO230" s="1324"/>
      <c r="GZP230" s="1324"/>
      <c r="GZQ230" s="1324"/>
      <c r="GZR230" s="1324"/>
      <c r="GZS230" s="1324"/>
      <c r="GZT230" s="1324"/>
      <c r="GZU230" s="1324"/>
      <c r="GZV230" s="1324"/>
      <c r="GZW230" s="1324"/>
      <c r="GZX230" s="1324"/>
      <c r="GZY230" s="1324"/>
      <c r="GZZ230" s="1324"/>
      <c r="HAA230" s="1324"/>
      <c r="HAB230" s="1324"/>
      <c r="HAC230" s="1324"/>
      <c r="HAD230" s="1324"/>
      <c r="HAE230" s="1324"/>
      <c r="HAF230" s="1324"/>
      <c r="HAG230" s="1324"/>
      <c r="HAH230" s="1324"/>
      <c r="HAI230" s="1324"/>
      <c r="HAJ230" s="1324"/>
      <c r="HAK230" s="1324"/>
      <c r="HAL230" s="1324"/>
      <c r="HAM230" s="1324"/>
      <c r="HAN230" s="1324"/>
      <c r="HAO230" s="1324"/>
      <c r="HAP230" s="1324"/>
      <c r="HAQ230" s="1324"/>
      <c r="HAR230" s="1324"/>
      <c r="HAS230" s="1324"/>
      <c r="HAT230" s="1324"/>
      <c r="HAU230" s="1324"/>
      <c r="HAV230" s="1324"/>
      <c r="HAW230" s="1324"/>
      <c r="HAX230" s="1324"/>
      <c r="HAY230" s="1324"/>
      <c r="HAZ230" s="1324"/>
      <c r="HBA230" s="1324"/>
      <c r="HBB230" s="1324"/>
      <c r="HBC230" s="1324"/>
      <c r="HBD230" s="1324"/>
      <c r="HBE230" s="1324"/>
      <c r="HBF230" s="1324"/>
      <c r="HBG230" s="1324"/>
      <c r="HBH230" s="1324"/>
      <c r="HBI230" s="1324"/>
      <c r="HBJ230" s="1324"/>
      <c r="HBK230" s="1324"/>
      <c r="HBL230" s="1324"/>
      <c r="HBM230" s="1324"/>
      <c r="HBN230" s="1324"/>
      <c r="HBO230" s="1324"/>
      <c r="HBP230" s="1324"/>
      <c r="HBQ230" s="1324"/>
      <c r="HBR230" s="1324"/>
      <c r="HBS230" s="1324"/>
      <c r="HBT230" s="1324"/>
      <c r="HBU230" s="1324"/>
      <c r="HBV230" s="1324"/>
      <c r="HBW230" s="1324"/>
      <c r="HBX230" s="1324"/>
      <c r="HBY230" s="1324"/>
      <c r="HBZ230" s="1324"/>
      <c r="HCA230" s="1324"/>
      <c r="HCB230" s="1324"/>
      <c r="HCC230" s="1324"/>
      <c r="HCD230" s="1324"/>
      <c r="HCE230" s="1324"/>
      <c r="HCF230" s="1324"/>
      <c r="HCG230" s="1324"/>
      <c r="HCH230" s="1324"/>
      <c r="HCI230" s="1324"/>
      <c r="HCJ230" s="1324"/>
      <c r="HCK230" s="1324"/>
      <c r="HCL230" s="1324"/>
      <c r="HCM230" s="1324"/>
      <c r="HCN230" s="1324"/>
      <c r="HCO230" s="1324"/>
      <c r="HCP230" s="1324"/>
      <c r="HCQ230" s="1324"/>
      <c r="HCR230" s="1324"/>
      <c r="HCS230" s="1324"/>
      <c r="HCT230" s="1324"/>
      <c r="HCU230" s="1324"/>
      <c r="HCV230" s="1324"/>
      <c r="HCW230" s="1324"/>
      <c r="HCX230" s="1324"/>
      <c r="HCY230" s="1324"/>
      <c r="HCZ230" s="1324"/>
      <c r="HDA230" s="1324"/>
      <c r="HDB230" s="1324"/>
      <c r="HDC230" s="1324"/>
      <c r="HDD230" s="1324"/>
      <c r="HDE230" s="1324"/>
      <c r="HDF230" s="1324"/>
      <c r="HDG230" s="1324"/>
      <c r="HDH230" s="1324"/>
      <c r="HDI230" s="1324"/>
      <c r="HDJ230" s="1324"/>
      <c r="HDK230" s="1324"/>
      <c r="HDL230" s="1324"/>
      <c r="HDM230" s="1324"/>
      <c r="HDN230" s="1324"/>
      <c r="HDO230" s="1324"/>
      <c r="HDP230" s="1324"/>
      <c r="HDQ230" s="1324"/>
      <c r="HDR230" s="1324"/>
      <c r="HDS230" s="1324"/>
      <c r="HDT230" s="1324"/>
      <c r="HDU230" s="1324"/>
      <c r="HDV230" s="1324"/>
      <c r="HDW230" s="1324"/>
      <c r="HDX230" s="1324"/>
      <c r="HDY230" s="1324"/>
      <c r="HDZ230" s="1324"/>
      <c r="HEA230" s="1324"/>
      <c r="HEB230" s="1324"/>
      <c r="HEC230" s="1324"/>
      <c r="HED230" s="1324"/>
      <c r="HEE230" s="1324"/>
      <c r="HEF230" s="1324"/>
      <c r="HEG230" s="1324"/>
      <c r="HEH230" s="1324"/>
      <c r="HEI230" s="1324"/>
      <c r="HEJ230" s="1324"/>
      <c r="HEK230" s="1324"/>
      <c r="HEL230" s="1324"/>
      <c r="HEM230" s="1324"/>
      <c r="HEN230" s="1324"/>
      <c r="HEO230" s="1324"/>
      <c r="HEP230" s="1324"/>
      <c r="HEQ230" s="1324"/>
      <c r="HER230" s="1324"/>
      <c r="HES230" s="1324"/>
      <c r="HET230" s="1324"/>
      <c r="HEU230" s="1324"/>
      <c r="HEV230" s="1324"/>
      <c r="HEW230" s="1324"/>
      <c r="HEX230" s="1324"/>
      <c r="HEY230" s="1324"/>
      <c r="HEZ230" s="1324"/>
      <c r="HFA230" s="1324"/>
      <c r="HFB230" s="1324"/>
      <c r="HFC230" s="1324"/>
      <c r="HFD230" s="1324"/>
      <c r="HFE230" s="1324"/>
      <c r="HFF230" s="1324"/>
      <c r="HFG230" s="1324"/>
      <c r="HFH230" s="1324"/>
      <c r="HFI230" s="1324"/>
      <c r="HFJ230" s="1324"/>
      <c r="HFK230" s="1324"/>
      <c r="HFL230" s="1324"/>
      <c r="HFM230" s="1324"/>
      <c r="HFN230" s="1324"/>
      <c r="HFO230" s="1324"/>
      <c r="HFP230" s="1324"/>
      <c r="HFQ230" s="1324"/>
      <c r="HFR230" s="1324"/>
      <c r="HFS230" s="1324"/>
      <c r="HFT230" s="1324"/>
      <c r="HFU230" s="1324"/>
      <c r="HFV230" s="1324"/>
      <c r="HFW230" s="1324"/>
      <c r="HFX230" s="1324"/>
      <c r="HFY230" s="1324"/>
      <c r="HFZ230" s="1324"/>
      <c r="HGA230" s="1324"/>
      <c r="HGB230" s="1324"/>
      <c r="HGC230" s="1324"/>
      <c r="HGD230" s="1324"/>
      <c r="HGE230" s="1324"/>
      <c r="HGF230" s="1324"/>
      <c r="HGG230" s="1324"/>
      <c r="HGH230" s="1324"/>
      <c r="HGI230" s="1324"/>
      <c r="HGJ230" s="1324"/>
      <c r="HGK230" s="1324"/>
      <c r="HGL230" s="1324"/>
      <c r="HGM230" s="1324"/>
      <c r="HGN230" s="1324"/>
      <c r="HGO230" s="1324"/>
      <c r="HGP230" s="1324"/>
      <c r="HGQ230" s="1324"/>
      <c r="HGR230" s="1324"/>
      <c r="HGS230" s="1324"/>
      <c r="HGT230" s="1324"/>
      <c r="HGU230" s="1324"/>
      <c r="HGV230" s="1324"/>
      <c r="HGW230" s="1324"/>
      <c r="HGX230" s="1324"/>
      <c r="HGY230" s="1324"/>
      <c r="HGZ230" s="1324"/>
      <c r="HHA230" s="1324"/>
      <c r="HHB230" s="1324"/>
      <c r="HHC230" s="1324"/>
      <c r="HHD230" s="1324"/>
      <c r="HHE230" s="1324"/>
      <c r="HHF230" s="1324"/>
      <c r="HHG230" s="1324"/>
      <c r="HHH230" s="1324"/>
      <c r="HHI230" s="1324"/>
      <c r="HHJ230" s="1324"/>
      <c r="HHK230" s="1324"/>
      <c r="HHL230" s="1324"/>
      <c r="HHM230" s="1324"/>
      <c r="HHN230" s="1324"/>
      <c r="HHO230" s="1324"/>
      <c r="HHP230" s="1324"/>
      <c r="HHQ230" s="1324"/>
      <c r="HHR230" s="1324"/>
      <c r="HHS230" s="1324"/>
      <c r="HHT230" s="1324"/>
      <c r="HHU230" s="1324"/>
      <c r="HHV230" s="1324"/>
      <c r="HHW230" s="1324"/>
      <c r="HHX230" s="1324"/>
      <c r="HHY230" s="1324"/>
      <c r="HHZ230" s="1324"/>
      <c r="HIA230" s="1324"/>
      <c r="HIB230" s="1324"/>
      <c r="HIC230" s="1324"/>
      <c r="HID230" s="1324"/>
      <c r="HIE230" s="1324"/>
      <c r="HIF230" s="1324"/>
      <c r="HIG230" s="1324"/>
      <c r="HIH230" s="1324"/>
      <c r="HII230" s="1324"/>
      <c r="HIJ230" s="1324"/>
      <c r="HIK230" s="1324"/>
      <c r="HIL230" s="1324"/>
      <c r="HIM230" s="1324"/>
      <c r="HIN230" s="1324"/>
      <c r="HIO230" s="1324"/>
      <c r="HIP230" s="1324"/>
      <c r="HIQ230" s="1324"/>
      <c r="HIR230" s="1324"/>
      <c r="HIS230" s="1324"/>
      <c r="HIT230" s="1324"/>
      <c r="HIU230" s="1324"/>
      <c r="HIV230" s="1324"/>
      <c r="HIW230" s="1324"/>
      <c r="HIX230" s="1324"/>
      <c r="HIY230" s="1324"/>
      <c r="HIZ230" s="1324"/>
      <c r="HJA230" s="1324"/>
      <c r="HJB230" s="1324"/>
      <c r="HJC230" s="1324"/>
      <c r="HJD230" s="1324"/>
      <c r="HJE230" s="1324"/>
      <c r="HJF230" s="1324"/>
      <c r="HJG230" s="1324"/>
      <c r="HJH230" s="1324"/>
      <c r="HJI230" s="1324"/>
      <c r="HJJ230" s="1324"/>
      <c r="HJK230" s="1324"/>
      <c r="HJL230" s="1324"/>
      <c r="HJM230" s="1324"/>
      <c r="HJN230" s="1324"/>
      <c r="HJO230" s="1324"/>
      <c r="HJP230" s="1324"/>
      <c r="HJQ230" s="1324"/>
      <c r="HJR230" s="1324"/>
      <c r="HJS230" s="1324"/>
      <c r="HJT230" s="1324"/>
      <c r="HJU230" s="1324"/>
      <c r="HJV230" s="1324"/>
      <c r="HJW230" s="1324"/>
      <c r="HJX230" s="1324"/>
      <c r="HJY230" s="1324"/>
      <c r="HJZ230" s="1324"/>
      <c r="HKA230" s="1324"/>
      <c r="HKB230" s="1324"/>
      <c r="HKC230" s="1324"/>
      <c r="HKD230" s="1324"/>
      <c r="HKE230" s="1324"/>
      <c r="HKF230" s="1324"/>
      <c r="HKG230" s="1324"/>
      <c r="HKH230" s="1324"/>
      <c r="HKI230" s="1324"/>
      <c r="HKJ230" s="1324"/>
      <c r="HKK230" s="1324"/>
      <c r="HKL230" s="1324"/>
      <c r="HKM230" s="1324"/>
      <c r="HKN230" s="1324"/>
      <c r="HKO230" s="1324"/>
      <c r="HKP230" s="1324"/>
      <c r="HKQ230" s="1324"/>
      <c r="HKR230" s="1324"/>
      <c r="HKS230" s="1324"/>
      <c r="HKT230" s="1324"/>
      <c r="HKU230" s="1324"/>
      <c r="HKV230" s="1324"/>
      <c r="HKW230" s="1324"/>
      <c r="HKX230" s="1324"/>
      <c r="HKY230" s="1324"/>
      <c r="HKZ230" s="1324"/>
      <c r="HLA230" s="1324"/>
      <c r="HLB230" s="1324"/>
      <c r="HLC230" s="1324"/>
      <c r="HLD230" s="1324"/>
      <c r="HLE230" s="1324"/>
      <c r="HLF230" s="1324"/>
      <c r="HLG230" s="1324"/>
      <c r="HLH230" s="1324"/>
      <c r="HLI230" s="1324"/>
      <c r="HLJ230" s="1324"/>
      <c r="HLK230" s="1324"/>
      <c r="HLL230" s="1324"/>
      <c r="HLM230" s="1324"/>
      <c r="HLN230" s="1324"/>
      <c r="HLO230" s="1324"/>
      <c r="HLP230" s="1324"/>
      <c r="HLQ230" s="1324"/>
      <c r="HLR230" s="1324"/>
      <c r="HLS230" s="1324"/>
      <c r="HLT230" s="1324"/>
      <c r="HLU230" s="1324"/>
      <c r="HLV230" s="1324"/>
      <c r="HLW230" s="1324"/>
      <c r="HLX230" s="1324"/>
      <c r="HLY230" s="1324"/>
      <c r="HLZ230" s="1324"/>
      <c r="HMA230" s="1324"/>
      <c r="HMB230" s="1324"/>
      <c r="HMC230" s="1324"/>
      <c r="HMD230" s="1324"/>
      <c r="HME230" s="1324"/>
      <c r="HMF230" s="1324"/>
      <c r="HMG230" s="1324"/>
      <c r="HMH230" s="1324"/>
      <c r="HMI230" s="1324"/>
      <c r="HMJ230" s="1324"/>
      <c r="HMK230" s="1324"/>
      <c r="HML230" s="1324"/>
      <c r="HMM230" s="1324"/>
      <c r="HMN230" s="1324"/>
      <c r="HMO230" s="1324"/>
      <c r="HMP230" s="1324"/>
      <c r="HMQ230" s="1324"/>
      <c r="HMR230" s="1324"/>
      <c r="HMS230" s="1324"/>
      <c r="HMT230" s="1324"/>
      <c r="HMU230" s="1324"/>
      <c r="HMV230" s="1324"/>
      <c r="HMW230" s="1324"/>
      <c r="HMX230" s="1324"/>
      <c r="HMY230" s="1324"/>
      <c r="HMZ230" s="1324"/>
      <c r="HNA230" s="1324"/>
      <c r="HNB230" s="1324"/>
      <c r="HNC230" s="1324"/>
      <c r="HND230" s="1324"/>
      <c r="HNE230" s="1324"/>
      <c r="HNF230" s="1324"/>
      <c r="HNG230" s="1324"/>
      <c r="HNH230" s="1324"/>
      <c r="HNI230" s="1324"/>
      <c r="HNJ230" s="1324"/>
      <c r="HNK230" s="1324"/>
      <c r="HNL230" s="1324"/>
      <c r="HNM230" s="1324"/>
      <c r="HNN230" s="1324"/>
      <c r="HNO230" s="1324"/>
      <c r="HNP230" s="1324"/>
      <c r="HNQ230" s="1324"/>
      <c r="HNR230" s="1324"/>
      <c r="HNS230" s="1324"/>
      <c r="HNT230" s="1324"/>
      <c r="HNU230" s="1324"/>
      <c r="HNV230" s="1324"/>
      <c r="HNW230" s="1324"/>
      <c r="HNX230" s="1324"/>
      <c r="HNY230" s="1324"/>
      <c r="HNZ230" s="1324"/>
      <c r="HOA230" s="1324"/>
      <c r="HOB230" s="1324"/>
      <c r="HOC230" s="1324"/>
      <c r="HOD230" s="1324"/>
      <c r="HOE230" s="1324"/>
      <c r="HOF230" s="1324"/>
      <c r="HOG230" s="1324"/>
      <c r="HOH230" s="1324"/>
      <c r="HOI230" s="1324"/>
      <c r="HOJ230" s="1324"/>
      <c r="HOK230" s="1324"/>
      <c r="HOL230" s="1324"/>
      <c r="HOM230" s="1324"/>
      <c r="HON230" s="1324"/>
      <c r="HOO230" s="1324"/>
      <c r="HOP230" s="1324"/>
      <c r="HOQ230" s="1324"/>
      <c r="HOR230" s="1324"/>
      <c r="HOS230" s="1324"/>
      <c r="HOT230" s="1324"/>
      <c r="HOU230" s="1324"/>
      <c r="HOV230" s="1324"/>
      <c r="HOW230" s="1324"/>
      <c r="HOX230" s="1324"/>
      <c r="HOY230" s="1324"/>
      <c r="HOZ230" s="1324"/>
      <c r="HPA230" s="1324"/>
      <c r="HPB230" s="1324"/>
      <c r="HPC230" s="1324"/>
      <c r="HPD230" s="1324"/>
      <c r="HPE230" s="1324"/>
      <c r="HPF230" s="1324"/>
      <c r="HPG230" s="1324"/>
      <c r="HPH230" s="1324"/>
      <c r="HPI230" s="1324"/>
      <c r="HPJ230" s="1324"/>
      <c r="HPK230" s="1324"/>
      <c r="HPL230" s="1324"/>
      <c r="HPM230" s="1324"/>
      <c r="HPN230" s="1324"/>
      <c r="HPO230" s="1324"/>
      <c r="HPP230" s="1324"/>
      <c r="HPQ230" s="1324"/>
      <c r="HPR230" s="1324"/>
      <c r="HPS230" s="1324"/>
      <c r="HPT230" s="1324"/>
      <c r="HPU230" s="1324"/>
      <c r="HPV230" s="1324"/>
      <c r="HPW230" s="1324"/>
      <c r="HPX230" s="1324"/>
      <c r="HPY230" s="1324"/>
      <c r="HPZ230" s="1324"/>
      <c r="HQA230" s="1324"/>
      <c r="HQB230" s="1324"/>
      <c r="HQC230" s="1324"/>
      <c r="HQD230" s="1324"/>
      <c r="HQE230" s="1324"/>
      <c r="HQF230" s="1324"/>
      <c r="HQG230" s="1324"/>
      <c r="HQH230" s="1324"/>
      <c r="HQI230" s="1324"/>
      <c r="HQJ230" s="1324"/>
      <c r="HQK230" s="1324"/>
      <c r="HQL230" s="1324"/>
      <c r="HQM230" s="1324"/>
      <c r="HQN230" s="1324"/>
      <c r="HQO230" s="1324"/>
      <c r="HQP230" s="1324"/>
      <c r="HQQ230" s="1324"/>
      <c r="HQR230" s="1324"/>
      <c r="HQS230" s="1324"/>
      <c r="HQT230" s="1324"/>
      <c r="HQU230" s="1324"/>
      <c r="HQV230" s="1324"/>
      <c r="HQW230" s="1324"/>
      <c r="HQX230" s="1324"/>
      <c r="HQY230" s="1324"/>
      <c r="HQZ230" s="1324"/>
      <c r="HRA230" s="1324"/>
      <c r="HRB230" s="1324"/>
      <c r="HRC230" s="1324"/>
      <c r="HRD230" s="1324"/>
      <c r="HRE230" s="1324"/>
      <c r="HRF230" s="1324"/>
      <c r="HRG230" s="1324"/>
      <c r="HRH230" s="1324"/>
      <c r="HRI230" s="1324"/>
      <c r="HRJ230" s="1324"/>
      <c r="HRK230" s="1324"/>
      <c r="HRL230" s="1324"/>
      <c r="HRM230" s="1324"/>
      <c r="HRN230" s="1324"/>
      <c r="HRO230" s="1324"/>
      <c r="HRP230" s="1324"/>
      <c r="HRQ230" s="1324"/>
      <c r="HRR230" s="1324"/>
      <c r="HRS230" s="1324"/>
      <c r="HRT230" s="1324"/>
      <c r="HRU230" s="1324"/>
      <c r="HRV230" s="1324"/>
      <c r="HRW230" s="1324"/>
      <c r="HRX230" s="1324"/>
      <c r="HRY230" s="1324"/>
      <c r="HRZ230" s="1324"/>
      <c r="HSA230" s="1324"/>
      <c r="HSB230" s="1324"/>
      <c r="HSC230" s="1324"/>
      <c r="HSD230" s="1324"/>
      <c r="HSE230" s="1324"/>
      <c r="HSF230" s="1324"/>
      <c r="HSG230" s="1324"/>
      <c r="HSH230" s="1324"/>
      <c r="HSI230" s="1324"/>
      <c r="HSJ230" s="1324"/>
      <c r="HSK230" s="1324"/>
      <c r="HSL230" s="1324"/>
      <c r="HSM230" s="1324"/>
      <c r="HSN230" s="1324"/>
      <c r="HSO230" s="1324"/>
      <c r="HSP230" s="1324"/>
      <c r="HSQ230" s="1324"/>
      <c r="HSR230" s="1324"/>
      <c r="HSS230" s="1324"/>
      <c r="HST230" s="1324"/>
      <c r="HSU230" s="1324"/>
      <c r="HSV230" s="1324"/>
      <c r="HSW230" s="1324"/>
      <c r="HSX230" s="1324"/>
      <c r="HSY230" s="1324"/>
      <c r="HSZ230" s="1324"/>
      <c r="HTA230" s="1324"/>
      <c r="HTB230" s="1324"/>
      <c r="HTC230" s="1324"/>
      <c r="HTD230" s="1324"/>
      <c r="HTE230" s="1324"/>
      <c r="HTF230" s="1324"/>
      <c r="HTG230" s="1324"/>
      <c r="HTH230" s="1324"/>
      <c r="HTI230" s="1324"/>
      <c r="HTJ230" s="1324"/>
      <c r="HTK230" s="1324"/>
      <c r="HTL230" s="1324"/>
      <c r="HTM230" s="1324"/>
      <c r="HTN230" s="1324"/>
      <c r="HTO230" s="1324"/>
      <c r="HTP230" s="1324"/>
      <c r="HTQ230" s="1324"/>
      <c r="HTR230" s="1324"/>
      <c r="HTS230" s="1324"/>
      <c r="HTT230" s="1324"/>
      <c r="HTU230" s="1324"/>
      <c r="HTV230" s="1324"/>
      <c r="HTW230" s="1324"/>
      <c r="HTX230" s="1324"/>
      <c r="HTY230" s="1324"/>
      <c r="HTZ230" s="1324"/>
      <c r="HUA230" s="1324"/>
      <c r="HUB230" s="1324"/>
      <c r="HUC230" s="1324"/>
      <c r="HUD230" s="1324"/>
      <c r="HUE230" s="1324"/>
      <c r="HUF230" s="1324"/>
      <c r="HUG230" s="1324"/>
      <c r="HUH230" s="1324"/>
      <c r="HUI230" s="1324"/>
      <c r="HUJ230" s="1324"/>
      <c r="HUK230" s="1324"/>
      <c r="HUL230" s="1324"/>
      <c r="HUM230" s="1324"/>
      <c r="HUN230" s="1324"/>
      <c r="HUO230" s="1324"/>
      <c r="HUP230" s="1324"/>
      <c r="HUQ230" s="1324"/>
      <c r="HUR230" s="1324"/>
      <c r="HUS230" s="1324"/>
      <c r="HUT230" s="1324"/>
      <c r="HUU230" s="1324"/>
      <c r="HUV230" s="1324"/>
      <c r="HUW230" s="1324"/>
      <c r="HUX230" s="1324"/>
      <c r="HUY230" s="1324"/>
      <c r="HUZ230" s="1324"/>
      <c r="HVA230" s="1324"/>
      <c r="HVB230" s="1324"/>
      <c r="HVC230" s="1324"/>
      <c r="HVD230" s="1324"/>
      <c r="HVE230" s="1324"/>
      <c r="HVF230" s="1324"/>
      <c r="HVG230" s="1324"/>
      <c r="HVH230" s="1324"/>
      <c r="HVI230" s="1324"/>
      <c r="HVJ230" s="1324"/>
      <c r="HVK230" s="1324"/>
      <c r="HVL230" s="1324"/>
      <c r="HVM230" s="1324"/>
      <c r="HVN230" s="1324"/>
      <c r="HVO230" s="1324"/>
      <c r="HVP230" s="1324"/>
      <c r="HVQ230" s="1324"/>
      <c r="HVR230" s="1324"/>
      <c r="HVS230" s="1324"/>
      <c r="HVT230" s="1324"/>
      <c r="HVU230" s="1324"/>
      <c r="HVV230" s="1324"/>
      <c r="HVW230" s="1324"/>
      <c r="HVX230" s="1324"/>
      <c r="HVY230" s="1324"/>
      <c r="HVZ230" s="1324"/>
      <c r="HWA230" s="1324"/>
      <c r="HWB230" s="1324"/>
      <c r="HWC230" s="1324"/>
      <c r="HWD230" s="1324"/>
      <c r="HWE230" s="1324"/>
      <c r="HWF230" s="1324"/>
      <c r="HWG230" s="1324"/>
      <c r="HWH230" s="1324"/>
      <c r="HWI230" s="1324"/>
      <c r="HWJ230" s="1324"/>
      <c r="HWK230" s="1324"/>
      <c r="HWL230" s="1324"/>
      <c r="HWM230" s="1324"/>
      <c r="HWN230" s="1324"/>
      <c r="HWO230" s="1324"/>
      <c r="HWP230" s="1324"/>
      <c r="HWQ230" s="1324"/>
      <c r="HWR230" s="1324"/>
      <c r="HWS230" s="1324"/>
      <c r="HWT230" s="1324"/>
      <c r="HWU230" s="1324"/>
      <c r="HWV230" s="1324"/>
      <c r="HWW230" s="1324"/>
      <c r="HWX230" s="1324"/>
      <c r="HWY230" s="1324"/>
      <c r="HWZ230" s="1324"/>
      <c r="HXA230" s="1324"/>
      <c r="HXB230" s="1324"/>
      <c r="HXC230" s="1324"/>
      <c r="HXD230" s="1324"/>
      <c r="HXE230" s="1324"/>
      <c r="HXF230" s="1324"/>
      <c r="HXG230" s="1324"/>
      <c r="HXH230" s="1324"/>
      <c r="HXI230" s="1324"/>
      <c r="HXJ230" s="1324"/>
      <c r="HXK230" s="1324"/>
      <c r="HXL230" s="1324"/>
      <c r="HXM230" s="1324"/>
      <c r="HXN230" s="1324"/>
      <c r="HXO230" s="1324"/>
      <c r="HXP230" s="1324"/>
      <c r="HXQ230" s="1324"/>
      <c r="HXR230" s="1324"/>
      <c r="HXS230" s="1324"/>
      <c r="HXT230" s="1324"/>
      <c r="HXU230" s="1324"/>
      <c r="HXV230" s="1324"/>
      <c r="HXW230" s="1324"/>
      <c r="HXX230" s="1324"/>
      <c r="HXY230" s="1324"/>
      <c r="HXZ230" s="1324"/>
      <c r="HYA230" s="1324"/>
      <c r="HYB230" s="1324"/>
      <c r="HYC230" s="1324"/>
      <c r="HYD230" s="1324"/>
      <c r="HYE230" s="1324"/>
      <c r="HYF230" s="1324"/>
      <c r="HYG230" s="1324"/>
      <c r="HYH230" s="1324"/>
      <c r="HYI230" s="1324"/>
      <c r="HYJ230" s="1324"/>
      <c r="HYK230" s="1324"/>
      <c r="HYL230" s="1324"/>
      <c r="HYM230" s="1324"/>
      <c r="HYN230" s="1324"/>
      <c r="HYO230" s="1324"/>
      <c r="HYP230" s="1324"/>
      <c r="HYQ230" s="1324"/>
      <c r="HYR230" s="1324"/>
      <c r="HYS230" s="1324"/>
      <c r="HYT230" s="1324"/>
      <c r="HYU230" s="1324"/>
      <c r="HYV230" s="1324"/>
      <c r="HYW230" s="1324"/>
      <c r="HYX230" s="1324"/>
      <c r="HYY230" s="1324"/>
      <c r="HYZ230" s="1324"/>
      <c r="HZA230" s="1324"/>
      <c r="HZB230" s="1324"/>
      <c r="HZC230" s="1324"/>
      <c r="HZD230" s="1324"/>
      <c r="HZE230" s="1324"/>
      <c r="HZF230" s="1324"/>
      <c r="HZG230" s="1324"/>
      <c r="HZH230" s="1324"/>
      <c r="HZI230" s="1324"/>
      <c r="HZJ230" s="1324"/>
      <c r="HZK230" s="1324"/>
      <c r="HZL230" s="1324"/>
      <c r="HZM230" s="1324"/>
      <c r="HZN230" s="1324"/>
      <c r="HZO230" s="1324"/>
      <c r="HZP230" s="1324"/>
      <c r="HZQ230" s="1324"/>
      <c r="HZR230" s="1324"/>
      <c r="HZS230" s="1324"/>
      <c r="HZT230" s="1324"/>
      <c r="HZU230" s="1324"/>
      <c r="HZV230" s="1324"/>
      <c r="HZW230" s="1324"/>
      <c r="HZX230" s="1324"/>
      <c r="HZY230" s="1324"/>
      <c r="HZZ230" s="1324"/>
      <c r="IAA230" s="1324"/>
      <c r="IAB230" s="1324"/>
      <c r="IAC230" s="1324"/>
      <c r="IAD230" s="1324"/>
      <c r="IAE230" s="1324"/>
      <c r="IAF230" s="1324"/>
      <c r="IAG230" s="1324"/>
      <c r="IAH230" s="1324"/>
      <c r="IAI230" s="1324"/>
      <c r="IAJ230" s="1324"/>
      <c r="IAK230" s="1324"/>
      <c r="IAL230" s="1324"/>
      <c r="IAM230" s="1324"/>
      <c r="IAN230" s="1324"/>
      <c r="IAO230" s="1324"/>
      <c r="IAP230" s="1324"/>
      <c r="IAQ230" s="1324"/>
      <c r="IAR230" s="1324"/>
      <c r="IAS230" s="1324"/>
      <c r="IAT230" s="1324"/>
      <c r="IAU230" s="1324"/>
      <c r="IAV230" s="1324"/>
      <c r="IAW230" s="1324"/>
      <c r="IAX230" s="1324"/>
      <c r="IAY230" s="1324"/>
      <c r="IAZ230" s="1324"/>
      <c r="IBA230" s="1324"/>
      <c r="IBB230" s="1324"/>
      <c r="IBC230" s="1324"/>
      <c r="IBD230" s="1324"/>
      <c r="IBE230" s="1324"/>
      <c r="IBF230" s="1324"/>
      <c r="IBG230" s="1324"/>
      <c r="IBH230" s="1324"/>
      <c r="IBI230" s="1324"/>
      <c r="IBJ230" s="1324"/>
      <c r="IBK230" s="1324"/>
      <c r="IBL230" s="1324"/>
      <c r="IBM230" s="1324"/>
      <c r="IBN230" s="1324"/>
      <c r="IBO230" s="1324"/>
      <c r="IBP230" s="1324"/>
      <c r="IBQ230" s="1324"/>
      <c r="IBR230" s="1324"/>
      <c r="IBS230" s="1324"/>
      <c r="IBT230" s="1324"/>
      <c r="IBU230" s="1324"/>
      <c r="IBV230" s="1324"/>
      <c r="IBW230" s="1324"/>
      <c r="IBX230" s="1324"/>
      <c r="IBY230" s="1324"/>
      <c r="IBZ230" s="1324"/>
      <c r="ICA230" s="1324"/>
      <c r="ICB230" s="1324"/>
      <c r="ICC230" s="1324"/>
      <c r="ICD230" s="1324"/>
      <c r="ICE230" s="1324"/>
      <c r="ICF230" s="1324"/>
      <c r="ICG230" s="1324"/>
      <c r="ICH230" s="1324"/>
      <c r="ICI230" s="1324"/>
      <c r="ICJ230" s="1324"/>
      <c r="ICK230" s="1324"/>
      <c r="ICL230" s="1324"/>
      <c r="ICM230" s="1324"/>
      <c r="ICN230" s="1324"/>
      <c r="ICO230" s="1324"/>
      <c r="ICP230" s="1324"/>
      <c r="ICQ230" s="1324"/>
      <c r="ICR230" s="1324"/>
      <c r="ICS230" s="1324"/>
      <c r="ICT230" s="1324"/>
      <c r="ICU230" s="1324"/>
      <c r="ICV230" s="1324"/>
      <c r="ICW230" s="1324"/>
      <c r="ICX230" s="1324"/>
      <c r="ICY230" s="1324"/>
      <c r="ICZ230" s="1324"/>
      <c r="IDA230" s="1324"/>
      <c r="IDB230" s="1324"/>
      <c r="IDC230" s="1324"/>
      <c r="IDD230" s="1324"/>
      <c r="IDE230" s="1324"/>
      <c r="IDF230" s="1324"/>
      <c r="IDG230" s="1324"/>
      <c r="IDH230" s="1324"/>
      <c r="IDI230" s="1324"/>
      <c r="IDJ230" s="1324"/>
      <c r="IDK230" s="1324"/>
      <c r="IDL230" s="1324"/>
      <c r="IDM230" s="1324"/>
      <c r="IDN230" s="1324"/>
      <c r="IDO230" s="1324"/>
      <c r="IDP230" s="1324"/>
      <c r="IDQ230" s="1324"/>
      <c r="IDR230" s="1324"/>
      <c r="IDS230" s="1324"/>
      <c r="IDT230" s="1324"/>
      <c r="IDU230" s="1324"/>
      <c r="IDV230" s="1324"/>
      <c r="IDW230" s="1324"/>
      <c r="IDX230" s="1324"/>
      <c r="IDY230" s="1324"/>
      <c r="IDZ230" s="1324"/>
      <c r="IEA230" s="1324"/>
      <c r="IEB230" s="1324"/>
      <c r="IEC230" s="1324"/>
      <c r="IED230" s="1324"/>
      <c r="IEE230" s="1324"/>
      <c r="IEF230" s="1324"/>
      <c r="IEG230" s="1324"/>
      <c r="IEH230" s="1324"/>
      <c r="IEI230" s="1324"/>
      <c r="IEJ230" s="1324"/>
      <c r="IEK230" s="1324"/>
      <c r="IEL230" s="1324"/>
      <c r="IEM230" s="1324"/>
      <c r="IEN230" s="1324"/>
      <c r="IEO230" s="1324"/>
      <c r="IEP230" s="1324"/>
      <c r="IEQ230" s="1324"/>
      <c r="IER230" s="1324"/>
      <c r="IES230" s="1324"/>
      <c r="IET230" s="1324"/>
      <c r="IEU230" s="1324"/>
      <c r="IEV230" s="1324"/>
      <c r="IEW230" s="1324"/>
      <c r="IEX230" s="1324"/>
      <c r="IEY230" s="1324"/>
      <c r="IEZ230" s="1324"/>
      <c r="IFA230" s="1324"/>
      <c r="IFB230" s="1324"/>
      <c r="IFC230" s="1324"/>
      <c r="IFD230" s="1324"/>
      <c r="IFE230" s="1324"/>
      <c r="IFF230" s="1324"/>
      <c r="IFG230" s="1324"/>
      <c r="IFH230" s="1324"/>
      <c r="IFI230" s="1324"/>
      <c r="IFJ230" s="1324"/>
      <c r="IFK230" s="1324"/>
      <c r="IFL230" s="1324"/>
      <c r="IFM230" s="1324"/>
      <c r="IFN230" s="1324"/>
      <c r="IFO230" s="1324"/>
      <c r="IFP230" s="1324"/>
      <c r="IFQ230" s="1324"/>
      <c r="IFR230" s="1324"/>
      <c r="IFS230" s="1324"/>
      <c r="IFT230" s="1324"/>
      <c r="IFU230" s="1324"/>
      <c r="IFV230" s="1324"/>
      <c r="IFW230" s="1324"/>
      <c r="IFX230" s="1324"/>
      <c r="IFY230" s="1324"/>
      <c r="IFZ230" s="1324"/>
      <c r="IGA230" s="1324"/>
      <c r="IGB230" s="1324"/>
      <c r="IGC230" s="1324"/>
      <c r="IGD230" s="1324"/>
      <c r="IGE230" s="1324"/>
      <c r="IGF230" s="1324"/>
      <c r="IGG230" s="1324"/>
      <c r="IGH230" s="1324"/>
      <c r="IGI230" s="1324"/>
      <c r="IGJ230" s="1324"/>
      <c r="IGK230" s="1324"/>
      <c r="IGL230" s="1324"/>
      <c r="IGM230" s="1324"/>
      <c r="IGN230" s="1324"/>
      <c r="IGO230" s="1324"/>
      <c r="IGP230" s="1324"/>
      <c r="IGQ230" s="1324"/>
      <c r="IGR230" s="1324"/>
      <c r="IGS230" s="1324"/>
      <c r="IGT230" s="1324"/>
      <c r="IGU230" s="1324"/>
      <c r="IGV230" s="1324"/>
      <c r="IGW230" s="1324"/>
      <c r="IGX230" s="1324"/>
      <c r="IGY230" s="1324"/>
      <c r="IGZ230" s="1324"/>
      <c r="IHA230" s="1324"/>
      <c r="IHB230" s="1324"/>
      <c r="IHC230" s="1324"/>
      <c r="IHD230" s="1324"/>
      <c r="IHE230" s="1324"/>
      <c r="IHF230" s="1324"/>
      <c r="IHG230" s="1324"/>
      <c r="IHH230" s="1324"/>
      <c r="IHI230" s="1324"/>
      <c r="IHJ230" s="1324"/>
      <c r="IHK230" s="1324"/>
      <c r="IHL230" s="1324"/>
      <c r="IHM230" s="1324"/>
      <c r="IHN230" s="1324"/>
      <c r="IHO230" s="1324"/>
      <c r="IHP230" s="1324"/>
      <c r="IHQ230" s="1324"/>
      <c r="IHR230" s="1324"/>
      <c r="IHS230" s="1324"/>
      <c r="IHT230" s="1324"/>
      <c r="IHU230" s="1324"/>
      <c r="IHV230" s="1324"/>
      <c r="IHW230" s="1324"/>
      <c r="IHX230" s="1324"/>
      <c r="IHY230" s="1324"/>
      <c r="IHZ230" s="1324"/>
      <c r="IIA230" s="1324"/>
      <c r="IIB230" s="1324"/>
      <c r="IIC230" s="1324"/>
      <c r="IID230" s="1324"/>
      <c r="IIE230" s="1324"/>
      <c r="IIF230" s="1324"/>
      <c r="IIG230" s="1324"/>
      <c r="IIH230" s="1324"/>
      <c r="III230" s="1324"/>
      <c r="IIJ230" s="1324"/>
      <c r="IIK230" s="1324"/>
      <c r="IIL230" s="1324"/>
      <c r="IIM230" s="1324"/>
      <c r="IIN230" s="1324"/>
      <c r="IIO230" s="1324"/>
      <c r="IIP230" s="1324"/>
      <c r="IIQ230" s="1324"/>
      <c r="IIR230" s="1324"/>
      <c r="IIS230" s="1324"/>
      <c r="IIT230" s="1324"/>
      <c r="IIU230" s="1324"/>
      <c r="IIV230" s="1324"/>
      <c r="IIW230" s="1324"/>
      <c r="IIX230" s="1324"/>
      <c r="IIY230" s="1324"/>
      <c r="IIZ230" s="1324"/>
      <c r="IJA230" s="1324"/>
      <c r="IJB230" s="1324"/>
      <c r="IJC230" s="1324"/>
      <c r="IJD230" s="1324"/>
      <c r="IJE230" s="1324"/>
      <c r="IJF230" s="1324"/>
      <c r="IJG230" s="1324"/>
      <c r="IJH230" s="1324"/>
      <c r="IJI230" s="1324"/>
      <c r="IJJ230" s="1324"/>
      <c r="IJK230" s="1324"/>
      <c r="IJL230" s="1324"/>
      <c r="IJM230" s="1324"/>
      <c r="IJN230" s="1324"/>
      <c r="IJO230" s="1324"/>
      <c r="IJP230" s="1324"/>
      <c r="IJQ230" s="1324"/>
      <c r="IJR230" s="1324"/>
      <c r="IJS230" s="1324"/>
      <c r="IJT230" s="1324"/>
      <c r="IJU230" s="1324"/>
      <c r="IJV230" s="1324"/>
      <c r="IJW230" s="1324"/>
      <c r="IJX230" s="1324"/>
      <c r="IJY230" s="1324"/>
      <c r="IJZ230" s="1324"/>
      <c r="IKA230" s="1324"/>
      <c r="IKB230" s="1324"/>
      <c r="IKC230" s="1324"/>
      <c r="IKD230" s="1324"/>
      <c r="IKE230" s="1324"/>
      <c r="IKF230" s="1324"/>
      <c r="IKG230" s="1324"/>
      <c r="IKH230" s="1324"/>
      <c r="IKI230" s="1324"/>
      <c r="IKJ230" s="1324"/>
      <c r="IKK230" s="1324"/>
      <c r="IKL230" s="1324"/>
      <c r="IKM230" s="1324"/>
      <c r="IKN230" s="1324"/>
      <c r="IKO230" s="1324"/>
      <c r="IKP230" s="1324"/>
      <c r="IKQ230" s="1324"/>
      <c r="IKR230" s="1324"/>
      <c r="IKS230" s="1324"/>
      <c r="IKT230" s="1324"/>
      <c r="IKU230" s="1324"/>
      <c r="IKV230" s="1324"/>
      <c r="IKW230" s="1324"/>
      <c r="IKX230" s="1324"/>
      <c r="IKY230" s="1324"/>
      <c r="IKZ230" s="1324"/>
      <c r="ILA230" s="1324"/>
      <c r="ILB230" s="1324"/>
      <c r="ILC230" s="1324"/>
      <c r="ILD230" s="1324"/>
      <c r="ILE230" s="1324"/>
      <c r="ILF230" s="1324"/>
      <c r="ILG230" s="1324"/>
      <c r="ILH230" s="1324"/>
      <c r="ILI230" s="1324"/>
      <c r="ILJ230" s="1324"/>
      <c r="ILK230" s="1324"/>
      <c r="ILL230" s="1324"/>
      <c r="ILM230" s="1324"/>
      <c r="ILN230" s="1324"/>
      <c r="ILO230" s="1324"/>
      <c r="ILP230" s="1324"/>
      <c r="ILQ230" s="1324"/>
      <c r="ILR230" s="1324"/>
      <c r="ILS230" s="1324"/>
      <c r="ILT230" s="1324"/>
      <c r="ILU230" s="1324"/>
      <c r="ILV230" s="1324"/>
      <c r="ILW230" s="1324"/>
      <c r="ILX230" s="1324"/>
      <c r="ILY230" s="1324"/>
      <c r="ILZ230" s="1324"/>
      <c r="IMA230" s="1324"/>
      <c r="IMB230" s="1324"/>
      <c r="IMC230" s="1324"/>
      <c r="IMD230" s="1324"/>
      <c r="IME230" s="1324"/>
      <c r="IMF230" s="1324"/>
      <c r="IMG230" s="1324"/>
      <c r="IMH230" s="1324"/>
      <c r="IMI230" s="1324"/>
      <c r="IMJ230" s="1324"/>
      <c r="IMK230" s="1324"/>
      <c r="IML230" s="1324"/>
      <c r="IMM230" s="1324"/>
      <c r="IMN230" s="1324"/>
      <c r="IMO230" s="1324"/>
      <c r="IMP230" s="1324"/>
      <c r="IMQ230" s="1324"/>
      <c r="IMR230" s="1324"/>
      <c r="IMS230" s="1324"/>
      <c r="IMT230" s="1324"/>
      <c r="IMU230" s="1324"/>
      <c r="IMV230" s="1324"/>
      <c r="IMW230" s="1324"/>
      <c r="IMX230" s="1324"/>
      <c r="IMY230" s="1324"/>
      <c r="IMZ230" s="1324"/>
      <c r="INA230" s="1324"/>
      <c r="INB230" s="1324"/>
      <c r="INC230" s="1324"/>
      <c r="IND230" s="1324"/>
      <c r="INE230" s="1324"/>
      <c r="INF230" s="1324"/>
      <c r="ING230" s="1324"/>
      <c r="INH230" s="1324"/>
      <c r="INI230" s="1324"/>
      <c r="INJ230" s="1324"/>
      <c r="INK230" s="1324"/>
      <c r="INL230" s="1324"/>
      <c r="INM230" s="1324"/>
      <c r="INN230" s="1324"/>
      <c r="INO230" s="1324"/>
      <c r="INP230" s="1324"/>
      <c r="INQ230" s="1324"/>
      <c r="INR230" s="1324"/>
      <c r="INS230" s="1324"/>
      <c r="INT230" s="1324"/>
      <c r="INU230" s="1324"/>
      <c r="INV230" s="1324"/>
      <c r="INW230" s="1324"/>
      <c r="INX230" s="1324"/>
      <c r="INY230" s="1324"/>
      <c r="INZ230" s="1324"/>
      <c r="IOA230" s="1324"/>
      <c r="IOB230" s="1324"/>
      <c r="IOC230" s="1324"/>
      <c r="IOD230" s="1324"/>
      <c r="IOE230" s="1324"/>
      <c r="IOF230" s="1324"/>
      <c r="IOG230" s="1324"/>
      <c r="IOH230" s="1324"/>
      <c r="IOI230" s="1324"/>
      <c r="IOJ230" s="1324"/>
      <c r="IOK230" s="1324"/>
      <c r="IOL230" s="1324"/>
      <c r="IOM230" s="1324"/>
      <c r="ION230" s="1324"/>
      <c r="IOO230" s="1324"/>
      <c r="IOP230" s="1324"/>
      <c r="IOQ230" s="1324"/>
      <c r="IOR230" s="1324"/>
      <c r="IOS230" s="1324"/>
      <c r="IOT230" s="1324"/>
      <c r="IOU230" s="1324"/>
      <c r="IOV230" s="1324"/>
      <c r="IOW230" s="1324"/>
      <c r="IOX230" s="1324"/>
      <c r="IOY230" s="1324"/>
      <c r="IOZ230" s="1324"/>
      <c r="IPA230" s="1324"/>
      <c r="IPB230" s="1324"/>
      <c r="IPC230" s="1324"/>
      <c r="IPD230" s="1324"/>
      <c r="IPE230" s="1324"/>
      <c r="IPF230" s="1324"/>
      <c r="IPG230" s="1324"/>
      <c r="IPH230" s="1324"/>
      <c r="IPI230" s="1324"/>
      <c r="IPJ230" s="1324"/>
      <c r="IPK230" s="1324"/>
      <c r="IPL230" s="1324"/>
      <c r="IPM230" s="1324"/>
      <c r="IPN230" s="1324"/>
      <c r="IPO230" s="1324"/>
      <c r="IPP230" s="1324"/>
      <c r="IPQ230" s="1324"/>
      <c r="IPR230" s="1324"/>
      <c r="IPS230" s="1324"/>
      <c r="IPT230" s="1324"/>
      <c r="IPU230" s="1324"/>
      <c r="IPV230" s="1324"/>
      <c r="IPW230" s="1324"/>
      <c r="IPX230" s="1324"/>
      <c r="IPY230" s="1324"/>
      <c r="IPZ230" s="1324"/>
      <c r="IQA230" s="1324"/>
      <c r="IQB230" s="1324"/>
      <c r="IQC230" s="1324"/>
      <c r="IQD230" s="1324"/>
      <c r="IQE230" s="1324"/>
      <c r="IQF230" s="1324"/>
      <c r="IQG230" s="1324"/>
      <c r="IQH230" s="1324"/>
      <c r="IQI230" s="1324"/>
      <c r="IQJ230" s="1324"/>
      <c r="IQK230" s="1324"/>
      <c r="IQL230" s="1324"/>
      <c r="IQM230" s="1324"/>
      <c r="IQN230" s="1324"/>
      <c r="IQO230" s="1324"/>
      <c r="IQP230" s="1324"/>
      <c r="IQQ230" s="1324"/>
      <c r="IQR230" s="1324"/>
      <c r="IQS230" s="1324"/>
      <c r="IQT230" s="1324"/>
      <c r="IQU230" s="1324"/>
      <c r="IQV230" s="1324"/>
      <c r="IQW230" s="1324"/>
      <c r="IQX230" s="1324"/>
      <c r="IQY230" s="1324"/>
      <c r="IQZ230" s="1324"/>
      <c r="IRA230" s="1324"/>
      <c r="IRB230" s="1324"/>
      <c r="IRC230" s="1324"/>
      <c r="IRD230" s="1324"/>
      <c r="IRE230" s="1324"/>
      <c r="IRF230" s="1324"/>
      <c r="IRG230" s="1324"/>
      <c r="IRH230" s="1324"/>
      <c r="IRI230" s="1324"/>
      <c r="IRJ230" s="1324"/>
      <c r="IRK230" s="1324"/>
      <c r="IRL230" s="1324"/>
      <c r="IRM230" s="1324"/>
      <c r="IRN230" s="1324"/>
      <c r="IRO230" s="1324"/>
      <c r="IRP230" s="1324"/>
      <c r="IRQ230" s="1324"/>
      <c r="IRR230" s="1324"/>
      <c r="IRS230" s="1324"/>
      <c r="IRT230" s="1324"/>
      <c r="IRU230" s="1324"/>
      <c r="IRV230" s="1324"/>
      <c r="IRW230" s="1324"/>
      <c r="IRX230" s="1324"/>
      <c r="IRY230" s="1324"/>
      <c r="IRZ230" s="1324"/>
      <c r="ISA230" s="1324"/>
      <c r="ISB230" s="1324"/>
      <c r="ISC230" s="1324"/>
      <c r="ISD230" s="1324"/>
      <c r="ISE230" s="1324"/>
      <c r="ISF230" s="1324"/>
      <c r="ISG230" s="1324"/>
      <c r="ISH230" s="1324"/>
      <c r="ISI230" s="1324"/>
      <c r="ISJ230" s="1324"/>
      <c r="ISK230" s="1324"/>
      <c r="ISL230" s="1324"/>
      <c r="ISM230" s="1324"/>
      <c r="ISN230" s="1324"/>
      <c r="ISO230" s="1324"/>
      <c r="ISP230" s="1324"/>
      <c r="ISQ230" s="1324"/>
      <c r="ISR230" s="1324"/>
      <c r="ISS230" s="1324"/>
      <c r="IST230" s="1324"/>
      <c r="ISU230" s="1324"/>
      <c r="ISV230" s="1324"/>
      <c r="ISW230" s="1324"/>
      <c r="ISX230" s="1324"/>
      <c r="ISY230" s="1324"/>
      <c r="ISZ230" s="1324"/>
      <c r="ITA230" s="1324"/>
      <c r="ITB230" s="1324"/>
      <c r="ITC230" s="1324"/>
      <c r="ITD230" s="1324"/>
      <c r="ITE230" s="1324"/>
      <c r="ITF230" s="1324"/>
      <c r="ITG230" s="1324"/>
      <c r="ITH230" s="1324"/>
      <c r="ITI230" s="1324"/>
      <c r="ITJ230" s="1324"/>
      <c r="ITK230" s="1324"/>
      <c r="ITL230" s="1324"/>
      <c r="ITM230" s="1324"/>
      <c r="ITN230" s="1324"/>
      <c r="ITO230" s="1324"/>
      <c r="ITP230" s="1324"/>
      <c r="ITQ230" s="1324"/>
      <c r="ITR230" s="1324"/>
      <c r="ITS230" s="1324"/>
      <c r="ITT230" s="1324"/>
      <c r="ITU230" s="1324"/>
      <c r="ITV230" s="1324"/>
      <c r="ITW230" s="1324"/>
      <c r="ITX230" s="1324"/>
      <c r="ITY230" s="1324"/>
      <c r="ITZ230" s="1324"/>
      <c r="IUA230" s="1324"/>
      <c r="IUB230" s="1324"/>
      <c r="IUC230" s="1324"/>
      <c r="IUD230" s="1324"/>
      <c r="IUE230" s="1324"/>
      <c r="IUF230" s="1324"/>
      <c r="IUG230" s="1324"/>
      <c r="IUH230" s="1324"/>
      <c r="IUI230" s="1324"/>
      <c r="IUJ230" s="1324"/>
      <c r="IUK230" s="1324"/>
      <c r="IUL230" s="1324"/>
      <c r="IUM230" s="1324"/>
      <c r="IUN230" s="1324"/>
      <c r="IUO230" s="1324"/>
      <c r="IUP230" s="1324"/>
      <c r="IUQ230" s="1324"/>
      <c r="IUR230" s="1324"/>
      <c r="IUS230" s="1324"/>
      <c r="IUT230" s="1324"/>
      <c r="IUU230" s="1324"/>
      <c r="IUV230" s="1324"/>
      <c r="IUW230" s="1324"/>
      <c r="IUX230" s="1324"/>
      <c r="IUY230" s="1324"/>
      <c r="IUZ230" s="1324"/>
      <c r="IVA230" s="1324"/>
      <c r="IVB230" s="1324"/>
      <c r="IVC230" s="1324"/>
      <c r="IVD230" s="1324"/>
      <c r="IVE230" s="1324"/>
      <c r="IVF230" s="1324"/>
      <c r="IVG230" s="1324"/>
      <c r="IVH230" s="1324"/>
      <c r="IVI230" s="1324"/>
      <c r="IVJ230" s="1324"/>
      <c r="IVK230" s="1324"/>
      <c r="IVL230" s="1324"/>
      <c r="IVM230" s="1324"/>
      <c r="IVN230" s="1324"/>
      <c r="IVO230" s="1324"/>
      <c r="IVP230" s="1324"/>
      <c r="IVQ230" s="1324"/>
      <c r="IVR230" s="1324"/>
      <c r="IVS230" s="1324"/>
      <c r="IVT230" s="1324"/>
      <c r="IVU230" s="1324"/>
      <c r="IVV230" s="1324"/>
      <c r="IVW230" s="1324"/>
      <c r="IVX230" s="1324"/>
      <c r="IVY230" s="1324"/>
      <c r="IVZ230" s="1324"/>
      <c r="IWA230" s="1324"/>
      <c r="IWB230" s="1324"/>
      <c r="IWC230" s="1324"/>
      <c r="IWD230" s="1324"/>
      <c r="IWE230" s="1324"/>
      <c r="IWF230" s="1324"/>
      <c r="IWG230" s="1324"/>
      <c r="IWH230" s="1324"/>
      <c r="IWI230" s="1324"/>
      <c r="IWJ230" s="1324"/>
      <c r="IWK230" s="1324"/>
      <c r="IWL230" s="1324"/>
      <c r="IWM230" s="1324"/>
      <c r="IWN230" s="1324"/>
      <c r="IWO230" s="1324"/>
      <c r="IWP230" s="1324"/>
      <c r="IWQ230" s="1324"/>
      <c r="IWR230" s="1324"/>
      <c r="IWS230" s="1324"/>
      <c r="IWT230" s="1324"/>
      <c r="IWU230" s="1324"/>
      <c r="IWV230" s="1324"/>
      <c r="IWW230" s="1324"/>
      <c r="IWX230" s="1324"/>
      <c r="IWY230" s="1324"/>
      <c r="IWZ230" s="1324"/>
      <c r="IXA230" s="1324"/>
      <c r="IXB230" s="1324"/>
      <c r="IXC230" s="1324"/>
      <c r="IXD230" s="1324"/>
      <c r="IXE230" s="1324"/>
      <c r="IXF230" s="1324"/>
      <c r="IXG230" s="1324"/>
      <c r="IXH230" s="1324"/>
      <c r="IXI230" s="1324"/>
      <c r="IXJ230" s="1324"/>
      <c r="IXK230" s="1324"/>
      <c r="IXL230" s="1324"/>
      <c r="IXM230" s="1324"/>
      <c r="IXN230" s="1324"/>
      <c r="IXO230" s="1324"/>
      <c r="IXP230" s="1324"/>
      <c r="IXQ230" s="1324"/>
      <c r="IXR230" s="1324"/>
      <c r="IXS230" s="1324"/>
      <c r="IXT230" s="1324"/>
      <c r="IXU230" s="1324"/>
      <c r="IXV230" s="1324"/>
      <c r="IXW230" s="1324"/>
      <c r="IXX230" s="1324"/>
      <c r="IXY230" s="1324"/>
      <c r="IXZ230" s="1324"/>
      <c r="IYA230" s="1324"/>
      <c r="IYB230" s="1324"/>
      <c r="IYC230" s="1324"/>
      <c r="IYD230" s="1324"/>
      <c r="IYE230" s="1324"/>
      <c r="IYF230" s="1324"/>
      <c r="IYG230" s="1324"/>
      <c r="IYH230" s="1324"/>
      <c r="IYI230" s="1324"/>
      <c r="IYJ230" s="1324"/>
      <c r="IYK230" s="1324"/>
      <c r="IYL230" s="1324"/>
      <c r="IYM230" s="1324"/>
      <c r="IYN230" s="1324"/>
      <c r="IYO230" s="1324"/>
      <c r="IYP230" s="1324"/>
      <c r="IYQ230" s="1324"/>
      <c r="IYR230" s="1324"/>
      <c r="IYS230" s="1324"/>
      <c r="IYT230" s="1324"/>
      <c r="IYU230" s="1324"/>
      <c r="IYV230" s="1324"/>
      <c r="IYW230" s="1324"/>
      <c r="IYX230" s="1324"/>
      <c r="IYY230" s="1324"/>
      <c r="IYZ230" s="1324"/>
      <c r="IZA230" s="1324"/>
      <c r="IZB230" s="1324"/>
      <c r="IZC230" s="1324"/>
      <c r="IZD230" s="1324"/>
      <c r="IZE230" s="1324"/>
      <c r="IZF230" s="1324"/>
      <c r="IZG230" s="1324"/>
      <c r="IZH230" s="1324"/>
      <c r="IZI230" s="1324"/>
      <c r="IZJ230" s="1324"/>
      <c r="IZK230" s="1324"/>
      <c r="IZL230" s="1324"/>
      <c r="IZM230" s="1324"/>
      <c r="IZN230" s="1324"/>
      <c r="IZO230" s="1324"/>
      <c r="IZP230" s="1324"/>
      <c r="IZQ230" s="1324"/>
      <c r="IZR230" s="1324"/>
      <c r="IZS230" s="1324"/>
      <c r="IZT230" s="1324"/>
      <c r="IZU230" s="1324"/>
      <c r="IZV230" s="1324"/>
      <c r="IZW230" s="1324"/>
      <c r="IZX230" s="1324"/>
      <c r="IZY230" s="1324"/>
      <c r="IZZ230" s="1324"/>
      <c r="JAA230" s="1324"/>
      <c r="JAB230" s="1324"/>
      <c r="JAC230" s="1324"/>
      <c r="JAD230" s="1324"/>
      <c r="JAE230" s="1324"/>
      <c r="JAF230" s="1324"/>
      <c r="JAG230" s="1324"/>
      <c r="JAH230" s="1324"/>
      <c r="JAI230" s="1324"/>
      <c r="JAJ230" s="1324"/>
      <c r="JAK230" s="1324"/>
      <c r="JAL230" s="1324"/>
      <c r="JAM230" s="1324"/>
      <c r="JAN230" s="1324"/>
      <c r="JAO230" s="1324"/>
      <c r="JAP230" s="1324"/>
      <c r="JAQ230" s="1324"/>
      <c r="JAR230" s="1324"/>
      <c r="JAS230" s="1324"/>
      <c r="JAT230" s="1324"/>
      <c r="JAU230" s="1324"/>
      <c r="JAV230" s="1324"/>
      <c r="JAW230" s="1324"/>
      <c r="JAX230" s="1324"/>
      <c r="JAY230" s="1324"/>
      <c r="JAZ230" s="1324"/>
      <c r="JBA230" s="1324"/>
      <c r="JBB230" s="1324"/>
      <c r="JBC230" s="1324"/>
      <c r="JBD230" s="1324"/>
      <c r="JBE230" s="1324"/>
      <c r="JBF230" s="1324"/>
      <c r="JBG230" s="1324"/>
      <c r="JBH230" s="1324"/>
      <c r="JBI230" s="1324"/>
      <c r="JBJ230" s="1324"/>
      <c r="JBK230" s="1324"/>
      <c r="JBL230" s="1324"/>
      <c r="JBM230" s="1324"/>
      <c r="JBN230" s="1324"/>
      <c r="JBO230" s="1324"/>
      <c r="JBP230" s="1324"/>
      <c r="JBQ230" s="1324"/>
      <c r="JBR230" s="1324"/>
      <c r="JBS230" s="1324"/>
      <c r="JBT230" s="1324"/>
      <c r="JBU230" s="1324"/>
      <c r="JBV230" s="1324"/>
      <c r="JBW230" s="1324"/>
      <c r="JBX230" s="1324"/>
      <c r="JBY230" s="1324"/>
      <c r="JBZ230" s="1324"/>
      <c r="JCA230" s="1324"/>
      <c r="JCB230" s="1324"/>
      <c r="JCC230" s="1324"/>
      <c r="JCD230" s="1324"/>
      <c r="JCE230" s="1324"/>
      <c r="JCF230" s="1324"/>
      <c r="JCG230" s="1324"/>
      <c r="JCH230" s="1324"/>
      <c r="JCI230" s="1324"/>
      <c r="JCJ230" s="1324"/>
      <c r="JCK230" s="1324"/>
      <c r="JCL230" s="1324"/>
      <c r="JCM230" s="1324"/>
      <c r="JCN230" s="1324"/>
      <c r="JCO230" s="1324"/>
      <c r="JCP230" s="1324"/>
      <c r="JCQ230" s="1324"/>
      <c r="JCR230" s="1324"/>
      <c r="JCS230" s="1324"/>
      <c r="JCT230" s="1324"/>
      <c r="JCU230" s="1324"/>
      <c r="JCV230" s="1324"/>
      <c r="JCW230" s="1324"/>
      <c r="JCX230" s="1324"/>
      <c r="JCY230" s="1324"/>
      <c r="JCZ230" s="1324"/>
      <c r="JDA230" s="1324"/>
      <c r="JDB230" s="1324"/>
      <c r="JDC230" s="1324"/>
      <c r="JDD230" s="1324"/>
      <c r="JDE230" s="1324"/>
      <c r="JDF230" s="1324"/>
      <c r="JDG230" s="1324"/>
      <c r="JDH230" s="1324"/>
      <c r="JDI230" s="1324"/>
      <c r="JDJ230" s="1324"/>
      <c r="JDK230" s="1324"/>
      <c r="JDL230" s="1324"/>
      <c r="JDM230" s="1324"/>
      <c r="JDN230" s="1324"/>
      <c r="JDO230" s="1324"/>
      <c r="JDP230" s="1324"/>
      <c r="JDQ230" s="1324"/>
      <c r="JDR230" s="1324"/>
      <c r="JDS230" s="1324"/>
      <c r="JDT230" s="1324"/>
      <c r="JDU230" s="1324"/>
      <c r="JDV230" s="1324"/>
      <c r="JDW230" s="1324"/>
      <c r="JDX230" s="1324"/>
      <c r="JDY230" s="1324"/>
      <c r="JDZ230" s="1324"/>
      <c r="JEA230" s="1324"/>
      <c r="JEB230" s="1324"/>
      <c r="JEC230" s="1324"/>
      <c r="JED230" s="1324"/>
      <c r="JEE230" s="1324"/>
      <c r="JEF230" s="1324"/>
      <c r="JEG230" s="1324"/>
      <c r="JEH230" s="1324"/>
      <c r="JEI230" s="1324"/>
      <c r="JEJ230" s="1324"/>
      <c r="JEK230" s="1324"/>
      <c r="JEL230" s="1324"/>
      <c r="JEM230" s="1324"/>
      <c r="JEN230" s="1324"/>
      <c r="JEO230" s="1324"/>
      <c r="JEP230" s="1324"/>
      <c r="JEQ230" s="1324"/>
      <c r="JER230" s="1324"/>
      <c r="JES230" s="1324"/>
      <c r="JET230" s="1324"/>
      <c r="JEU230" s="1324"/>
      <c r="JEV230" s="1324"/>
      <c r="JEW230" s="1324"/>
      <c r="JEX230" s="1324"/>
      <c r="JEY230" s="1324"/>
      <c r="JEZ230" s="1324"/>
      <c r="JFA230" s="1324"/>
      <c r="JFB230" s="1324"/>
      <c r="JFC230" s="1324"/>
      <c r="JFD230" s="1324"/>
      <c r="JFE230" s="1324"/>
      <c r="JFF230" s="1324"/>
      <c r="JFG230" s="1324"/>
      <c r="JFH230" s="1324"/>
      <c r="JFI230" s="1324"/>
      <c r="JFJ230" s="1324"/>
      <c r="JFK230" s="1324"/>
      <c r="JFL230" s="1324"/>
      <c r="JFM230" s="1324"/>
      <c r="JFN230" s="1324"/>
      <c r="JFO230" s="1324"/>
      <c r="JFP230" s="1324"/>
      <c r="JFQ230" s="1324"/>
      <c r="JFR230" s="1324"/>
      <c r="JFS230" s="1324"/>
      <c r="JFT230" s="1324"/>
      <c r="JFU230" s="1324"/>
      <c r="JFV230" s="1324"/>
      <c r="JFW230" s="1324"/>
      <c r="JFX230" s="1324"/>
      <c r="JFY230" s="1324"/>
      <c r="JFZ230" s="1324"/>
      <c r="JGA230" s="1324"/>
      <c r="JGB230" s="1324"/>
      <c r="JGC230" s="1324"/>
      <c r="JGD230" s="1324"/>
      <c r="JGE230" s="1324"/>
      <c r="JGF230" s="1324"/>
      <c r="JGG230" s="1324"/>
      <c r="JGH230" s="1324"/>
      <c r="JGI230" s="1324"/>
      <c r="JGJ230" s="1324"/>
      <c r="JGK230" s="1324"/>
      <c r="JGL230" s="1324"/>
      <c r="JGM230" s="1324"/>
      <c r="JGN230" s="1324"/>
      <c r="JGO230" s="1324"/>
      <c r="JGP230" s="1324"/>
      <c r="JGQ230" s="1324"/>
      <c r="JGR230" s="1324"/>
      <c r="JGS230" s="1324"/>
      <c r="JGT230" s="1324"/>
      <c r="JGU230" s="1324"/>
      <c r="JGV230" s="1324"/>
      <c r="JGW230" s="1324"/>
      <c r="JGX230" s="1324"/>
      <c r="JGY230" s="1324"/>
      <c r="JGZ230" s="1324"/>
      <c r="JHA230" s="1324"/>
      <c r="JHB230" s="1324"/>
      <c r="JHC230" s="1324"/>
      <c r="JHD230" s="1324"/>
      <c r="JHE230" s="1324"/>
      <c r="JHF230" s="1324"/>
      <c r="JHG230" s="1324"/>
      <c r="JHH230" s="1324"/>
      <c r="JHI230" s="1324"/>
      <c r="JHJ230" s="1324"/>
      <c r="JHK230" s="1324"/>
      <c r="JHL230" s="1324"/>
      <c r="JHM230" s="1324"/>
      <c r="JHN230" s="1324"/>
      <c r="JHO230" s="1324"/>
      <c r="JHP230" s="1324"/>
      <c r="JHQ230" s="1324"/>
      <c r="JHR230" s="1324"/>
      <c r="JHS230" s="1324"/>
      <c r="JHT230" s="1324"/>
      <c r="JHU230" s="1324"/>
      <c r="JHV230" s="1324"/>
      <c r="JHW230" s="1324"/>
      <c r="JHX230" s="1324"/>
      <c r="JHY230" s="1324"/>
      <c r="JHZ230" s="1324"/>
      <c r="JIA230" s="1324"/>
      <c r="JIB230" s="1324"/>
      <c r="JIC230" s="1324"/>
      <c r="JID230" s="1324"/>
      <c r="JIE230" s="1324"/>
      <c r="JIF230" s="1324"/>
      <c r="JIG230" s="1324"/>
      <c r="JIH230" s="1324"/>
      <c r="JII230" s="1324"/>
      <c r="JIJ230" s="1324"/>
      <c r="JIK230" s="1324"/>
      <c r="JIL230" s="1324"/>
      <c r="JIM230" s="1324"/>
      <c r="JIN230" s="1324"/>
      <c r="JIO230" s="1324"/>
      <c r="JIP230" s="1324"/>
      <c r="JIQ230" s="1324"/>
      <c r="JIR230" s="1324"/>
      <c r="JIS230" s="1324"/>
      <c r="JIT230" s="1324"/>
      <c r="JIU230" s="1324"/>
      <c r="JIV230" s="1324"/>
      <c r="JIW230" s="1324"/>
      <c r="JIX230" s="1324"/>
      <c r="JIY230" s="1324"/>
      <c r="JIZ230" s="1324"/>
      <c r="JJA230" s="1324"/>
      <c r="JJB230" s="1324"/>
      <c r="JJC230" s="1324"/>
      <c r="JJD230" s="1324"/>
      <c r="JJE230" s="1324"/>
      <c r="JJF230" s="1324"/>
      <c r="JJG230" s="1324"/>
      <c r="JJH230" s="1324"/>
      <c r="JJI230" s="1324"/>
      <c r="JJJ230" s="1324"/>
      <c r="JJK230" s="1324"/>
      <c r="JJL230" s="1324"/>
      <c r="JJM230" s="1324"/>
      <c r="JJN230" s="1324"/>
      <c r="JJO230" s="1324"/>
      <c r="JJP230" s="1324"/>
      <c r="JJQ230" s="1324"/>
      <c r="JJR230" s="1324"/>
      <c r="JJS230" s="1324"/>
      <c r="JJT230" s="1324"/>
      <c r="JJU230" s="1324"/>
      <c r="JJV230" s="1324"/>
      <c r="JJW230" s="1324"/>
      <c r="JJX230" s="1324"/>
      <c r="JJY230" s="1324"/>
      <c r="JJZ230" s="1324"/>
      <c r="JKA230" s="1324"/>
      <c r="JKB230" s="1324"/>
      <c r="JKC230" s="1324"/>
      <c r="JKD230" s="1324"/>
      <c r="JKE230" s="1324"/>
      <c r="JKF230" s="1324"/>
      <c r="JKG230" s="1324"/>
      <c r="JKH230" s="1324"/>
      <c r="JKI230" s="1324"/>
      <c r="JKJ230" s="1324"/>
      <c r="JKK230" s="1324"/>
      <c r="JKL230" s="1324"/>
      <c r="JKM230" s="1324"/>
      <c r="JKN230" s="1324"/>
      <c r="JKO230" s="1324"/>
      <c r="JKP230" s="1324"/>
      <c r="JKQ230" s="1324"/>
      <c r="JKR230" s="1324"/>
      <c r="JKS230" s="1324"/>
      <c r="JKT230" s="1324"/>
      <c r="JKU230" s="1324"/>
      <c r="JKV230" s="1324"/>
      <c r="JKW230" s="1324"/>
      <c r="JKX230" s="1324"/>
      <c r="JKY230" s="1324"/>
      <c r="JKZ230" s="1324"/>
      <c r="JLA230" s="1324"/>
      <c r="JLB230" s="1324"/>
      <c r="JLC230" s="1324"/>
      <c r="JLD230" s="1324"/>
      <c r="JLE230" s="1324"/>
      <c r="JLF230" s="1324"/>
      <c r="JLG230" s="1324"/>
      <c r="JLH230" s="1324"/>
      <c r="JLI230" s="1324"/>
      <c r="JLJ230" s="1324"/>
      <c r="JLK230" s="1324"/>
      <c r="JLL230" s="1324"/>
      <c r="JLM230" s="1324"/>
      <c r="JLN230" s="1324"/>
      <c r="JLO230" s="1324"/>
      <c r="JLP230" s="1324"/>
      <c r="JLQ230" s="1324"/>
      <c r="JLR230" s="1324"/>
      <c r="JLS230" s="1324"/>
      <c r="JLT230" s="1324"/>
      <c r="JLU230" s="1324"/>
      <c r="JLV230" s="1324"/>
      <c r="JLW230" s="1324"/>
      <c r="JLX230" s="1324"/>
      <c r="JLY230" s="1324"/>
      <c r="JLZ230" s="1324"/>
      <c r="JMA230" s="1324"/>
      <c r="JMB230" s="1324"/>
      <c r="JMC230" s="1324"/>
      <c r="JMD230" s="1324"/>
      <c r="JME230" s="1324"/>
      <c r="JMF230" s="1324"/>
      <c r="JMG230" s="1324"/>
      <c r="JMH230" s="1324"/>
      <c r="JMI230" s="1324"/>
      <c r="JMJ230" s="1324"/>
      <c r="JMK230" s="1324"/>
      <c r="JML230" s="1324"/>
      <c r="JMM230" s="1324"/>
      <c r="JMN230" s="1324"/>
      <c r="JMO230" s="1324"/>
      <c r="JMP230" s="1324"/>
      <c r="JMQ230" s="1324"/>
      <c r="JMR230" s="1324"/>
      <c r="JMS230" s="1324"/>
      <c r="JMT230" s="1324"/>
      <c r="JMU230" s="1324"/>
      <c r="JMV230" s="1324"/>
      <c r="JMW230" s="1324"/>
      <c r="JMX230" s="1324"/>
      <c r="JMY230" s="1324"/>
      <c r="JMZ230" s="1324"/>
      <c r="JNA230" s="1324"/>
      <c r="JNB230" s="1324"/>
      <c r="JNC230" s="1324"/>
      <c r="JND230" s="1324"/>
      <c r="JNE230" s="1324"/>
      <c r="JNF230" s="1324"/>
      <c r="JNG230" s="1324"/>
      <c r="JNH230" s="1324"/>
      <c r="JNI230" s="1324"/>
      <c r="JNJ230" s="1324"/>
      <c r="JNK230" s="1324"/>
      <c r="JNL230" s="1324"/>
      <c r="JNM230" s="1324"/>
      <c r="JNN230" s="1324"/>
      <c r="JNO230" s="1324"/>
      <c r="JNP230" s="1324"/>
      <c r="JNQ230" s="1324"/>
      <c r="JNR230" s="1324"/>
      <c r="JNS230" s="1324"/>
      <c r="JNT230" s="1324"/>
      <c r="JNU230" s="1324"/>
      <c r="JNV230" s="1324"/>
      <c r="JNW230" s="1324"/>
      <c r="JNX230" s="1324"/>
      <c r="JNY230" s="1324"/>
      <c r="JNZ230" s="1324"/>
      <c r="JOA230" s="1324"/>
      <c r="JOB230" s="1324"/>
      <c r="JOC230" s="1324"/>
      <c r="JOD230" s="1324"/>
      <c r="JOE230" s="1324"/>
      <c r="JOF230" s="1324"/>
      <c r="JOG230" s="1324"/>
      <c r="JOH230" s="1324"/>
      <c r="JOI230" s="1324"/>
      <c r="JOJ230" s="1324"/>
      <c r="JOK230" s="1324"/>
      <c r="JOL230" s="1324"/>
      <c r="JOM230" s="1324"/>
      <c r="JON230" s="1324"/>
      <c r="JOO230" s="1324"/>
      <c r="JOP230" s="1324"/>
      <c r="JOQ230" s="1324"/>
      <c r="JOR230" s="1324"/>
      <c r="JOS230" s="1324"/>
      <c r="JOT230" s="1324"/>
      <c r="JOU230" s="1324"/>
      <c r="JOV230" s="1324"/>
      <c r="JOW230" s="1324"/>
      <c r="JOX230" s="1324"/>
      <c r="JOY230" s="1324"/>
      <c r="JOZ230" s="1324"/>
      <c r="JPA230" s="1324"/>
      <c r="JPB230" s="1324"/>
      <c r="JPC230" s="1324"/>
      <c r="JPD230" s="1324"/>
      <c r="JPE230" s="1324"/>
      <c r="JPF230" s="1324"/>
      <c r="JPG230" s="1324"/>
      <c r="JPH230" s="1324"/>
      <c r="JPI230" s="1324"/>
      <c r="JPJ230" s="1324"/>
      <c r="JPK230" s="1324"/>
      <c r="JPL230" s="1324"/>
      <c r="JPM230" s="1324"/>
      <c r="JPN230" s="1324"/>
      <c r="JPO230" s="1324"/>
      <c r="JPP230" s="1324"/>
      <c r="JPQ230" s="1324"/>
      <c r="JPR230" s="1324"/>
      <c r="JPS230" s="1324"/>
      <c r="JPT230" s="1324"/>
      <c r="JPU230" s="1324"/>
      <c r="JPV230" s="1324"/>
      <c r="JPW230" s="1324"/>
      <c r="JPX230" s="1324"/>
      <c r="JPY230" s="1324"/>
      <c r="JPZ230" s="1324"/>
      <c r="JQA230" s="1324"/>
      <c r="JQB230" s="1324"/>
      <c r="JQC230" s="1324"/>
      <c r="JQD230" s="1324"/>
      <c r="JQE230" s="1324"/>
      <c r="JQF230" s="1324"/>
      <c r="JQG230" s="1324"/>
      <c r="JQH230" s="1324"/>
      <c r="JQI230" s="1324"/>
      <c r="JQJ230" s="1324"/>
      <c r="JQK230" s="1324"/>
      <c r="JQL230" s="1324"/>
      <c r="JQM230" s="1324"/>
      <c r="JQN230" s="1324"/>
      <c r="JQO230" s="1324"/>
      <c r="JQP230" s="1324"/>
      <c r="JQQ230" s="1324"/>
      <c r="JQR230" s="1324"/>
      <c r="JQS230" s="1324"/>
      <c r="JQT230" s="1324"/>
      <c r="JQU230" s="1324"/>
      <c r="JQV230" s="1324"/>
      <c r="JQW230" s="1324"/>
      <c r="JQX230" s="1324"/>
      <c r="JQY230" s="1324"/>
      <c r="JQZ230" s="1324"/>
      <c r="JRA230" s="1324"/>
      <c r="JRB230" s="1324"/>
      <c r="JRC230" s="1324"/>
      <c r="JRD230" s="1324"/>
      <c r="JRE230" s="1324"/>
      <c r="JRF230" s="1324"/>
      <c r="JRG230" s="1324"/>
      <c r="JRH230" s="1324"/>
      <c r="JRI230" s="1324"/>
      <c r="JRJ230" s="1324"/>
      <c r="JRK230" s="1324"/>
      <c r="JRL230" s="1324"/>
      <c r="JRM230" s="1324"/>
      <c r="JRN230" s="1324"/>
      <c r="JRO230" s="1324"/>
      <c r="JRP230" s="1324"/>
      <c r="JRQ230" s="1324"/>
      <c r="JRR230" s="1324"/>
      <c r="JRS230" s="1324"/>
      <c r="JRT230" s="1324"/>
      <c r="JRU230" s="1324"/>
      <c r="JRV230" s="1324"/>
      <c r="JRW230" s="1324"/>
      <c r="JRX230" s="1324"/>
      <c r="JRY230" s="1324"/>
      <c r="JRZ230" s="1324"/>
      <c r="JSA230" s="1324"/>
      <c r="JSB230" s="1324"/>
      <c r="JSC230" s="1324"/>
      <c r="JSD230" s="1324"/>
      <c r="JSE230" s="1324"/>
      <c r="JSF230" s="1324"/>
      <c r="JSG230" s="1324"/>
      <c r="JSH230" s="1324"/>
      <c r="JSI230" s="1324"/>
      <c r="JSJ230" s="1324"/>
      <c r="JSK230" s="1324"/>
      <c r="JSL230" s="1324"/>
      <c r="JSM230" s="1324"/>
      <c r="JSN230" s="1324"/>
      <c r="JSO230" s="1324"/>
      <c r="JSP230" s="1324"/>
      <c r="JSQ230" s="1324"/>
      <c r="JSR230" s="1324"/>
      <c r="JSS230" s="1324"/>
      <c r="JST230" s="1324"/>
      <c r="JSU230" s="1324"/>
      <c r="JSV230" s="1324"/>
      <c r="JSW230" s="1324"/>
      <c r="JSX230" s="1324"/>
      <c r="JSY230" s="1324"/>
      <c r="JSZ230" s="1324"/>
      <c r="JTA230" s="1324"/>
      <c r="JTB230" s="1324"/>
      <c r="JTC230" s="1324"/>
      <c r="JTD230" s="1324"/>
      <c r="JTE230" s="1324"/>
      <c r="JTF230" s="1324"/>
      <c r="JTG230" s="1324"/>
      <c r="JTH230" s="1324"/>
      <c r="JTI230" s="1324"/>
      <c r="JTJ230" s="1324"/>
      <c r="JTK230" s="1324"/>
      <c r="JTL230" s="1324"/>
      <c r="JTM230" s="1324"/>
      <c r="JTN230" s="1324"/>
      <c r="JTO230" s="1324"/>
      <c r="JTP230" s="1324"/>
      <c r="JTQ230" s="1324"/>
      <c r="JTR230" s="1324"/>
      <c r="JTS230" s="1324"/>
      <c r="JTT230" s="1324"/>
      <c r="JTU230" s="1324"/>
      <c r="JTV230" s="1324"/>
      <c r="JTW230" s="1324"/>
      <c r="JTX230" s="1324"/>
      <c r="JTY230" s="1324"/>
      <c r="JTZ230" s="1324"/>
      <c r="JUA230" s="1324"/>
      <c r="JUB230" s="1324"/>
      <c r="JUC230" s="1324"/>
      <c r="JUD230" s="1324"/>
      <c r="JUE230" s="1324"/>
      <c r="JUF230" s="1324"/>
      <c r="JUG230" s="1324"/>
      <c r="JUH230" s="1324"/>
      <c r="JUI230" s="1324"/>
      <c r="JUJ230" s="1324"/>
      <c r="JUK230" s="1324"/>
      <c r="JUL230" s="1324"/>
      <c r="JUM230" s="1324"/>
      <c r="JUN230" s="1324"/>
      <c r="JUO230" s="1324"/>
      <c r="JUP230" s="1324"/>
      <c r="JUQ230" s="1324"/>
      <c r="JUR230" s="1324"/>
      <c r="JUS230" s="1324"/>
      <c r="JUT230" s="1324"/>
      <c r="JUU230" s="1324"/>
      <c r="JUV230" s="1324"/>
      <c r="JUW230" s="1324"/>
      <c r="JUX230" s="1324"/>
      <c r="JUY230" s="1324"/>
      <c r="JUZ230" s="1324"/>
      <c r="JVA230" s="1324"/>
      <c r="JVB230" s="1324"/>
      <c r="JVC230" s="1324"/>
      <c r="JVD230" s="1324"/>
      <c r="JVE230" s="1324"/>
      <c r="JVF230" s="1324"/>
      <c r="JVG230" s="1324"/>
      <c r="JVH230" s="1324"/>
      <c r="JVI230" s="1324"/>
      <c r="JVJ230" s="1324"/>
      <c r="JVK230" s="1324"/>
      <c r="JVL230" s="1324"/>
      <c r="JVM230" s="1324"/>
      <c r="JVN230" s="1324"/>
      <c r="JVO230" s="1324"/>
      <c r="JVP230" s="1324"/>
      <c r="JVQ230" s="1324"/>
      <c r="JVR230" s="1324"/>
      <c r="JVS230" s="1324"/>
      <c r="JVT230" s="1324"/>
      <c r="JVU230" s="1324"/>
      <c r="JVV230" s="1324"/>
      <c r="JVW230" s="1324"/>
      <c r="JVX230" s="1324"/>
      <c r="JVY230" s="1324"/>
      <c r="JVZ230" s="1324"/>
      <c r="JWA230" s="1324"/>
      <c r="JWB230" s="1324"/>
      <c r="JWC230" s="1324"/>
      <c r="JWD230" s="1324"/>
      <c r="JWE230" s="1324"/>
      <c r="JWF230" s="1324"/>
      <c r="JWG230" s="1324"/>
      <c r="JWH230" s="1324"/>
      <c r="JWI230" s="1324"/>
      <c r="JWJ230" s="1324"/>
      <c r="JWK230" s="1324"/>
      <c r="JWL230" s="1324"/>
      <c r="JWM230" s="1324"/>
      <c r="JWN230" s="1324"/>
      <c r="JWO230" s="1324"/>
      <c r="JWP230" s="1324"/>
      <c r="JWQ230" s="1324"/>
      <c r="JWR230" s="1324"/>
      <c r="JWS230" s="1324"/>
      <c r="JWT230" s="1324"/>
      <c r="JWU230" s="1324"/>
      <c r="JWV230" s="1324"/>
      <c r="JWW230" s="1324"/>
      <c r="JWX230" s="1324"/>
      <c r="JWY230" s="1324"/>
      <c r="JWZ230" s="1324"/>
      <c r="JXA230" s="1324"/>
      <c r="JXB230" s="1324"/>
      <c r="JXC230" s="1324"/>
      <c r="JXD230" s="1324"/>
      <c r="JXE230" s="1324"/>
      <c r="JXF230" s="1324"/>
      <c r="JXG230" s="1324"/>
      <c r="JXH230" s="1324"/>
      <c r="JXI230" s="1324"/>
      <c r="JXJ230" s="1324"/>
      <c r="JXK230" s="1324"/>
      <c r="JXL230" s="1324"/>
      <c r="JXM230" s="1324"/>
      <c r="JXN230" s="1324"/>
      <c r="JXO230" s="1324"/>
      <c r="JXP230" s="1324"/>
      <c r="JXQ230" s="1324"/>
      <c r="JXR230" s="1324"/>
      <c r="JXS230" s="1324"/>
      <c r="JXT230" s="1324"/>
      <c r="JXU230" s="1324"/>
      <c r="JXV230" s="1324"/>
      <c r="JXW230" s="1324"/>
      <c r="JXX230" s="1324"/>
      <c r="JXY230" s="1324"/>
      <c r="JXZ230" s="1324"/>
      <c r="JYA230" s="1324"/>
      <c r="JYB230" s="1324"/>
      <c r="JYC230" s="1324"/>
      <c r="JYD230" s="1324"/>
      <c r="JYE230" s="1324"/>
      <c r="JYF230" s="1324"/>
      <c r="JYG230" s="1324"/>
      <c r="JYH230" s="1324"/>
      <c r="JYI230" s="1324"/>
      <c r="JYJ230" s="1324"/>
      <c r="JYK230" s="1324"/>
      <c r="JYL230" s="1324"/>
      <c r="JYM230" s="1324"/>
      <c r="JYN230" s="1324"/>
      <c r="JYO230" s="1324"/>
      <c r="JYP230" s="1324"/>
      <c r="JYQ230" s="1324"/>
      <c r="JYR230" s="1324"/>
      <c r="JYS230" s="1324"/>
      <c r="JYT230" s="1324"/>
      <c r="JYU230" s="1324"/>
      <c r="JYV230" s="1324"/>
      <c r="JYW230" s="1324"/>
      <c r="JYX230" s="1324"/>
      <c r="JYY230" s="1324"/>
      <c r="JYZ230" s="1324"/>
      <c r="JZA230" s="1324"/>
      <c r="JZB230" s="1324"/>
      <c r="JZC230" s="1324"/>
      <c r="JZD230" s="1324"/>
      <c r="JZE230" s="1324"/>
      <c r="JZF230" s="1324"/>
      <c r="JZG230" s="1324"/>
      <c r="JZH230" s="1324"/>
      <c r="JZI230" s="1324"/>
      <c r="JZJ230" s="1324"/>
      <c r="JZK230" s="1324"/>
      <c r="JZL230" s="1324"/>
      <c r="JZM230" s="1324"/>
      <c r="JZN230" s="1324"/>
      <c r="JZO230" s="1324"/>
      <c r="JZP230" s="1324"/>
      <c r="JZQ230" s="1324"/>
      <c r="JZR230" s="1324"/>
      <c r="JZS230" s="1324"/>
      <c r="JZT230" s="1324"/>
      <c r="JZU230" s="1324"/>
      <c r="JZV230" s="1324"/>
      <c r="JZW230" s="1324"/>
      <c r="JZX230" s="1324"/>
      <c r="JZY230" s="1324"/>
      <c r="JZZ230" s="1324"/>
      <c r="KAA230" s="1324"/>
      <c r="KAB230" s="1324"/>
      <c r="KAC230" s="1324"/>
      <c r="KAD230" s="1324"/>
      <c r="KAE230" s="1324"/>
      <c r="KAF230" s="1324"/>
      <c r="KAG230" s="1324"/>
      <c r="KAH230" s="1324"/>
      <c r="KAI230" s="1324"/>
      <c r="KAJ230" s="1324"/>
      <c r="KAK230" s="1324"/>
      <c r="KAL230" s="1324"/>
      <c r="KAM230" s="1324"/>
      <c r="KAN230" s="1324"/>
      <c r="KAO230" s="1324"/>
      <c r="KAP230" s="1324"/>
      <c r="KAQ230" s="1324"/>
      <c r="KAR230" s="1324"/>
      <c r="KAS230" s="1324"/>
      <c r="KAT230" s="1324"/>
      <c r="KAU230" s="1324"/>
      <c r="KAV230" s="1324"/>
      <c r="KAW230" s="1324"/>
      <c r="KAX230" s="1324"/>
      <c r="KAY230" s="1324"/>
      <c r="KAZ230" s="1324"/>
      <c r="KBA230" s="1324"/>
      <c r="KBB230" s="1324"/>
      <c r="KBC230" s="1324"/>
      <c r="KBD230" s="1324"/>
      <c r="KBE230" s="1324"/>
      <c r="KBF230" s="1324"/>
      <c r="KBG230" s="1324"/>
      <c r="KBH230" s="1324"/>
      <c r="KBI230" s="1324"/>
      <c r="KBJ230" s="1324"/>
      <c r="KBK230" s="1324"/>
      <c r="KBL230" s="1324"/>
      <c r="KBM230" s="1324"/>
      <c r="KBN230" s="1324"/>
      <c r="KBO230" s="1324"/>
      <c r="KBP230" s="1324"/>
      <c r="KBQ230" s="1324"/>
      <c r="KBR230" s="1324"/>
      <c r="KBS230" s="1324"/>
      <c r="KBT230" s="1324"/>
      <c r="KBU230" s="1324"/>
      <c r="KBV230" s="1324"/>
      <c r="KBW230" s="1324"/>
      <c r="KBX230" s="1324"/>
      <c r="KBY230" s="1324"/>
      <c r="KBZ230" s="1324"/>
      <c r="KCA230" s="1324"/>
      <c r="KCB230" s="1324"/>
      <c r="KCC230" s="1324"/>
      <c r="KCD230" s="1324"/>
      <c r="KCE230" s="1324"/>
      <c r="KCF230" s="1324"/>
      <c r="KCG230" s="1324"/>
      <c r="KCH230" s="1324"/>
      <c r="KCI230" s="1324"/>
      <c r="KCJ230" s="1324"/>
      <c r="KCK230" s="1324"/>
      <c r="KCL230" s="1324"/>
      <c r="KCM230" s="1324"/>
      <c r="KCN230" s="1324"/>
      <c r="KCO230" s="1324"/>
      <c r="KCP230" s="1324"/>
      <c r="KCQ230" s="1324"/>
      <c r="KCR230" s="1324"/>
      <c r="KCS230" s="1324"/>
      <c r="KCT230" s="1324"/>
      <c r="KCU230" s="1324"/>
      <c r="KCV230" s="1324"/>
      <c r="KCW230" s="1324"/>
      <c r="KCX230" s="1324"/>
      <c r="KCY230" s="1324"/>
      <c r="KCZ230" s="1324"/>
      <c r="KDA230" s="1324"/>
      <c r="KDB230" s="1324"/>
      <c r="KDC230" s="1324"/>
      <c r="KDD230" s="1324"/>
      <c r="KDE230" s="1324"/>
      <c r="KDF230" s="1324"/>
      <c r="KDG230" s="1324"/>
      <c r="KDH230" s="1324"/>
      <c r="KDI230" s="1324"/>
      <c r="KDJ230" s="1324"/>
      <c r="KDK230" s="1324"/>
      <c r="KDL230" s="1324"/>
      <c r="KDM230" s="1324"/>
      <c r="KDN230" s="1324"/>
      <c r="KDO230" s="1324"/>
      <c r="KDP230" s="1324"/>
      <c r="KDQ230" s="1324"/>
      <c r="KDR230" s="1324"/>
      <c r="KDS230" s="1324"/>
      <c r="KDT230" s="1324"/>
      <c r="KDU230" s="1324"/>
      <c r="KDV230" s="1324"/>
      <c r="KDW230" s="1324"/>
      <c r="KDX230" s="1324"/>
      <c r="KDY230" s="1324"/>
      <c r="KDZ230" s="1324"/>
      <c r="KEA230" s="1324"/>
      <c r="KEB230" s="1324"/>
      <c r="KEC230" s="1324"/>
      <c r="KED230" s="1324"/>
      <c r="KEE230" s="1324"/>
      <c r="KEF230" s="1324"/>
      <c r="KEG230" s="1324"/>
      <c r="KEH230" s="1324"/>
      <c r="KEI230" s="1324"/>
      <c r="KEJ230" s="1324"/>
      <c r="KEK230" s="1324"/>
      <c r="KEL230" s="1324"/>
      <c r="KEM230" s="1324"/>
      <c r="KEN230" s="1324"/>
      <c r="KEO230" s="1324"/>
      <c r="KEP230" s="1324"/>
      <c r="KEQ230" s="1324"/>
      <c r="KER230" s="1324"/>
      <c r="KES230" s="1324"/>
      <c r="KET230" s="1324"/>
      <c r="KEU230" s="1324"/>
      <c r="KEV230" s="1324"/>
      <c r="KEW230" s="1324"/>
      <c r="KEX230" s="1324"/>
      <c r="KEY230" s="1324"/>
      <c r="KEZ230" s="1324"/>
      <c r="KFA230" s="1324"/>
      <c r="KFB230" s="1324"/>
      <c r="KFC230" s="1324"/>
      <c r="KFD230" s="1324"/>
      <c r="KFE230" s="1324"/>
      <c r="KFF230" s="1324"/>
      <c r="KFG230" s="1324"/>
      <c r="KFH230" s="1324"/>
      <c r="KFI230" s="1324"/>
      <c r="KFJ230" s="1324"/>
      <c r="KFK230" s="1324"/>
      <c r="KFL230" s="1324"/>
      <c r="KFM230" s="1324"/>
      <c r="KFN230" s="1324"/>
      <c r="KFO230" s="1324"/>
      <c r="KFP230" s="1324"/>
      <c r="KFQ230" s="1324"/>
      <c r="KFR230" s="1324"/>
      <c r="KFS230" s="1324"/>
      <c r="KFT230" s="1324"/>
      <c r="KFU230" s="1324"/>
      <c r="KFV230" s="1324"/>
      <c r="KFW230" s="1324"/>
      <c r="KFX230" s="1324"/>
      <c r="KFY230" s="1324"/>
      <c r="KFZ230" s="1324"/>
      <c r="KGA230" s="1324"/>
      <c r="KGB230" s="1324"/>
      <c r="KGC230" s="1324"/>
      <c r="KGD230" s="1324"/>
      <c r="KGE230" s="1324"/>
      <c r="KGF230" s="1324"/>
      <c r="KGG230" s="1324"/>
      <c r="KGH230" s="1324"/>
      <c r="KGI230" s="1324"/>
      <c r="KGJ230" s="1324"/>
      <c r="KGK230" s="1324"/>
      <c r="KGL230" s="1324"/>
      <c r="KGM230" s="1324"/>
      <c r="KGN230" s="1324"/>
      <c r="KGO230" s="1324"/>
      <c r="KGP230" s="1324"/>
      <c r="KGQ230" s="1324"/>
      <c r="KGR230" s="1324"/>
      <c r="KGS230" s="1324"/>
      <c r="KGT230" s="1324"/>
      <c r="KGU230" s="1324"/>
      <c r="KGV230" s="1324"/>
      <c r="KGW230" s="1324"/>
      <c r="KGX230" s="1324"/>
      <c r="KGY230" s="1324"/>
      <c r="KGZ230" s="1324"/>
      <c r="KHA230" s="1324"/>
      <c r="KHB230" s="1324"/>
      <c r="KHC230" s="1324"/>
      <c r="KHD230" s="1324"/>
      <c r="KHE230" s="1324"/>
      <c r="KHF230" s="1324"/>
      <c r="KHG230" s="1324"/>
      <c r="KHH230" s="1324"/>
      <c r="KHI230" s="1324"/>
      <c r="KHJ230" s="1324"/>
      <c r="KHK230" s="1324"/>
      <c r="KHL230" s="1324"/>
      <c r="KHM230" s="1324"/>
      <c r="KHN230" s="1324"/>
      <c r="KHO230" s="1324"/>
      <c r="KHP230" s="1324"/>
      <c r="KHQ230" s="1324"/>
      <c r="KHR230" s="1324"/>
      <c r="KHS230" s="1324"/>
      <c r="KHT230" s="1324"/>
      <c r="KHU230" s="1324"/>
      <c r="KHV230" s="1324"/>
      <c r="KHW230" s="1324"/>
      <c r="KHX230" s="1324"/>
      <c r="KHY230" s="1324"/>
      <c r="KHZ230" s="1324"/>
      <c r="KIA230" s="1324"/>
      <c r="KIB230" s="1324"/>
      <c r="KIC230" s="1324"/>
      <c r="KID230" s="1324"/>
      <c r="KIE230" s="1324"/>
      <c r="KIF230" s="1324"/>
      <c r="KIG230" s="1324"/>
      <c r="KIH230" s="1324"/>
      <c r="KII230" s="1324"/>
      <c r="KIJ230" s="1324"/>
      <c r="KIK230" s="1324"/>
      <c r="KIL230" s="1324"/>
      <c r="KIM230" s="1324"/>
      <c r="KIN230" s="1324"/>
      <c r="KIO230" s="1324"/>
      <c r="KIP230" s="1324"/>
      <c r="KIQ230" s="1324"/>
      <c r="KIR230" s="1324"/>
      <c r="KIS230" s="1324"/>
      <c r="KIT230" s="1324"/>
      <c r="KIU230" s="1324"/>
      <c r="KIV230" s="1324"/>
      <c r="KIW230" s="1324"/>
      <c r="KIX230" s="1324"/>
      <c r="KIY230" s="1324"/>
      <c r="KIZ230" s="1324"/>
      <c r="KJA230" s="1324"/>
      <c r="KJB230" s="1324"/>
      <c r="KJC230" s="1324"/>
      <c r="KJD230" s="1324"/>
      <c r="KJE230" s="1324"/>
      <c r="KJF230" s="1324"/>
      <c r="KJG230" s="1324"/>
      <c r="KJH230" s="1324"/>
      <c r="KJI230" s="1324"/>
      <c r="KJJ230" s="1324"/>
      <c r="KJK230" s="1324"/>
      <c r="KJL230" s="1324"/>
      <c r="KJM230" s="1324"/>
      <c r="KJN230" s="1324"/>
      <c r="KJO230" s="1324"/>
      <c r="KJP230" s="1324"/>
      <c r="KJQ230" s="1324"/>
      <c r="KJR230" s="1324"/>
      <c r="KJS230" s="1324"/>
      <c r="KJT230" s="1324"/>
      <c r="KJU230" s="1324"/>
      <c r="KJV230" s="1324"/>
      <c r="KJW230" s="1324"/>
      <c r="KJX230" s="1324"/>
      <c r="KJY230" s="1324"/>
      <c r="KJZ230" s="1324"/>
      <c r="KKA230" s="1324"/>
      <c r="KKB230" s="1324"/>
      <c r="KKC230" s="1324"/>
      <c r="KKD230" s="1324"/>
      <c r="KKE230" s="1324"/>
      <c r="KKF230" s="1324"/>
      <c r="KKG230" s="1324"/>
      <c r="KKH230" s="1324"/>
      <c r="KKI230" s="1324"/>
      <c r="KKJ230" s="1324"/>
      <c r="KKK230" s="1324"/>
      <c r="KKL230" s="1324"/>
      <c r="KKM230" s="1324"/>
      <c r="KKN230" s="1324"/>
      <c r="KKO230" s="1324"/>
      <c r="KKP230" s="1324"/>
      <c r="KKQ230" s="1324"/>
      <c r="KKR230" s="1324"/>
      <c r="KKS230" s="1324"/>
      <c r="KKT230" s="1324"/>
      <c r="KKU230" s="1324"/>
      <c r="KKV230" s="1324"/>
      <c r="KKW230" s="1324"/>
      <c r="KKX230" s="1324"/>
      <c r="KKY230" s="1324"/>
      <c r="KKZ230" s="1324"/>
      <c r="KLA230" s="1324"/>
      <c r="KLB230" s="1324"/>
      <c r="KLC230" s="1324"/>
      <c r="KLD230" s="1324"/>
      <c r="KLE230" s="1324"/>
      <c r="KLF230" s="1324"/>
      <c r="KLG230" s="1324"/>
      <c r="KLH230" s="1324"/>
      <c r="KLI230" s="1324"/>
      <c r="KLJ230" s="1324"/>
      <c r="KLK230" s="1324"/>
      <c r="KLL230" s="1324"/>
      <c r="KLM230" s="1324"/>
      <c r="KLN230" s="1324"/>
      <c r="KLO230" s="1324"/>
      <c r="KLP230" s="1324"/>
      <c r="KLQ230" s="1324"/>
      <c r="KLR230" s="1324"/>
      <c r="KLS230" s="1324"/>
      <c r="KLT230" s="1324"/>
      <c r="KLU230" s="1324"/>
      <c r="KLV230" s="1324"/>
      <c r="KLW230" s="1324"/>
      <c r="KLX230" s="1324"/>
      <c r="KLY230" s="1324"/>
      <c r="KLZ230" s="1324"/>
      <c r="KMA230" s="1324"/>
      <c r="KMB230" s="1324"/>
      <c r="KMC230" s="1324"/>
      <c r="KMD230" s="1324"/>
      <c r="KME230" s="1324"/>
      <c r="KMF230" s="1324"/>
      <c r="KMG230" s="1324"/>
      <c r="KMH230" s="1324"/>
      <c r="KMI230" s="1324"/>
      <c r="KMJ230" s="1324"/>
      <c r="KMK230" s="1324"/>
      <c r="KML230" s="1324"/>
      <c r="KMM230" s="1324"/>
      <c r="KMN230" s="1324"/>
      <c r="KMO230" s="1324"/>
      <c r="KMP230" s="1324"/>
      <c r="KMQ230" s="1324"/>
      <c r="KMR230" s="1324"/>
      <c r="KMS230" s="1324"/>
      <c r="KMT230" s="1324"/>
      <c r="KMU230" s="1324"/>
      <c r="KMV230" s="1324"/>
      <c r="KMW230" s="1324"/>
      <c r="KMX230" s="1324"/>
      <c r="KMY230" s="1324"/>
      <c r="KMZ230" s="1324"/>
      <c r="KNA230" s="1324"/>
      <c r="KNB230" s="1324"/>
      <c r="KNC230" s="1324"/>
      <c r="KND230" s="1324"/>
      <c r="KNE230" s="1324"/>
      <c r="KNF230" s="1324"/>
      <c r="KNG230" s="1324"/>
      <c r="KNH230" s="1324"/>
      <c r="KNI230" s="1324"/>
      <c r="KNJ230" s="1324"/>
      <c r="KNK230" s="1324"/>
      <c r="KNL230" s="1324"/>
      <c r="KNM230" s="1324"/>
      <c r="KNN230" s="1324"/>
      <c r="KNO230" s="1324"/>
      <c r="KNP230" s="1324"/>
      <c r="KNQ230" s="1324"/>
      <c r="KNR230" s="1324"/>
      <c r="KNS230" s="1324"/>
      <c r="KNT230" s="1324"/>
      <c r="KNU230" s="1324"/>
      <c r="KNV230" s="1324"/>
      <c r="KNW230" s="1324"/>
      <c r="KNX230" s="1324"/>
      <c r="KNY230" s="1324"/>
      <c r="KNZ230" s="1324"/>
      <c r="KOA230" s="1324"/>
      <c r="KOB230" s="1324"/>
      <c r="KOC230" s="1324"/>
      <c r="KOD230" s="1324"/>
      <c r="KOE230" s="1324"/>
      <c r="KOF230" s="1324"/>
      <c r="KOG230" s="1324"/>
      <c r="KOH230" s="1324"/>
      <c r="KOI230" s="1324"/>
      <c r="KOJ230" s="1324"/>
      <c r="KOK230" s="1324"/>
      <c r="KOL230" s="1324"/>
      <c r="KOM230" s="1324"/>
      <c r="KON230" s="1324"/>
      <c r="KOO230" s="1324"/>
      <c r="KOP230" s="1324"/>
      <c r="KOQ230" s="1324"/>
      <c r="KOR230" s="1324"/>
      <c r="KOS230" s="1324"/>
      <c r="KOT230" s="1324"/>
      <c r="KOU230" s="1324"/>
      <c r="KOV230" s="1324"/>
      <c r="KOW230" s="1324"/>
      <c r="KOX230" s="1324"/>
      <c r="KOY230" s="1324"/>
      <c r="KOZ230" s="1324"/>
      <c r="KPA230" s="1324"/>
      <c r="KPB230" s="1324"/>
      <c r="KPC230" s="1324"/>
      <c r="KPD230" s="1324"/>
      <c r="KPE230" s="1324"/>
      <c r="KPF230" s="1324"/>
      <c r="KPG230" s="1324"/>
      <c r="KPH230" s="1324"/>
      <c r="KPI230" s="1324"/>
      <c r="KPJ230" s="1324"/>
      <c r="KPK230" s="1324"/>
      <c r="KPL230" s="1324"/>
      <c r="KPM230" s="1324"/>
      <c r="KPN230" s="1324"/>
      <c r="KPO230" s="1324"/>
      <c r="KPP230" s="1324"/>
      <c r="KPQ230" s="1324"/>
      <c r="KPR230" s="1324"/>
      <c r="KPS230" s="1324"/>
      <c r="KPT230" s="1324"/>
      <c r="KPU230" s="1324"/>
      <c r="KPV230" s="1324"/>
      <c r="KPW230" s="1324"/>
      <c r="KPX230" s="1324"/>
      <c r="KPY230" s="1324"/>
      <c r="KPZ230" s="1324"/>
      <c r="KQA230" s="1324"/>
      <c r="KQB230" s="1324"/>
      <c r="KQC230" s="1324"/>
      <c r="KQD230" s="1324"/>
      <c r="KQE230" s="1324"/>
      <c r="KQF230" s="1324"/>
      <c r="KQG230" s="1324"/>
      <c r="KQH230" s="1324"/>
      <c r="KQI230" s="1324"/>
      <c r="KQJ230" s="1324"/>
      <c r="KQK230" s="1324"/>
      <c r="KQL230" s="1324"/>
      <c r="KQM230" s="1324"/>
      <c r="KQN230" s="1324"/>
      <c r="KQO230" s="1324"/>
      <c r="KQP230" s="1324"/>
      <c r="KQQ230" s="1324"/>
      <c r="KQR230" s="1324"/>
      <c r="KQS230" s="1324"/>
      <c r="KQT230" s="1324"/>
      <c r="KQU230" s="1324"/>
      <c r="KQV230" s="1324"/>
      <c r="KQW230" s="1324"/>
      <c r="KQX230" s="1324"/>
      <c r="KQY230" s="1324"/>
      <c r="KQZ230" s="1324"/>
      <c r="KRA230" s="1324"/>
      <c r="KRB230" s="1324"/>
      <c r="KRC230" s="1324"/>
      <c r="KRD230" s="1324"/>
      <c r="KRE230" s="1324"/>
      <c r="KRF230" s="1324"/>
      <c r="KRG230" s="1324"/>
      <c r="KRH230" s="1324"/>
      <c r="KRI230" s="1324"/>
      <c r="KRJ230" s="1324"/>
      <c r="KRK230" s="1324"/>
      <c r="KRL230" s="1324"/>
      <c r="KRM230" s="1324"/>
      <c r="KRN230" s="1324"/>
      <c r="KRO230" s="1324"/>
      <c r="KRP230" s="1324"/>
      <c r="KRQ230" s="1324"/>
      <c r="KRR230" s="1324"/>
      <c r="KRS230" s="1324"/>
      <c r="KRT230" s="1324"/>
      <c r="KRU230" s="1324"/>
      <c r="KRV230" s="1324"/>
      <c r="KRW230" s="1324"/>
      <c r="KRX230" s="1324"/>
      <c r="KRY230" s="1324"/>
      <c r="KRZ230" s="1324"/>
      <c r="KSA230" s="1324"/>
      <c r="KSB230" s="1324"/>
      <c r="KSC230" s="1324"/>
      <c r="KSD230" s="1324"/>
      <c r="KSE230" s="1324"/>
      <c r="KSF230" s="1324"/>
      <c r="KSG230" s="1324"/>
      <c r="KSH230" s="1324"/>
      <c r="KSI230" s="1324"/>
      <c r="KSJ230" s="1324"/>
      <c r="KSK230" s="1324"/>
      <c r="KSL230" s="1324"/>
      <c r="KSM230" s="1324"/>
      <c r="KSN230" s="1324"/>
      <c r="KSO230" s="1324"/>
      <c r="KSP230" s="1324"/>
      <c r="KSQ230" s="1324"/>
      <c r="KSR230" s="1324"/>
      <c r="KSS230" s="1324"/>
      <c r="KST230" s="1324"/>
      <c r="KSU230" s="1324"/>
      <c r="KSV230" s="1324"/>
      <c r="KSW230" s="1324"/>
      <c r="KSX230" s="1324"/>
      <c r="KSY230" s="1324"/>
      <c r="KSZ230" s="1324"/>
      <c r="KTA230" s="1324"/>
      <c r="KTB230" s="1324"/>
      <c r="KTC230" s="1324"/>
      <c r="KTD230" s="1324"/>
      <c r="KTE230" s="1324"/>
      <c r="KTF230" s="1324"/>
      <c r="KTG230" s="1324"/>
      <c r="KTH230" s="1324"/>
      <c r="KTI230" s="1324"/>
      <c r="KTJ230" s="1324"/>
      <c r="KTK230" s="1324"/>
      <c r="KTL230" s="1324"/>
      <c r="KTM230" s="1324"/>
      <c r="KTN230" s="1324"/>
      <c r="KTO230" s="1324"/>
      <c r="KTP230" s="1324"/>
      <c r="KTQ230" s="1324"/>
      <c r="KTR230" s="1324"/>
      <c r="KTS230" s="1324"/>
      <c r="KTT230" s="1324"/>
      <c r="KTU230" s="1324"/>
      <c r="KTV230" s="1324"/>
      <c r="KTW230" s="1324"/>
      <c r="KTX230" s="1324"/>
      <c r="KTY230" s="1324"/>
      <c r="KTZ230" s="1324"/>
      <c r="KUA230" s="1324"/>
      <c r="KUB230" s="1324"/>
      <c r="KUC230" s="1324"/>
      <c r="KUD230" s="1324"/>
      <c r="KUE230" s="1324"/>
      <c r="KUF230" s="1324"/>
      <c r="KUG230" s="1324"/>
      <c r="KUH230" s="1324"/>
      <c r="KUI230" s="1324"/>
      <c r="KUJ230" s="1324"/>
      <c r="KUK230" s="1324"/>
      <c r="KUL230" s="1324"/>
      <c r="KUM230" s="1324"/>
      <c r="KUN230" s="1324"/>
      <c r="KUO230" s="1324"/>
      <c r="KUP230" s="1324"/>
      <c r="KUQ230" s="1324"/>
      <c r="KUR230" s="1324"/>
      <c r="KUS230" s="1324"/>
      <c r="KUT230" s="1324"/>
      <c r="KUU230" s="1324"/>
      <c r="KUV230" s="1324"/>
      <c r="KUW230" s="1324"/>
      <c r="KUX230" s="1324"/>
      <c r="KUY230" s="1324"/>
      <c r="KUZ230" s="1324"/>
      <c r="KVA230" s="1324"/>
      <c r="KVB230" s="1324"/>
      <c r="KVC230" s="1324"/>
      <c r="KVD230" s="1324"/>
      <c r="KVE230" s="1324"/>
      <c r="KVF230" s="1324"/>
      <c r="KVG230" s="1324"/>
      <c r="KVH230" s="1324"/>
      <c r="KVI230" s="1324"/>
      <c r="KVJ230" s="1324"/>
      <c r="KVK230" s="1324"/>
      <c r="KVL230" s="1324"/>
      <c r="KVM230" s="1324"/>
      <c r="KVN230" s="1324"/>
      <c r="KVO230" s="1324"/>
      <c r="KVP230" s="1324"/>
      <c r="KVQ230" s="1324"/>
      <c r="KVR230" s="1324"/>
      <c r="KVS230" s="1324"/>
      <c r="KVT230" s="1324"/>
      <c r="KVU230" s="1324"/>
      <c r="KVV230" s="1324"/>
      <c r="KVW230" s="1324"/>
      <c r="KVX230" s="1324"/>
      <c r="KVY230" s="1324"/>
      <c r="KVZ230" s="1324"/>
      <c r="KWA230" s="1324"/>
      <c r="KWB230" s="1324"/>
      <c r="KWC230" s="1324"/>
      <c r="KWD230" s="1324"/>
      <c r="KWE230" s="1324"/>
      <c r="KWF230" s="1324"/>
      <c r="KWG230" s="1324"/>
      <c r="KWH230" s="1324"/>
      <c r="KWI230" s="1324"/>
      <c r="KWJ230" s="1324"/>
      <c r="KWK230" s="1324"/>
      <c r="KWL230" s="1324"/>
      <c r="KWM230" s="1324"/>
      <c r="KWN230" s="1324"/>
      <c r="KWO230" s="1324"/>
      <c r="KWP230" s="1324"/>
      <c r="KWQ230" s="1324"/>
      <c r="KWR230" s="1324"/>
      <c r="KWS230" s="1324"/>
      <c r="KWT230" s="1324"/>
      <c r="KWU230" s="1324"/>
      <c r="KWV230" s="1324"/>
      <c r="KWW230" s="1324"/>
      <c r="KWX230" s="1324"/>
      <c r="KWY230" s="1324"/>
      <c r="KWZ230" s="1324"/>
      <c r="KXA230" s="1324"/>
      <c r="KXB230" s="1324"/>
      <c r="KXC230" s="1324"/>
      <c r="KXD230" s="1324"/>
      <c r="KXE230" s="1324"/>
      <c r="KXF230" s="1324"/>
      <c r="KXG230" s="1324"/>
      <c r="KXH230" s="1324"/>
      <c r="KXI230" s="1324"/>
      <c r="KXJ230" s="1324"/>
      <c r="KXK230" s="1324"/>
      <c r="KXL230" s="1324"/>
      <c r="KXM230" s="1324"/>
      <c r="KXN230" s="1324"/>
      <c r="KXO230" s="1324"/>
      <c r="KXP230" s="1324"/>
      <c r="KXQ230" s="1324"/>
      <c r="KXR230" s="1324"/>
      <c r="KXS230" s="1324"/>
      <c r="KXT230" s="1324"/>
      <c r="KXU230" s="1324"/>
      <c r="KXV230" s="1324"/>
      <c r="KXW230" s="1324"/>
      <c r="KXX230" s="1324"/>
      <c r="KXY230" s="1324"/>
      <c r="KXZ230" s="1324"/>
      <c r="KYA230" s="1324"/>
      <c r="KYB230" s="1324"/>
      <c r="KYC230" s="1324"/>
      <c r="KYD230" s="1324"/>
      <c r="KYE230" s="1324"/>
      <c r="KYF230" s="1324"/>
      <c r="KYG230" s="1324"/>
      <c r="KYH230" s="1324"/>
      <c r="KYI230" s="1324"/>
      <c r="KYJ230" s="1324"/>
      <c r="KYK230" s="1324"/>
      <c r="KYL230" s="1324"/>
      <c r="KYM230" s="1324"/>
      <c r="KYN230" s="1324"/>
      <c r="KYO230" s="1324"/>
      <c r="KYP230" s="1324"/>
      <c r="KYQ230" s="1324"/>
      <c r="KYR230" s="1324"/>
      <c r="KYS230" s="1324"/>
      <c r="KYT230" s="1324"/>
      <c r="KYU230" s="1324"/>
      <c r="KYV230" s="1324"/>
      <c r="KYW230" s="1324"/>
      <c r="KYX230" s="1324"/>
      <c r="KYY230" s="1324"/>
      <c r="KYZ230" s="1324"/>
      <c r="KZA230" s="1324"/>
      <c r="KZB230" s="1324"/>
      <c r="KZC230" s="1324"/>
      <c r="KZD230" s="1324"/>
      <c r="KZE230" s="1324"/>
      <c r="KZF230" s="1324"/>
      <c r="KZG230" s="1324"/>
      <c r="KZH230" s="1324"/>
      <c r="KZI230" s="1324"/>
      <c r="KZJ230" s="1324"/>
      <c r="KZK230" s="1324"/>
      <c r="KZL230" s="1324"/>
      <c r="KZM230" s="1324"/>
      <c r="KZN230" s="1324"/>
      <c r="KZO230" s="1324"/>
      <c r="KZP230" s="1324"/>
      <c r="KZQ230" s="1324"/>
      <c r="KZR230" s="1324"/>
      <c r="KZS230" s="1324"/>
      <c r="KZT230" s="1324"/>
      <c r="KZU230" s="1324"/>
      <c r="KZV230" s="1324"/>
      <c r="KZW230" s="1324"/>
      <c r="KZX230" s="1324"/>
      <c r="KZY230" s="1324"/>
      <c r="KZZ230" s="1324"/>
      <c r="LAA230" s="1324"/>
      <c r="LAB230" s="1324"/>
      <c r="LAC230" s="1324"/>
      <c r="LAD230" s="1324"/>
      <c r="LAE230" s="1324"/>
      <c r="LAF230" s="1324"/>
      <c r="LAG230" s="1324"/>
      <c r="LAH230" s="1324"/>
      <c r="LAI230" s="1324"/>
      <c r="LAJ230" s="1324"/>
      <c r="LAK230" s="1324"/>
      <c r="LAL230" s="1324"/>
      <c r="LAM230" s="1324"/>
      <c r="LAN230" s="1324"/>
      <c r="LAO230" s="1324"/>
      <c r="LAP230" s="1324"/>
      <c r="LAQ230" s="1324"/>
      <c r="LAR230" s="1324"/>
      <c r="LAS230" s="1324"/>
      <c r="LAT230" s="1324"/>
      <c r="LAU230" s="1324"/>
      <c r="LAV230" s="1324"/>
      <c r="LAW230" s="1324"/>
      <c r="LAX230" s="1324"/>
      <c r="LAY230" s="1324"/>
      <c r="LAZ230" s="1324"/>
      <c r="LBA230" s="1324"/>
      <c r="LBB230" s="1324"/>
      <c r="LBC230" s="1324"/>
      <c r="LBD230" s="1324"/>
      <c r="LBE230" s="1324"/>
      <c r="LBF230" s="1324"/>
      <c r="LBG230" s="1324"/>
      <c r="LBH230" s="1324"/>
      <c r="LBI230" s="1324"/>
      <c r="LBJ230" s="1324"/>
      <c r="LBK230" s="1324"/>
      <c r="LBL230" s="1324"/>
      <c r="LBM230" s="1324"/>
      <c r="LBN230" s="1324"/>
      <c r="LBO230" s="1324"/>
      <c r="LBP230" s="1324"/>
      <c r="LBQ230" s="1324"/>
      <c r="LBR230" s="1324"/>
      <c r="LBS230" s="1324"/>
      <c r="LBT230" s="1324"/>
      <c r="LBU230" s="1324"/>
      <c r="LBV230" s="1324"/>
      <c r="LBW230" s="1324"/>
      <c r="LBX230" s="1324"/>
      <c r="LBY230" s="1324"/>
      <c r="LBZ230" s="1324"/>
      <c r="LCA230" s="1324"/>
      <c r="LCB230" s="1324"/>
      <c r="LCC230" s="1324"/>
      <c r="LCD230" s="1324"/>
      <c r="LCE230" s="1324"/>
      <c r="LCF230" s="1324"/>
      <c r="LCG230" s="1324"/>
      <c r="LCH230" s="1324"/>
      <c r="LCI230" s="1324"/>
      <c r="LCJ230" s="1324"/>
      <c r="LCK230" s="1324"/>
      <c r="LCL230" s="1324"/>
      <c r="LCM230" s="1324"/>
      <c r="LCN230" s="1324"/>
      <c r="LCO230" s="1324"/>
      <c r="LCP230" s="1324"/>
      <c r="LCQ230" s="1324"/>
      <c r="LCR230" s="1324"/>
      <c r="LCS230" s="1324"/>
      <c r="LCT230" s="1324"/>
      <c r="LCU230" s="1324"/>
      <c r="LCV230" s="1324"/>
      <c r="LCW230" s="1324"/>
      <c r="LCX230" s="1324"/>
      <c r="LCY230" s="1324"/>
      <c r="LCZ230" s="1324"/>
      <c r="LDA230" s="1324"/>
      <c r="LDB230" s="1324"/>
      <c r="LDC230" s="1324"/>
      <c r="LDD230" s="1324"/>
      <c r="LDE230" s="1324"/>
      <c r="LDF230" s="1324"/>
      <c r="LDG230" s="1324"/>
      <c r="LDH230" s="1324"/>
      <c r="LDI230" s="1324"/>
      <c r="LDJ230" s="1324"/>
      <c r="LDK230" s="1324"/>
      <c r="LDL230" s="1324"/>
      <c r="LDM230" s="1324"/>
      <c r="LDN230" s="1324"/>
      <c r="LDO230" s="1324"/>
      <c r="LDP230" s="1324"/>
      <c r="LDQ230" s="1324"/>
      <c r="LDR230" s="1324"/>
      <c r="LDS230" s="1324"/>
      <c r="LDT230" s="1324"/>
      <c r="LDU230" s="1324"/>
      <c r="LDV230" s="1324"/>
      <c r="LDW230" s="1324"/>
      <c r="LDX230" s="1324"/>
      <c r="LDY230" s="1324"/>
      <c r="LDZ230" s="1324"/>
      <c r="LEA230" s="1324"/>
      <c r="LEB230" s="1324"/>
      <c r="LEC230" s="1324"/>
      <c r="LED230" s="1324"/>
      <c r="LEE230" s="1324"/>
      <c r="LEF230" s="1324"/>
      <c r="LEG230" s="1324"/>
      <c r="LEH230" s="1324"/>
      <c r="LEI230" s="1324"/>
      <c r="LEJ230" s="1324"/>
      <c r="LEK230" s="1324"/>
      <c r="LEL230" s="1324"/>
      <c r="LEM230" s="1324"/>
      <c r="LEN230" s="1324"/>
      <c r="LEO230" s="1324"/>
      <c r="LEP230" s="1324"/>
      <c r="LEQ230" s="1324"/>
      <c r="LER230" s="1324"/>
      <c r="LES230" s="1324"/>
      <c r="LET230" s="1324"/>
      <c r="LEU230" s="1324"/>
      <c r="LEV230" s="1324"/>
      <c r="LEW230" s="1324"/>
      <c r="LEX230" s="1324"/>
      <c r="LEY230" s="1324"/>
      <c r="LEZ230" s="1324"/>
      <c r="LFA230" s="1324"/>
      <c r="LFB230" s="1324"/>
      <c r="LFC230" s="1324"/>
      <c r="LFD230" s="1324"/>
      <c r="LFE230" s="1324"/>
      <c r="LFF230" s="1324"/>
      <c r="LFG230" s="1324"/>
      <c r="LFH230" s="1324"/>
      <c r="LFI230" s="1324"/>
      <c r="LFJ230" s="1324"/>
      <c r="LFK230" s="1324"/>
      <c r="LFL230" s="1324"/>
      <c r="LFM230" s="1324"/>
      <c r="LFN230" s="1324"/>
      <c r="LFO230" s="1324"/>
      <c r="LFP230" s="1324"/>
      <c r="LFQ230" s="1324"/>
      <c r="LFR230" s="1324"/>
      <c r="LFS230" s="1324"/>
      <c r="LFT230" s="1324"/>
      <c r="LFU230" s="1324"/>
      <c r="LFV230" s="1324"/>
      <c r="LFW230" s="1324"/>
      <c r="LFX230" s="1324"/>
      <c r="LFY230" s="1324"/>
      <c r="LFZ230" s="1324"/>
      <c r="LGA230" s="1324"/>
      <c r="LGB230" s="1324"/>
      <c r="LGC230" s="1324"/>
      <c r="LGD230" s="1324"/>
      <c r="LGE230" s="1324"/>
      <c r="LGF230" s="1324"/>
      <c r="LGG230" s="1324"/>
      <c r="LGH230" s="1324"/>
      <c r="LGI230" s="1324"/>
      <c r="LGJ230" s="1324"/>
      <c r="LGK230" s="1324"/>
      <c r="LGL230" s="1324"/>
      <c r="LGM230" s="1324"/>
      <c r="LGN230" s="1324"/>
      <c r="LGO230" s="1324"/>
      <c r="LGP230" s="1324"/>
      <c r="LGQ230" s="1324"/>
      <c r="LGR230" s="1324"/>
      <c r="LGS230" s="1324"/>
      <c r="LGT230" s="1324"/>
      <c r="LGU230" s="1324"/>
      <c r="LGV230" s="1324"/>
      <c r="LGW230" s="1324"/>
      <c r="LGX230" s="1324"/>
      <c r="LGY230" s="1324"/>
      <c r="LGZ230" s="1324"/>
      <c r="LHA230" s="1324"/>
      <c r="LHB230" s="1324"/>
      <c r="LHC230" s="1324"/>
      <c r="LHD230" s="1324"/>
      <c r="LHE230" s="1324"/>
      <c r="LHF230" s="1324"/>
      <c r="LHG230" s="1324"/>
      <c r="LHH230" s="1324"/>
      <c r="LHI230" s="1324"/>
      <c r="LHJ230" s="1324"/>
      <c r="LHK230" s="1324"/>
      <c r="LHL230" s="1324"/>
      <c r="LHM230" s="1324"/>
      <c r="LHN230" s="1324"/>
      <c r="LHO230" s="1324"/>
      <c r="LHP230" s="1324"/>
      <c r="LHQ230" s="1324"/>
      <c r="LHR230" s="1324"/>
      <c r="LHS230" s="1324"/>
      <c r="LHT230" s="1324"/>
      <c r="LHU230" s="1324"/>
      <c r="LHV230" s="1324"/>
      <c r="LHW230" s="1324"/>
      <c r="LHX230" s="1324"/>
      <c r="LHY230" s="1324"/>
      <c r="LHZ230" s="1324"/>
      <c r="LIA230" s="1324"/>
      <c r="LIB230" s="1324"/>
      <c r="LIC230" s="1324"/>
      <c r="LID230" s="1324"/>
      <c r="LIE230" s="1324"/>
      <c r="LIF230" s="1324"/>
      <c r="LIG230" s="1324"/>
      <c r="LIH230" s="1324"/>
      <c r="LII230" s="1324"/>
      <c r="LIJ230" s="1324"/>
      <c r="LIK230" s="1324"/>
      <c r="LIL230" s="1324"/>
      <c r="LIM230" s="1324"/>
      <c r="LIN230" s="1324"/>
      <c r="LIO230" s="1324"/>
      <c r="LIP230" s="1324"/>
      <c r="LIQ230" s="1324"/>
      <c r="LIR230" s="1324"/>
      <c r="LIS230" s="1324"/>
      <c r="LIT230" s="1324"/>
      <c r="LIU230" s="1324"/>
      <c r="LIV230" s="1324"/>
      <c r="LIW230" s="1324"/>
      <c r="LIX230" s="1324"/>
      <c r="LIY230" s="1324"/>
      <c r="LIZ230" s="1324"/>
      <c r="LJA230" s="1324"/>
      <c r="LJB230" s="1324"/>
      <c r="LJC230" s="1324"/>
      <c r="LJD230" s="1324"/>
      <c r="LJE230" s="1324"/>
      <c r="LJF230" s="1324"/>
      <c r="LJG230" s="1324"/>
      <c r="LJH230" s="1324"/>
      <c r="LJI230" s="1324"/>
      <c r="LJJ230" s="1324"/>
      <c r="LJK230" s="1324"/>
      <c r="LJL230" s="1324"/>
      <c r="LJM230" s="1324"/>
      <c r="LJN230" s="1324"/>
      <c r="LJO230" s="1324"/>
      <c r="LJP230" s="1324"/>
      <c r="LJQ230" s="1324"/>
      <c r="LJR230" s="1324"/>
      <c r="LJS230" s="1324"/>
      <c r="LJT230" s="1324"/>
      <c r="LJU230" s="1324"/>
      <c r="LJV230" s="1324"/>
      <c r="LJW230" s="1324"/>
      <c r="LJX230" s="1324"/>
      <c r="LJY230" s="1324"/>
      <c r="LJZ230" s="1324"/>
      <c r="LKA230" s="1324"/>
      <c r="LKB230" s="1324"/>
      <c r="LKC230" s="1324"/>
      <c r="LKD230" s="1324"/>
      <c r="LKE230" s="1324"/>
      <c r="LKF230" s="1324"/>
      <c r="LKG230" s="1324"/>
      <c r="LKH230" s="1324"/>
      <c r="LKI230" s="1324"/>
      <c r="LKJ230" s="1324"/>
      <c r="LKK230" s="1324"/>
      <c r="LKL230" s="1324"/>
      <c r="LKM230" s="1324"/>
      <c r="LKN230" s="1324"/>
      <c r="LKO230" s="1324"/>
      <c r="LKP230" s="1324"/>
      <c r="LKQ230" s="1324"/>
      <c r="LKR230" s="1324"/>
      <c r="LKS230" s="1324"/>
      <c r="LKT230" s="1324"/>
      <c r="LKU230" s="1324"/>
      <c r="LKV230" s="1324"/>
      <c r="LKW230" s="1324"/>
      <c r="LKX230" s="1324"/>
      <c r="LKY230" s="1324"/>
      <c r="LKZ230" s="1324"/>
      <c r="LLA230" s="1324"/>
      <c r="LLB230" s="1324"/>
      <c r="LLC230" s="1324"/>
      <c r="LLD230" s="1324"/>
      <c r="LLE230" s="1324"/>
      <c r="LLF230" s="1324"/>
      <c r="LLG230" s="1324"/>
      <c r="LLH230" s="1324"/>
      <c r="LLI230" s="1324"/>
      <c r="LLJ230" s="1324"/>
      <c r="LLK230" s="1324"/>
      <c r="LLL230" s="1324"/>
      <c r="LLM230" s="1324"/>
      <c r="LLN230" s="1324"/>
      <c r="LLO230" s="1324"/>
      <c r="LLP230" s="1324"/>
      <c r="LLQ230" s="1324"/>
      <c r="LLR230" s="1324"/>
      <c r="LLS230" s="1324"/>
      <c r="LLT230" s="1324"/>
      <c r="LLU230" s="1324"/>
      <c r="LLV230" s="1324"/>
      <c r="LLW230" s="1324"/>
      <c r="LLX230" s="1324"/>
      <c r="LLY230" s="1324"/>
      <c r="LLZ230" s="1324"/>
      <c r="LMA230" s="1324"/>
      <c r="LMB230" s="1324"/>
      <c r="LMC230" s="1324"/>
      <c r="LMD230" s="1324"/>
      <c r="LME230" s="1324"/>
      <c r="LMF230" s="1324"/>
      <c r="LMG230" s="1324"/>
      <c r="LMH230" s="1324"/>
      <c r="LMI230" s="1324"/>
      <c r="LMJ230" s="1324"/>
      <c r="LMK230" s="1324"/>
      <c r="LML230" s="1324"/>
      <c r="LMM230" s="1324"/>
      <c r="LMN230" s="1324"/>
      <c r="LMO230" s="1324"/>
      <c r="LMP230" s="1324"/>
      <c r="LMQ230" s="1324"/>
      <c r="LMR230" s="1324"/>
      <c r="LMS230" s="1324"/>
      <c r="LMT230" s="1324"/>
      <c r="LMU230" s="1324"/>
      <c r="LMV230" s="1324"/>
      <c r="LMW230" s="1324"/>
      <c r="LMX230" s="1324"/>
      <c r="LMY230" s="1324"/>
      <c r="LMZ230" s="1324"/>
      <c r="LNA230" s="1324"/>
      <c r="LNB230" s="1324"/>
      <c r="LNC230" s="1324"/>
      <c r="LND230" s="1324"/>
      <c r="LNE230" s="1324"/>
      <c r="LNF230" s="1324"/>
      <c r="LNG230" s="1324"/>
      <c r="LNH230" s="1324"/>
      <c r="LNI230" s="1324"/>
      <c r="LNJ230" s="1324"/>
      <c r="LNK230" s="1324"/>
      <c r="LNL230" s="1324"/>
      <c r="LNM230" s="1324"/>
      <c r="LNN230" s="1324"/>
      <c r="LNO230" s="1324"/>
      <c r="LNP230" s="1324"/>
      <c r="LNQ230" s="1324"/>
      <c r="LNR230" s="1324"/>
      <c r="LNS230" s="1324"/>
      <c r="LNT230" s="1324"/>
      <c r="LNU230" s="1324"/>
      <c r="LNV230" s="1324"/>
      <c r="LNW230" s="1324"/>
      <c r="LNX230" s="1324"/>
      <c r="LNY230" s="1324"/>
      <c r="LNZ230" s="1324"/>
      <c r="LOA230" s="1324"/>
      <c r="LOB230" s="1324"/>
      <c r="LOC230" s="1324"/>
      <c r="LOD230" s="1324"/>
      <c r="LOE230" s="1324"/>
      <c r="LOF230" s="1324"/>
      <c r="LOG230" s="1324"/>
      <c r="LOH230" s="1324"/>
      <c r="LOI230" s="1324"/>
      <c r="LOJ230" s="1324"/>
      <c r="LOK230" s="1324"/>
      <c r="LOL230" s="1324"/>
      <c r="LOM230" s="1324"/>
      <c r="LON230" s="1324"/>
      <c r="LOO230" s="1324"/>
      <c r="LOP230" s="1324"/>
      <c r="LOQ230" s="1324"/>
      <c r="LOR230" s="1324"/>
      <c r="LOS230" s="1324"/>
      <c r="LOT230" s="1324"/>
      <c r="LOU230" s="1324"/>
      <c r="LOV230" s="1324"/>
      <c r="LOW230" s="1324"/>
      <c r="LOX230" s="1324"/>
      <c r="LOY230" s="1324"/>
      <c r="LOZ230" s="1324"/>
      <c r="LPA230" s="1324"/>
      <c r="LPB230" s="1324"/>
      <c r="LPC230" s="1324"/>
      <c r="LPD230" s="1324"/>
      <c r="LPE230" s="1324"/>
      <c r="LPF230" s="1324"/>
      <c r="LPG230" s="1324"/>
      <c r="LPH230" s="1324"/>
      <c r="LPI230" s="1324"/>
      <c r="LPJ230" s="1324"/>
      <c r="LPK230" s="1324"/>
      <c r="LPL230" s="1324"/>
      <c r="LPM230" s="1324"/>
      <c r="LPN230" s="1324"/>
      <c r="LPO230" s="1324"/>
      <c r="LPP230" s="1324"/>
      <c r="LPQ230" s="1324"/>
      <c r="LPR230" s="1324"/>
      <c r="LPS230" s="1324"/>
      <c r="LPT230" s="1324"/>
      <c r="LPU230" s="1324"/>
      <c r="LPV230" s="1324"/>
      <c r="LPW230" s="1324"/>
      <c r="LPX230" s="1324"/>
      <c r="LPY230" s="1324"/>
      <c r="LPZ230" s="1324"/>
      <c r="LQA230" s="1324"/>
      <c r="LQB230" s="1324"/>
      <c r="LQC230" s="1324"/>
      <c r="LQD230" s="1324"/>
      <c r="LQE230" s="1324"/>
      <c r="LQF230" s="1324"/>
      <c r="LQG230" s="1324"/>
      <c r="LQH230" s="1324"/>
      <c r="LQI230" s="1324"/>
      <c r="LQJ230" s="1324"/>
      <c r="LQK230" s="1324"/>
      <c r="LQL230" s="1324"/>
      <c r="LQM230" s="1324"/>
      <c r="LQN230" s="1324"/>
      <c r="LQO230" s="1324"/>
      <c r="LQP230" s="1324"/>
      <c r="LQQ230" s="1324"/>
      <c r="LQR230" s="1324"/>
      <c r="LQS230" s="1324"/>
      <c r="LQT230" s="1324"/>
      <c r="LQU230" s="1324"/>
      <c r="LQV230" s="1324"/>
      <c r="LQW230" s="1324"/>
      <c r="LQX230" s="1324"/>
      <c r="LQY230" s="1324"/>
      <c r="LQZ230" s="1324"/>
      <c r="LRA230" s="1324"/>
      <c r="LRB230" s="1324"/>
      <c r="LRC230" s="1324"/>
      <c r="LRD230" s="1324"/>
      <c r="LRE230" s="1324"/>
      <c r="LRF230" s="1324"/>
      <c r="LRG230" s="1324"/>
      <c r="LRH230" s="1324"/>
      <c r="LRI230" s="1324"/>
      <c r="LRJ230" s="1324"/>
      <c r="LRK230" s="1324"/>
      <c r="LRL230" s="1324"/>
      <c r="LRM230" s="1324"/>
      <c r="LRN230" s="1324"/>
      <c r="LRO230" s="1324"/>
      <c r="LRP230" s="1324"/>
      <c r="LRQ230" s="1324"/>
      <c r="LRR230" s="1324"/>
      <c r="LRS230" s="1324"/>
      <c r="LRT230" s="1324"/>
      <c r="LRU230" s="1324"/>
      <c r="LRV230" s="1324"/>
      <c r="LRW230" s="1324"/>
      <c r="LRX230" s="1324"/>
      <c r="LRY230" s="1324"/>
      <c r="LRZ230" s="1324"/>
      <c r="LSA230" s="1324"/>
      <c r="LSB230" s="1324"/>
      <c r="LSC230" s="1324"/>
      <c r="LSD230" s="1324"/>
      <c r="LSE230" s="1324"/>
      <c r="LSF230" s="1324"/>
      <c r="LSG230" s="1324"/>
      <c r="LSH230" s="1324"/>
      <c r="LSI230" s="1324"/>
      <c r="LSJ230" s="1324"/>
      <c r="LSK230" s="1324"/>
      <c r="LSL230" s="1324"/>
      <c r="LSM230" s="1324"/>
      <c r="LSN230" s="1324"/>
      <c r="LSO230" s="1324"/>
      <c r="LSP230" s="1324"/>
      <c r="LSQ230" s="1324"/>
      <c r="LSR230" s="1324"/>
      <c r="LSS230" s="1324"/>
      <c r="LST230" s="1324"/>
      <c r="LSU230" s="1324"/>
      <c r="LSV230" s="1324"/>
      <c r="LSW230" s="1324"/>
      <c r="LSX230" s="1324"/>
      <c r="LSY230" s="1324"/>
      <c r="LSZ230" s="1324"/>
      <c r="LTA230" s="1324"/>
      <c r="LTB230" s="1324"/>
      <c r="LTC230" s="1324"/>
      <c r="LTD230" s="1324"/>
      <c r="LTE230" s="1324"/>
      <c r="LTF230" s="1324"/>
      <c r="LTG230" s="1324"/>
      <c r="LTH230" s="1324"/>
      <c r="LTI230" s="1324"/>
      <c r="LTJ230" s="1324"/>
      <c r="LTK230" s="1324"/>
      <c r="LTL230" s="1324"/>
      <c r="LTM230" s="1324"/>
      <c r="LTN230" s="1324"/>
      <c r="LTO230" s="1324"/>
      <c r="LTP230" s="1324"/>
      <c r="LTQ230" s="1324"/>
      <c r="LTR230" s="1324"/>
      <c r="LTS230" s="1324"/>
      <c r="LTT230" s="1324"/>
      <c r="LTU230" s="1324"/>
      <c r="LTV230" s="1324"/>
      <c r="LTW230" s="1324"/>
      <c r="LTX230" s="1324"/>
      <c r="LTY230" s="1324"/>
      <c r="LTZ230" s="1324"/>
      <c r="LUA230" s="1324"/>
      <c r="LUB230" s="1324"/>
      <c r="LUC230" s="1324"/>
      <c r="LUD230" s="1324"/>
      <c r="LUE230" s="1324"/>
      <c r="LUF230" s="1324"/>
      <c r="LUG230" s="1324"/>
      <c r="LUH230" s="1324"/>
      <c r="LUI230" s="1324"/>
      <c r="LUJ230" s="1324"/>
      <c r="LUK230" s="1324"/>
      <c r="LUL230" s="1324"/>
      <c r="LUM230" s="1324"/>
      <c r="LUN230" s="1324"/>
      <c r="LUO230" s="1324"/>
      <c r="LUP230" s="1324"/>
      <c r="LUQ230" s="1324"/>
      <c r="LUR230" s="1324"/>
      <c r="LUS230" s="1324"/>
      <c r="LUT230" s="1324"/>
      <c r="LUU230" s="1324"/>
      <c r="LUV230" s="1324"/>
      <c r="LUW230" s="1324"/>
      <c r="LUX230" s="1324"/>
      <c r="LUY230" s="1324"/>
      <c r="LUZ230" s="1324"/>
      <c r="LVA230" s="1324"/>
      <c r="LVB230" s="1324"/>
      <c r="LVC230" s="1324"/>
      <c r="LVD230" s="1324"/>
      <c r="LVE230" s="1324"/>
      <c r="LVF230" s="1324"/>
      <c r="LVG230" s="1324"/>
      <c r="LVH230" s="1324"/>
      <c r="LVI230" s="1324"/>
      <c r="LVJ230" s="1324"/>
      <c r="LVK230" s="1324"/>
      <c r="LVL230" s="1324"/>
      <c r="LVM230" s="1324"/>
      <c r="LVN230" s="1324"/>
      <c r="LVO230" s="1324"/>
      <c r="LVP230" s="1324"/>
      <c r="LVQ230" s="1324"/>
      <c r="LVR230" s="1324"/>
      <c r="LVS230" s="1324"/>
      <c r="LVT230" s="1324"/>
      <c r="LVU230" s="1324"/>
      <c r="LVV230" s="1324"/>
      <c r="LVW230" s="1324"/>
      <c r="LVX230" s="1324"/>
      <c r="LVY230" s="1324"/>
      <c r="LVZ230" s="1324"/>
      <c r="LWA230" s="1324"/>
      <c r="LWB230" s="1324"/>
      <c r="LWC230" s="1324"/>
      <c r="LWD230" s="1324"/>
      <c r="LWE230" s="1324"/>
      <c r="LWF230" s="1324"/>
      <c r="LWG230" s="1324"/>
      <c r="LWH230" s="1324"/>
      <c r="LWI230" s="1324"/>
      <c r="LWJ230" s="1324"/>
      <c r="LWK230" s="1324"/>
      <c r="LWL230" s="1324"/>
      <c r="LWM230" s="1324"/>
      <c r="LWN230" s="1324"/>
      <c r="LWO230" s="1324"/>
      <c r="LWP230" s="1324"/>
      <c r="LWQ230" s="1324"/>
      <c r="LWR230" s="1324"/>
      <c r="LWS230" s="1324"/>
      <c r="LWT230" s="1324"/>
      <c r="LWU230" s="1324"/>
      <c r="LWV230" s="1324"/>
      <c r="LWW230" s="1324"/>
      <c r="LWX230" s="1324"/>
      <c r="LWY230" s="1324"/>
      <c r="LWZ230" s="1324"/>
      <c r="LXA230" s="1324"/>
      <c r="LXB230" s="1324"/>
      <c r="LXC230" s="1324"/>
      <c r="LXD230" s="1324"/>
      <c r="LXE230" s="1324"/>
      <c r="LXF230" s="1324"/>
      <c r="LXG230" s="1324"/>
      <c r="LXH230" s="1324"/>
      <c r="LXI230" s="1324"/>
      <c r="LXJ230" s="1324"/>
      <c r="LXK230" s="1324"/>
      <c r="LXL230" s="1324"/>
      <c r="LXM230" s="1324"/>
      <c r="LXN230" s="1324"/>
      <c r="LXO230" s="1324"/>
      <c r="LXP230" s="1324"/>
      <c r="LXQ230" s="1324"/>
      <c r="LXR230" s="1324"/>
      <c r="LXS230" s="1324"/>
      <c r="LXT230" s="1324"/>
      <c r="LXU230" s="1324"/>
      <c r="LXV230" s="1324"/>
      <c r="LXW230" s="1324"/>
      <c r="LXX230" s="1324"/>
      <c r="LXY230" s="1324"/>
      <c r="LXZ230" s="1324"/>
      <c r="LYA230" s="1324"/>
      <c r="LYB230" s="1324"/>
      <c r="LYC230" s="1324"/>
      <c r="LYD230" s="1324"/>
      <c r="LYE230" s="1324"/>
      <c r="LYF230" s="1324"/>
      <c r="LYG230" s="1324"/>
      <c r="LYH230" s="1324"/>
      <c r="LYI230" s="1324"/>
      <c r="LYJ230" s="1324"/>
      <c r="LYK230" s="1324"/>
      <c r="LYL230" s="1324"/>
      <c r="LYM230" s="1324"/>
      <c r="LYN230" s="1324"/>
      <c r="LYO230" s="1324"/>
      <c r="LYP230" s="1324"/>
      <c r="LYQ230" s="1324"/>
      <c r="LYR230" s="1324"/>
      <c r="LYS230" s="1324"/>
      <c r="LYT230" s="1324"/>
      <c r="LYU230" s="1324"/>
      <c r="LYV230" s="1324"/>
      <c r="LYW230" s="1324"/>
      <c r="LYX230" s="1324"/>
      <c r="LYY230" s="1324"/>
      <c r="LYZ230" s="1324"/>
      <c r="LZA230" s="1324"/>
      <c r="LZB230" s="1324"/>
      <c r="LZC230" s="1324"/>
      <c r="LZD230" s="1324"/>
      <c r="LZE230" s="1324"/>
      <c r="LZF230" s="1324"/>
      <c r="LZG230" s="1324"/>
      <c r="LZH230" s="1324"/>
      <c r="LZI230" s="1324"/>
      <c r="LZJ230" s="1324"/>
      <c r="LZK230" s="1324"/>
      <c r="LZL230" s="1324"/>
      <c r="LZM230" s="1324"/>
      <c r="LZN230" s="1324"/>
      <c r="LZO230" s="1324"/>
      <c r="LZP230" s="1324"/>
      <c r="LZQ230" s="1324"/>
      <c r="LZR230" s="1324"/>
      <c r="LZS230" s="1324"/>
      <c r="LZT230" s="1324"/>
      <c r="LZU230" s="1324"/>
      <c r="LZV230" s="1324"/>
      <c r="LZW230" s="1324"/>
      <c r="LZX230" s="1324"/>
      <c r="LZY230" s="1324"/>
      <c r="LZZ230" s="1324"/>
      <c r="MAA230" s="1324"/>
      <c r="MAB230" s="1324"/>
      <c r="MAC230" s="1324"/>
      <c r="MAD230" s="1324"/>
      <c r="MAE230" s="1324"/>
      <c r="MAF230" s="1324"/>
      <c r="MAG230" s="1324"/>
      <c r="MAH230" s="1324"/>
      <c r="MAI230" s="1324"/>
      <c r="MAJ230" s="1324"/>
      <c r="MAK230" s="1324"/>
      <c r="MAL230" s="1324"/>
      <c r="MAM230" s="1324"/>
      <c r="MAN230" s="1324"/>
      <c r="MAO230" s="1324"/>
      <c r="MAP230" s="1324"/>
      <c r="MAQ230" s="1324"/>
      <c r="MAR230" s="1324"/>
      <c r="MAS230" s="1324"/>
      <c r="MAT230" s="1324"/>
      <c r="MAU230" s="1324"/>
      <c r="MAV230" s="1324"/>
      <c r="MAW230" s="1324"/>
      <c r="MAX230" s="1324"/>
      <c r="MAY230" s="1324"/>
      <c r="MAZ230" s="1324"/>
      <c r="MBA230" s="1324"/>
      <c r="MBB230" s="1324"/>
      <c r="MBC230" s="1324"/>
      <c r="MBD230" s="1324"/>
      <c r="MBE230" s="1324"/>
      <c r="MBF230" s="1324"/>
      <c r="MBG230" s="1324"/>
      <c r="MBH230" s="1324"/>
      <c r="MBI230" s="1324"/>
      <c r="MBJ230" s="1324"/>
      <c r="MBK230" s="1324"/>
      <c r="MBL230" s="1324"/>
      <c r="MBM230" s="1324"/>
      <c r="MBN230" s="1324"/>
      <c r="MBO230" s="1324"/>
      <c r="MBP230" s="1324"/>
      <c r="MBQ230" s="1324"/>
      <c r="MBR230" s="1324"/>
      <c r="MBS230" s="1324"/>
      <c r="MBT230" s="1324"/>
      <c r="MBU230" s="1324"/>
      <c r="MBV230" s="1324"/>
      <c r="MBW230" s="1324"/>
      <c r="MBX230" s="1324"/>
      <c r="MBY230" s="1324"/>
      <c r="MBZ230" s="1324"/>
      <c r="MCA230" s="1324"/>
      <c r="MCB230" s="1324"/>
      <c r="MCC230" s="1324"/>
      <c r="MCD230" s="1324"/>
      <c r="MCE230" s="1324"/>
      <c r="MCF230" s="1324"/>
      <c r="MCG230" s="1324"/>
      <c r="MCH230" s="1324"/>
      <c r="MCI230" s="1324"/>
      <c r="MCJ230" s="1324"/>
      <c r="MCK230" s="1324"/>
      <c r="MCL230" s="1324"/>
      <c r="MCM230" s="1324"/>
      <c r="MCN230" s="1324"/>
      <c r="MCO230" s="1324"/>
      <c r="MCP230" s="1324"/>
      <c r="MCQ230" s="1324"/>
      <c r="MCR230" s="1324"/>
      <c r="MCS230" s="1324"/>
      <c r="MCT230" s="1324"/>
      <c r="MCU230" s="1324"/>
      <c r="MCV230" s="1324"/>
      <c r="MCW230" s="1324"/>
      <c r="MCX230" s="1324"/>
      <c r="MCY230" s="1324"/>
      <c r="MCZ230" s="1324"/>
      <c r="MDA230" s="1324"/>
      <c r="MDB230" s="1324"/>
      <c r="MDC230" s="1324"/>
      <c r="MDD230" s="1324"/>
      <c r="MDE230" s="1324"/>
      <c r="MDF230" s="1324"/>
      <c r="MDG230" s="1324"/>
      <c r="MDH230" s="1324"/>
      <c r="MDI230" s="1324"/>
      <c r="MDJ230" s="1324"/>
      <c r="MDK230" s="1324"/>
      <c r="MDL230" s="1324"/>
      <c r="MDM230" s="1324"/>
      <c r="MDN230" s="1324"/>
      <c r="MDO230" s="1324"/>
      <c r="MDP230" s="1324"/>
      <c r="MDQ230" s="1324"/>
      <c r="MDR230" s="1324"/>
      <c r="MDS230" s="1324"/>
      <c r="MDT230" s="1324"/>
      <c r="MDU230" s="1324"/>
      <c r="MDV230" s="1324"/>
      <c r="MDW230" s="1324"/>
      <c r="MDX230" s="1324"/>
      <c r="MDY230" s="1324"/>
      <c r="MDZ230" s="1324"/>
      <c r="MEA230" s="1324"/>
      <c r="MEB230" s="1324"/>
      <c r="MEC230" s="1324"/>
      <c r="MED230" s="1324"/>
      <c r="MEE230" s="1324"/>
      <c r="MEF230" s="1324"/>
      <c r="MEG230" s="1324"/>
      <c r="MEH230" s="1324"/>
      <c r="MEI230" s="1324"/>
      <c r="MEJ230" s="1324"/>
      <c r="MEK230" s="1324"/>
      <c r="MEL230" s="1324"/>
      <c r="MEM230" s="1324"/>
      <c r="MEN230" s="1324"/>
      <c r="MEO230" s="1324"/>
      <c r="MEP230" s="1324"/>
      <c r="MEQ230" s="1324"/>
      <c r="MER230" s="1324"/>
      <c r="MES230" s="1324"/>
      <c r="MET230" s="1324"/>
      <c r="MEU230" s="1324"/>
      <c r="MEV230" s="1324"/>
      <c r="MEW230" s="1324"/>
      <c r="MEX230" s="1324"/>
      <c r="MEY230" s="1324"/>
      <c r="MEZ230" s="1324"/>
      <c r="MFA230" s="1324"/>
      <c r="MFB230" s="1324"/>
      <c r="MFC230" s="1324"/>
      <c r="MFD230" s="1324"/>
      <c r="MFE230" s="1324"/>
      <c r="MFF230" s="1324"/>
      <c r="MFG230" s="1324"/>
      <c r="MFH230" s="1324"/>
      <c r="MFI230" s="1324"/>
      <c r="MFJ230" s="1324"/>
      <c r="MFK230" s="1324"/>
      <c r="MFL230" s="1324"/>
      <c r="MFM230" s="1324"/>
      <c r="MFN230" s="1324"/>
      <c r="MFO230" s="1324"/>
      <c r="MFP230" s="1324"/>
      <c r="MFQ230" s="1324"/>
      <c r="MFR230" s="1324"/>
      <c r="MFS230" s="1324"/>
      <c r="MFT230" s="1324"/>
      <c r="MFU230" s="1324"/>
      <c r="MFV230" s="1324"/>
      <c r="MFW230" s="1324"/>
      <c r="MFX230" s="1324"/>
      <c r="MFY230" s="1324"/>
      <c r="MFZ230" s="1324"/>
      <c r="MGA230" s="1324"/>
      <c r="MGB230" s="1324"/>
      <c r="MGC230" s="1324"/>
      <c r="MGD230" s="1324"/>
      <c r="MGE230" s="1324"/>
      <c r="MGF230" s="1324"/>
      <c r="MGG230" s="1324"/>
      <c r="MGH230" s="1324"/>
      <c r="MGI230" s="1324"/>
      <c r="MGJ230" s="1324"/>
      <c r="MGK230" s="1324"/>
      <c r="MGL230" s="1324"/>
      <c r="MGM230" s="1324"/>
      <c r="MGN230" s="1324"/>
      <c r="MGO230" s="1324"/>
      <c r="MGP230" s="1324"/>
      <c r="MGQ230" s="1324"/>
      <c r="MGR230" s="1324"/>
      <c r="MGS230" s="1324"/>
      <c r="MGT230" s="1324"/>
      <c r="MGU230" s="1324"/>
      <c r="MGV230" s="1324"/>
      <c r="MGW230" s="1324"/>
      <c r="MGX230" s="1324"/>
      <c r="MGY230" s="1324"/>
      <c r="MGZ230" s="1324"/>
      <c r="MHA230" s="1324"/>
      <c r="MHB230" s="1324"/>
      <c r="MHC230" s="1324"/>
      <c r="MHD230" s="1324"/>
      <c r="MHE230" s="1324"/>
      <c r="MHF230" s="1324"/>
      <c r="MHG230" s="1324"/>
      <c r="MHH230" s="1324"/>
      <c r="MHI230" s="1324"/>
      <c r="MHJ230" s="1324"/>
      <c r="MHK230" s="1324"/>
      <c r="MHL230" s="1324"/>
      <c r="MHM230" s="1324"/>
      <c r="MHN230" s="1324"/>
      <c r="MHO230" s="1324"/>
      <c r="MHP230" s="1324"/>
      <c r="MHQ230" s="1324"/>
      <c r="MHR230" s="1324"/>
      <c r="MHS230" s="1324"/>
      <c r="MHT230" s="1324"/>
      <c r="MHU230" s="1324"/>
      <c r="MHV230" s="1324"/>
      <c r="MHW230" s="1324"/>
      <c r="MHX230" s="1324"/>
      <c r="MHY230" s="1324"/>
      <c r="MHZ230" s="1324"/>
      <c r="MIA230" s="1324"/>
      <c r="MIB230" s="1324"/>
      <c r="MIC230" s="1324"/>
      <c r="MID230" s="1324"/>
      <c r="MIE230" s="1324"/>
      <c r="MIF230" s="1324"/>
      <c r="MIG230" s="1324"/>
      <c r="MIH230" s="1324"/>
      <c r="MII230" s="1324"/>
      <c r="MIJ230" s="1324"/>
      <c r="MIK230" s="1324"/>
      <c r="MIL230" s="1324"/>
      <c r="MIM230" s="1324"/>
      <c r="MIN230" s="1324"/>
      <c r="MIO230" s="1324"/>
      <c r="MIP230" s="1324"/>
      <c r="MIQ230" s="1324"/>
      <c r="MIR230" s="1324"/>
      <c r="MIS230" s="1324"/>
      <c r="MIT230" s="1324"/>
      <c r="MIU230" s="1324"/>
      <c r="MIV230" s="1324"/>
      <c r="MIW230" s="1324"/>
      <c r="MIX230" s="1324"/>
      <c r="MIY230" s="1324"/>
      <c r="MIZ230" s="1324"/>
      <c r="MJA230" s="1324"/>
      <c r="MJB230" s="1324"/>
      <c r="MJC230" s="1324"/>
      <c r="MJD230" s="1324"/>
      <c r="MJE230" s="1324"/>
      <c r="MJF230" s="1324"/>
      <c r="MJG230" s="1324"/>
      <c r="MJH230" s="1324"/>
      <c r="MJI230" s="1324"/>
      <c r="MJJ230" s="1324"/>
      <c r="MJK230" s="1324"/>
      <c r="MJL230" s="1324"/>
      <c r="MJM230" s="1324"/>
      <c r="MJN230" s="1324"/>
      <c r="MJO230" s="1324"/>
      <c r="MJP230" s="1324"/>
      <c r="MJQ230" s="1324"/>
      <c r="MJR230" s="1324"/>
      <c r="MJS230" s="1324"/>
      <c r="MJT230" s="1324"/>
      <c r="MJU230" s="1324"/>
      <c r="MJV230" s="1324"/>
      <c r="MJW230" s="1324"/>
      <c r="MJX230" s="1324"/>
      <c r="MJY230" s="1324"/>
      <c r="MJZ230" s="1324"/>
      <c r="MKA230" s="1324"/>
      <c r="MKB230" s="1324"/>
      <c r="MKC230" s="1324"/>
      <c r="MKD230" s="1324"/>
      <c r="MKE230" s="1324"/>
      <c r="MKF230" s="1324"/>
      <c r="MKG230" s="1324"/>
      <c r="MKH230" s="1324"/>
      <c r="MKI230" s="1324"/>
      <c r="MKJ230" s="1324"/>
      <c r="MKK230" s="1324"/>
      <c r="MKL230" s="1324"/>
      <c r="MKM230" s="1324"/>
      <c r="MKN230" s="1324"/>
      <c r="MKO230" s="1324"/>
      <c r="MKP230" s="1324"/>
      <c r="MKQ230" s="1324"/>
      <c r="MKR230" s="1324"/>
      <c r="MKS230" s="1324"/>
      <c r="MKT230" s="1324"/>
      <c r="MKU230" s="1324"/>
      <c r="MKV230" s="1324"/>
      <c r="MKW230" s="1324"/>
      <c r="MKX230" s="1324"/>
      <c r="MKY230" s="1324"/>
      <c r="MKZ230" s="1324"/>
      <c r="MLA230" s="1324"/>
      <c r="MLB230" s="1324"/>
      <c r="MLC230" s="1324"/>
      <c r="MLD230" s="1324"/>
      <c r="MLE230" s="1324"/>
      <c r="MLF230" s="1324"/>
      <c r="MLG230" s="1324"/>
      <c r="MLH230" s="1324"/>
      <c r="MLI230" s="1324"/>
      <c r="MLJ230" s="1324"/>
      <c r="MLK230" s="1324"/>
      <c r="MLL230" s="1324"/>
      <c r="MLM230" s="1324"/>
      <c r="MLN230" s="1324"/>
      <c r="MLO230" s="1324"/>
      <c r="MLP230" s="1324"/>
      <c r="MLQ230" s="1324"/>
      <c r="MLR230" s="1324"/>
      <c r="MLS230" s="1324"/>
      <c r="MLT230" s="1324"/>
      <c r="MLU230" s="1324"/>
      <c r="MLV230" s="1324"/>
      <c r="MLW230" s="1324"/>
      <c r="MLX230" s="1324"/>
      <c r="MLY230" s="1324"/>
      <c r="MLZ230" s="1324"/>
      <c r="MMA230" s="1324"/>
      <c r="MMB230" s="1324"/>
      <c r="MMC230" s="1324"/>
      <c r="MMD230" s="1324"/>
      <c r="MME230" s="1324"/>
      <c r="MMF230" s="1324"/>
      <c r="MMG230" s="1324"/>
      <c r="MMH230" s="1324"/>
      <c r="MMI230" s="1324"/>
      <c r="MMJ230" s="1324"/>
      <c r="MMK230" s="1324"/>
      <c r="MML230" s="1324"/>
      <c r="MMM230" s="1324"/>
      <c r="MMN230" s="1324"/>
      <c r="MMO230" s="1324"/>
      <c r="MMP230" s="1324"/>
      <c r="MMQ230" s="1324"/>
      <c r="MMR230" s="1324"/>
      <c r="MMS230" s="1324"/>
      <c r="MMT230" s="1324"/>
      <c r="MMU230" s="1324"/>
      <c r="MMV230" s="1324"/>
      <c r="MMW230" s="1324"/>
      <c r="MMX230" s="1324"/>
      <c r="MMY230" s="1324"/>
      <c r="MMZ230" s="1324"/>
      <c r="MNA230" s="1324"/>
      <c r="MNB230" s="1324"/>
      <c r="MNC230" s="1324"/>
      <c r="MND230" s="1324"/>
      <c r="MNE230" s="1324"/>
      <c r="MNF230" s="1324"/>
      <c r="MNG230" s="1324"/>
      <c r="MNH230" s="1324"/>
      <c r="MNI230" s="1324"/>
      <c r="MNJ230" s="1324"/>
      <c r="MNK230" s="1324"/>
      <c r="MNL230" s="1324"/>
      <c r="MNM230" s="1324"/>
      <c r="MNN230" s="1324"/>
      <c r="MNO230" s="1324"/>
      <c r="MNP230" s="1324"/>
      <c r="MNQ230" s="1324"/>
      <c r="MNR230" s="1324"/>
      <c r="MNS230" s="1324"/>
      <c r="MNT230" s="1324"/>
      <c r="MNU230" s="1324"/>
      <c r="MNV230" s="1324"/>
      <c r="MNW230" s="1324"/>
      <c r="MNX230" s="1324"/>
      <c r="MNY230" s="1324"/>
      <c r="MNZ230" s="1324"/>
      <c r="MOA230" s="1324"/>
      <c r="MOB230" s="1324"/>
      <c r="MOC230" s="1324"/>
      <c r="MOD230" s="1324"/>
      <c r="MOE230" s="1324"/>
      <c r="MOF230" s="1324"/>
      <c r="MOG230" s="1324"/>
      <c r="MOH230" s="1324"/>
      <c r="MOI230" s="1324"/>
      <c r="MOJ230" s="1324"/>
      <c r="MOK230" s="1324"/>
      <c r="MOL230" s="1324"/>
      <c r="MOM230" s="1324"/>
      <c r="MON230" s="1324"/>
      <c r="MOO230" s="1324"/>
      <c r="MOP230" s="1324"/>
      <c r="MOQ230" s="1324"/>
      <c r="MOR230" s="1324"/>
      <c r="MOS230" s="1324"/>
      <c r="MOT230" s="1324"/>
      <c r="MOU230" s="1324"/>
      <c r="MOV230" s="1324"/>
      <c r="MOW230" s="1324"/>
      <c r="MOX230" s="1324"/>
      <c r="MOY230" s="1324"/>
      <c r="MOZ230" s="1324"/>
      <c r="MPA230" s="1324"/>
      <c r="MPB230" s="1324"/>
      <c r="MPC230" s="1324"/>
      <c r="MPD230" s="1324"/>
      <c r="MPE230" s="1324"/>
      <c r="MPF230" s="1324"/>
      <c r="MPG230" s="1324"/>
      <c r="MPH230" s="1324"/>
      <c r="MPI230" s="1324"/>
      <c r="MPJ230" s="1324"/>
      <c r="MPK230" s="1324"/>
      <c r="MPL230" s="1324"/>
      <c r="MPM230" s="1324"/>
      <c r="MPN230" s="1324"/>
      <c r="MPO230" s="1324"/>
      <c r="MPP230" s="1324"/>
      <c r="MPQ230" s="1324"/>
      <c r="MPR230" s="1324"/>
      <c r="MPS230" s="1324"/>
      <c r="MPT230" s="1324"/>
      <c r="MPU230" s="1324"/>
      <c r="MPV230" s="1324"/>
      <c r="MPW230" s="1324"/>
      <c r="MPX230" s="1324"/>
      <c r="MPY230" s="1324"/>
      <c r="MPZ230" s="1324"/>
      <c r="MQA230" s="1324"/>
      <c r="MQB230" s="1324"/>
      <c r="MQC230" s="1324"/>
      <c r="MQD230" s="1324"/>
      <c r="MQE230" s="1324"/>
      <c r="MQF230" s="1324"/>
      <c r="MQG230" s="1324"/>
      <c r="MQH230" s="1324"/>
      <c r="MQI230" s="1324"/>
      <c r="MQJ230" s="1324"/>
      <c r="MQK230" s="1324"/>
      <c r="MQL230" s="1324"/>
      <c r="MQM230" s="1324"/>
      <c r="MQN230" s="1324"/>
      <c r="MQO230" s="1324"/>
      <c r="MQP230" s="1324"/>
      <c r="MQQ230" s="1324"/>
      <c r="MQR230" s="1324"/>
      <c r="MQS230" s="1324"/>
      <c r="MQT230" s="1324"/>
      <c r="MQU230" s="1324"/>
      <c r="MQV230" s="1324"/>
      <c r="MQW230" s="1324"/>
      <c r="MQX230" s="1324"/>
      <c r="MQY230" s="1324"/>
      <c r="MQZ230" s="1324"/>
      <c r="MRA230" s="1324"/>
      <c r="MRB230" s="1324"/>
      <c r="MRC230" s="1324"/>
      <c r="MRD230" s="1324"/>
      <c r="MRE230" s="1324"/>
      <c r="MRF230" s="1324"/>
      <c r="MRG230" s="1324"/>
      <c r="MRH230" s="1324"/>
      <c r="MRI230" s="1324"/>
      <c r="MRJ230" s="1324"/>
      <c r="MRK230" s="1324"/>
      <c r="MRL230" s="1324"/>
      <c r="MRM230" s="1324"/>
      <c r="MRN230" s="1324"/>
      <c r="MRO230" s="1324"/>
      <c r="MRP230" s="1324"/>
      <c r="MRQ230" s="1324"/>
      <c r="MRR230" s="1324"/>
      <c r="MRS230" s="1324"/>
      <c r="MRT230" s="1324"/>
      <c r="MRU230" s="1324"/>
      <c r="MRV230" s="1324"/>
      <c r="MRW230" s="1324"/>
      <c r="MRX230" s="1324"/>
      <c r="MRY230" s="1324"/>
      <c r="MRZ230" s="1324"/>
      <c r="MSA230" s="1324"/>
      <c r="MSB230" s="1324"/>
      <c r="MSC230" s="1324"/>
      <c r="MSD230" s="1324"/>
      <c r="MSE230" s="1324"/>
      <c r="MSF230" s="1324"/>
      <c r="MSG230" s="1324"/>
      <c r="MSH230" s="1324"/>
      <c r="MSI230" s="1324"/>
      <c r="MSJ230" s="1324"/>
      <c r="MSK230" s="1324"/>
      <c r="MSL230" s="1324"/>
      <c r="MSM230" s="1324"/>
      <c r="MSN230" s="1324"/>
      <c r="MSO230" s="1324"/>
      <c r="MSP230" s="1324"/>
      <c r="MSQ230" s="1324"/>
      <c r="MSR230" s="1324"/>
      <c r="MSS230" s="1324"/>
      <c r="MST230" s="1324"/>
      <c r="MSU230" s="1324"/>
      <c r="MSV230" s="1324"/>
      <c r="MSW230" s="1324"/>
      <c r="MSX230" s="1324"/>
      <c r="MSY230" s="1324"/>
      <c r="MSZ230" s="1324"/>
      <c r="MTA230" s="1324"/>
      <c r="MTB230" s="1324"/>
      <c r="MTC230" s="1324"/>
      <c r="MTD230" s="1324"/>
      <c r="MTE230" s="1324"/>
      <c r="MTF230" s="1324"/>
      <c r="MTG230" s="1324"/>
      <c r="MTH230" s="1324"/>
      <c r="MTI230" s="1324"/>
      <c r="MTJ230" s="1324"/>
      <c r="MTK230" s="1324"/>
      <c r="MTL230" s="1324"/>
      <c r="MTM230" s="1324"/>
      <c r="MTN230" s="1324"/>
      <c r="MTO230" s="1324"/>
      <c r="MTP230" s="1324"/>
      <c r="MTQ230" s="1324"/>
      <c r="MTR230" s="1324"/>
      <c r="MTS230" s="1324"/>
      <c r="MTT230" s="1324"/>
      <c r="MTU230" s="1324"/>
      <c r="MTV230" s="1324"/>
      <c r="MTW230" s="1324"/>
      <c r="MTX230" s="1324"/>
      <c r="MTY230" s="1324"/>
      <c r="MTZ230" s="1324"/>
      <c r="MUA230" s="1324"/>
      <c r="MUB230" s="1324"/>
      <c r="MUC230" s="1324"/>
      <c r="MUD230" s="1324"/>
      <c r="MUE230" s="1324"/>
      <c r="MUF230" s="1324"/>
      <c r="MUG230" s="1324"/>
      <c r="MUH230" s="1324"/>
      <c r="MUI230" s="1324"/>
      <c r="MUJ230" s="1324"/>
      <c r="MUK230" s="1324"/>
      <c r="MUL230" s="1324"/>
      <c r="MUM230" s="1324"/>
      <c r="MUN230" s="1324"/>
      <c r="MUO230" s="1324"/>
      <c r="MUP230" s="1324"/>
      <c r="MUQ230" s="1324"/>
      <c r="MUR230" s="1324"/>
      <c r="MUS230" s="1324"/>
      <c r="MUT230" s="1324"/>
      <c r="MUU230" s="1324"/>
      <c r="MUV230" s="1324"/>
      <c r="MUW230" s="1324"/>
      <c r="MUX230" s="1324"/>
      <c r="MUY230" s="1324"/>
      <c r="MUZ230" s="1324"/>
      <c r="MVA230" s="1324"/>
      <c r="MVB230" s="1324"/>
      <c r="MVC230" s="1324"/>
      <c r="MVD230" s="1324"/>
      <c r="MVE230" s="1324"/>
      <c r="MVF230" s="1324"/>
      <c r="MVG230" s="1324"/>
      <c r="MVH230" s="1324"/>
      <c r="MVI230" s="1324"/>
      <c r="MVJ230" s="1324"/>
      <c r="MVK230" s="1324"/>
      <c r="MVL230" s="1324"/>
      <c r="MVM230" s="1324"/>
      <c r="MVN230" s="1324"/>
      <c r="MVO230" s="1324"/>
      <c r="MVP230" s="1324"/>
      <c r="MVQ230" s="1324"/>
      <c r="MVR230" s="1324"/>
      <c r="MVS230" s="1324"/>
      <c r="MVT230" s="1324"/>
      <c r="MVU230" s="1324"/>
      <c r="MVV230" s="1324"/>
      <c r="MVW230" s="1324"/>
      <c r="MVX230" s="1324"/>
      <c r="MVY230" s="1324"/>
      <c r="MVZ230" s="1324"/>
      <c r="MWA230" s="1324"/>
      <c r="MWB230" s="1324"/>
      <c r="MWC230" s="1324"/>
      <c r="MWD230" s="1324"/>
      <c r="MWE230" s="1324"/>
      <c r="MWF230" s="1324"/>
      <c r="MWG230" s="1324"/>
      <c r="MWH230" s="1324"/>
      <c r="MWI230" s="1324"/>
      <c r="MWJ230" s="1324"/>
      <c r="MWK230" s="1324"/>
      <c r="MWL230" s="1324"/>
      <c r="MWM230" s="1324"/>
      <c r="MWN230" s="1324"/>
      <c r="MWO230" s="1324"/>
      <c r="MWP230" s="1324"/>
      <c r="MWQ230" s="1324"/>
      <c r="MWR230" s="1324"/>
      <c r="MWS230" s="1324"/>
      <c r="MWT230" s="1324"/>
      <c r="MWU230" s="1324"/>
      <c r="MWV230" s="1324"/>
      <c r="MWW230" s="1324"/>
      <c r="MWX230" s="1324"/>
      <c r="MWY230" s="1324"/>
      <c r="MWZ230" s="1324"/>
      <c r="MXA230" s="1324"/>
      <c r="MXB230" s="1324"/>
      <c r="MXC230" s="1324"/>
      <c r="MXD230" s="1324"/>
      <c r="MXE230" s="1324"/>
      <c r="MXF230" s="1324"/>
      <c r="MXG230" s="1324"/>
      <c r="MXH230" s="1324"/>
      <c r="MXI230" s="1324"/>
      <c r="MXJ230" s="1324"/>
      <c r="MXK230" s="1324"/>
      <c r="MXL230" s="1324"/>
      <c r="MXM230" s="1324"/>
      <c r="MXN230" s="1324"/>
      <c r="MXO230" s="1324"/>
      <c r="MXP230" s="1324"/>
      <c r="MXQ230" s="1324"/>
      <c r="MXR230" s="1324"/>
      <c r="MXS230" s="1324"/>
      <c r="MXT230" s="1324"/>
      <c r="MXU230" s="1324"/>
      <c r="MXV230" s="1324"/>
      <c r="MXW230" s="1324"/>
      <c r="MXX230" s="1324"/>
      <c r="MXY230" s="1324"/>
      <c r="MXZ230" s="1324"/>
      <c r="MYA230" s="1324"/>
      <c r="MYB230" s="1324"/>
      <c r="MYC230" s="1324"/>
      <c r="MYD230" s="1324"/>
      <c r="MYE230" s="1324"/>
      <c r="MYF230" s="1324"/>
      <c r="MYG230" s="1324"/>
      <c r="MYH230" s="1324"/>
      <c r="MYI230" s="1324"/>
      <c r="MYJ230" s="1324"/>
      <c r="MYK230" s="1324"/>
      <c r="MYL230" s="1324"/>
      <c r="MYM230" s="1324"/>
      <c r="MYN230" s="1324"/>
      <c r="MYO230" s="1324"/>
      <c r="MYP230" s="1324"/>
      <c r="MYQ230" s="1324"/>
      <c r="MYR230" s="1324"/>
      <c r="MYS230" s="1324"/>
      <c r="MYT230" s="1324"/>
      <c r="MYU230" s="1324"/>
      <c r="MYV230" s="1324"/>
      <c r="MYW230" s="1324"/>
      <c r="MYX230" s="1324"/>
      <c r="MYY230" s="1324"/>
      <c r="MYZ230" s="1324"/>
      <c r="MZA230" s="1324"/>
      <c r="MZB230" s="1324"/>
      <c r="MZC230" s="1324"/>
      <c r="MZD230" s="1324"/>
      <c r="MZE230" s="1324"/>
      <c r="MZF230" s="1324"/>
      <c r="MZG230" s="1324"/>
      <c r="MZH230" s="1324"/>
      <c r="MZI230" s="1324"/>
      <c r="MZJ230" s="1324"/>
      <c r="MZK230" s="1324"/>
      <c r="MZL230" s="1324"/>
      <c r="MZM230" s="1324"/>
      <c r="MZN230" s="1324"/>
      <c r="MZO230" s="1324"/>
      <c r="MZP230" s="1324"/>
      <c r="MZQ230" s="1324"/>
      <c r="MZR230" s="1324"/>
      <c r="MZS230" s="1324"/>
      <c r="MZT230" s="1324"/>
      <c r="MZU230" s="1324"/>
      <c r="MZV230" s="1324"/>
      <c r="MZW230" s="1324"/>
      <c r="MZX230" s="1324"/>
      <c r="MZY230" s="1324"/>
      <c r="MZZ230" s="1324"/>
      <c r="NAA230" s="1324"/>
      <c r="NAB230" s="1324"/>
      <c r="NAC230" s="1324"/>
      <c r="NAD230" s="1324"/>
      <c r="NAE230" s="1324"/>
      <c r="NAF230" s="1324"/>
      <c r="NAG230" s="1324"/>
      <c r="NAH230" s="1324"/>
      <c r="NAI230" s="1324"/>
      <c r="NAJ230" s="1324"/>
      <c r="NAK230" s="1324"/>
      <c r="NAL230" s="1324"/>
      <c r="NAM230" s="1324"/>
      <c r="NAN230" s="1324"/>
      <c r="NAO230" s="1324"/>
      <c r="NAP230" s="1324"/>
      <c r="NAQ230" s="1324"/>
      <c r="NAR230" s="1324"/>
      <c r="NAS230" s="1324"/>
      <c r="NAT230" s="1324"/>
      <c r="NAU230" s="1324"/>
      <c r="NAV230" s="1324"/>
      <c r="NAW230" s="1324"/>
      <c r="NAX230" s="1324"/>
      <c r="NAY230" s="1324"/>
      <c r="NAZ230" s="1324"/>
      <c r="NBA230" s="1324"/>
      <c r="NBB230" s="1324"/>
      <c r="NBC230" s="1324"/>
      <c r="NBD230" s="1324"/>
      <c r="NBE230" s="1324"/>
      <c r="NBF230" s="1324"/>
      <c r="NBG230" s="1324"/>
      <c r="NBH230" s="1324"/>
      <c r="NBI230" s="1324"/>
      <c r="NBJ230" s="1324"/>
      <c r="NBK230" s="1324"/>
      <c r="NBL230" s="1324"/>
      <c r="NBM230" s="1324"/>
      <c r="NBN230" s="1324"/>
      <c r="NBO230" s="1324"/>
      <c r="NBP230" s="1324"/>
      <c r="NBQ230" s="1324"/>
      <c r="NBR230" s="1324"/>
      <c r="NBS230" s="1324"/>
      <c r="NBT230" s="1324"/>
      <c r="NBU230" s="1324"/>
      <c r="NBV230" s="1324"/>
      <c r="NBW230" s="1324"/>
      <c r="NBX230" s="1324"/>
      <c r="NBY230" s="1324"/>
      <c r="NBZ230" s="1324"/>
      <c r="NCA230" s="1324"/>
      <c r="NCB230" s="1324"/>
      <c r="NCC230" s="1324"/>
      <c r="NCD230" s="1324"/>
      <c r="NCE230" s="1324"/>
      <c r="NCF230" s="1324"/>
      <c r="NCG230" s="1324"/>
      <c r="NCH230" s="1324"/>
      <c r="NCI230" s="1324"/>
      <c r="NCJ230" s="1324"/>
      <c r="NCK230" s="1324"/>
      <c r="NCL230" s="1324"/>
      <c r="NCM230" s="1324"/>
      <c r="NCN230" s="1324"/>
      <c r="NCO230" s="1324"/>
      <c r="NCP230" s="1324"/>
      <c r="NCQ230" s="1324"/>
      <c r="NCR230" s="1324"/>
      <c r="NCS230" s="1324"/>
      <c r="NCT230" s="1324"/>
      <c r="NCU230" s="1324"/>
      <c r="NCV230" s="1324"/>
      <c r="NCW230" s="1324"/>
      <c r="NCX230" s="1324"/>
      <c r="NCY230" s="1324"/>
      <c r="NCZ230" s="1324"/>
      <c r="NDA230" s="1324"/>
      <c r="NDB230" s="1324"/>
      <c r="NDC230" s="1324"/>
      <c r="NDD230" s="1324"/>
      <c r="NDE230" s="1324"/>
      <c r="NDF230" s="1324"/>
      <c r="NDG230" s="1324"/>
      <c r="NDH230" s="1324"/>
      <c r="NDI230" s="1324"/>
      <c r="NDJ230" s="1324"/>
      <c r="NDK230" s="1324"/>
      <c r="NDL230" s="1324"/>
      <c r="NDM230" s="1324"/>
      <c r="NDN230" s="1324"/>
      <c r="NDO230" s="1324"/>
      <c r="NDP230" s="1324"/>
      <c r="NDQ230" s="1324"/>
      <c r="NDR230" s="1324"/>
      <c r="NDS230" s="1324"/>
      <c r="NDT230" s="1324"/>
      <c r="NDU230" s="1324"/>
      <c r="NDV230" s="1324"/>
      <c r="NDW230" s="1324"/>
      <c r="NDX230" s="1324"/>
      <c r="NDY230" s="1324"/>
      <c r="NDZ230" s="1324"/>
      <c r="NEA230" s="1324"/>
      <c r="NEB230" s="1324"/>
      <c r="NEC230" s="1324"/>
      <c r="NED230" s="1324"/>
      <c r="NEE230" s="1324"/>
      <c r="NEF230" s="1324"/>
      <c r="NEG230" s="1324"/>
      <c r="NEH230" s="1324"/>
      <c r="NEI230" s="1324"/>
      <c r="NEJ230" s="1324"/>
      <c r="NEK230" s="1324"/>
      <c r="NEL230" s="1324"/>
      <c r="NEM230" s="1324"/>
      <c r="NEN230" s="1324"/>
      <c r="NEO230" s="1324"/>
      <c r="NEP230" s="1324"/>
      <c r="NEQ230" s="1324"/>
      <c r="NER230" s="1324"/>
      <c r="NES230" s="1324"/>
      <c r="NET230" s="1324"/>
      <c r="NEU230" s="1324"/>
      <c r="NEV230" s="1324"/>
      <c r="NEW230" s="1324"/>
      <c r="NEX230" s="1324"/>
      <c r="NEY230" s="1324"/>
      <c r="NEZ230" s="1324"/>
      <c r="NFA230" s="1324"/>
      <c r="NFB230" s="1324"/>
      <c r="NFC230" s="1324"/>
      <c r="NFD230" s="1324"/>
      <c r="NFE230" s="1324"/>
      <c r="NFF230" s="1324"/>
      <c r="NFG230" s="1324"/>
      <c r="NFH230" s="1324"/>
      <c r="NFI230" s="1324"/>
      <c r="NFJ230" s="1324"/>
      <c r="NFK230" s="1324"/>
      <c r="NFL230" s="1324"/>
      <c r="NFM230" s="1324"/>
      <c r="NFN230" s="1324"/>
      <c r="NFO230" s="1324"/>
      <c r="NFP230" s="1324"/>
      <c r="NFQ230" s="1324"/>
      <c r="NFR230" s="1324"/>
      <c r="NFS230" s="1324"/>
      <c r="NFT230" s="1324"/>
      <c r="NFU230" s="1324"/>
      <c r="NFV230" s="1324"/>
      <c r="NFW230" s="1324"/>
      <c r="NFX230" s="1324"/>
      <c r="NFY230" s="1324"/>
      <c r="NFZ230" s="1324"/>
      <c r="NGA230" s="1324"/>
      <c r="NGB230" s="1324"/>
      <c r="NGC230" s="1324"/>
      <c r="NGD230" s="1324"/>
      <c r="NGE230" s="1324"/>
      <c r="NGF230" s="1324"/>
      <c r="NGG230" s="1324"/>
      <c r="NGH230" s="1324"/>
      <c r="NGI230" s="1324"/>
      <c r="NGJ230" s="1324"/>
      <c r="NGK230" s="1324"/>
      <c r="NGL230" s="1324"/>
      <c r="NGM230" s="1324"/>
      <c r="NGN230" s="1324"/>
      <c r="NGO230" s="1324"/>
      <c r="NGP230" s="1324"/>
      <c r="NGQ230" s="1324"/>
      <c r="NGR230" s="1324"/>
      <c r="NGS230" s="1324"/>
      <c r="NGT230" s="1324"/>
      <c r="NGU230" s="1324"/>
      <c r="NGV230" s="1324"/>
      <c r="NGW230" s="1324"/>
      <c r="NGX230" s="1324"/>
      <c r="NGY230" s="1324"/>
      <c r="NGZ230" s="1324"/>
      <c r="NHA230" s="1324"/>
      <c r="NHB230" s="1324"/>
      <c r="NHC230" s="1324"/>
      <c r="NHD230" s="1324"/>
      <c r="NHE230" s="1324"/>
      <c r="NHF230" s="1324"/>
      <c r="NHG230" s="1324"/>
      <c r="NHH230" s="1324"/>
      <c r="NHI230" s="1324"/>
      <c r="NHJ230" s="1324"/>
      <c r="NHK230" s="1324"/>
      <c r="NHL230" s="1324"/>
      <c r="NHM230" s="1324"/>
      <c r="NHN230" s="1324"/>
      <c r="NHO230" s="1324"/>
      <c r="NHP230" s="1324"/>
      <c r="NHQ230" s="1324"/>
      <c r="NHR230" s="1324"/>
      <c r="NHS230" s="1324"/>
      <c r="NHT230" s="1324"/>
      <c r="NHU230" s="1324"/>
      <c r="NHV230" s="1324"/>
      <c r="NHW230" s="1324"/>
      <c r="NHX230" s="1324"/>
      <c r="NHY230" s="1324"/>
      <c r="NHZ230" s="1324"/>
      <c r="NIA230" s="1324"/>
      <c r="NIB230" s="1324"/>
      <c r="NIC230" s="1324"/>
      <c r="NID230" s="1324"/>
      <c r="NIE230" s="1324"/>
      <c r="NIF230" s="1324"/>
      <c r="NIG230" s="1324"/>
      <c r="NIH230" s="1324"/>
      <c r="NII230" s="1324"/>
      <c r="NIJ230" s="1324"/>
      <c r="NIK230" s="1324"/>
      <c r="NIL230" s="1324"/>
      <c r="NIM230" s="1324"/>
      <c r="NIN230" s="1324"/>
      <c r="NIO230" s="1324"/>
      <c r="NIP230" s="1324"/>
      <c r="NIQ230" s="1324"/>
      <c r="NIR230" s="1324"/>
      <c r="NIS230" s="1324"/>
      <c r="NIT230" s="1324"/>
      <c r="NIU230" s="1324"/>
      <c r="NIV230" s="1324"/>
      <c r="NIW230" s="1324"/>
      <c r="NIX230" s="1324"/>
      <c r="NIY230" s="1324"/>
      <c r="NIZ230" s="1324"/>
      <c r="NJA230" s="1324"/>
      <c r="NJB230" s="1324"/>
      <c r="NJC230" s="1324"/>
      <c r="NJD230" s="1324"/>
      <c r="NJE230" s="1324"/>
      <c r="NJF230" s="1324"/>
      <c r="NJG230" s="1324"/>
      <c r="NJH230" s="1324"/>
      <c r="NJI230" s="1324"/>
      <c r="NJJ230" s="1324"/>
      <c r="NJK230" s="1324"/>
      <c r="NJL230" s="1324"/>
      <c r="NJM230" s="1324"/>
      <c r="NJN230" s="1324"/>
      <c r="NJO230" s="1324"/>
      <c r="NJP230" s="1324"/>
      <c r="NJQ230" s="1324"/>
      <c r="NJR230" s="1324"/>
      <c r="NJS230" s="1324"/>
      <c r="NJT230" s="1324"/>
      <c r="NJU230" s="1324"/>
      <c r="NJV230" s="1324"/>
      <c r="NJW230" s="1324"/>
      <c r="NJX230" s="1324"/>
      <c r="NJY230" s="1324"/>
      <c r="NJZ230" s="1324"/>
      <c r="NKA230" s="1324"/>
      <c r="NKB230" s="1324"/>
      <c r="NKC230" s="1324"/>
      <c r="NKD230" s="1324"/>
      <c r="NKE230" s="1324"/>
      <c r="NKF230" s="1324"/>
      <c r="NKG230" s="1324"/>
      <c r="NKH230" s="1324"/>
      <c r="NKI230" s="1324"/>
      <c r="NKJ230" s="1324"/>
      <c r="NKK230" s="1324"/>
      <c r="NKL230" s="1324"/>
      <c r="NKM230" s="1324"/>
      <c r="NKN230" s="1324"/>
      <c r="NKO230" s="1324"/>
      <c r="NKP230" s="1324"/>
      <c r="NKQ230" s="1324"/>
      <c r="NKR230" s="1324"/>
      <c r="NKS230" s="1324"/>
      <c r="NKT230" s="1324"/>
      <c r="NKU230" s="1324"/>
      <c r="NKV230" s="1324"/>
      <c r="NKW230" s="1324"/>
      <c r="NKX230" s="1324"/>
      <c r="NKY230" s="1324"/>
      <c r="NKZ230" s="1324"/>
      <c r="NLA230" s="1324"/>
      <c r="NLB230" s="1324"/>
      <c r="NLC230" s="1324"/>
      <c r="NLD230" s="1324"/>
      <c r="NLE230" s="1324"/>
      <c r="NLF230" s="1324"/>
      <c r="NLG230" s="1324"/>
      <c r="NLH230" s="1324"/>
      <c r="NLI230" s="1324"/>
      <c r="NLJ230" s="1324"/>
      <c r="NLK230" s="1324"/>
      <c r="NLL230" s="1324"/>
      <c r="NLM230" s="1324"/>
      <c r="NLN230" s="1324"/>
      <c r="NLO230" s="1324"/>
      <c r="NLP230" s="1324"/>
      <c r="NLQ230" s="1324"/>
      <c r="NLR230" s="1324"/>
      <c r="NLS230" s="1324"/>
      <c r="NLT230" s="1324"/>
      <c r="NLU230" s="1324"/>
      <c r="NLV230" s="1324"/>
      <c r="NLW230" s="1324"/>
      <c r="NLX230" s="1324"/>
      <c r="NLY230" s="1324"/>
      <c r="NLZ230" s="1324"/>
      <c r="NMA230" s="1324"/>
      <c r="NMB230" s="1324"/>
      <c r="NMC230" s="1324"/>
      <c r="NMD230" s="1324"/>
      <c r="NME230" s="1324"/>
      <c r="NMF230" s="1324"/>
      <c r="NMG230" s="1324"/>
      <c r="NMH230" s="1324"/>
      <c r="NMI230" s="1324"/>
      <c r="NMJ230" s="1324"/>
      <c r="NMK230" s="1324"/>
      <c r="NML230" s="1324"/>
      <c r="NMM230" s="1324"/>
      <c r="NMN230" s="1324"/>
      <c r="NMO230" s="1324"/>
      <c r="NMP230" s="1324"/>
      <c r="NMQ230" s="1324"/>
      <c r="NMR230" s="1324"/>
      <c r="NMS230" s="1324"/>
      <c r="NMT230" s="1324"/>
      <c r="NMU230" s="1324"/>
      <c r="NMV230" s="1324"/>
      <c r="NMW230" s="1324"/>
      <c r="NMX230" s="1324"/>
      <c r="NMY230" s="1324"/>
      <c r="NMZ230" s="1324"/>
      <c r="NNA230" s="1324"/>
      <c r="NNB230" s="1324"/>
      <c r="NNC230" s="1324"/>
      <c r="NND230" s="1324"/>
      <c r="NNE230" s="1324"/>
      <c r="NNF230" s="1324"/>
      <c r="NNG230" s="1324"/>
      <c r="NNH230" s="1324"/>
      <c r="NNI230" s="1324"/>
      <c r="NNJ230" s="1324"/>
      <c r="NNK230" s="1324"/>
      <c r="NNL230" s="1324"/>
      <c r="NNM230" s="1324"/>
      <c r="NNN230" s="1324"/>
      <c r="NNO230" s="1324"/>
      <c r="NNP230" s="1324"/>
      <c r="NNQ230" s="1324"/>
      <c r="NNR230" s="1324"/>
      <c r="NNS230" s="1324"/>
      <c r="NNT230" s="1324"/>
      <c r="NNU230" s="1324"/>
      <c r="NNV230" s="1324"/>
      <c r="NNW230" s="1324"/>
      <c r="NNX230" s="1324"/>
      <c r="NNY230" s="1324"/>
      <c r="NNZ230" s="1324"/>
      <c r="NOA230" s="1324"/>
      <c r="NOB230" s="1324"/>
      <c r="NOC230" s="1324"/>
      <c r="NOD230" s="1324"/>
      <c r="NOE230" s="1324"/>
      <c r="NOF230" s="1324"/>
      <c r="NOG230" s="1324"/>
      <c r="NOH230" s="1324"/>
      <c r="NOI230" s="1324"/>
      <c r="NOJ230" s="1324"/>
      <c r="NOK230" s="1324"/>
      <c r="NOL230" s="1324"/>
      <c r="NOM230" s="1324"/>
      <c r="NON230" s="1324"/>
      <c r="NOO230" s="1324"/>
      <c r="NOP230" s="1324"/>
      <c r="NOQ230" s="1324"/>
      <c r="NOR230" s="1324"/>
      <c r="NOS230" s="1324"/>
      <c r="NOT230" s="1324"/>
      <c r="NOU230" s="1324"/>
      <c r="NOV230" s="1324"/>
      <c r="NOW230" s="1324"/>
      <c r="NOX230" s="1324"/>
      <c r="NOY230" s="1324"/>
      <c r="NOZ230" s="1324"/>
      <c r="NPA230" s="1324"/>
      <c r="NPB230" s="1324"/>
      <c r="NPC230" s="1324"/>
      <c r="NPD230" s="1324"/>
      <c r="NPE230" s="1324"/>
      <c r="NPF230" s="1324"/>
      <c r="NPG230" s="1324"/>
      <c r="NPH230" s="1324"/>
      <c r="NPI230" s="1324"/>
      <c r="NPJ230" s="1324"/>
      <c r="NPK230" s="1324"/>
      <c r="NPL230" s="1324"/>
      <c r="NPM230" s="1324"/>
      <c r="NPN230" s="1324"/>
      <c r="NPO230" s="1324"/>
      <c r="NPP230" s="1324"/>
      <c r="NPQ230" s="1324"/>
      <c r="NPR230" s="1324"/>
      <c r="NPS230" s="1324"/>
      <c r="NPT230" s="1324"/>
      <c r="NPU230" s="1324"/>
      <c r="NPV230" s="1324"/>
      <c r="NPW230" s="1324"/>
      <c r="NPX230" s="1324"/>
      <c r="NPY230" s="1324"/>
      <c r="NPZ230" s="1324"/>
      <c r="NQA230" s="1324"/>
      <c r="NQB230" s="1324"/>
      <c r="NQC230" s="1324"/>
      <c r="NQD230" s="1324"/>
      <c r="NQE230" s="1324"/>
      <c r="NQF230" s="1324"/>
      <c r="NQG230" s="1324"/>
      <c r="NQH230" s="1324"/>
      <c r="NQI230" s="1324"/>
      <c r="NQJ230" s="1324"/>
      <c r="NQK230" s="1324"/>
      <c r="NQL230" s="1324"/>
      <c r="NQM230" s="1324"/>
      <c r="NQN230" s="1324"/>
      <c r="NQO230" s="1324"/>
      <c r="NQP230" s="1324"/>
      <c r="NQQ230" s="1324"/>
      <c r="NQR230" s="1324"/>
      <c r="NQS230" s="1324"/>
      <c r="NQT230" s="1324"/>
      <c r="NQU230" s="1324"/>
      <c r="NQV230" s="1324"/>
      <c r="NQW230" s="1324"/>
      <c r="NQX230" s="1324"/>
      <c r="NQY230" s="1324"/>
      <c r="NQZ230" s="1324"/>
      <c r="NRA230" s="1324"/>
      <c r="NRB230" s="1324"/>
      <c r="NRC230" s="1324"/>
      <c r="NRD230" s="1324"/>
      <c r="NRE230" s="1324"/>
      <c r="NRF230" s="1324"/>
      <c r="NRG230" s="1324"/>
      <c r="NRH230" s="1324"/>
      <c r="NRI230" s="1324"/>
      <c r="NRJ230" s="1324"/>
      <c r="NRK230" s="1324"/>
      <c r="NRL230" s="1324"/>
      <c r="NRM230" s="1324"/>
      <c r="NRN230" s="1324"/>
      <c r="NRO230" s="1324"/>
      <c r="NRP230" s="1324"/>
      <c r="NRQ230" s="1324"/>
      <c r="NRR230" s="1324"/>
      <c r="NRS230" s="1324"/>
      <c r="NRT230" s="1324"/>
      <c r="NRU230" s="1324"/>
      <c r="NRV230" s="1324"/>
      <c r="NRW230" s="1324"/>
      <c r="NRX230" s="1324"/>
      <c r="NRY230" s="1324"/>
      <c r="NRZ230" s="1324"/>
      <c r="NSA230" s="1324"/>
      <c r="NSB230" s="1324"/>
      <c r="NSC230" s="1324"/>
      <c r="NSD230" s="1324"/>
      <c r="NSE230" s="1324"/>
      <c r="NSF230" s="1324"/>
      <c r="NSG230" s="1324"/>
      <c r="NSH230" s="1324"/>
      <c r="NSI230" s="1324"/>
      <c r="NSJ230" s="1324"/>
      <c r="NSK230" s="1324"/>
      <c r="NSL230" s="1324"/>
      <c r="NSM230" s="1324"/>
      <c r="NSN230" s="1324"/>
      <c r="NSO230" s="1324"/>
      <c r="NSP230" s="1324"/>
      <c r="NSQ230" s="1324"/>
      <c r="NSR230" s="1324"/>
      <c r="NSS230" s="1324"/>
      <c r="NST230" s="1324"/>
      <c r="NSU230" s="1324"/>
      <c r="NSV230" s="1324"/>
      <c r="NSW230" s="1324"/>
      <c r="NSX230" s="1324"/>
      <c r="NSY230" s="1324"/>
      <c r="NSZ230" s="1324"/>
      <c r="NTA230" s="1324"/>
      <c r="NTB230" s="1324"/>
      <c r="NTC230" s="1324"/>
      <c r="NTD230" s="1324"/>
      <c r="NTE230" s="1324"/>
      <c r="NTF230" s="1324"/>
      <c r="NTG230" s="1324"/>
      <c r="NTH230" s="1324"/>
      <c r="NTI230" s="1324"/>
      <c r="NTJ230" s="1324"/>
      <c r="NTK230" s="1324"/>
      <c r="NTL230" s="1324"/>
      <c r="NTM230" s="1324"/>
      <c r="NTN230" s="1324"/>
      <c r="NTO230" s="1324"/>
      <c r="NTP230" s="1324"/>
      <c r="NTQ230" s="1324"/>
      <c r="NTR230" s="1324"/>
      <c r="NTS230" s="1324"/>
      <c r="NTT230" s="1324"/>
      <c r="NTU230" s="1324"/>
      <c r="NTV230" s="1324"/>
      <c r="NTW230" s="1324"/>
      <c r="NTX230" s="1324"/>
      <c r="NTY230" s="1324"/>
      <c r="NTZ230" s="1324"/>
      <c r="NUA230" s="1324"/>
      <c r="NUB230" s="1324"/>
      <c r="NUC230" s="1324"/>
      <c r="NUD230" s="1324"/>
      <c r="NUE230" s="1324"/>
      <c r="NUF230" s="1324"/>
      <c r="NUG230" s="1324"/>
      <c r="NUH230" s="1324"/>
      <c r="NUI230" s="1324"/>
      <c r="NUJ230" s="1324"/>
      <c r="NUK230" s="1324"/>
      <c r="NUL230" s="1324"/>
      <c r="NUM230" s="1324"/>
      <c r="NUN230" s="1324"/>
      <c r="NUO230" s="1324"/>
      <c r="NUP230" s="1324"/>
      <c r="NUQ230" s="1324"/>
      <c r="NUR230" s="1324"/>
      <c r="NUS230" s="1324"/>
      <c r="NUT230" s="1324"/>
      <c r="NUU230" s="1324"/>
      <c r="NUV230" s="1324"/>
      <c r="NUW230" s="1324"/>
      <c r="NUX230" s="1324"/>
      <c r="NUY230" s="1324"/>
      <c r="NUZ230" s="1324"/>
      <c r="NVA230" s="1324"/>
      <c r="NVB230" s="1324"/>
      <c r="NVC230" s="1324"/>
      <c r="NVD230" s="1324"/>
      <c r="NVE230" s="1324"/>
      <c r="NVF230" s="1324"/>
      <c r="NVG230" s="1324"/>
      <c r="NVH230" s="1324"/>
      <c r="NVI230" s="1324"/>
      <c r="NVJ230" s="1324"/>
      <c r="NVK230" s="1324"/>
      <c r="NVL230" s="1324"/>
      <c r="NVM230" s="1324"/>
      <c r="NVN230" s="1324"/>
      <c r="NVO230" s="1324"/>
      <c r="NVP230" s="1324"/>
      <c r="NVQ230" s="1324"/>
      <c r="NVR230" s="1324"/>
      <c r="NVS230" s="1324"/>
      <c r="NVT230" s="1324"/>
      <c r="NVU230" s="1324"/>
      <c r="NVV230" s="1324"/>
      <c r="NVW230" s="1324"/>
      <c r="NVX230" s="1324"/>
      <c r="NVY230" s="1324"/>
      <c r="NVZ230" s="1324"/>
      <c r="NWA230" s="1324"/>
      <c r="NWB230" s="1324"/>
      <c r="NWC230" s="1324"/>
      <c r="NWD230" s="1324"/>
      <c r="NWE230" s="1324"/>
      <c r="NWF230" s="1324"/>
      <c r="NWG230" s="1324"/>
      <c r="NWH230" s="1324"/>
      <c r="NWI230" s="1324"/>
      <c r="NWJ230" s="1324"/>
      <c r="NWK230" s="1324"/>
      <c r="NWL230" s="1324"/>
      <c r="NWM230" s="1324"/>
      <c r="NWN230" s="1324"/>
      <c r="NWO230" s="1324"/>
      <c r="NWP230" s="1324"/>
      <c r="NWQ230" s="1324"/>
      <c r="NWR230" s="1324"/>
      <c r="NWS230" s="1324"/>
      <c r="NWT230" s="1324"/>
      <c r="NWU230" s="1324"/>
      <c r="NWV230" s="1324"/>
      <c r="NWW230" s="1324"/>
      <c r="NWX230" s="1324"/>
      <c r="NWY230" s="1324"/>
      <c r="NWZ230" s="1324"/>
      <c r="NXA230" s="1324"/>
      <c r="NXB230" s="1324"/>
      <c r="NXC230" s="1324"/>
      <c r="NXD230" s="1324"/>
      <c r="NXE230" s="1324"/>
      <c r="NXF230" s="1324"/>
      <c r="NXG230" s="1324"/>
      <c r="NXH230" s="1324"/>
      <c r="NXI230" s="1324"/>
      <c r="NXJ230" s="1324"/>
      <c r="NXK230" s="1324"/>
      <c r="NXL230" s="1324"/>
      <c r="NXM230" s="1324"/>
      <c r="NXN230" s="1324"/>
      <c r="NXO230" s="1324"/>
      <c r="NXP230" s="1324"/>
      <c r="NXQ230" s="1324"/>
      <c r="NXR230" s="1324"/>
      <c r="NXS230" s="1324"/>
      <c r="NXT230" s="1324"/>
      <c r="NXU230" s="1324"/>
      <c r="NXV230" s="1324"/>
      <c r="NXW230" s="1324"/>
      <c r="NXX230" s="1324"/>
      <c r="NXY230" s="1324"/>
      <c r="NXZ230" s="1324"/>
      <c r="NYA230" s="1324"/>
      <c r="NYB230" s="1324"/>
      <c r="NYC230" s="1324"/>
      <c r="NYD230" s="1324"/>
      <c r="NYE230" s="1324"/>
      <c r="NYF230" s="1324"/>
      <c r="NYG230" s="1324"/>
      <c r="NYH230" s="1324"/>
      <c r="NYI230" s="1324"/>
      <c r="NYJ230" s="1324"/>
      <c r="NYK230" s="1324"/>
      <c r="NYL230" s="1324"/>
      <c r="NYM230" s="1324"/>
      <c r="NYN230" s="1324"/>
      <c r="NYO230" s="1324"/>
      <c r="NYP230" s="1324"/>
      <c r="NYQ230" s="1324"/>
      <c r="NYR230" s="1324"/>
      <c r="NYS230" s="1324"/>
      <c r="NYT230" s="1324"/>
      <c r="NYU230" s="1324"/>
      <c r="NYV230" s="1324"/>
      <c r="NYW230" s="1324"/>
      <c r="NYX230" s="1324"/>
      <c r="NYY230" s="1324"/>
      <c r="NYZ230" s="1324"/>
      <c r="NZA230" s="1324"/>
      <c r="NZB230" s="1324"/>
      <c r="NZC230" s="1324"/>
      <c r="NZD230" s="1324"/>
      <c r="NZE230" s="1324"/>
      <c r="NZF230" s="1324"/>
      <c r="NZG230" s="1324"/>
      <c r="NZH230" s="1324"/>
      <c r="NZI230" s="1324"/>
      <c r="NZJ230" s="1324"/>
      <c r="NZK230" s="1324"/>
      <c r="NZL230" s="1324"/>
      <c r="NZM230" s="1324"/>
      <c r="NZN230" s="1324"/>
      <c r="NZO230" s="1324"/>
      <c r="NZP230" s="1324"/>
      <c r="NZQ230" s="1324"/>
      <c r="NZR230" s="1324"/>
      <c r="NZS230" s="1324"/>
      <c r="NZT230" s="1324"/>
      <c r="NZU230" s="1324"/>
      <c r="NZV230" s="1324"/>
      <c r="NZW230" s="1324"/>
      <c r="NZX230" s="1324"/>
      <c r="NZY230" s="1324"/>
      <c r="NZZ230" s="1324"/>
      <c r="OAA230" s="1324"/>
      <c r="OAB230" s="1324"/>
      <c r="OAC230" s="1324"/>
      <c r="OAD230" s="1324"/>
      <c r="OAE230" s="1324"/>
      <c r="OAF230" s="1324"/>
      <c r="OAG230" s="1324"/>
      <c r="OAH230" s="1324"/>
      <c r="OAI230" s="1324"/>
      <c r="OAJ230" s="1324"/>
      <c r="OAK230" s="1324"/>
      <c r="OAL230" s="1324"/>
      <c r="OAM230" s="1324"/>
      <c r="OAN230" s="1324"/>
      <c r="OAO230" s="1324"/>
      <c r="OAP230" s="1324"/>
      <c r="OAQ230" s="1324"/>
      <c r="OAR230" s="1324"/>
      <c r="OAS230" s="1324"/>
      <c r="OAT230" s="1324"/>
      <c r="OAU230" s="1324"/>
      <c r="OAV230" s="1324"/>
      <c r="OAW230" s="1324"/>
      <c r="OAX230" s="1324"/>
      <c r="OAY230" s="1324"/>
      <c r="OAZ230" s="1324"/>
      <c r="OBA230" s="1324"/>
      <c r="OBB230" s="1324"/>
      <c r="OBC230" s="1324"/>
      <c r="OBD230" s="1324"/>
      <c r="OBE230" s="1324"/>
      <c r="OBF230" s="1324"/>
      <c r="OBG230" s="1324"/>
      <c r="OBH230" s="1324"/>
      <c r="OBI230" s="1324"/>
      <c r="OBJ230" s="1324"/>
      <c r="OBK230" s="1324"/>
      <c r="OBL230" s="1324"/>
      <c r="OBM230" s="1324"/>
      <c r="OBN230" s="1324"/>
      <c r="OBO230" s="1324"/>
      <c r="OBP230" s="1324"/>
      <c r="OBQ230" s="1324"/>
      <c r="OBR230" s="1324"/>
      <c r="OBS230" s="1324"/>
      <c r="OBT230" s="1324"/>
      <c r="OBU230" s="1324"/>
      <c r="OBV230" s="1324"/>
      <c r="OBW230" s="1324"/>
      <c r="OBX230" s="1324"/>
      <c r="OBY230" s="1324"/>
      <c r="OBZ230" s="1324"/>
      <c r="OCA230" s="1324"/>
      <c r="OCB230" s="1324"/>
      <c r="OCC230" s="1324"/>
      <c r="OCD230" s="1324"/>
      <c r="OCE230" s="1324"/>
      <c r="OCF230" s="1324"/>
      <c r="OCG230" s="1324"/>
      <c r="OCH230" s="1324"/>
      <c r="OCI230" s="1324"/>
      <c r="OCJ230" s="1324"/>
      <c r="OCK230" s="1324"/>
      <c r="OCL230" s="1324"/>
      <c r="OCM230" s="1324"/>
      <c r="OCN230" s="1324"/>
      <c r="OCO230" s="1324"/>
      <c r="OCP230" s="1324"/>
      <c r="OCQ230" s="1324"/>
      <c r="OCR230" s="1324"/>
      <c r="OCS230" s="1324"/>
      <c r="OCT230" s="1324"/>
      <c r="OCU230" s="1324"/>
      <c r="OCV230" s="1324"/>
      <c r="OCW230" s="1324"/>
      <c r="OCX230" s="1324"/>
      <c r="OCY230" s="1324"/>
      <c r="OCZ230" s="1324"/>
      <c r="ODA230" s="1324"/>
      <c r="ODB230" s="1324"/>
      <c r="ODC230" s="1324"/>
      <c r="ODD230" s="1324"/>
      <c r="ODE230" s="1324"/>
      <c r="ODF230" s="1324"/>
      <c r="ODG230" s="1324"/>
      <c r="ODH230" s="1324"/>
      <c r="ODI230" s="1324"/>
      <c r="ODJ230" s="1324"/>
      <c r="ODK230" s="1324"/>
      <c r="ODL230" s="1324"/>
      <c r="ODM230" s="1324"/>
      <c r="ODN230" s="1324"/>
      <c r="ODO230" s="1324"/>
      <c r="ODP230" s="1324"/>
      <c r="ODQ230" s="1324"/>
      <c r="ODR230" s="1324"/>
      <c r="ODS230" s="1324"/>
      <c r="ODT230" s="1324"/>
      <c r="ODU230" s="1324"/>
      <c r="ODV230" s="1324"/>
      <c r="ODW230" s="1324"/>
      <c r="ODX230" s="1324"/>
      <c r="ODY230" s="1324"/>
      <c r="ODZ230" s="1324"/>
      <c r="OEA230" s="1324"/>
      <c r="OEB230" s="1324"/>
      <c r="OEC230" s="1324"/>
      <c r="OED230" s="1324"/>
      <c r="OEE230" s="1324"/>
      <c r="OEF230" s="1324"/>
      <c r="OEG230" s="1324"/>
      <c r="OEH230" s="1324"/>
      <c r="OEI230" s="1324"/>
      <c r="OEJ230" s="1324"/>
      <c r="OEK230" s="1324"/>
      <c r="OEL230" s="1324"/>
      <c r="OEM230" s="1324"/>
      <c r="OEN230" s="1324"/>
      <c r="OEO230" s="1324"/>
      <c r="OEP230" s="1324"/>
      <c r="OEQ230" s="1324"/>
      <c r="OER230" s="1324"/>
      <c r="OES230" s="1324"/>
      <c r="OET230" s="1324"/>
      <c r="OEU230" s="1324"/>
      <c r="OEV230" s="1324"/>
      <c r="OEW230" s="1324"/>
      <c r="OEX230" s="1324"/>
      <c r="OEY230" s="1324"/>
      <c r="OEZ230" s="1324"/>
      <c r="OFA230" s="1324"/>
      <c r="OFB230" s="1324"/>
      <c r="OFC230" s="1324"/>
      <c r="OFD230" s="1324"/>
      <c r="OFE230" s="1324"/>
      <c r="OFF230" s="1324"/>
      <c r="OFG230" s="1324"/>
      <c r="OFH230" s="1324"/>
      <c r="OFI230" s="1324"/>
      <c r="OFJ230" s="1324"/>
      <c r="OFK230" s="1324"/>
      <c r="OFL230" s="1324"/>
      <c r="OFM230" s="1324"/>
      <c r="OFN230" s="1324"/>
      <c r="OFO230" s="1324"/>
      <c r="OFP230" s="1324"/>
      <c r="OFQ230" s="1324"/>
      <c r="OFR230" s="1324"/>
      <c r="OFS230" s="1324"/>
      <c r="OFT230" s="1324"/>
      <c r="OFU230" s="1324"/>
      <c r="OFV230" s="1324"/>
      <c r="OFW230" s="1324"/>
      <c r="OFX230" s="1324"/>
      <c r="OFY230" s="1324"/>
      <c r="OFZ230" s="1324"/>
      <c r="OGA230" s="1324"/>
      <c r="OGB230" s="1324"/>
      <c r="OGC230" s="1324"/>
      <c r="OGD230" s="1324"/>
      <c r="OGE230" s="1324"/>
      <c r="OGF230" s="1324"/>
      <c r="OGG230" s="1324"/>
      <c r="OGH230" s="1324"/>
      <c r="OGI230" s="1324"/>
      <c r="OGJ230" s="1324"/>
      <c r="OGK230" s="1324"/>
      <c r="OGL230" s="1324"/>
      <c r="OGM230" s="1324"/>
      <c r="OGN230" s="1324"/>
      <c r="OGO230" s="1324"/>
      <c r="OGP230" s="1324"/>
      <c r="OGQ230" s="1324"/>
      <c r="OGR230" s="1324"/>
      <c r="OGS230" s="1324"/>
      <c r="OGT230" s="1324"/>
      <c r="OGU230" s="1324"/>
      <c r="OGV230" s="1324"/>
      <c r="OGW230" s="1324"/>
      <c r="OGX230" s="1324"/>
      <c r="OGY230" s="1324"/>
      <c r="OGZ230" s="1324"/>
      <c r="OHA230" s="1324"/>
      <c r="OHB230" s="1324"/>
      <c r="OHC230" s="1324"/>
      <c r="OHD230" s="1324"/>
      <c r="OHE230" s="1324"/>
      <c r="OHF230" s="1324"/>
      <c r="OHG230" s="1324"/>
      <c r="OHH230" s="1324"/>
      <c r="OHI230" s="1324"/>
      <c r="OHJ230" s="1324"/>
      <c r="OHK230" s="1324"/>
      <c r="OHL230" s="1324"/>
      <c r="OHM230" s="1324"/>
      <c r="OHN230" s="1324"/>
      <c r="OHO230" s="1324"/>
      <c r="OHP230" s="1324"/>
      <c r="OHQ230" s="1324"/>
      <c r="OHR230" s="1324"/>
      <c r="OHS230" s="1324"/>
      <c r="OHT230" s="1324"/>
      <c r="OHU230" s="1324"/>
      <c r="OHV230" s="1324"/>
      <c r="OHW230" s="1324"/>
      <c r="OHX230" s="1324"/>
      <c r="OHY230" s="1324"/>
      <c r="OHZ230" s="1324"/>
      <c r="OIA230" s="1324"/>
      <c r="OIB230" s="1324"/>
      <c r="OIC230" s="1324"/>
      <c r="OID230" s="1324"/>
      <c r="OIE230" s="1324"/>
      <c r="OIF230" s="1324"/>
      <c r="OIG230" s="1324"/>
      <c r="OIH230" s="1324"/>
      <c r="OII230" s="1324"/>
      <c r="OIJ230" s="1324"/>
      <c r="OIK230" s="1324"/>
      <c r="OIL230" s="1324"/>
      <c r="OIM230" s="1324"/>
      <c r="OIN230" s="1324"/>
      <c r="OIO230" s="1324"/>
      <c r="OIP230" s="1324"/>
      <c r="OIQ230" s="1324"/>
      <c r="OIR230" s="1324"/>
      <c r="OIS230" s="1324"/>
      <c r="OIT230" s="1324"/>
      <c r="OIU230" s="1324"/>
      <c r="OIV230" s="1324"/>
      <c r="OIW230" s="1324"/>
      <c r="OIX230" s="1324"/>
      <c r="OIY230" s="1324"/>
      <c r="OIZ230" s="1324"/>
      <c r="OJA230" s="1324"/>
      <c r="OJB230" s="1324"/>
      <c r="OJC230" s="1324"/>
      <c r="OJD230" s="1324"/>
      <c r="OJE230" s="1324"/>
      <c r="OJF230" s="1324"/>
      <c r="OJG230" s="1324"/>
      <c r="OJH230" s="1324"/>
      <c r="OJI230" s="1324"/>
      <c r="OJJ230" s="1324"/>
      <c r="OJK230" s="1324"/>
      <c r="OJL230" s="1324"/>
      <c r="OJM230" s="1324"/>
      <c r="OJN230" s="1324"/>
      <c r="OJO230" s="1324"/>
      <c r="OJP230" s="1324"/>
      <c r="OJQ230" s="1324"/>
      <c r="OJR230" s="1324"/>
      <c r="OJS230" s="1324"/>
      <c r="OJT230" s="1324"/>
      <c r="OJU230" s="1324"/>
      <c r="OJV230" s="1324"/>
      <c r="OJW230" s="1324"/>
      <c r="OJX230" s="1324"/>
      <c r="OJY230" s="1324"/>
      <c r="OJZ230" s="1324"/>
      <c r="OKA230" s="1324"/>
      <c r="OKB230" s="1324"/>
      <c r="OKC230" s="1324"/>
      <c r="OKD230" s="1324"/>
      <c r="OKE230" s="1324"/>
      <c r="OKF230" s="1324"/>
      <c r="OKG230" s="1324"/>
      <c r="OKH230" s="1324"/>
      <c r="OKI230" s="1324"/>
      <c r="OKJ230" s="1324"/>
      <c r="OKK230" s="1324"/>
      <c r="OKL230" s="1324"/>
      <c r="OKM230" s="1324"/>
      <c r="OKN230" s="1324"/>
      <c r="OKO230" s="1324"/>
      <c r="OKP230" s="1324"/>
      <c r="OKQ230" s="1324"/>
      <c r="OKR230" s="1324"/>
      <c r="OKS230" s="1324"/>
      <c r="OKT230" s="1324"/>
      <c r="OKU230" s="1324"/>
      <c r="OKV230" s="1324"/>
      <c r="OKW230" s="1324"/>
      <c r="OKX230" s="1324"/>
      <c r="OKY230" s="1324"/>
      <c r="OKZ230" s="1324"/>
      <c r="OLA230" s="1324"/>
      <c r="OLB230" s="1324"/>
      <c r="OLC230" s="1324"/>
      <c r="OLD230" s="1324"/>
      <c r="OLE230" s="1324"/>
      <c r="OLF230" s="1324"/>
      <c r="OLG230" s="1324"/>
      <c r="OLH230" s="1324"/>
      <c r="OLI230" s="1324"/>
      <c r="OLJ230" s="1324"/>
      <c r="OLK230" s="1324"/>
      <c r="OLL230" s="1324"/>
      <c r="OLM230" s="1324"/>
      <c r="OLN230" s="1324"/>
      <c r="OLO230" s="1324"/>
      <c r="OLP230" s="1324"/>
      <c r="OLQ230" s="1324"/>
      <c r="OLR230" s="1324"/>
      <c r="OLS230" s="1324"/>
      <c r="OLT230" s="1324"/>
      <c r="OLU230" s="1324"/>
      <c r="OLV230" s="1324"/>
      <c r="OLW230" s="1324"/>
      <c r="OLX230" s="1324"/>
      <c r="OLY230" s="1324"/>
      <c r="OLZ230" s="1324"/>
      <c r="OMA230" s="1324"/>
      <c r="OMB230" s="1324"/>
      <c r="OMC230" s="1324"/>
      <c r="OMD230" s="1324"/>
      <c r="OME230" s="1324"/>
      <c r="OMF230" s="1324"/>
      <c r="OMG230" s="1324"/>
      <c r="OMH230" s="1324"/>
      <c r="OMI230" s="1324"/>
      <c r="OMJ230" s="1324"/>
      <c r="OMK230" s="1324"/>
      <c r="OML230" s="1324"/>
      <c r="OMM230" s="1324"/>
      <c r="OMN230" s="1324"/>
      <c r="OMO230" s="1324"/>
      <c r="OMP230" s="1324"/>
      <c r="OMQ230" s="1324"/>
      <c r="OMR230" s="1324"/>
      <c r="OMS230" s="1324"/>
      <c r="OMT230" s="1324"/>
      <c r="OMU230" s="1324"/>
      <c r="OMV230" s="1324"/>
      <c r="OMW230" s="1324"/>
      <c r="OMX230" s="1324"/>
      <c r="OMY230" s="1324"/>
      <c r="OMZ230" s="1324"/>
      <c r="ONA230" s="1324"/>
      <c r="ONB230" s="1324"/>
      <c r="ONC230" s="1324"/>
      <c r="OND230" s="1324"/>
      <c r="ONE230" s="1324"/>
      <c r="ONF230" s="1324"/>
      <c r="ONG230" s="1324"/>
      <c r="ONH230" s="1324"/>
      <c r="ONI230" s="1324"/>
      <c r="ONJ230" s="1324"/>
      <c r="ONK230" s="1324"/>
      <c r="ONL230" s="1324"/>
      <c r="ONM230" s="1324"/>
      <c r="ONN230" s="1324"/>
      <c r="ONO230" s="1324"/>
      <c r="ONP230" s="1324"/>
      <c r="ONQ230" s="1324"/>
      <c r="ONR230" s="1324"/>
      <c r="ONS230" s="1324"/>
      <c r="ONT230" s="1324"/>
      <c r="ONU230" s="1324"/>
      <c r="ONV230" s="1324"/>
      <c r="ONW230" s="1324"/>
      <c r="ONX230" s="1324"/>
      <c r="ONY230" s="1324"/>
      <c r="ONZ230" s="1324"/>
      <c r="OOA230" s="1324"/>
      <c r="OOB230" s="1324"/>
      <c r="OOC230" s="1324"/>
      <c r="OOD230" s="1324"/>
      <c r="OOE230" s="1324"/>
      <c r="OOF230" s="1324"/>
      <c r="OOG230" s="1324"/>
      <c r="OOH230" s="1324"/>
      <c r="OOI230" s="1324"/>
      <c r="OOJ230" s="1324"/>
      <c r="OOK230" s="1324"/>
      <c r="OOL230" s="1324"/>
      <c r="OOM230" s="1324"/>
      <c r="OON230" s="1324"/>
      <c r="OOO230" s="1324"/>
      <c r="OOP230" s="1324"/>
      <c r="OOQ230" s="1324"/>
      <c r="OOR230" s="1324"/>
      <c r="OOS230" s="1324"/>
      <c r="OOT230" s="1324"/>
      <c r="OOU230" s="1324"/>
      <c r="OOV230" s="1324"/>
      <c r="OOW230" s="1324"/>
      <c r="OOX230" s="1324"/>
      <c r="OOY230" s="1324"/>
      <c r="OOZ230" s="1324"/>
      <c r="OPA230" s="1324"/>
      <c r="OPB230" s="1324"/>
      <c r="OPC230" s="1324"/>
      <c r="OPD230" s="1324"/>
      <c r="OPE230" s="1324"/>
      <c r="OPF230" s="1324"/>
      <c r="OPG230" s="1324"/>
      <c r="OPH230" s="1324"/>
      <c r="OPI230" s="1324"/>
      <c r="OPJ230" s="1324"/>
      <c r="OPK230" s="1324"/>
      <c r="OPL230" s="1324"/>
      <c r="OPM230" s="1324"/>
      <c r="OPN230" s="1324"/>
      <c r="OPO230" s="1324"/>
      <c r="OPP230" s="1324"/>
      <c r="OPQ230" s="1324"/>
      <c r="OPR230" s="1324"/>
      <c r="OPS230" s="1324"/>
      <c r="OPT230" s="1324"/>
      <c r="OPU230" s="1324"/>
      <c r="OPV230" s="1324"/>
      <c r="OPW230" s="1324"/>
      <c r="OPX230" s="1324"/>
      <c r="OPY230" s="1324"/>
      <c r="OPZ230" s="1324"/>
      <c r="OQA230" s="1324"/>
      <c r="OQB230" s="1324"/>
      <c r="OQC230" s="1324"/>
      <c r="OQD230" s="1324"/>
      <c r="OQE230" s="1324"/>
      <c r="OQF230" s="1324"/>
      <c r="OQG230" s="1324"/>
      <c r="OQH230" s="1324"/>
      <c r="OQI230" s="1324"/>
      <c r="OQJ230" s="1324"/>
      <c r="OQK230" s="1324"/>
      <c r="OQL230" s="1324"/>
      <c r="OQM230" s="1324"/>
      <c r="OQN230" s="1324"/>
      <c r="OQO230" s="1324"/>
      <c r="OQP230" s="1324"/>
      <c r="OQQ230" s="1324"/>
      <c r="OQR230" s="1324"/>
      <c r="OQS230" s="1324"/>
      <c r="OQT230" s="1324"/>
      <c r="OQU230" s="1324"/>
      <c r="OQV230" s="1324"/>
      <c r="OQW230" s="1324"/>
      <c r="OQX230" s="1324"/>
      <c r="OQY230" s="1324"/>
      <c r="OQZ230" s="1324"/>
      <c r="ORA230" s="1324"/>
      <c r="ORB230" s="1324"/>
      <c r="ORC230" s="1324"/>
      <c r="ORD230" s="1324"/>
      <c r="ORE230" s="1324"/>
      <c r="ORF230" s="1324"/>
      <c r="ORG230" s="1324"/>
      <c r="ORH230" s="1324"/>
      <c r="ORI230" s="1324"/>
      <c r="ORJ230" s="1324"/>
      <c r="ORK230" s="1324"/>
      <c r="ORL230" s="1324"/>
      <c r="ORM230" s="1324"/>
      <c r="ORN230" s="1324"/>
      <c r="ORO230" s="1324"/>
      <c r="ORP230" s="1324"/>
      <c r="ORQ230" s="1324"/>
      <c r="ORR230" s="1324"/>
      <c r="ORS230" s="1324"/>
      <c r="ORT230" s="1324"/>
      <c r="ORU230" s="1324"/>
      <c r="ORV230" s="1324"/>
      <c r="ORW230" s="1324"/>
      <c r="ORX230" s="1324"/>
      <c r="ORY230" s="1324"/>
      <c r="ORZ230" s="1324"/>
      <c r="OSA230" s="1324"/>
      <c r="OSB230" s="1324"/>
      <c r="OSC230" s="1324"/>
      <c r="OSD230" s="1324"/>
      <c r="OSE230" s="1324"/>
      <c r="OSF230" s="1324"/>
      <c r="OSG230" s="1324"/>
      <c r="OSH230" s="1324"/>
      <c r="OSI230" s="1324"/>
      <c r="OSJ230" s="1324"/>
      <c r="OSK230" s="1324"/>
      <c r="OSL230" s="1324"/>
      <c r="OSM230" s="1324"/>
      <c r="OSN230" s="1324"/>
      <c r="OSO230" s="1324"/>
      <c r="OSP230" s="1324"/>
      <c r="OSQ230" s="1324"/>
      <c r="OSR230" s="1324"/>
      <c r="OSS230" s="1324"/>
      <c r="OST230" s="1324"/>
      <c r="OSU230" s="1324"/>
      <c r="OSV230" s="1324"/>
      <c r="OSW230" s="1324"/>
      <c r="OSX230" s="1324"/>
      <c r="OSY230" s="1324"/>
      <c r="OSZ230" s="1324"/>
      <c r="OTA230" s="1324"/>
      <c r="OTB230" s="1324"/>
      <c r="OTC230" s="1324"/>
      <c r="OTD230" s="1324"/>
      <c r="OTE230" s="1324"/>
      <c r="OTF230" s="1324"/>
      <c r="OTG230" s="1324"/>
      <c r="OTH230" s="1324"/>
      <c r="OTI230" s="1324"/>
      <c r="OTJ230" s="1324"/>
      <c r="OTK230" s="1324"/>
      <c r="OTL230" s="1324"/>
      <c r="OTM230" s="1324"/>
      <c r="OTN230" s="1324"/>
      <c r="OTO230" s="1324"/>
      <c r="OTP230" s="1324"/>
      <c r="OTQ230" s="1324"/>
      <c r="OTR230" s="1324"/>
      <c r="OTS230" s="1324"/>
      <c r="OTT230" s="1324"/>
      <c r="OTU230" s="1324"/>
      <c r="OTV230" s="1324"/>
      <c r="OTW230" s="1324"/>
      <c r="OTX230" s="1324"/>
      <c r="OTY230" s="1324"/>
      <c r="OTZ230" s="1324"/>
      <c r="OUA230" s="1324"/>
      <c r="OUB230" s="1324"/>
      <c r="OUC230" s="1324"/>
      <c r="OUD230" s="1324"/>
      <c r="OUE230" s="1324"/>
      <c r="OUF230" s="1324"/>
      <c r="OUG230" s="1324"/>
      <c r="OUH230" s="1324"/>
      <c r="OUI230" s="1324"/>
      <c r="OUJ230" s="1324"/>
      <c r="OUK230" s="1324"/>
      <c r="OUL230" s="1324"/>
      <c r="OUM230" s="1324"/>
      <c r="OUN230" s="1324"/>
      <c r="OUO230" s="1324"/>
      <c r="OUP230" s="1324"/>
      <c r="OUQ230" s="1324"/>
      <c r="OUR230" s="1324"/>
      <c r="OUS230" s="1324"/>
      <c r="OUT230" s="1324"/>
      <c r="OUU230" s="1324"/>
      <c r="OUV230" s="1324"/>
      <c r="OUW230" s="1324"/>
      <c r="OUX230" s="1324"/>
      <c r="OUY230" s="1324"/>
      <c r="OUZ230" s="1324"/>
      <c r="OVA230" s="1324"/>
      <c r="OVB230" s="1324"/>
      <c r="OVC230" s="1324"/>
      <c r="OVD230" s="1324"/>
      <c r="OVE230" s="1324"/>
      <c r="OVF230" s="1324"/>
      <c r="OVG230" s="1324"/>
      <c r="OVH230" s="1324"/>
      <c r="OVI230" s="1324"/>
      <c r="OVJ230" s="1324"/>
      <c r="OVK230" s="1324"/>
      <c r="OVL230" s="1324"/>
      <c r="OVM230" s="1324"/>
      <c r="OVN230" s="1324"/>
      <c r="OVO230" s="1324"/>
      <c r="OVP230" s="1324"/>
      <c r="OVQ230" s="1324"/>
      <c r="OVR230" s="1324"/>
      <c r="OVS230" s="1324"/>
      <c r="OVT230" s="1324"/>
      <c r="OVU230" s="1324"/>
      <c r="OVV230" s="1324"/>
      <c r="OVW230" s="1324"/>
      <c r="OVX230" s="1324"/>
      <c r="OVY230" s="1324"/>
      <c r="OVZ230" s="1324"/>
      <c r="OWA230" s="1324"/>
      <c r="OWB230" s="1324"/>
      <c r="OWC230" s="1324"/>
      <c r="OWD230" s="1324"/>
      <c r="OWE230" s="1324"/>
      <c r="OWF230" s="1324"/>
      <c r="OWG230" s="1324"/>
      <c r="OWH230" s="1324"/>
      <c r="OWI230" s="1324"/>
      <c r="OWJ230" s="1324"/>
      <c r="OWK230" s="1324"/>
      <c r="OWL230" s="1324"/>
      <c r="OWM230" s="1324"/>
      <c r="OWN230" s="1324"/>
      <c r="OWO230" s="1324"/>
      <c r="OWP230" s="1324"/>
      <c r="OWQ230" s="1324"/>
      <c r="OWR230" s="1324"/>
      <c r="OWS230" s="1324"/>
      <c r="OWT230" s="1324"/>
      <c r="OWU230" s="1324"/>
      <c r="OWV230" s="1324"/>
      <c r="OWW230" s="1324"/>
      <c r="OWX230" s="1324"/>
      <c r="OWY230" s="1324"/>
      <c r="OWZ230" s="1324"/>
      <c r="OXA230" s="1324"/>
      <c r="OXB230" s="1324"/>
      <c r="OXC230" s="1324"/>
      <c r="OXD230" s="1324"/>
      <c r="OXE230" s="1324"/>
      <c r="OXF230" s="1324"/>
      <c r="OXG230" s="1324"/>
      <c r="OXH230" s="1324"/>
      <c r="OXI230" s="1324"/>
      <c r="OXJ230" s="1324"/>
      <c r="OXK230" s="1324"/>
      <c r="OXL230" s="1324"/>
      <c r="OXM230" s="1324"/>
      <c r="OXN230" s="1324"/>
      <c r="OXO230" s="1324"/>
      <c r="OXP230" s="1324"/>
      <c r="OXQ230" s="1324"/>
      <c r="OXR230" s="1324"/>
      <c r="OXS230" s="1324"/>
      <c r="OXT230" s="1324"/>
      <c r="OXU230" s="1324"/>
      <c r="OXV230" s="1324"/>
      <c r="OXW230" s="1324"/>
      <c r="OXX230" s="1324"/>
      <c r="OXY230" s="1324"/>
      <c r="OXZ230" s="1324"/>
      <c r="OYA230" s="1324"/>
      <c r="OYB230" s="1324"/>
      <c r="OYC230" s="1324"/>
      <c r="OYD230" s="1324"/>
      <c r="OYE230" s="1324"/>
      <c r="OYF230" s="1324"/>
      <c r="OYG230" s="1324"/>
      <c r="OYH230" s="1324"/>
      <c r="OYI230" s="1324"/>
      <c r="OYJ230" s="1324"/>
      <c r="OYK230" s="1324"/>
      <c r="OYL230" s="1324"/>
      <c r="OYM230" s="1324"/>
      <c r="OYN230" s="1324"/>
      <c r="OYO230" s="1324"/>
      <c r="OYP230" s="1324"/>
      <c r="OYQ230" s="1324"/>
      <c r="OYR230" s="1324"/>
      <c r="OYS230" s="1324"/>
      <c r="OYT230" s="1324"/>
      <c r="OYU230" s="1324"/>
      <c r="OYV230" s="1324"/>
      <c r="OYW230" s="1324"/>
      <c r="OYX230" s="1324"/>
      <c r="OYY230" s="1324"/>
      <c r="OYZ230" s="1324"/>
      <c r="OZA230" s="1324"/>
      <c r="OZB230" s="1324"/>
      <c r="OZC230" s="1324"/>
      <c r="OZD230" s="1324"/>
      <c r="OZE230" s="1324"/>
      <c r="OZF230" s="1324"/>
      <c r="OZG230" s="1324"/>
      <c r="OZH230" s="1324"/>
      <c r="OZI230" s="1324"/>
      <c r="OZJ230" s="1324"/>
      <c r="OZK230" s="1324"/>
      <c r="OZL230" s="1324"/>
      <c r="OZM230" s="1324"/>
      <c r="OZN230" s="1324"/>
      <c r="OZO230" s="1324"/>
      <c r="OZP230" s="1324"/>
      <c r="OZQ230" s="1324"/>
      <c r="OZR230" s="1324"/>
      <c r="OZS230" s="1324"/>
      <c r="OZT230" s="1324"/>
      <c r="OZU230" s="1324"/>
      <c r="OZV230" s="1324"/>
      <c r="OZW230" s="1324"/>
      <c r="OZX230" s="1324"/>
      <c r="OZY230" s="1324"/>
      <c r="OZZ230" s="1324"/>
      <c r="PAA230" s="1324"/>
      <c r="PAB230" s="1324"/>
      <c r="PAC230" s="1324"/>
      <c r="PAD230" s="1324"/>
      <c r="PAE230" s="1324"/>
      <c r="PAF230" s="1324"/>
      <c r="PAG230" s="1324"/>
      <c r="PAH230" s="1324"/>
      <c r="PAI230" s="1324"/>
      <c r="PAJ230" s="1324"/>
      <c r="PAK230" s="1324"/>
      <c r="PAL230" s="1324"/>
      <c r="PAM230" s="1324"/>
      <c r="PAN230" s="1324"/>
      <c r="PAO230" s="1324"/>
      <c r="PAP230" s="1324"/>
      <c r="PAQ230" s="1324"/>
      <c r="PAR230" s="1324"/>
      <c r="PAS230" s="1324"/>
      <c r="PAT230" s="1324"/>
      <c r="PAU230" s="1324"/>
      <c r="PAV230" s="1324"/>
      <c r="PAW230" s="1324"/>
      <c r="PAX230" s="1324"/>
      <c r="PAY230" s="1324"/>
      <c r="PAZ230" s="1324"/>
      <c r="PBA230" s="1324"/>
      <c r="PBB230" s="1324"/>
      <c r="PBC230" s="1324"/>
      <c r="PBD230" s="1324"/>
      <c r="PBE230" s="1324"/>
      <c r="PBF230" s="1324"/>
      <c r="PBG230" s="1324"/>
      <c r="PBH230" s="1324"/>
      <c r="PBI230" s="1324"/>
      <c r="PBJ230" s="1324"/>
      <c r="PBK230" s="1324"/>
      <c r="PBL230" s="1324"/>
      <c r="PBM230" s="1324"/>
      <c r="PBN230" s="1324"/>
      <c r="PBO230" s="1324"/>
      <c r="PBP230" s="1324"/>
      <c r="PBQ230" s="1324"/>
      <c r="PBR230" s="1324"/>
      <c r="PBS230" s="1324"/>
      <c r="PBT230" s="1324"/>
      <c r="PBU230" s="1324"/>
      <c r="PBV230" s="1324"/>
      <c r="PBW230" s="1324"/>
      <c r="PBX230" s="1324"/>
      <c r="PBY230" s="1324"/>
      <c r="PBZ230" s="1324"/>
      <c r="PCA230" s="1324"/>
      <c r="PCB230" s="1324"/>
      <c r="PCC230" s="1324"/>
      <c r="PCD230" s="1324"/>
      <c r="PCE230" s="1324"/>
      <c r="PCF230" s="1324"/>
      <c r="PCG230" s="1324"/>
      <c r="PCH230" s="1324"/>
      <c r="PCI230" s="1324"/>
      <c r="PCJ230" s="1324"/>
      <c r="PCK230" s="1324"/>
      <c r="PCL230" s="1324"/>
      <c r="PCM230" s="1324"/>
      <c r="PCN230" s="1324"/>
      <c r="PCO230" s="1324"/>
      <c r="PCP230" s="1324"/>
      <c r="PCQ230" s="1324"/>
      <c r="PCR230" s="1324"/>
      <c r="PCS230" s="1324"/>
      <c r="PCT230" s="1324"/>
      <c r="PCU230" s="1324"/>
      <c r="PCV230" s="1324"/>
      <c r="PCW230" s="1324"/>
      <c r="PCX230" s="1324"/>
      <c r="PCY230" s="1324"/>
      <c r="PCZ230" s="1324"/>
      <c r="PDA230" s="1324"/>
      <c r="PDB230" s="1324"/>
      <c r="PDC230" s="1324"/>
      <c r="PDD230" s="1324"/>
      <c r="PDE230" s="1324"/>
      <c r="PDF230" s="1324"/>
      <c r="PDG230" s="1324"/>
      <c r="PDH230" s="1324"/>
      <c r="PDI230" s="1324"/>
      <c r="PDJ230" s="1324"/>
      <c r="PDK230" s="1324"/>
      <c r="PDL230" s="1324"/>
      <c r="PDM230" s="1324"/>
      <c r="PDN230" s="1324"/>
      <c r="PDO230" s="1324"/>
      <c r="PDP230" s="1324"/>
      <c r="PDQ230" s="1324"/>
      <c r="PDR230" s="1324"/>
      <c r="PDS230" s="1324"/>
      <c r="PDT230" s="1324"/>
      <c r="PDU230" s="1324"/>
      <c r="PDV230" s="1324"/>
      <c r="PDW230" s="1324"/>
      <c r="PDX230" s="1324"/>
      <c r="PDY230" s="1324"/>
      <c r="PDZ230" s="1324"/>
      <c r="PEA230" s="1324"/>
      <c r="PEB230" s="1324"/>
      <c r="PEC230" s="1324"/>
      <c r="PED230" s="1324"/>
      <c r="PEE230" s="1324"/>
      <c r="PEF230" s="1324"/>
      <c r="PEG230" s="1324"/>
      <c r="PEH230" s="1324"/>
      <c r="PEI230" s="1324"/>
      <c r="PEJ230" s="1324"/>
      <c r="PEK230" s="1324"/>
      <c r="PEL230" s="1324"/>
      <c r="PEM230" s="1324"/>
      <c r="PEN230" s="1324"/>
      <c r="PEO230" s="1324"/>
      <c r="PEP230" s="1324"/>
      <c r="PEQ230" s="1324"/>
      <c r="PER230" s="1324"/>
      <c r="PES230" s="1324"/>
      <c r="PET230" s="1324"/>
      <c r="PEU230" s="1324"/>
      <c r="PEV230" s="1324"/>
      <c r="PEW230" s="1324"/>
      <c r="PEX230" s="1324"/>
      <c r="PEY230" s="1324"/>
      <c r="PEZ230" s="1324"/>
      <c r="PFA230" s="1324"/>
      <c r="PFB230" s="1324"/>
      <c r="PFC230" s="1324"/>
      <c r="PFD230" s="1324"/>
      <c r="PFE230" s="1324"/>
      <c r="PFF230" s="1324"/>
      <c r="PFG230" s="1324"/>
      <c r="PFH230" s="1324"/>
      <c r="PFI230" s="1324"/>
      <c r="PFJ230" s="1324"/>
      <c r="PFK230" s="1324"/>
      <c r="PFL230" s="1324"/>
      <c r="PFM230" s="1324"/>
      <c r="PFN230" s="1324"/>
      <c r="PFO230" s="1324"/>
      <c r="PFP230" s="1324"/>
      <c r="PFQ230" s="1324"/>
      <c r="PFR230" s="1324"/>
      <c r="PFS230" s="1324"/>
      <c r="PFT230" s="1324"/>
      <c r="PFU230" s="1324"/>
      <c r="PFV230" s="1324"/>
      <c r="PFW230" s="1324"/>
      <c r="PFX230" s="1324"/>
      <c r="PFY230" s="1324"/>
      <c r="PFZ230" s="1324"/>
      <c r="PGA230" s="1324"/>
      <c r="PGB230" s="1324"/>
      <c r="PGC230" s="1324"/>
      <c r="PGD230" s="1324"/>
      <c r="PGE230" s="1324"/>
      <c r="PGF230" s="1324"/>
      <c r="PGG230" s="1324"/>
      <c r="PGH230" s="1324"/>
      <c r="PGI230" s="1324"/>
      <c r="PGJ230" s="1324"/>
      <c r="PGK230" s="1324"/>
      <c r="PGL230" s="1324"/>
      <c r="PGM230" s="1324"/>
      <c r="PGN230" s="1324"/>
      <c r="PGO230" s="1324"/>
      <c r="PGP230" s="1324"/>
      <c r="PGQ230" s="1324"/>
      <c r="PGR230" s="1324"/>
      <c r="PGS230" s="1324"/>
      <c r="PGT230" s="1324"/>
      <c r="PGU230" s="1324"/>
      <c r="PGV230" s="1324"/>
      <c r="PGW230" s="1324"/>
      <c r="PGX230" s="1324"/>
      <c r="PGY230" s="1324"/>
      <c r="PGZ230" s="1324"/>
      <c r="PHA230" s="1324"/>
      <c r="PHB230" s="1324"/>
      <c r="PHC230" s="1324"/>
      <c r="PHD230" s="1324"/>
      <c r="PHE230" s="1324"/>
      <c r="PHF230" s="1324"/>
      <c r="PHG230" s="1324"/>
      <c r="PHH230" s="1324"/>
      <c r="PHI230" s="1324"/>
      <c r="PHJ230" s="1324"/>
      <c r="PHK230" s="1324"/>
      <c r="PHL230" s="1324"/>
      <c r="PHM230" s="1324"/>
      <c r="PHN230" s="1324"/>
      <c r="PHO230" s="1324"/>
      <c r="PHP230" s="1324"/>
      <c r="PHQ230" s="1324"/>
      <c r="PHR230" s="1324"/>
      <c r="PHS230" s="1324"/>
      <c r="PHT230" s="1324"/>
      <c r="PHU230" s="1324"/>
      <c r="PHV230" s="1324"/>
      <c r="PHW230" s="1324"/>
      <c r="PHX230" s="1324"/>
      <c r="PHY230" s="1324"/>
      <c r="PHZ230" s="1324"/>
      <c r="PIA230" s="1324"/>
      <c r="PIB230" s="1324"/>
      <c r="PIC230" s="1324"/>
      <c r="PID230" s="1324"/>
      <c r="PIE230" s="1324"/>
      <c r="PIF230" s="1324"/>
      <c r="PIG230" s="1324"/>
      <c r="PIH230" s="1324"/>
      <c r="PII230" s="1324"/>
      <c r="PIJ230" s="1324"/>
      <c r="PIK230" s="1324"/>
      <c r="PIL230" s="1324"/>
      <c r="PIM230" s="1324"/>
      <c r="PIN230" s="1324"/>
      <c r="PIO230" s="1324"/>
      <c r="PIP230" s="1324"/>
      <c r="PIQ230" s="1324"/>
      <c r="PIR230" s="1324"/>
      <c r="PIS230" s="1324"/>
      <c r="PIT230" s="1324"/>
      <c r="PIU230" s="1324"/>
      <c r="PIV230" s="1324"/>
      <c r="PIW230" s="1324"/>
      <c r="PIX230" s="1324"/>
      <c r="PIY230" s="1324"/>
      <c r="PIZ230" s="1324"/>
      <c r="PJA230" s="1324"/>
      <c r="PJB230" s="1324"/>
      <c r="PJC230" s="1324"/>
      <c r="PJD230" s="1324"/>
      <c r="PJE230" s="1324"/>
      <c r="PJF230" s="1324"/>
      <c r="PJG230" s="1324"/>
      <c r="PJH230" s="1324"/>
      <c r="PJI230" s="1324"/>
      <c r="PJJ230" s="1324"/>
      <c r="PJK230" s="1324"/>
      <c r="PJL230" s="1324"/>
      <c r="PJM230" s="1324"/>
      <c r="PJN230" s="1324"/>
      <c r="PJO230" s="1324"/>
      <c r="PJP230" s="1324"/>
      <c r="PJQ230" s="1324"/>
      <c r="PJR230" s="1324"/>
      <c r="PJS230" s="1324"/>
      <c r="PJT230" s="1324"/>
      <c r="PJU230" s="1324"/>
      <c r="PJV230" s="1324"/>
      <c r="PJW230" s="1324"/>
      <c r="PJX230" s="1324"/>
      <c r="PJY230" s="1324"/>
      <c r="PJZ230" s="1324"/>
      <c r="PKA230" s="1324"/>
      <c r="PKB230" s="1324"/>
      <c r="PKC230" s="1324"/>
      <c r="PKD230" s="1324"/>
      <c r="PKE230" s="1324"/>
      <c r="PKF230" s="1324"/>
      <c r="PKG230" s="1324"/>
      <c r="PKH230" s="1324"/>
      <c r="PKI230" s="1324"/>
      <c r="PKJ230" s="1324"/>
      <c r="PKK230" s="1324"/>
      <c r="PKL230" s="1324"/>
      <c r="PKM230" s="1324"/>
      <c r="PKN230" s="1324"/>
      <c r="PKO230" s="1324"/>
      <c r="PKP230" s="1324"/>
      <c r="PKQ230" s="1324"/>
      <c r="PKR230" s="1324"/>
      <c r="PKS230" s="1324"/>
      <c r="PKT230" s="1324"/>
      <c r="PKU230" s="1324"/>
      <c r="PKV230" s="1324"/>
      <c r="PKW230" s="1324"/>
      <c r="PKX230" s="1324"/>
      <c r="PKY230" s="1324"/>
      <c r="PKZ230" s="1324"/>
      <c r="PLA230" s="1324"/>
      <c r="PLB230" s="1324"/>
      <c r="PLC230" s="1324"/>
      <c r="PLD230" s="1324"/>
      <c r="PLE230" s="1324"/>
      <c r="PLF230" s="1324"/>
      <c r="PLG230" s="1324"/>
      <c r="PLH230" s="1324"/>
      <c r="PLI230" s="1324"/>
      <c r="PLJ230" s="1324"/>
      <c r="PLK230" s="1324"/>
      <c r="PLL230" s="1324"/>
      <c r="PLM230" s="1324"/>
      <c r="PLN230" s="1324"/>
      <c r="PLO230" s="1324"/>
      <c r="PLP230" s="1324"/>
      <c r="PLQ230" s="1324"/>
      <c r="PLR230" s="1324"/>
      <c r="PLS230" s="1324"/>
      <c r="PLT230" s="1324"/>
      <c r="PLU230" s="1324"/>
      <c r="PLV230" s="1324"/>
      <c r="PLW230" s="1324"/>
      <c r="PLX230" s="1324"/>
      <c r="PLY230" s="1324"/>
      <c r="PLZ230" s="1324"/>
      <c r="PMA230" s="1324"/>
      <c r="PMB230" s="1324"/>
      <c r="PMC230" s="1324"/>
      <c r="PMD230" s="1324"/>
      <c r="PME230" s="1324"/>
      <c r="PMF230" s="1324"/>
      <c r="PMG230" s="1324"/>
      <c r="PMH230" s="1324"/>
      <c r="PMI230" s="1324"/>
      <c r="PMJ230" s="1324"/>
      <c r="PMK230" s="1324"/>
      <c r="PML230" s="1324"/>
      <c r="PMM230" s="1324"/>
      <c r="PMN230" s="1324"/>
      <c r="PMO230" s="1324"/>
      <c r="PMP230" s="1324"/>
      <c r="PMQ230" s="1324"/>
      <c r="PMR230" s="1324"/>
      <c r="PMS230" s="1324"/>
      <c r="PMT230" s="1324"/>
      <c r="PMU230" s="1324"/>
      <c r="PMV230" s="1324"/>
      <c r="PMW230" s="1324"/>
      <c r="PMX230" s="1324"/>
      <c r="PMY230" s="1324"/>
      <c r="PMZ230" s="1324"/>
      <c r="PNA230" s="1324"/>
      <c r="PNB230" s="1324"/>
      <c r="PNC230" s="1324"/>
      <c r="PND230" s="1324"/>
      <c r="PNE230" s="1324"/>
      <c r="PNF230" s="1324"/>
      <c r="PNG230" s="1324"/>
      <c r="PNH230" s="1324"/>
      <c r="PNI230" s="1324"/>
      <c r="PNJ230" s="1324"/>
      <c r="PNK230" s="1324"/>
      <c r="PNL230" s="1324"/>
      <c r="PNM230" s="1324"/>
      <c r="PNN230" s="1324"/>
      <c r="PNO230" s="1324"/>
      <c r="PNP230" s="1324"/>
      <c r="PNQ230" s="1324"/>
      <c r="PNR230" s="1324"/>
      <c r="PNS230" s="1324"/>
      <c r="PNT230" s="1324"/>
      <c r="PNU230" s="1324"/>
      <c r="PNV230" s="1324"/>
      <c r="PNW230" s="1324"/>
      <c r="PNX230" s="1324"/>
      <c r="PNY230" s="1324"/>
      <c r="PNZ230" s="1324"/>
      <c r="POA230" s="1324"/>
      <c r="POB230" s="1324"/>
      <c r="POC230" s="1324"/>
      <c r="POD230" s="1324"/>
      <c r="POE230" s="1324"/>
      <c r="POF230" s="1324"/>
      <c r="POG230" s="1324"/>
      <c r="POH230" s="1324"/>
      <c r="POI230" s="1324"/>
      <c r="POJ230" s="1324"/>
      <c r="POK230" s="1324"/>
      <c r="POL230" s="1324"/>
      <c r="POM230" s="1324"/>
      <c r="PON230" s="1324"/>
      <c r="POO230" s="1324"/>
      <c r="POP230" s="1324"/>
      <c r="POQ230" s="1324"/>
      <c r="POR230" s="1324"/>
      <c r="POS230" s="1324"/>
      <c r="POT230" s="1324"/>
      <c r="POU230" s="1324"/>
      <c r="POV230" s="1324"/>
      <c r="POW230" s="1324"/>
      <c r="POX230" s="1324"/>
      <c r="POY230" s="1324"/>
      <c r="POZ230" s="1324"/>
      <c r="PPA230" s="1324"/>
      <c r="PPB230" s="1324"/>
      <c r="PPC230" s="1324"/>
      <c r="PPD230" s="1324"/>
      <c r="PPE230" s="1324"/>
      <c r="PPF230" s="1324"/>
      <c r="PPG230" s="1324"/>
      <c r="PPH230" s="1324"/>
      <c r="PPI230" s="1324"/>
      <c r="PPJ230" s="1324"/>
      <c r="PPK230" s="1324"/>
      <c r="PPL230" s="1324"/>
      <c r="PPM230" s="1324"/>
      <c r="PPN230" s="1324"/>
      <c r="PPO230" s="1324"/>
      <c r="PPP230" s="1324"/>
      <c r="PPQ230" s="1324"/>
      <c r="PPR230" s="1324"/>
      <c r="PPS230" s="1324"/>
      <c r="PPT230" s="1324"/>
      <c r="PPU230" s="1324"/>
      <c r="PPV230" s="1324"/>
      <c r="PPW230" s="1324"/>
      <c r="PPX230" s="1324"/>
      <c r="PPY230" s="1324"/>
      <c r="PPZ230" s="1324"/>
      <c r="PQA230" s="1324"/>
      <c r="PQB230" s="1324"/>
      <c r="PQC230" s="1324"/>
      <c r="PQD230" s="1324"/>
      <c r="PQE230" s="1324"/>
      <c r="PQF230" s="1324"/>
      <c r="PQG230" s="1324"/>
      <c r="PQH230" s="1324"/>
      <c r="PQI230" s="1324"/>
      <c r="PQJ230" s="1324"/>
      <c r="PQK230" s="1324"/>
      <c r="PQL230" s="1324"/>
      <c r="PQM230" s="1324"/>
      <c r="PQN230" s="1324"/>
      <c r="PQO230" s="1324"/>
      <c r="PQP230" s="1324"/>
      <c r="PQQ230" s="1324"/>
      <c r="PQR230" s="1324"/>
      <c r="PQS230" s="1324"/>
      <c r="PQT230" s="1324"/>
      <c r="PQU230" s="1324"/>
      <c r="PQV230" s="1324"/>
      <c r="PQW230" s="1324"/>
      <c r="PQX230" s="1324"/>
      <c r="PQY230" s="1324"/>
      <c r="PQZ230" s="1324"/>
      <c r="PRA230" s="1324"/>
      <c r="PRB230" s="1324"/>
      <c r="PRC230" s="1324"/>
      <c r="PRD230" s="1324"/>
      <c r="PRE230" s="1324"/>
      <c r="PRF230" s="1324"/>
      <c r="PRG230" s="1324"/>
      <c r="PRH230" s="1324"/>
      <c r="PRI230" s="1324"/>
      <c r="PRJ230" s="1324"/>
      <c r="PRK230" s="1324"/>
      <c r="PRL230" s="1324"/>
      <c r="PRM230" s="1324"/>
      <c r="PRN230" s="1324"/>
      <c r="PRO230" s="1324"/>
      <c r="PRP230" s="1324"/>
      <c r="PRQ230" s="1324"/>
      <c r="PRR230" s="1324"/>
      <c r="PRS230" s="1324"/>
      <c r="PRT230" s="1324"/>
      <c r="PRU230" s="1324"/>
      <c r="PRV230" s="1324"/>
      <c r="PRW230" s="1324"/>
      <c r="PRX230" s="1324"/>
      <c r="PRY230" s="1324"/>
      <c r="PRZ230" s="1324"/>
      <c r="PSA230" s="1324"/>
      <c r="PSB230" s="1324"/>
      <c r="PSC230" s="1324"/>
      <c r="PSD230" s="1324"/>
      <c r="PSE230" s="1324"/>
      <c r="PSF230" s="1324"/>
      <c r="PSG230" s="1324"/>
      <c r="PSH230" s="1324"/>
      <c r="PSI230" s="1324"/>
      <c r="PSJ230" s="1324"/>
      <c r="PSK230" s="1324"/>
      <c r="PSL230" s="1324"/>
      <c r="PSM230" s="1324"/>
      <c r="PSN230" s="1324"/>
      <c r="PSO230" s="1324"/>
      <c r="PSP230" s="1324"/>
      <c r="PSQ230" s="1324"/>
      <c r="PSR230" s="1324"/>
      <c r="PSS230" s="1324"/>
      <c r="PST230" s="1324"/>
      <c r="PSU230" s="1324"/>
      <c r="PSV230" s="1324"/>
      <c r="PSW230" s="1324"/>
      <c r="PSX230" s="1324"/>
      <c r="PSY230" s="1324"/>
      <c r="PSZ230" s="1324"/>
      <c r="PTA230" s="1324"/>
      <c r="PTB230" s="1324"/>
      <c r="PTC230" s="1324"/>
      <c r="PTD230" s="1324"/>
      <c r="PTE230" s="1324"/>
      <c r="PTF230" s="1324"/>
      <c r="PTG230" s="1324"/>
      <c r="PTH230" s="1324"/>
      <c r="PTI230" s="1324"/>
      <c r="PTJ230" s="1324"/>
      <c r="PTK230" s="1324"/>
      <c r="PTL230" s="1324"/>
      <c r="PTM230" s="1324"/>
      <c r="PTN230" s="1324"/>
      <c r="PTO230" s="1324"/>
      <c r="PTP230" s="1324"/>
      <c r="PTQ230" s="1324"/>
      <c r="PTR230" s="1324"/>
      <c r="PTS230" s="1324"/>
      <c r="PTT230" s="1324"/>
      <c r="PTU230" s="1324"/>
      <c r="PTV230" s="1324"/>
      <c r="PTW230" s="1324"/>
      <c r="PTX230" s="1324"/>
      <c r="PTY230" s="1324"/>
      <c r="PTZ230" s="1324"/>
      <c r="PUA230" s="1324"/>
      <c r="PUB230" s="1324"/>
      <c r="PUC230" s="1324"/>
      <c r="PUD230" s="1324"/>
      <c r="PUE230" s="1324"/>
      <c r="PUF230" s="1324"/>
      <c r="PUG230" s="1324"/>
      <c r="PUH230" s="1324"/>
      <c r="PUI230" s="1324"/>
      <c r="PUJ230" s="1324"/>
      <c r="PUK230" s="1324"/>
      <c r="PUL230" s="1324"/>
      <c r="PUM230" s="1324"/>
      <c r="PUN230" s="1324"/>
      <c r="PUO230" s="1324"/>
      <c r="PUP230" s="1324"/>
      <c r="PUQ230" s="1324"/>
      <c r="PUR230" s="1324"/>
      <c r="PUS230" s="1324"/>
      <c r="PUT230" s="1324"/>
      <c r="PUU230" s="1324"/>
      <c r="PUV230" s="1324"/>
      <c r="PUW230" s="1324"/>
      <c r="PUX230" s="1324"/>
      <c r="PUY230" s="1324"/>
      <c r="PUZ230" s="1324"/>
      <c r="PVA230" s="1324"/>
      <c r="PVB230" s="1324"/>
      <c r="PVC230" s="1324"/>
      <c r="PVD230" s="1324"/>
      <c r="PVE230" s="1324"/>
      <c r="PVF230" s="1324"/>
      <c r="PVG230" s="1324"/>
      <c r="PVH230" s="1324"/>
      <c r="PVI230" s="1324"/>
      <c r="PVJ230" s="1324"/>
      <c r="PVK230" s="1324"/>
      <c r="PVL230" s="1324"/>
      <c r="PVM230" s="1324"/>
      <c r="PVN230" s="1324"/>
      <c r="PVO230" s="1324"/>
      <c r="PVP230" s="1324"/>
      <c r="PVQ230" s="1324"/>
      <c r="PVR230" s="1324"/>
      <c r="PVS230" s="1324"/>
      <c r="PVT230" s="1324"/>
      <c r="PVU230" s="1324"/>
      <c r="PVV230" s="1324"/>
      <c r="PVW230" s="1324"/>
      <c r="PVX230" s="1324"/>
      <c r="PVY230" s="1324"/>
      <c r="PVZ230" s="1324"/>
      <c r="PWA230" s="1324"/>
      <c r="PWB230" s="1324"/>
      <c r="PWC230" s="1324"/>
      <c r="PWD230" s="1324"/>
      <c r="PWE230" s="1324"/>
      <c r="PWF230" s="1324"/>
      <c r="PWG230" s="1324"/>
      <c r="PWH230" s="1324"/>
      <c r="PWI230" s="1324"/>
      <c r="PWJ230" s="1324"/>
      <c r="PWK230" s="1324"/>
      <c r="PWL230" s="1324"/>
      <c r="PWM230" s="1324"/>
      <c r="PWN230" s="1324"/>
      <c r="PWO230" s="1324"/>
      <c r="PWP230" s="1324"/>
      <c r="PWQ230" s="1324"/>
      <c r="PWR230" s="1324"/>
      <c r="PWS230" s="1324"/>
      <c r="PWT230" s="1324"/>
      <c r="PWU230" s="1324"/>
      <c r="PWV230" s="1324"/>
      <c r="PWW230" s="1324"/>
      <c r="PWX230" s="1324"/>
      <c r="PWY230" s="1324"/>
      <c r="PWZ230" s="1324"/>
      <c r="PXA230" s="1324"/>
      <c r="PXB230" s="1324"/>
      <c r="PXC230" s="1324"/>
      <c r="PXD230" s="1324"/>
      <c r="PXE230" s="1324"/>
      <c r="PXF230" s="1324"/>
      <c r="PXG230" s="1324"/>
      <c r="PXH230" s="1324"/>
      <c r="PXI230" s="1324"/>
      <c r="PXJ230" s="1324"/>
      <c r="PXK230" s="1324"/>
      <c r="PXL230" s="1324"/>
      <c r="PXM230" s="1324"/>
      <c r="PXN230" s="1324"/>
      <c r="PXO230" s="1324"/>
      <c r="PXP230" s="1324"/>
      <c r="PXQ230" s="1324"/>
      <c r="PXR230" s="1324"/>
      <c r="PXS230" s="1324"/>
      <c r="PXT230" s="1324"/>
      <c r="PXU230" s="1324"/>
      <c r="PXV230" s="1324"/>
      <c r="PXW230" s="1324"/>
      <c r="PXX230" s="1324"/>
      <c r="PXY230" s="1324"/>
      <c r="PXZ230" s="1324"/>
      <c r="PYA230" s="1324"/>
      <c r="PYB230" s="1324"/>
      <c r="PYC230" s="1324"/>
      <c r="PYD230" s="1324"/>
      <c r="PYE230" s="1324"/>
      <c r="PYF230" s="1324"/>
      <c r="PYG230" s="1324"/>
      <c r="PYH230" s="1324"/>
      <c r="PYI230" s="1324"/>
      <c r="PYJ230" s="1324"/>
      <c r="PYK230" s="1324"/>
      <c r="PYL230" s="1324"/>
      <c r="PYM230" s="1324"/>
      <c r="PYN230" s="1324"/>
      <c r="PYO230" s="1324"/>
      <c r="PYP230" s="1324"/>
      <c r="PYQ230" s="1324"/>
      <c r="PYR230" s="1324"/>
      <c r="PYS230" s="1324"/>
      <c r="PYT230" s="1324"/>
      <c r="PYU230" s="1324"/>
      <c r="PYV230" s="1324"/>
      <c r="PYW230" s="1324"/>
      <c r="PYX230" s="1324"/>
      <c r="PYY230" s="1324"/>
      <c r="PYZ230" s="1324"/>
      <c r="PZA230" s="1324"/>
      <c r="PZB230" s="1324"/>
      <c r="PZC230" s="1324"/>
      <c r="PZD230" s="1324"/>
      <c r="PZE230" s="1324"/>
      <c r="PZF230" s="1324"/>
      <c r="PZG230" s="1324"/>
      <c r="PZH230" s="1324"/>
      <c r="PZI230" s="1324"/>
      <c r="PZJ230" s="1324"/>
      <c r="PZK230" s="1324"/>
      <c r="PZL230" s="1324"/>
      <c r="PZM230" s="1324"/>
      <c r="PZN230" s="1324"/>
      <c r="PZO230" s="1324"/>
      <c r="PZP230" s="1324"/>
      <c r="PZQ230" s="1324"/>
      <c r="PZR230" s="1324"/>
      <c r="PZS230" s="1324"/>
      <c r="PZT230" s="1324"/>
      <c r="PZU230" s="1324"/>
      <c r="PZV230" s="1324"/>
      <c r="PZW230" s="1324"/>
      <c r="PZX230" s="1324"/>
      <c r="PZY230" s="1324"/>
      <c r="PZZ230" s="1324"/>
      <c r="QAA230" s="1324"/>
      <c r="QAB230" s="1324"/>
      <c r="QAC230" s="1324"/>
      <c r="QAD230" s="1324"/>
      <c r="QAE230" s="1324"/>
      <c r="QAF230" s="1324"/>
      <c r="QAG230" s="1324"/>
      <c r="QAH230" s="1324"/>
      <c r="QAI230" s="1324"/>
      <c r="QAJ230" s="1324"/>
      <c r="QAK230" s="1324"/>
      <c r="QAL230" s="1324"/>
      <c r="QAM230" s="1324"/>
      <c r="QAN230" s="1324"/>
      <c r="QAO230" s="1324"/>
      <c r="QAP230" s="1324"/>
      <c r="QAQ230" s="1324"/>
      <c r="QAR230" s="1324"/>
      <c r="QAS230" s="1324"/>
      <c r="QAT230" s="1324"/>
      <c r="QAU230" s="1324"/>
      <c r="QAV230" s="1324"/>
      <c r="QAW230" s="1324"/>
      <c r="QAX230" s="1324"/>
      <c r="QAY230" s="1324"/>
      <c r="QAZ230" s="1324"/>
      <c r="QBA230" s="1324"/>
      <c r="QBB230" s="1324"/>
      <c r="QBC230" s="1324"/>
      <c r="QBD230" s="1324"/>
      <c r="QBE230" s="1324"/>
      <c r="QBF230" s="1324"/>
      <c r="QBG230" s="1324"/>
      <c r="QBH230" s="1324"/>
      <c r="QBI230" s="1324"/>
      <c r="QBJ230" s="1324"/>
      <c r="QBK230" s="1324"/>
      <c r="QBL230" s="1324"/>
      <c r="QBM230" s="1324"/>
      <c r="QBN230" s="1324"/>
      <c r="QBO230" s="1324"/>
      <c r="QBP230" s="1324"/>
      <c r="QBQ230" s="1324"/>
      <c r="QBR230" s="1324"/>
      <c r="QBS230" s="1324"/>
      <c r="QBT230" s="1324"/>
      <c r="QBU230" s="1324"/>
      <c r="QBV230" s="1324"/>
      <c r="QBW230" s="1324"/>
      <c r="QBX230" s="1324"/>
      <c r="QBY230" s="1324"/>
      <c r="QBZ230" s="1324"/>
      <c r="QCA230" s="1324"/>
      <c r="QCB230" s="1324"/>
      <c r="QCC230" s="1324"/>
      <c r="QCD230" s="1324"/>
      <c r="QCE230" s="1324"/>
      <c r="QCF230" s="1324"/>
      <c r="QCG230" s="1324"/>
      <c r="QCH230" s="1324"/>
      <c r="QCI230" s="1324"/>
      <c r="QCJ230" s="1324"/>
      <c r="QCK230" s="1324"/>
      <c r="QCL230" s="1324"/>
      <c r="QCM230" s="1324"/>
      <c r="QCN230" s="1324"/>
      <c r="QCO230" s="1324"/>
      <c r="QCP230" s="1324"/>
      <c r="QCQ230" s="1324"/>
      <c r="QCR230" s="1324"/>
      <c r="QCS230" s="1324"/>
      <c r="QCT230" s="1324"/>
      <c r="QCU230" s="1324"/>
      <c r="QCV230" s="1324"/>
      <c r="QCW230" s="1324"/>
      <c r="QCX230" s="1324"/>
      <c r="QCY230" s="1324"/>
      <c r="QCZ230" s="1324"/>
      <c r="QDA230" s="1324"/>
      <c r="QDB230" s="1324"/>
      <c r="QDC230" s="1324"/>
      <c r="QDD230" s="1324"/>
      <c r="QDE230" s="1324"/>
      <c r="QDF230" s="1324"/>
      <c r="QDG230" s="1324"/>
      <c r="QDH230" s="1324"/>
      <c r="QDI230" s="1324"/>
      <c r="QDJ230" s="1324"/>
      <c r="QDK230" s="1324"/>
      <c r="QDL230" s="1324"/>
      <c r="QDM230" s="1324"/>
      <c r="QDN230" s="1324"/>
      <c r="QDO230" s="1324"/>
      <c r="QDP230" s="1324"/>
      <c r="QDQ230" s="1324"/>
      <c r="QDR230" s="1324"/>
      <c r="QDS230" s="1324"/>
      <c r="QDT230" s="1324"/>
      <c r="QDU230" s="1324"/>
      <c r="QDV230" s="1324"/>
      <c r="QDW230" s="1324"/>
      <c r="QDX230" s="1324"/>
      <c r="QDY230" s="1324"/>
      <c r="QDZ230" s="1324"/>
      <c r="QEA230" s="1324"/>
      <c r="QEB230" s="1324"/>
      <c r="QEC230" s="1324"/>
      <c r="QED230" s="1324"/>
      <c r="QEE230" s="1324"/>
      <c r="QEF230" s="1324"/>
      <c r="QEG230" s="1324"/>
      <c r="QEH230" s="1324"/>
      <c r="QEI230" s="1324"/>
      <c r="QEJ230" s="1324"/>
      <c r="QEK230" s="1324"/>
      <c r="QEL230" s="1324"/>
      <c r="QEM230" s="1324"/>
      <c r="QEN230" s="1324"/>
      <c r="QEO230" s="1324"/>
      <c r="QEP230" s="1324"/>
      <c r="QEQ230" s="1324"/>
      <c r="QER230" s="1324"/>
      <c r="QES230" s="1324"/>
      <c r="QET230" s="1324"/>
      <c r="QEU230" s="1324"/>
      <c r="QEV230" s="1324"/>
      <c r="QEW230" s="1324"/>
      <c r="QEX230" s="1324"/>
      <c r="QEY230" s="1324"/>
      <c r="QEZ230" s="1324"/>
      <c r="QFA230" s="1324"/>
      <c r="QFB230" s="1324"/>
      <c r="QFC230" s="1324"/>
      <c r="QFD230" s="1324"/>
      <c r="QFE230" s="1324"/>
      <c r="QFF230" s="1324"/>
      <c r="QFG230" s="1324"/>
      <c r="QFH230" s="1324"/>
      <c r="QFI230" s="1324"/>
      <c r="QFJ230" s="1324"/>
      <c r="QFK230" s="1324"/>
      <c r="QFL230" s="1324"/>
      <c r="QFM230" s="1324"/>
      <c r="QFN230" s="1324"/>
      <c r="QFO230" s="1324"/>
      <c r="QFP230" s="1324"/>
      <c r="QFQ230" s="1324"/>
      <c r="QFR230" s="1324"/>
      <c r="QFS230" s="1324"/>
      <c r="QFT230" s="1324"/>
      <c r="QFU230" s="1324"/>
      <c r="QFV230" s="1324"/>
      <c r="QFW230" s="1324"/>
      <c r="QFX230" s="1324"/>
      <c r="QFY230" s="1324"/>
      <c r="QFZ230" s="1324"/>
      <c r="QGA230" s="1324"/>
      <c r="QGB230" s="1324"/>
      <c r="QGC230" s="1324"/>
      <c r="QGD230" s="1324"/>
      <c r="QGE230" s="1324"/>
      <c r="QGF230" s="1324"/>
      <c r="QGG230" s="1324"/>
      <c r="QGH230" s="1324"/>
      <c r="QGI230" s="1324"/>
      <c r="QGJ230" s="1324"/>
      <c r="QGK230" s="1324"/>
      <c r="QGL230" s="1324"/>
      <c r="QGM230" s="1324"/>
      <c r="QGN230" s="1324"/>
      <c r="QGO230" s="1324"/>
      <c r="QGP230" s="1324"/>
      <c r="QGQ230" s="1324"/>
      <c r="QGR230" s="1324"/>
      <c r="QGS230" s="1324"/>
      <c r="QGT230" s="1324"/>
      <c r="QGU230" s="1324"/>
      <c r="QGV230" s="1324"/>
      <c r="QGW230" s="1324"/>
      <c r="QGX230" s="1324"/>
      <c r="QGY230" s="1324"/>
      <c r="QGZ230" s="1324"/>
      <c r="QHA230" s="1324"/>
      <c r="QHB230" s="1324"/>
      <c r="QHC230" s="1324"/>
      <c r="QHD230" s="1324"/>
      <c r="QHE230" s="1324"/>
      <c r="QHF230" s="1324"/>
      <c r="QHG230" s="1324"/>
      <c r="QHH230" s="1324"/>
      <c r="QHI230" s="1324"/>
      <c r="QHJ230" s="1324"/>
      <c r="QHK230" s="1324"/>
      <c r="QHL230" s="1324"/>
      <c r="QHM230" s="1324"/>
      <c r="QHN230" s="1324"/>
      <c r="QHO230" s="1324"/>
      <c r="QHP230" s="1324"/>
      <c r="QHQ230" s="1324"/>
      <c r="QHR230" s="1324"/>
      <c r="QHS230" s="1324"/>
      <c r="QHT230" s="1324"/>
      <c r="QHU230" s="1324"/>
      <c r="QHV230" s="1324"/>
      <c r="QHW230" s="1324"/>
      <c r="QHX230" s="1324"/>
      <c r="QHY230" s="1324"/>
      <c r="QHZ230" s="1324"/>
      <c r="QIA230" s="1324"/>
      <c r="QIB230" s="1324"/>
      <c r="QIC230" s="1324"/>
      <c r="QID230" s="1324"/>
      <c r="QIE230" s="1324"/>
      <c r="QIF230" s="1324"/>
      <c r="QIG230" s="1324"/>
      <c r="QIH230" s="1324"/>
      <c r="QII230" s="1324"/>
      <c r="QIJ230" s="1324"/>
      <c r="QIK230" s="1324"/>
      <c r="QIL230" s="1324"/>
      <c r="QIM230" s="1324"/>
      <c r="QIN230" s="1324"/>
      <c r="QIO230" s="1324"/>
      <c r="QIP230" s="1324"/>
      <c r="QIQ230" s="1324"/>
      <c r="QIR230" s="1324"/>
      <c r="QIS230" s="1324"/>
      <c r="QIT230" s="1324"/>
      <c r="QIU230" s="1324"/>
      <c r="QIV230" s="1324"/>
      <c r="QIW230" s="1324"/>
      <c r="QIX230" s="1324"/>
      <c r="QIY230" s="1324"/>
      <c r="QIZ230" s="1324"/>
      <c r="QJA230" s="1324"/>
      <c r="QJB230" s="1324"/>
      <c r="QJC230" s="1324"/>
      <c r="QJD230" s="1324"/>
      <c r="QJE230" s="1324"/>
      <c r="QJF230" s="1324"/>
      <c r="QJG230" s="1324"/>
      <c r="QJH230" s="1324"/>
      <c r="QJI230" s="1324"/>
      <c r="QJJ230" s="1324"/>
      <c r="QJK230" s="1324"/>
      <c r="QJL230" s="1324"/>
      <c r="QJM230" s="1324"/>
      <c r="QJN230" s="1324"/>
      <c r="QJO230" s="1324"/>
      <c r="QJP230" s="1324"/>
      <c r="QJQ230" s="1324"/>
      <c r="QJR230" s="1324"/>
      <c r="QJS230" s="1324"/>
      <c r="QJT230" s="1324"/>
      <c r="QJU230" s="1324"/>
      <c r="QJV230" s="1324"/>
      <c r="QJW230" s="1324"/>
      <c r="QJX230" s="1324"/>
      <c r="QJY230" s="1324"/>
      <c r="QJZ230" s="1324"/>
      <c r="QKA230" s="1324"/>
      <c r="QKB230" s="1324"/>
      <c r="QKC230" s="1324"/>
      <c r="QKD230" s="1324"/>
      <c r="QKE230" s="1324"/>
      <c r="QKF230" s="1324"/>
      <c r="QKG230" s="1324"/>
      <c r="QKH230" s="1324"/>
      <c r="QKI230" s="1324"/>
      <c r="QKJ230" s="1324"/>
      <c r="QKK230" s="1324"/>
      <c r="QKL230" s="1324"/>
      <c r="QKM230" s="1324"/>
      <c r="QKN230" s="1324"/>
      <c r="QKO230" s="1324"/>
      <c r="QKP230" s="1324"/>
      <c r="QKQ230" s="1324"/>
      <c r="QKR230" s="1324"/>
      <c r="QKS230" s="1324"/>
      <c r="QKT230" s="1324"/>
      <c r="QKU230" s="1324"/>
      <c r="QKV230" s="1324"/>
      <c r="QKW230" s="1324"/>
      <c r="QKX230" s="1324"/>
      <c r="QKY230" s="1324"/>
      <c r="QKZ230" s="1324"/>
      <c r="QLA230" s="1324"/>
      <c r="QLB230" s="1324"/>
      <c r="QLC230" s="1324"/>
      <c r="QLD230" s="1324"/>
      <c r="QLE230" s="1324"/>
      <c r="QLF230" s="1324"/>
      <c r="QLG230" s="1324"/>
      <c r="QLH230" s="1324"/>
      <c r="QLI230" s="1324"/>
      <c r="QLJ230" s="1324"/>
      <c r="QLK230" s="1324"/>
      <c r="QLL230" s="1324"/>
      <c r="QLM230" s="1324"/>
      <c r="QLN230" s="1324"/>
      <c r="QLO230" s="1324"/>
      <c r="QLP230" s="1324"/>
      <c r="QLQ230" s="1324"/>
      <c r="QLR230" s="1324"/>
      <c r="QLS230" s="1324"/>
      <c r="QLT230" s="1324"/>
      <c r="QLU230" s="1324"/>
      <c r="QLV230" s="1324"/>
      <c r="QLW230" s="1324"/>
      <c r="QLX230" s="1324"/>
      <c r="QLY230" s="1324"/>
      <c r="QLZ230" s="1324"/>
      <c r="QMA230" s="1324"/>
      <c r="QMB230" s="1324"/>
      <c r="QMC230" s="1324"/>
      <c r="QMD230" s="1324"/>
      <c r="QME230" s="1324"/>
      <c r="QMF230" s="1324"/>
      <c r="QMG230" s="1324"/>
      <c r="QMH230" s="1324"/>
      <c r="QMI230" s="1324"/>
      <c r="QMJ230" s="1324"/>
      <c r="QMK230" s="1324"/>
      <c r="QML230" s="1324"/>
      <c r="QMM230" s="1324"/>
      <c r="QMN230" s="1324"/>
      <c r="QMO230" s="1324"/>
      <c r="QMP230" s="1324"/>
      <c r="QMQ230" s="1324"/>
      <c r="QMR230" s="1324"/>
      <c r="QMS230" s="1324"/>
      <c r="QMT230" s="1324"/>
      <c r="QMU230" s="1324"/>
      <c r="QMV230" s="1324"/>
      <c r="QMW230" s="1324"/>
      <c r="QMX230" s="1324"/>
      <c r="QMY230" s="1324"/>
      <c r="QMZ230" s="1324"/>
      <c r="QNA230" s="1324"/>
      <c r="QNB230" s="1324"/>
      <c r="QNC230" s="1324"/>
      <c r="QND230" s="1324"/>
      <c r="QNE230" s="1324"/>
      <c r="QNF230" s="1324"/>
      <c r="QNG230" s="1324"/>
      <c r="QNH230" s="1324"/>
      <c r="QNI230" s="1324"/>
      <c r="QNJ230" s="1324"/>
      <c r="QNK230" s="1324"/>
      <c r="QNL230" s="1324"/>
      <c r="QNM230" s="1324"/>
      <c r="QNN230" s="1324"/>
      <c r="QNO230" s="1324"/>
      <c r="QNP230" s="1324"/>
      <c r="QNQ230" s="1324"/>
      <c r="QNR230" s="1324"/>
      <c r="QNS230" s="1324"/>
      <c r="QNT230" s="1324"/>
      <c r="QNU230" s="1324"/>
      <c r="QNV230" s="1324"/>
      <c r="QNW230" s="1324"/>
      <c r="QNX230" s="1324"/>
      <c r="QNY230" s="1324"/>
      <c r="QNZ230" s="1324"/>
      <c r="QOA230" s="1324"/>
      <c r="QOB230" s="1324"/>
      <c r="QOC230" s="1324"/>
      <c r="QOD230" s="1324"/>
      <c r="QOE230" s="1324"/>
      <c r="QOF230" s="1324"/>
      <c r="QOG230" s="1324"/>
      <c r="QOH230" s="1324"/>
      <c r="QOI230" s="1324"/>
      <c r="QOJ230" s="1324"/>
      <c r="QOK230" s="1324"/>
      <c r="QOL230" s="1324"/>
      <c r="QOM230" s="1324"/>
      <c r="QON230" s="1324"/>
      <c r="QOO230" s="1324"/>
      <c r="QOP230" s="1324"/>
      <c r="QOQ230" s="1324"/>
      <c r="QOR230" s="1324"/>
      <c r="QOS230" s="1324"/>
      <c r="QOT230" s="1324"/>
      <c r="QOU230" s="1324"/>
      <c r="QOV230" s="1324"/>
      <c r="QOW230" s="1324"/>
      <c r="QOX230" s="1324"/>
      <c r="QOY230" s="1324"/>
      <c r="QOZ230" s="1324"/>
      <c r="QPA230" s="1324"/>
      <c r="QPB230" s="1324"/>
      <c r="QPC230" s="1324"/>
      <c r="QPD230" s="1324"/>
      <c r="QPE230" s="1324"/>
      <c r="QPF230" s="1324"/>
      <c r="QPG230" s="1324"/>
      <c r="QPH230" s="1324"/>
      <c r="QPI230" s="1324"/>
      <c r="QPJ230" s="1324"/>
      <c r="QPK230" s="1324"/>
      <c r="QPL230" s="1324"/>
      <c r="QPM230" s="1324"/>
      <c r="QPN230" s="1324"/>
      <c r="QPO230" s="1324"/>
      <c r="QPP230" s="1324"/>
      <c r="QPQ230" s="1324"/>
      <c r="QPR230" s="1324"/>
      <c r="QPS230" s="1324"/>
      <c r="QPT230" s="1324"/>
      <c r="QPU230" s="1324"/>
      <c r="QPV230" s="1324"/>
      <c r="QPW230" s="1324"/>
      <c r="QPX230" s="1324"/>
      <c r="QPY230" s="1324"/>
      <c r="QPZ230" s="1324"/>
      <c r="QQA230" s="1324"/>
      <c r="QQB230" s="1324"/>
      <c r="QQC230" s="1324"/>
      <c r="QQD230" s="1324"/>
      <c r="QQE230" s="1324"/>
      <c r="QQF230" s="1324"/>
      <c r="QQG230" s="1324"/>
      <c r="QQH230" s="1324"/>
      <c r="QQI230" s="1324"/>
      <c r="QQJ230" s="1324"/>
      <c r="QQK230" s="1324"/>
      <c r="QQL230" s="1324"/>
      <c r="QQM230" s="1324"/>
      <c r="QQN230" s="1324"/>
      <c r="QQO230" s="1324"/>
      <c r="QQP230" s="1324"/>
      <c r="QQQ230" s="1324"/>
      <c r="QQR230" s="1324"/>
      <c r="QQS230" s="1324"/>
      <c r="QQT230" s="1324"/>
      <c r="QQU230" s="1324"/>
      <c r="QQV230" s="1324"/>
      <c r="QQW230" s="1324"/>
      <c r="QQX230" s="1324"/>
      <c r="QQY230" s="1324"/>
      <c r="QQZ230" s="1324"/>
      <c r="QRA230" s="1324"/>
      <c r="QRB230" s="1324"/>
      <c r="QRC230" s="1324"/>
      <c r="QRD230" s="1324"/>
      <c r="QRE230" s="1324"/>
      <c r="QRF230" s="1324"/>
      <c r="QRG230" s="1324"/>
      <c r="QRH230" s="1324"/>
      <c r="QRI230" s="1324"/>
      <c r="QRJ230" s="1324"/>
      <c r="QRK230" s="1324"/>
      <c r="QRL230" s="1324"/>
      <c r="QRM230" s="1324"/>
      <c r="QRN230" s="1324"/>
      <c r="QRO230" s="1324"/>
      <c r="QRP230" s="1324"/>
      <c r="QRQ230" s="1324"/>
      <c r="QRR230" s="1324"/>
      <c r="QRS230" s="1324"/>
      <c r="QRT230" s="1324"/>
      <c r="QRU230" s="1324"/>
      <c r="QRV230" s="1324"/>
      <c r="QRW230" s="1324"/>
      <c r="QRX230" s="1324"/>
      <c r="QRY230" s="1324"/>
      <c r="QRZ230" s="1324"/>
      <c r="QSA230" s="1324"/>
      <c r="QSB230" s="1324"/>
      <c r="QSC230" s="1324"/>
      <c r="QSD230" s="1324"/>
      <c r="QSE230" s="1324"/>
      <c r="QSF230" s="1324"/>
      <c r="QSG230" s="1324"/>
      <c r="QSH230" s="1324"/>
      <c r="QSI230" s="1324"/>
      <c r="QSJ230" s="1324"/>
      <c r="QSK230" s="1324"/>
      <c r="QSL230" s="1324"/>
      <c r="QSM230" s="1324"/>
      <c r="QSN230" s="1324"/>
      <c r="QSO230" s="1324"/>
      <c r="QSP230" s="1324"/>
      <c r="QSQ230" s="1324"/>
      <c r="QSR230" s="1324"/>
      <c r="QSS230" s="1324"/>
      <c r="QST230" s="1324"/>
      <c r="QSU230" s="1324"/>
      <c r="QSV230" s="1324"/>
      <c r="QSW230" s="1324"/>
      <c r="QSX230" s="1324"/>
      <c r="QSY230" s="1324"/>
      <c r="QSZ230" s="1324"/>
      <c r="QTA230" s="1324"/>
      <c r="QTB230" s="1324"/>
      <c r="QTC230" s="1324"/>
      <c r="QTD230" s="1324"/>
      <c r="QTE230" s="1324"/>
      <c r="QTF230" s="1324"/>
      <c r="QTG230" s="1324"/>
      <c r="QTH230" s="1324"/>
      <c r="QTI230" s="1324"/>
      <c r="QTJ230" s="1324"/>
      <c r="QTK230" s="1324"/>
      <c r="QTL230" s="1324"/>
      <c r="QTM230" s="1324"/>
      <c r="QTN230" s="1324"/>
      <c r="QTO230" s="1324"/>
      <c r="QTP230" s="1324"/>
      <c r="QTQ230" s="1324"/>
      <c r="QTR230" s="1324"/>
      <c r="QTS230" s="1324"/>
      <c r="QTT230" s="1324"/>
      <c r="QTU230" s="1324"/>
      <c r="QTV230" s="1324"/>
      <c r="QTW230" s="1324"/>
      <c r="QTX230" s="1324"/>
      <c r="QTY230" s="1324"/>
      <c r="QTZ230" s="1324"/>
      <c r="QUA230" s="1324"/>
      <c r="QUB230" s="1324"/>
      <c r="QUC230" s="1324"/>
      <c r="QUD230" s="1324"/>
      <c r="QUE230" s="1324"/>
      <c r="QUF230" s="1324"/>
      <c r="QUG230" s="1324"/>
      <c r="QUH230" s="1324"/>
      <c r="QUI230" s="1324"/>
      <c r="QUJ230" s="1324"/>
      <c r="QUK230" s="1324"/>
      <c r="QUL230" s="1324"/>
      <c r="QUM230" s="1324"/>
      <c r="QUN230" s="1324"/>
      <c r="QUO230" s="1324"/>
      <c r="QUP230" s="1324"/>
      <c r="QUQ230" s="1324"/>
      <c r="QUR230" s="1324"/>
      <c r="QUS230" s="1324"/>
      <c r="QUT230" s="1324"/>
      <c r="QUU230" s="1324"/>
      <c r="QUV230" s="1324"/>
      <c r="QUW230" s="1324"/>
      <c r="QUX230" s="1324"/>
      <c r="QUY230" s="1324"/>
      <c r="QUZ230" s="1324"/>
      <c r="QVA230" s="1324"/>
      <c r="QVB230" s="1324"/>
      <c r="QVC230" s="1324"/>
      <c r="QVD230" s="1324"/>
      <c r="QVE230" s="1324"/>
      <c r="QVF230" s="1324"/>
      <c r="QVG230" s="1324"/>
      <c r="QVH230" s="1324"/>
      <c r="QVI230" s="1324"/>
      <c r="QVJ230" s="1324"/>
      <c r="QVK230" s="1324"/>
      <c r="QVL230" s="1324"/>
      <c r="QVM230" s="1324"/>
      <c r="QVN230" s="1324"/>
      <c r="QVO230" s="1324"/>
      <c r="QVP230" s="1324"/>
      <c r="QVQ230" s="1324"/>
      <c r="QVR230" s="1324"/>
      <c r="QVS230" s="1324"/>
      <c r="QVT230" s="1324"/>
      <c r="QVU230" s="1324"/>
      <c r="QVV230" s="1324"/>
      <c r="QVW230" s="1324"/>
      <c r="QVX230" s="1324"/>
      <c r="QVY230" s="1324"/>
      <c r="QVZ230" s="1324"/>
      <c r="QWA230" s="1324"/>
      <c r="QWB230" s="1324"/>
      <c r="QWC230" s="1324"/>
      <c r="QWD230" s="1324"/>
      <c r="QWE230" s="1324"/>
      <c r="QWF230" s="1324"/>
      <c r="QWG230" s="1324"/>
      <c r="QWH230" s="1324"/>
      <c r="QWI230" s="1324"/>
      <c r="QWJ230" s="1324"/>
      <c r="QWK230" s="1324"/>
      <c r="QWL230" s="1324"/>
      <c r="QWM230" s="1324"/>
      <c r="QWN230" s="1324"/>
      <c r="QWO230" s="1324"/>
      <c r="QWP230" s="1324"/>
      <c r="QWQ230" s="1324"/>
      <c r="QWR230" s="1324"/>
      <c r="QWS230" s="1324"/>
      <c r="QWT230" s="1324"/>
      <c r="QWU230" s="1324"/>
      <c r="QWV230" s="1324"/>
      <c r="QWW230" s="1324"/>
      <c r="QWX230" s="1324"/>
      <c r="QWY230" s="1324"/>
      <c r="QWZ230" s="1324"/>
      <c r="QXA230" s="1324"/>
      <c r="QXB230" s="1324"/>
      <c r="QXC230" s="1324"/>
      <c r="QXD230" s="1324"/>
      <c r="QXE230" s="1324"/>
      <c r="QXF230" s="1324"/>
      <c r="QXG230" s="1324"/>
      <c r="QXH230" s="1324"/>
      <c r="QXI230" s="1324"/>
      <c r="QXJ230" s="1324"/>
      <c r="QXK230" s="1324"/>
      <c r="QXL230" s="1324"/>
      <c r="QXM230" s="1324"/>
      <c r="QXN230" s="1324"/>
      <c r="QXO230" s="1324"/>
      <c r="QXP230" s="1324"/>
      <c r="QXQ230" s="1324"/>
      <c r="QXR230" s="1324"/>
      <c r="QXS230" s="1324"/>
      <c r="QXT230" s="1324"/>
      <c r="QXU230" s="1324"/>
      <c r="QXV230" s="1324"/>
      <c r="QXW230" s="1324"/>
      <c r="QXX230" s="1324"/>
      <c r="QXY230" s="1324"/>
      <c r="QXZ230" s="1324"/>
      <c r="QYA230" s="1324"/>
      <c r="QYB230" s="1324"/>
      <c r="QYC230" s="1324"/>
      <c r="QYD230" s="1324"/>
      <c r="QYE230" s="1324"/>
      <c r="QYF230" s="1324"/>
      <c r="QYG230" s="1324"/>
      <c r="QYH230" s="1324"/>
      <c r="QYI230" s="1324"/>
      <c r="QYJ230" s="1324"/>
      <c r="QYK230" s="1324"/>
      <c r="QYL230" s="1324"/>
      <c r="QYM230" s="1324"/>
      <c r="QYN230" s="1324"/>
      <c r="QYO230" s="1324"/>
      <c r="QYP230" s="1324"/>
      <c r="QYQ230" s="1324"/>
      <c r="QYR230" s="1324"/>
      <c r="QYS230" s="1324"/>
      <c r="QYT230" s="1324"/>
      <c r="QYU230" s="1324"/>
      <c r="QYV230" s="1324"/>
      <c r="QYW230" s="1324"/>
      <c r="QYX230" s="1324"/>
      <c r="QYY230" s="1324"/>
      <c r="QYZ230" s="1324"/>
      <c r="QZA230" s="1324"/>
      <c r="QZB230" s="1324"/>
      <c r="QZC230" s="1324"/>
      <c r="QZD230" s="1324"/>
      <c r="QZE230" s="1324"/>
      <c r="QZF230" s="1324"/>
      <c r="QZG230" s="1324"/>
      <c r="QZH230" s="1324"/>
      <c r="QZI230" s="1324"/>
      <c r="QZJ230" s="1324"/>
      <c r="QZK230" s="1324"/>
      <c r="QZL230" s="1324"/>
      <c r="QZM230" s="1324"/>
      <c r="QZN230" s="1324"/>
      <c r="QZO230" s="1324"/>
      <c r="QZP230" s="1324"/>
      <c r="QZQ230" s="1324"/>
      <c r="QZR230" s="1324"/>
      <c r="QZS230" s="1324"/>
      <c r="QZT230" s="1324"/>
      <c r="QZU230" s="1324"/>
      <c r="QZV230" s="1324"/>
      <c r="QZW230" s="1324"/>
      <c r="QZX230" s="1324"/>
      <c r="QZY230" s="1324"/>
      <c r="QZZ230" s="1324"/>
      <c r="RAA230" s="1324"/>
      <c r="RAB230" s="1324"/>
      <c r="RAC230" s="1324"/>
      <c r="RAD230" s="1324"/>
      <c r="RAE230" s="1324"/>
      <c r="RAF230" s="1324"/>
      <c r="RAG230" s="1324"/>
      <c r="RAH230" s="1324"/>
      <c r="RAI230" s="1324"/>
      <c r="RAJ230" s="1324"/>
      <c r="RAK230" s="1324"/>
      <c r="RAL230" s="1324"/>
      <c r="RAM230" s="1324"/>
      <c r="RAN230" s="1324"/>
      <c r="RAO230" s="1324"/>
      <c r="RAP230" s="1324"/>
      <c r="RAQ230" s="1324"/>
      <c r="RAR230" s="1324"/>
      <c r="RAS230" s="1324"/>
      <c r="RAT230" s="1324"/>
      <c r="RAU230" s="1324"/>
      <c r="RAV230" s="1324"/>
      <c r="RAW230" s="1324"/>
      <c r="RAX230" s="1324"/>
      <c r="RAY230" s="1324"/>
      <c r="RAZ230" s="1324"/>
      <c r="RBA230" s="1324"/>
      <c r="RBB230" s="1324"/>
      <c r="RBC230" s="1324"/>
      <c r="RBD230" s="1324"/>
      <c r="RBE230" s="1324"/>
      <c r="RBF230" s="1324"/>
      <c r="RBG230" s="1324"/>
      <c r="RBH230" s="1324"/>
      <c r="RBI230" s="1324"/>
      <c r="RBJ230" s="1324"/>
      <c r="RBK230" s="1324"/>
      <c r="RBL230" s="1324"/>
      <c r="RBM230" s="1324"/>
      <c r="RBN230" s="1324"/>
      <c r="RBO230" s="1324"/>
      <c r="RBP230" s="1324"/>
      <c r="RBQ230" s="1324"/>
      <c r="RBR230" s="1324"/>
      <c r="RBS230" s="1324"/>
      <c r="RBT230" s="1324"/>
      <c r="RBU230" s="1324"/>
      <c r="RBV230" s="1324"/>
      <c r="RBW230" s="1324"/>
      <c r="RBX230" s="1324"/>
      <c r="RBY230" s="1324"/>
      <c r="RBZ230" s="1324"/>
      <c r="RCA230" s="1324"/>
      <c r="RCB230" s="1324"/>
      <c r="RCC230" s="1324"/>
      <c r="RCD230" s="1324"/>
      <c r="RCE230" s="1324"/>
      <c r="RCF230" s="1324"/>
      <c r="RCG230" s="1324"/>
      <c r="RCH230" s="1324"/>
      <c r="RCI230" s="1324"/>
      <c r="RCJ230" s="1324"/>
      <c r="RCK230" s="1324"/>
      <c r="RCL230" s="1324"/>
      <c r="RCM230" s="1324"/>
      <c r="RCN230" s="1324"/>
      <c r="RCO230" s="1324"/>
      <c r="RCP230" s="1324"/>
      <c r="RCQ230" s="1324"/>
      <c r="RCR230" s="1324"/>
      <c r="RCS230" s="1324"/>
      <c r="RCT230" s="1324"/>
      <c r="RCU230" s="1324"/>
      <c r="RCV230" s="1324"/>
      <c r="RCW230" s="1324"/>
      <c r="RCX230" s="1324"/>
      <c r="RCY230" s="1324"/>
      <c r="RCZ230" s="1324"/>
      <c r="RDA230" s="1324"/>
      <c r="RDB230" s="1324"/>
      <c r="RDC230" s="1324"/>
      <c r="RDD230" s="1324"/>
      <c r="RDE230" s="1324"/>
      <c r="RDF230" s="1324"/>
      <c r="RDG230" s="1324"/>
      <c r="RDH230" s="1324"/>
      <c r="RDI230" s="1324"/>
      <c r="RDJ230" s="1324"/>
      <c r="RDK230" s="1324"/>
      <c r="RDL230" s="1324"/>
      <c r="RDM230" s="1324"/>
      <c r="RDN230" s="1324"/>
      <c r="RDO230" s="1324"/>
      <c r="RDP230" s="1324"/>
      <c r="RDQ230" s="1324"/>
      <c r="RDR230" s="1324"/>
      <c r="RDS230" s="1324"/>
      <c r="RDT230" s="1324"/>
      <c r="RDU230" s="1324"/>
      <c r="RDV230" s="1324"/>
      <c r="RDW230" s="1324"/>
      <c r="RDX230" s="1324"/>
      <c r="RDY230" s="1324"/>
      <c r="RDZ230" s="1324"/>
      <c r="REA230" s="1324"/>
      <c r="REB230" s="1324"/>
      <c r="REC230" s="1324"/>
      <c r="RED230" s="1324"/>
      <c r="REE230" s="1324"/>
      <c r="REF230" s="1324"/>
      <c r="REG230" s="1324"/>
      <c r="REH230" s="1324"/>
      <c r="REI230" s="1324"/>
      <c r="REJ230" s="1324"/>
      <c r="REK230" s="1324"/>
      <c r="REL230" s="1324"/>
      <c r="REM230" s="1324"/>
      <c r="REN230" s="1324"/>
      <c r="REO230" s="1324"/>
      <c r="REP230" s="1324"/>
      <c r="REQ230" s="1324"/>
      <c r="RER230" s="1324"/>
      <c r="RES230" s="1324"/>
      <c r="RET230" s="1324"/>
      <c r="REU230" s="1324"/>
      <c r="REV230" s="1324"/>
      <c r="REW230" s="1324"/>
      <c r="REX230" s="1324"/>
      <c r="REY230" s="1324"/>
      <c r="REZ230" s="1324"/>
      <c r="RFA230" s="1324"/>
      <c r="RFB230" s="1324"/>
      <c r="RFC230" s="1324"/>
      <c r="RFD230" s="1324"/>
      <c r="RFE230" s="1324"/>
      <c r="RFF230" s="1324"/>
      <c r="RFG230" s="1324"/>
      <c r="RFH230" s="1324"/>
      <c r="RFI230" s="1324"/>
      <c r="RFJ230" s="1324"/>
      <c r="RFK230" s="1324"/>
      <c r="RFL230" s="1324"/>
      <c r="RFM230" s="1324"/>
      <c r="RFN230" s="1324"/>
      <c r="RFO230" s="1324"/>
      <c r="RFP230" s="1324"/>
      <c r="RFQ230" s="1324"/>
      <c r="RFR230" s="1324"/>
      <c r="RFS230" s="1324"/>
      <c r="RFT230" s="1324"/>
      <c r="RFU230" s="1324"/>
      <c r="RFV230" s="1324"/>
      <c r="RFW230" s="1324"/>
      <c r="RFX230" s="1324"/>
      <c r="RFY230" s="1324"/>
      <c r="RFZ230" s="1324"/>
      <c r="RGA230" s="1324"/>
      <c r="RGB230" s="1324"/>
      <c r="RGC230" s="1324"/>
      <c r="RGD230" s="1324"/>
      <c r="RGE230" s="1324"/>
      <c r="RGF230" s="1324"/>
      <c r="RGG230" s="1324"/>
      <c r="RGH230" s="1324"/>
      <c r="RGI230" s="1324"/>
      <c r="RGJ230" s="1324"/>
      <c r="RGK230" s="1324"/>
      <c r="RGL230" s="1324"/>
      <c r="RGM230" s="1324"/>
      <c r="RGN230" s="1324"/>
      <c r="RGO230" s="1324"/>
      <c r="RGP230" s="1324"/>
      <c r="RGQ230" s="1324"/>
      <c r="RGR230" s="1324"/>
      <c r="RGS230" s="1324"/>
      <c r="RGT230" s="1324"/>
      <c r="RGU230" s="1324"/>
      <c r="RGV230" s="1324"/>
      <c r="RGW230" s="1324"/>
      <c r="RGX230" s="1324"/>
      <c r="RGY230" s="1324"/>
      <c r="RGZ230" s="1324"/>
      <c r="RHA230" s="1324"/>
      <c r="RHB230" s="1324"/>
      <c r="RHC230" s="1324"/>
      <c r="RHD230" s="1324"/>
      <c r="RHE230" s="1324"/>
      <c r="RHF230" s="1324"/>
      <c r="RHG230" s="1324"/>
      <c r="RHH230" s="1324"/>
      <c r="RHI230" s="1324"/>
      <c r="RHJ230" s="1324"/>
      <c r="RHK230" s="1324"/>
      <c r="RHL230" s="1324"/>
      <c r="RHM230" s="1324"/>
      <c r="RHN230" s="1324"/>
      <c r="RHO230" s="1324"/>
      <c r="RHP230" s="1324"/>
      <c r="RHQ230" s="1324"/>
      <c r="RHR230" s="1324"/>
      <c r="RHS230" s="1324"/>
      <c r="RHT230" s="1324"/>
      <c r="RHU230" s="1324"/>
      <c r="RHV230" s="1324"/>
      <c r="RHW230" s="1324"/>
      <c r="RHX230" s="1324"/>
      <c r="RHY230" s="1324"/>
      <c r="RHZ230" s="1324"/>
      <c r="RIA230" s="1324"/>
      <c r="RIB230" s="1324"/>
      <c r="RIC230" s="1324"/>
      <c r="RID230" s="1324"/>
      <c r="RIE230" s="1324"/>
      <c r="RIF230" s="1324"/>
      <c r="RIG230" s="1324"/>
      <c r="RIH230" s="1324"/>
      <c r="RII230" s="1324"/>
      <c r="RIJ230" s="1324"/>
      <c r="RIK230" s="1324"/>
      <c r="RIL230" s="1324"/>
      <c r="RIM230" s="1324"/>
      <c r="RIN230" s="1324"/>
      <c r="RIO230" s="1324"/>
      <c r="RIP230" s="1324"/>
      <c r="RIQ230" s="1324"/>
      <c r="RIR230" s="1324"/>
      <c r="RIS230" s="1324"/>
      <c r="RIT230" s="1324"/>
      <c r="RIU230" s="1324"/>
      <c r="RIV230" s="1324"/>
      <c r="RIW230" s="1324"/>
      <c r="RIX230" s="1324"/>
      <c r="RIY230" s="1324"/>
      <c r="RIZ230" s="1324"/>
      <c r="RJA230" s="1324"/>
      <c r="RJB230" s="1324"/>
      <c r="RJC230" s="1324"/>
      <c r="RJD230" s="1324"/>
      <c r="RJE230" s="1324"/>
      <c r="RJF230" s="1324"/>
      <c r="RJG230" s="1324"/>
      <c r="RJH230" s="1324"/>
      <c r="RJI230" s="1324"/>
      <c r="RJJ230" s="1324"/>
      <c r="RJK230" s="1324"/>
      <c r="RJL230" s="1324"/>
      <c r="RJM230" s="1324"/>
      <c r="RJN230" s="1324"/>
      <c r="RJO230" s="1324"/>
      <c r="RJP230" s="1324"/>
      <c r="RJQ230" s="1324"/>
      <c r="RJR230" s="1324"/>
      <c r="RJS230" s="1324"/>
      <c r="RJT230" s="1324"/>
      <c r="RJU230" s="1324"/>
      <c r="RJV230" s="1324"/>
      <c r="RJW230" s="1324"/>
      <c r="RJX230" s="1324"/>
      <c r="RJY230" s="1324"/>
      <c r="RJZ230" s="1324"/>
      <c r="RKA230" s="1324"/>
      <c r="RKB230" s="1324"/>
      <c r="RKC230" s="1324"/>
      <c r="RKD230" s="1324"/>
      <c r="RKE230" s="1324"/>
      <c r="RKF230" s="1324"/>
      <c r="RKG230" s="1324"/>
      <c r="RKH230" s="1324"/>
      <c r="RKI230" s="1324"/>
      <c r="RKJ230" s="1324"/>
      <c r="RKK230" s="1324"/>
      <c r="RKL230" s="1324"/>
      <c r="RKM230" s="1324"/>
      <c r="RKN230" s="1324"/>
      <c r="RKO230" s="1324"/>
      <c r="RKP230" s="1324"/>
      <c r="RKQ230" s="1324"/>
      <c r="RKR230" s="1324"/>
      <c r="RKS230" s="1324"/>
      <c r="RKT230" s="1324"/>
      <c r="RKU230" s="1324"/>
      <c r="RKV230" s="1324"/>
      <c r="RKW230" s="1324"/>
      <c r="RKX230" s="1324"/>
      <c r="RKY230" s="1324"/>
      <c r="RKZ230" s="1324"/>
      <c r="RLA230" s="1324"/>
      <c r="RLB230" s="1324"/>
      <c r="RLC230" s="1324"/>
      <c r="RLD230" s="1324"/>
      <c r="RLE230" s="1324"/>
      <c r="RLF230" s="1324"/>
      <c r="RLG230" s="1324"/>
      <c r="RLH230" s="1324"/>
      <c r="RLI230" s="1324"/>
      <c r="RLJ230" s="1324"/>
      <c r="RLK230" s="1324"/>
      <c r="RLL230" s="1324"/>
      <c r="RLM230" s="1324"/>
      <c r="RLN230" s="1324"/>
      <c r="RLO230" s="1324"/>
      <c r="RLP230" s="1324"/>
      <c r="RLQ230" s="1324"/>
      <c r="RLR230" s="1324"/>
      <c r="RLS230" s="1324"/>
      <c r="RLT230" s="1324"/>
      <c r="RLU230" s="1324"/>
      <c r="RLV230" s="1324"/>
      <c r="RLW230" s="1324"/>
      <c r="RLX230" s="1324"/>
      <c r="RLY230" s="1324"/>
      <c r="RLZ230" s="1324"/>
      <c r="RMA230" s="1324"/>
      <c r="RMB230" s="1324"/>
      <c r="RMC230" s="1324"/>
      <c r="RMD230" s="1324"/>
      <c r="RME230" s="1324"/>
      <c r="RMF230" s="1324"/>
      <c r="RMG230" s="1324"/>
      <c r="RMH230" s="1324"/>
      <c r="RMI230" s="1324"/>
      <c r="RMJ230" s="1324"/>
      <c r="RMK230" s="1324"/>
      <c r="RML230" s="1324"/>
      <c r="RMM230" s="1324"/>
      <c r="RMN230" s="1324"/>
      <c r="RMO230" s="1324"/>
      <c r="RMP230" s="1324"/>
      <c r="RMQ230" s="1324"/>
      <c r="RMR230" s="1324"/>
      <c r="RMS230" s="1324"/>
      <c r="RMT230" s="1324"/>
      <c r="RMU230" s="1324"/>
      <c r="RMV230" s="1324"/>
      <c r="RMW230" s="1324"/>
      <c r="RMX230" s="1324"/>
      <c r="RMY230" s="1324"/>
      <c r="RMZ230" s="1324"/>
      <c r="RNA230" s="1324"/>
      <c r="RNB230" s="1324"/>
      <c r="RNC230" s="1324"/>
      <c r="RND230" s="1324"/>
      <c r="RNE230" s="1324"/>
      <c r="RNF230" s="1324"/>
      <c r="RNG230" s="1324"/>
      <c r="RNH230" s="1324"/>
      <c r="RNI230" s="1324"/>
      <c r="RNJ230" s="1324"/>
      <c r="RNK230" s="1324"/>
      <c r="RNL230" s="1324"/>
      <c r="RNM230" s="1324"/>
      <c r="RNN230" s="1324"/>
      <c r="RNO230" s="1324"/>
      <c r="RNP230" s="1324"/>
      <c r="RNQ230" s="1324"/>
      <c r="RNR230" s="1324"/>
      <c r="RNS230" s="1324"/>
      <c r="RNT230" s="1324"/>
      <c r="RNU230" s="1324"/>
      <c r="RNV230" s="1324"/>
      <c r="RNW230" s="1324"/>
      <c r="RNX230" s="1324"/>
      <c r="RNY230" s="1324"/>
      <c r="RNZ230" s="1324"/>
      <c r="ROA230" s="1324"/>
      <c r="ROB230" s="1324"/>
      <c r="ROC230" s="1324"/>
      <c r="ROD230" s="1324"/>
      <c r="ROE230" s="1324"/>
      <c r="ROF230" s="1324"/>
      <c r="ROG230" s="1324"/>
      <c r="ROH230" s="1324"/>
      <c r="ROI230" s="1324"/>
      <c r="ROJ230" s="1324"/>
      <c r="ROK230" s="1324"/>
      <c r="ROL230" s="1324"/>
      <c r="ROM230" s="1324"/>
      <c r="RON230" s="1324"/>
      <c r="ROO230" s="1324"/>
      <c r="ROP230" s="1324"/>
      <c r="ROQ230" s="1324"/>
      <c r="ROR230" s="1324"/>
      <c r="ROS230" s="1324"/>
      <c r="ROT230" s="1324"/>
      <c r="ROU230" s="1324"/>
      <c r="ROV230" s="1324"/>
      <c r="ROW230" s="1324"/>
      <c r="ROX230" s="1324"/>
      <c r="ROY230" s="1324"/>
      <c r="ROZ230" s="1324"/>
      <c r="RPA230" s="1324"/>
      <c r="RPB230" s="1324"/>
      <c r="RPC230" s="1324"/>
      <c r="RPD230" s="1324"/>
      <c r="RPE230" s="1324"/>
      <c r="RPF230" s="1324"/>
      <c r="RPG230" s="1324"/>
      <c r="RPH230" s="1324"/>
      <c r="RPI230" s="1324"/>
      <c r="RPJ230" s="1324"/>
      <c r="RPK230" s="1324"/>
      <c r="RPL230" s="1324"/>
      <c r="RPM230" s="1324"/>
      <c r="RPN230" s="1324"/>
      <c r="RPO230" s="1324"/>
      <c r="RPP230" s="1324"/>
      <c r="RPQ230" s="1324"/>
      <c r="RPR230" s="1324"/>
      <c r="RPS230" s="1324"/>
      <c r="RPT230" s="1324"/>
      <c r="RPU230" s="1324"/>
      <c r="RPV230" s="1324"/>
      <c r="RPW230" s="1324"/>
      <c r="RPX230" s="1324"/>
      <c r="RPY230" s="1324"/>
      <c r="RPZ230" s="1324"/>
      <c r="RQA230" s="1324"/>
      <c r="RQB230" s="1324"/>
      <c r="RQC230" s="1324"/>
      <c r="RQD230" s="1324"/>
      <c r="RQE230" s="1324"/>
      <c r="RQF230" s="1324"/>
      <c r="RQG230" s="1324"/>
      <c r="RQH230" s="1324"/>
      <c r="RQI230" s="1324"/>
      <c r="RQJ230" s="1324"/>
      <c r="RQK230" s="1324"/>
      <c r="RQL230" s="1324"/>
      <c r="RQM230" s="1324"/>
      <c r="RQN230" s="1324"/>
      <c r="RQO230" s="1324"/>
      <c r="RQP230" s="1324"/>
      <c r="RQQ230" s="1324"/>
      <c r="RQR230" s="1324"/>
      <c r="RQS230" s="1324"/>
      <c r="RQT230" s="1324"/>
      <c r="RQU230" s="1324"/>
      <c r="RQV230" s="1324"/>
      <c r="RQW230" s="1324"/>
      <c r="RQX230" s="1324"/>
      <c r="RQY230" s="1324"/>
      <c r="RQZ230" s="1324"/>
      <c r="RRA230" s="1324"/>
      <c r="RRB230" s="1324"/>
      <c r="RRC230" s="1324"/>
      <c r="RRD230" s="1324"/>
      <c r="RRE230" s="1324"/>
      <c r="RRF230" s="1324"/>
      <c r="RRG230" s="1324"/>
      <c r="RRH230" s="1324"/>
      <c r="RRI230" s="1324"/>
      <c r="RRJ230" s="1324"/>
      <c r="RRK230" s="1324"/>
      <c r="RRL230" s="1324"/>
      <c r="RRM230" s="1324"/>
      <c r="RRN230" s="1324"/>
      <c r="RRO230" s="1324"/>
      <c r="RRP230" s="1324"/>
      <c r="RRQ230" s="1324"/>
      <c r="RRR230" s="1324"/>
      <c r="RRS230" s="1324"/>
      <c r="RRT230" s="1324"/>
      <c r="RRU230" s="1324"/>
      <c r="RRV230" s="1324"/>
      <c r="RRW230" s="1324"/>
      <c r="RRX230" s="1324"/>
      <c r="RRY230" s="1324"/>
      <c r="RRZ230" s="1324"/>
      <c r="RSA230" s="1324"/>
      <c r="RSB230" s="1324"/>
      <c r="RSC230" s="1324"/>
      <c r="RSD230" s="1324"/>
      <c r="RSE230" s="1324"/>
      <c r="RSF230" s="1324"/>
      <c r="RSG230" s="1324"/>
      <c r="RSH230" s="1324"/>
      <c r="RSI230" s="1324"/>
      <c r="RSJ230" s="1324"/>
      <c r="RSK230" s="1324"/>
      <c r="RSL230" s="1324"/>
      <c r="RSM230" s="1324"/>
      <c r="RSN230" s="1324"/>
      <c r="RSO230" s="1324"/>
      <c r="RSP230" s="1324"/>
      <c r="RSQ230" s="1324"/>
      <c r="RSR230" s="1324"/>
      <c r="RSS230" s="1324"/>
      <c r="RST230" s="1324"/>
      <c r="RSU230" s="1324"/>
      <c r="RSV230" s="1324"/>
      <c r="RSW230" s="1324"/>
      <c r="RSX230" s="1324"/>
      <c r="RSY230" s="1324"/>
      <c r="RSZ230" s="1324"/>
      <c r="RTA230" s="1324"/>
      <c r="RTB230" s="1324"/>
      <c r="RTC230" s="1324"/>
      <c r="RTD230" s="1324"/>
      <c r="RTE230" s="1324"/>
      <c r="RTF230" s="1324"/>
      <c r="RTG230" s="1324"/>
      <c r="RTH230" s="1324"/>
      <c r="RTI230" s="1324"/>
      <c r="RTJ230" s="1324"/>
      <c r="RTK230" s="1324"/>
      <c r="RTL230" s="1324"/>
      <c r="RTM230" s="1324"/>
      <c r="RTN230" s="1324"/>
      <c r="RTO230" s="1324"/>
      <c r="RTP230" s="1324"/>
      <c r="RTQ230" s="1324"/>
      <c r="RTR230" s="1324"/>
      <c r="RTS230" s="1324"/>
      <c r="RTT230" s="1324"/>
      <c r="RTU230" s="1324"/>
      <c r="RTV230" s="1324"/>
      <c r="RTW230" s="1324"/>
      <c r="RTX230" s="1324"/>
      <c r="RTY230" s="1324"/>
      <c r="RTZ230" s="1324"/>
      <c r="RUA230" s="1324"/>
      <c r="RUB230" s="1324"/>
      <c r="RUC230" s="1324"/>
      <c r="RUD230" s="1324"/>
      <c r="RUE230" s="1324"/>
      <c r="RUF230" s="1324"/>
      <c r="RUG230" s="1324"/>
      <c r="RUH230" s="1324"/>
      <c r="RUI230" s="1324"/>
      <c r="RUJ230" s="1324"/>
      <c r="RUK230" s="1324"/>
      <c r="RUL230" s="1324"/>
      <c r="RUM230" s="1324"/>
      <c r="RUN230" s="1324"/>
      <c r="RUO230" s="1324"/>
      <c r="RUP230" s="1324"/>
      <c r="RUQ230" s="1324"/>
      <c r="RUR230" s="1324"/>
      <c r="RUS230" s="1324"/>
      <c r="RUT230" s="1324"/>
      <c r="RUU230" s="1324"/>
      <c r="RUV230" s="1324"/>
      <c r="RUW230" s="1324"/>
      <c r="RUX230" s="1324"/>
      <c r="RUY230" s="1324"/>
      <c r="RUZ230" s="1324"/>
      <c r="RVA230" s="1324"/>
      <c r="RVB230" s="1324"/>
      <c r="RVC230" s="1324"/>
      <c r="RVD230" s="1324"/>
      <c r="RVE230" s="1324"/>
      <c r="RVF230" s="1324"/>
      <c r="RVG230" s="1324"/>
      <c r="RVH230" s="1324"/>
      <c r="RVI230" s="1324"/>
      <c r="RVJ230" s="1324"/>
      <c r="RVK230" s="1324"/>
      <c r="RVL230" s="1324"/>
      <c r="RVM230" s="1324"/>
      <c r="RVN230" s="1324"/>
      <c r="RVO230" s="1324"/>
      <c r="RVP230" s="1324"/>
      <c r="RVQ230" s="1324"/>
      <c r="RVR230" s="1324"/>
      <c r="RVS230" s="1324"/>
      <c r="RVT230" s="1324"/>
      <c r="RVU230" s="1324"/>
      <c r="RVV230" s="1324"/>
      <c r="RVW230" s="1324"/>
      <c r="RVX230" s="1324"/>
      <c r="RVY230" s="1324"/>
      <c r="RVZ230" s="1324"/>
      <c r="RWA230" s="1324"/>
      <c r="RWB230" s="1324"/>
      <c r="RWC230" s="1324"/>
      <c r="RWD230" s="1324"/>
      <c r="RWE230" s="1324"/>
      <c r="RWF230" s="1324"/>
      <c r="RWG230" s="1324"/>
      <c r="RWH230" s="1324"/>
      <c r="RWI230" s="1324"/>
      <c r="RWJ230" s="1324"/>
      <c r="RWK230" s="1324"/>
      <c r="RWL230" s="1324"/>
      <c r="RWM230" s="1324"/>
      <c r="RWN230" s="1324"/>
      <c r="RWO230" s="1324"/>
      <c r="RWP230" s="1324"/>
      <c r="RWQ230" s="1324"/>
      <c r="RWR230" s="1324"/>
      <c r="RWS230" s="1324"/>
      <c r="RWT230" s="1324"/>
      <c r="RWU230" s="1324"/>
      <c r="RWV230" s="1324"/>
      <c r="RWW230" s="1324"/>
      <c r="RWX230" s="1324"/>
      <c r="RWY230" s="1324"/>
      <c r="RWZ230" s="1324"/>
      <c r="RXA230" s="1324"/>
      <c r="RXB230" s="1324"/>
      <c r="RXC230" s="1324"/>
      <c r="RXD230" s="1324"/>
      <c r="RXE230" s="1324"/>
      <c r="RXF230" s="1324"/>
      <c r="RXG230" s="1324"/>
      <c r="RXH230" s="1324"/>
      <c r="RXI230" s="1324"/>
      <c r="RXJ230" s="1324"/>
      <c r="RXK230" s="1324"/>
      <c r="RXL230" s="1324"/>
      <c r="RXM230" s="1324"/>
      <c r="RXN230" s="1324"/>
      <c r="RXO230" s="1324"/>
      <c r="RXP230" s="1324"/>
      <c r="RXQ230" s="1324"/>
      <c r="RXR230" s="1324"/>
      <c r="RXS230" s="1324"/>
      <c r="RXT230" s="1324"/>
      <c r="RXU230" s="1324"/>
      <c r="RXV230" s="1324"/>
      <c r="RXW230" s="1324"/>
      <c r="RXX230" s="1324"/>
      <c r="RXY230" s="1324"/>
      <c r="RXZ230" s="1324"/>
      <c r="RYA230" s="1324"/>
      <c r="RYB230" s="1324"/>
      <c r="RYC230" s="1324"/>
      <c r="RYD230" s="1324"/>
      <c r="RYE230" s="1324"/>
      <c r="RYF230" s="1324"/>
      <c r="RYG230" s="1324"/>
      <c r="RYH230" s="1324"/>
      <c r="RYI230" s="1324"/>
      <c r="RYJ230" s="1324"/>
      <c r="RYK230" s="1324"/>
      <c r="RYL230" s="1324"/>
      <c r="RYM230" s="1324"/>
      <c r="RYN230" s="1324"/>
      <c r="RYO230" s="1324"/>
      <c r="RYP230" s="1324"/>
      <c r="RYQ230" s="1324"/>
      <c r="RYR230" s="1324"/>
      <c r="RYS230" s="1324"/>
      <c r="RYT230" s="1324"/>
      <c r="RYU230" s="1324"/>
      <c r="RYV230" s="1324"/>
      <c r="RYW230" s="1324"/>
      <c r="RYX230" s="1324"/>
      <c r="RYY230" s="1324"/>
      <c r="RYZ230" s="1324"/>
      <c r="RZA230" s="1324"/>
      <c r="RZB230" s="1324"/>
      <c r="RZC230" s="1324"/>
      <c r="RZD230" s="1324"/>
      <c r="RZE230" s="1324"/>
      <c r="RZF230" s="1324"/>
      <c r="RZG230" s="1324"/>
      <c r="RZH230" s="1324"/>
      <c r="RZI230" s="1324"/>
      <c r="RZJ230" s="1324"/>
      <c r="RZK230" s="1324"/>
      <c r="RZL230" s="1324"/>
      <c r="RZM230" s="1324"/>
      <c r="RZN230" s="1324"/>
      <c r="RZO230" s="1324"/>
      <c r="RZP230" s="1324"/>
      <c r="RZQ230" s="1324"/>
      <c r="RZR230" s="1324"/>
      <c r="RZS230" s="1324"/>
      <c r="RZT230" s="1324"/>
      <c r="RZU230" s="1324"/>
      <c r="RZV230" s="1324"/>
      <c r="RZW230" s="1324"/>
      <c r="RZX230" s="1324"/>
      <c r="RZY230" s="1324"/>
      <c r="RZZ230" s="1324"/>
      <c r="SAA230" s="1324"/>
      <c r="SAB230" s="1324"/>
      <c r="SAC230" s="1324"/>
      <c r="SAD230" s="1324"/>
      <c r="SAE230" s="1324"/>
      <c r="SAF230" s="1324"/>
      <c r="SAG230" s="1324"/>
      <c r="SAH230" s="1324"/>
      <c r="SAI230" s="1324"/>
      <c r="SAJ230" s="1324"/>
      <c r="SAK230" s="1324"/>
      <c r="SAL230" s="1324"/>
      <c r="SAM230" s="1324"/>
      <c r="SAN230" s="1324"/>
      <c r="SAO230" s="1324"/>
      <c r="SAP230" s="1324"/>
      <c r="SAQ230" s="1324"/>
      <c r="SAR230" s="1324"/>
      <c r="SAS230" s="1324"/>
      <c r="SAT230" s="1324"/>
      <c r="SAU230" s="1324"/>
      <c r="SAV230" s="1324"/>
      <c r="SAW230" s="1324"/>
      <c r="SAX230" s="1324"/>
      <c r="SAY230" s="1324"/>
      <c r="SAZ230" s="1324"/>
      <c r="SBA230" s="1324"/>
      <c r="SBB230" s="1324"/>
      <c r="SBC230" s="1324"/>
      <c r="SBD230" s="1324"/>
      <c r="SBE230" s="1324"/>
      <c r="SBF230" s="1324"/>
      <c r="SBG230" s="1324"/>
      <c r="SBH230" s="1324"/>
      <c r="SBI230" s="1324"/>
      <c r="SBJ230" s="1324"/>
      <c r="SBK230" s="1324"/>
      <c r="SBL230" s="1324"/>
      <c r="SBM230" s="1324"/>
      <c r="SBN230" s="1324"/>
      <c r="SBO230" s="1324"/>
      <c r="SBP230" s="1324"/>
      <c r="SBQ230" s="1324"/>
      <c r="SBR230" s="1324"/>
      <c r="SBS230" s="1324"/>
      <c r="SBT230" s="1324"/>
      <c r="SBU230" s="1324"/>
      <c r="SBV230" s="1324"/>
      <c r="SBW230" s="1324"/>
      <c r="SBX230" s="1324"/>
      <c r="SBY230" s="1324"/>
      <c r="SBZ230" s="1324"/>
      <c r="SCA230" s="1324"/>
      <c r="SCB230" s="1324"/>
      <c r="SCC230" s="1324"/>
      <c r="SCD230" s="1324"/>
      <c r="SCE230" s="1324"/>
      <c r="SCF230" s="1324"/>
      <c r="SCG230" s="1324"/>
      <c r="SCH230" s="1324"/>
      <c r="SCI230" s="1324"/>
      <c r="SCJ230" s="1324"/>
      <c r="SCK230" s="1324"/>
      <c r="SCL230" s="1324"/>
      <c r="SCM230" s="1324"/>
      <c r="SCN230" s="1324"/>
      <c r="SCO230" s="1324"/>
      <c r="SCP230" s="1324"/>
      <c r="SCQ230" s="1324"/>
      <c r="SCR230" s="1324"/>
      <c r="SCS230" s="1324"/>
      <c r="SCT230" s="1324"/>
      <c r="SCU230" s="1324"/>
      <c r="SCV230" s="1324"/>
      <c r="SCW230" s="1324"/>
      <c r="SCX230" s="1324"/>
      <c r="SCY230" s="1324"/>
      <c r="SCZ230" s="1324"/>
      <c r="SDA230" s="1324"/>
      <c r="SDB230" s="1324"/>
      <c r="SDC230" s="1324"/>
      <c r="SDD230" s="1324"/>
      <c r="SDE230" s="1324"/>
      <c r="SDF230" s="1324"/>
      <c r="SDG230" s="1324"/>
      <c r="SDH230" s="1324"/>
      <c r="SDI230" s="1324"/>
      <c r="SDJ230" s="1324"/>
      <c r="SDK230" s="1324"/>
      <c r="SDL230" s="1324"/>
      <c r="SDM230" s="1324"/>
      <c r="SDN230" s="1324"/>
      <c r="SDO230" s="1324"/>
      <c r="SDP230" s="1324"/>
      <c r="SDQ230" s="1324"/>
      <c r="SDR230" s="1324"/>
      <c r="SDS230" s="1324"/>
      <c r="SDT230" s="1324"/>
      <c r="SDU230" s="1324"/>
      <c r="SDV230" s="1324"/>
      <c r="SDW230" s="1324"/>
      <c r="SDX230" s="1324"/>
      <c r="SDY230" s="1324"/>
      <c r="SDZ230" s="1324"/>
      <c r="SEA230" s="1324"/>
      <c r="SEB230" s="1324"/>
      <c r="SEC230" s="1324"/>
      <c r="SED230" s="1324"/>
      <c r="SEE230" s="1324"/>
      <c r="SEF230" s="1324"/>
      <c r="SEG230" s="1324"/>
      <c r="SEH230" s="1324"/>
      <c r="SEI230" s="1324"/>
      <c r="SEJ230" s="1324"/>
      <c r="SEK230" s="1324"/>
      <c r="SEL230" s="1324"/>
      <c r="SEM230" s="1324"/>
      <c r="SEN230" s="1324"/>
      <c r="SEO230" s="1324"/>
      <c r="SEP230" s="1324"/>
      <c r="SEQ230" s="1324"/>
      <c r="SER230" s="1324"/>
      <c r="SES230" s="1324"/>
      <c r="SET230" s="1324"/>
      <c r="SEU230" s="1324"/>
      <c r="SEV230" s="1324"/>
      <c r="SEW230" s="1324"/>
      <c r="SEX230" s="1324"/>
      <c r="SEY230" s="1324"/>
      <c r="SEZ230" s="1324"/>
      <c r="SFA230" s="1324"/>
      <c r="SFB230" s="1324"/>
      <c r="SFC230" s="1324"/>
      <c r="SFD230" s="1324"/>
      <c r="SFE230" s="1324"/>
      <c r="SFF230" s="1324"/>
      <c r="SFG230" s="1324"/>
      <c r="SFH230" s="1324"/>
      <c r="SFI230" s="1324"/>
      <c r="SFJ230" s="1324"/>
      <c r="SFK230" s="1324"/>
      <c r="SFL230" s="1324"/>
      <c r="SFM230" s="1324"/>
      <c r="SFN230" s="1324"/>
      <c r="SFO230" s="1324"/>
      <c r="SFP230" s="1324"/>
      <c r="SFQ230" s="1324"/>
      <c r="SFR230" s="1324"/>
      <c r="SFS230" s="1324"/>
      <c r="SFT230" s="1324"/>
      <c r="SFU230" s="1324"/>
      <c r="SFV230" s="1324"/>
      <c r="SFW230" s="1324"/>
      <c r="SFX230" s="1324"/>
      <c r="SFY230" s="1324"/>
      <c r="SFZ230" s="1324"/>
      <c r="SGA230" s="1324"/>
      <c r="SGB230" s="1324"/>
      <c r="SGC230" s="1324"/>
      <c r="SGD230" s="1324"/>
      <c r="SGE230" s="1324"/>
      <c r="SGF230" s="1324"/>
      <c r="SGG230" s="1324"/>
      <c r="SGH230" s="1324"/>
      <c r="SGI230" s="1324"/>
      <c r="SGJ230" s="1324"/>
      <c r="SGK230" s="1324"/>
      <c r="SGL230" s="1324"/>
      <c r="SGM230" s="1324"/>
      <c r="SGN230" s="1324"/>
      <c r="SGO230" s="1324"/>
      <c r="SGP230" s="1324"/>
      <c r="SGQ230" s="1324"/>
      <c r="SGR230" s="1324"/>
      <c r="SGS230" s="1324"/>
      <c r="SGT230" s="1324"/>
      <c r="SGU230" s="1324"/>
      <c r="SGV230" s="1324"/>
      <c r="SGW230" s="1324"/>
      <c r="SGX230" s="1324"/>
      <c r="SGY230" s="1324"/>
      <c r="SGZ230" s="1324"/>
      <c r="SHA230" s="1324"/>
      <c r="SHB230" s="1324"/>
      <c r="SHC230" s="1324"/>
      <c r="SHD230" s="1324"/>
      <c r="SHE230" s="1324"/>
      <c r="SHF230" s="1324"/>
      <c r="SHG230" s="1324"/>
      <c r="SHH230" s="1324"/>
      <c r="SHI230" s="1324"/>
      <c r="SHJ230" s="1324"/>
      <c r="SHK230" s="1324"/>
      <c r="SHL230" s="1324"/>
      <c r="SHM230" s="1324"/>
      <c r="SHN230" s="1324"/>
      <c r="SHO230" s="1324"/>
      <c r="SHP230" s="1324"/>
      <c r="SHQ230" s="1324"/>
      <c r="SHR230" s="1324"/>
      <c r="SHS230" s="1324"/>
      <c r="SHT230" s="1324"/>
      <c r="SHU230" s="1324"/>
      <c r="SHV230" s="1324"/>
      <c r="SHW230" s="1324"/>
      <c r="SHX230" s="1324"/>
      <c r="SHY230" s="1324"/>
      <c r="SHZ230" s="1324"/>
      <c r="SIA230" s="1324"/>
      <c r="SIB230" s="1324"/>
      <c r="SIC230" s="1324"/>
      <c r="SID230" s="1324"/>
      <c r="SIE230" s="1324"/>
      <c r="SIF230" s="1324"/>
      <c r="SIG230" s="1324"/>
      <c r="SIH230" s="1324"/>
      <c r="SII230" s="1324"/>
      <c r="SIJ230" s="1324"/>
      <c r="SIK230" s="1324"/>
      <c r="SIL230" s="1324"/>
      <c r="SIM230" s="1324"/>
      <c r="SIN230" s="1324"/>
      <c r="SIO230" s="1324"/>
      <c r="SIP230" s="1324"/>
      <c r="SIQ230" s="1324"/>
      <c r="SIR230" s="1324"/>
      <c r="SIS230" s="1324"/>
      <c r="SIT230" s="1324"/>
      <c r="SIU230" s="1324"/>
      <c r="SIV230" s="1324"/>
      <c r="SIW230" s="1324"/>
      <c r="SIX230" s="1324"/>
      <c r="SIY230" s="1324"/>
      <c r="SIZ230" s="1324"/>
      <c r="SJA230" s="1324"/>
      <c r="SJB230" s="1324"/>
      <c r="SJC230" s="1324"/>
      <c r="SJD230" s="1324"/>
      <c r="SJE230" s="1324"/>
      <c r="SJF230" s="1324"/>
      <c r="SJG230" s="1324"/>
      <c r="SJH230" s="1324"/>
      <c r="SJI230" s="1324"/>
      <c r="SJJ230" s="1324"/>
      <c r="SJK230" s="1324"/>
      <c r="SJL230" s="1324"/>
      <c r="SJM230" s="1324"/>
      <c r="SJN230" s="1324"/>
      <c r="SJO230" s="1324"/>
      <c r="SJP230" s="1324"/>
      <c r="SJQ230" s="1324"/>
      <c r="SJR230" s="1324"/>
      <c r="SJS230" s="1324"/>
      <c r="SJT230" s="1324"/>
      <c r="SJU230" s="1324"/>
      <c r="SJV230" s="1324"/>
      <c r="SJW230" s="1324"/>
      <c r="SJX230" s="1324"/>
      <c r="SJY230" s="1324"/>
      <c r="SJZ230" s="1324"/>
      <c r="SKA230" s="1324"/>
      <c r="SKB230" s="1324"/>
      <c r="SKC230" s="1324"/>
      <c r="SKD230" s="1324"/>
      <c r="SKE230" s="1324"/>
      <c r="SKF230" s="1324"/>
      <c r="SKG230" s="1324"/>
      <c r="SKH230" s="1324"/>
      <c r="SKI230" s="1324"/>
      <c r="SKJ230" s="1324"/>
      <c r="SKK230" s="1324"/>
      <c r="SKL230" s="1324"/>
      <c r="SKM230" s="1324"/>
      <c r="SKN230" s="1324"/>
      <c r="SKO230" s="1324"/>
      <c r="SKP230" s="1324"/>
      <c r="SKQ230" s="1324"/>
      <c r="SKR230" s="1324"/>
      <c r="SKS230" s="1324"/>
      <c r="SKT230" s="1324"/>
      <c r="SKU230" s="1324"/>
      <c r="SKV230" s="1324"/>
      <c r="SKW230" s="1324"/>
      <c r="SKX230" s="1324"/>
      <c r="SKY230" s="1324"/>
      <c r="SKZ230" s="1324"/>
      <c r="SLA230" s="1324"/>
      <c r="SLB230" s="1324"/>
      <c r="SLC230" s="1324"/>
      <c r="SLD230" s="1324"/>
      <c r="SLE230" s="1324"/>
      <c r="SLF230" s="1324"/>
      <c r="SLG230" s="1324"/>
      <c r="SLH230" s="1324"/>
      <c r="SLI230" s="1324"/>
      <c r="SLJ230" s="1324"/>
      <c r="SLK230" s="1324"/>
      <c r="SLL230" s="1324"/>
      <c r="SLM230" s="1324"/>
      <c r="SLN230" s="1324"/>
      <c r="SLO230" s="1324"/>
      <c r="SLP230" s="1324"/>
      <c r="SLQ230" s="1324"/>
      <c r="SLR230" s="1324"/>
      <c r="SLS230" s="1324"/>
      <c r="SLT230" s="1324"/>
      <c r="SLU230" s="1324"/>
      <c r="SLV230" s="1324"/>
      <c r="SLW230" s="1324"/>
      <c r="SLX230" s="1324"/>
      <c r="SLY230" s="1324"/>
      <c r="SLZ230" s="1324"/>
      <c r="SMA230" s="1324"/>
      <c r="SMB230" s="1324"/>
      <c r="SMC230" s="1324"/>
      <c r="SMD230" s="1324"/>
      <c r="SME230" s="1324"/>
      <c r="SMF230" s="1324"/>
      <c r="SMG230" s="1324"/>
      <c r="SMH230" s="1324"/>
      <c r="SMI230" s="1324"/>
      <c r="SMJ230" s="1324"/>
      <c r="SMK230" s="1324"/>
      <c r="SML230" s="1324"/>
      <c r="SMM230" s="1324"/>
      <c r="SMN230" s="1324"/>
      <c r="SMO230" s="1324"/>
      <c r="SMP230" s="1324"/>
      <c r="SMQ230" s="1324"/>
      <c r="SMR230" s="1324"/>
      <c r="SMS230" s="1324"/>
      <c r="SMT230" s="1324"/>
      <c r="SMU230" s="1324"/>
      <c r="SMV230" s="1324"/>
      <c r="SMW230" s="1324"/>
      <c r="SMX230" s="1324"/>
      <c r="SMY230" s="1324"/>
      <c r="SMZ230" s="1324"/>
      <c r="SNA230" s="1324"/>
      <c r="SNB230" s="1324"/>
      <c r="SNC230" s="1324"/>
      <c r="SND230" s="1324"/>
      <c r="SNE230" s="1324"/>
      <c r="SNF230" s="1324"/>
      <c r="SNG230" s="1324"/>
      <c r="SNH230" s="1324"/>
      <c r="SNI230" s="1324"/>
      <c r="SNJ230" s="1324"/>
      <c r="SNK230" s="1324"/>
      <c r="SNL230" s="1324"/>
      <c r="SNM230" s="1324"/>
      <c r="SNN230" s="1324"/>
      <c r="SNO230" s="1324"/>
      <c r="SNP230" s="1324"/>
      <c r="SNQ230" s="1324"/>
      <c r="SNR230" s="1324"/>
      <c r="SNS230" s="1324"/>
      <c r="SNT230" s="1324"/>
      <c r="SNU230" s="1324"/>
      <c r="SNV230" s="1324"/>
      <c r="SNW230" s="1324"/>
      <c r="SNX230" s="1324"/>
      <c r="SNY230" s="1324"/>
      <c r="SNZ230" s="1324"/>
      <c r="SOA230" s="1324"/>
      <c r="SOB230" s="1324"/>
      <c r="SOC230" s="1324"/>
      <c r="SOD230" s="1324"/>
      <c r="SOE230" s="1324"/>
      <c r="SOF230" s="1324"/>
      <c r="SOG230" s="1324"/>
      <c r="SOH230" s="1324"/>
      <c r="SOI230" s="1324"/>
      <c r="SOJ230" s="1324"/>
      <c r="SOK230" s="1324"/>
      <c r="SOL230" s="1324"/>
      <c r="SOM230" s="1324"/>
      <c r="SON230" s="1324"/>
      <c r="SOO230" s="1324"/>
      <c r="SOP230" s="1324"/>
      <c r="SOQ230" s="1324"/>
      <c r="SOR230" s="1324"/>
      <c r="SOS230" s="1324"/>
      <c r="SOT230" s="1324"/>
      <c r="SOU230" s="1324"/>
      <c r="SOV230" s="1324"/>
      <c r="SOW230" s="1324"/>
      <c r="SOX230" s="1324"/>
      <c r="SOY230" s="1324"/>
      <c r="SOZ230" s="1324"/>
      <c r="SPA230" s="1324"/>
      <c r="SPB230" s="1324"/>
      <c r="SPC230" s="1324"/>
      <c r="SPD230" s="1324"/>
      <c r="SPE230" s="1324"/>
      <c r="SPF230" s="1324"/>
      <c r="SPG230" s="1324"/>
      <c r="SPH230" s="1324"/>
      <c r="SPI230" s="1324"/>
      <c r="SPJ230" s="1324"/>
      <c r="SPK230" s="1324"/>
      <c r="SPL230" s="1324"/>
      <c r="SPM230" s="1324"/>
      <c r="SPN230" s="1324"/>
      <c r="SPO230" s="1324"/>
      <c r="SPP230" s="1324"/>
      <c r="SPQ230" s="1324"/>
      <c r="SPR230" s="1324"/>
      <c r="SPS230" s="1324"/>
      <c r="SPT230" s="1324"/>
      <c r="SPU230" s="1324"/>
      <c r="SPV230" s="1324"/>
      <c r="SPW230" s="1324"/>
      <c r="SPX230" s="1324"/>
      <c r="SPY230" s="1324"/>
      <c r="SPZ230" s="1324"/>
      <c r="SQA230" s="1324"/>
      <c r="SQB230" s="1324"/>
      <c r="SQC230" s="1324"/>
      <c r="SQD230" s="1324"/>
      <c r="SQE230" s="1324"/>
      <c r="SQF230" s="1324"/>
      <c r="SQG230" s="1324"/>
      <c r="SQH230" s="1324"/>
      <c r="SQI230" s="1324"/>
      <c r="SQJ230" s="1324"/>
      <c r="SQK230" s="1324"/>
      <c r="SQL230" s="1324"/>
      <c r="SQM230" s="1324"/>
      <c r="SQN230" s="1324"/>
      <c r="SQO230" s="1324"/>
      <c r="SQP230" s="1324"/>
      <c r="SQQ230" s="1324"/>
      <c r="SQR230" s="1324"/>
      <c r="SQS230" s="1324"/>
      <c r="SQT230" s="1324"/>
      <c r="SQU230" s="1324"/>
      <c r="SQV230" s="1324"/>
      <c r="SQW230" s="1324"/>
      <c r="SQX230" s="1324"/>
      <c r="SQY230" s="1324"/>
      <c r="SQZ230" s="1324"/>
      <c r="SRA230" s="1324"/>
      <c r="SRB230" s="1324"/>
      <c r="SRC230" s="1324"/>
      <c r="SRD230" s="1324"/>
      <c r="SRE230" s="1324"/>
      <c r="SRF230" s="1324"/>
      <c r="SRG230" s="1324"/>
      <c r="SRH230" s="1324"/>
      <c r="SRI230" s="1324"/>
      <c r="SRJ230" s="1324"/>
      <c r="SRK230" s="1324"/>
      <c r="SRL230" s="1324"/>
      <c r="SRM230" s="1324"/>
      <c r="SRN230" s="1324"/>
      <c r="SRO230" s="1324"/>
      <c r="SRP230" s="1324"/>
      <c r="SRQ230" s="1324"/>
      <c r="SRR230" s="1324"/>
      <c r="SRS230" s="1324"/>
      <c r="SRT230" s="1324"/>
      <c r="SRU230" s="1324"/>
      <c r="SRV230" s="1324"/>
      <c r="SRW230" s="1324"/>
      <c r="SRX230" s="1324"/>
      <c r="SRY230" s="1324"/>
      <c r="SRZ230" s="1324"/>
      <c r="SSA230" s="1324"/>
      <c r="SSB230" s="1324"/>
      <c r="SSC230" s="1324"/>
      <c r="SSD230" s="1324"/>
      <c r="SSE230" s="1324"/>
      <c r="SSF230" s="1324"/>
      <c r="SSG230" s="1324"/>
      <c r="SSH230" s="1324"/>
      <c r="SSI230" s="1324"/>
      <c r="SSJ230" s="1324"/>
      <c r="SSK230" s="1324"/>
      <c r="SSL230" s="1324"/>
      <c r="SSM230" s="1324"/>
      <c r="SSN230" s="1324"/>
      <c r="SSO230" s="1324"/>
      <c r="SSP230" s="1324"/>
      <c r="SSQ230" s="1324"/>
      <c r="SSR230" s="1324"/>
      <c r="SSS230" s="1324"/>
      <c r="SST230" s="1324"/>
      <c r="SSU230" s="1324"/>
      <c r="SSV230" s="1324"/>
      <c r="SSW230" s="1324"/>
      <c r="SSX230" s="1324"/>
      <c r="SSY230" s="1324"/>
      <c r="SSZ230" s="1324"/>
      <c r="STA230" s="1324"/>
      <c r="STB230" s="1324"/>
      <c r="STC230" s="1324"/>
      <c r="STD230" s="1324"/>
      <c r="STE230" s="1324"/>
      <c r="STF230" s="1324"/>
      <c r="STG230" s="1324"/>
      <c r="STH230" s="1324"/>
      <c r="STI230" s="1324"/>
      <c r="STJ230" s="1324"/>
      <c r="STK230" s="1324"/>
      <c r="STL230" s="1324"/>
      <c r="STM230" s="1324"/>
      <c r="STN230" s="1324"/>
      <c r="STO230" s="1324"/>
      <c r="STP230" s="1324"/>
      <c r="STQ230" s="1324"/>
      <c r="STR230" s="1324"/>
      <c r="STS230" s="1324"/>
      <c r="STT230" s="1324"/>
      <c r="STU230" s="1324"/>
      <c r="STV230" s="1324"/>
      <c r="STW230" s="1324"/>
      <c r="STX230" s="1324"/>
      <c r="STY230" s="1324"/>
      <c r="STZ230" s="1324"/>
      <c r="SUA230" s="1324"/>
      <c r="SUB230" s="1324"/>
      <c r="SUC230" s="1324"/>
      <c r="SUD230" s="1324"/>
      <c r="SUE230" s="1324"/>
      <c r="SUF230" s="1324"/>
      <c r="SUG230" s="1324"/>
      <c r="SUH230" s="1324"/>
      <c r="SUI230" s="1324"/>
      <c r="SUJ230" s="1324"/>
      <c r="SUK230" s="1324"/>
      <c r="SUL230" s="1324"/>
      <c r="SUM230" s="1324"/>
      <c r="SUN230" s="1324"/>
      <c r="SUO230" s="1324"/>
      <c r="SUP230" s="1324"/>
      <c r="SUQ230" s="1324"/>
      <c r="SUR230" s="1324"/>
      <c r="SUS230" s="1324"/>
      <c r="SUT230" s="1324"/>
      <c r="SUU230" s="1324"/>
      <c r="SUV230" s="1324"/>
      <c r="SUW230" s="1324"/>
      <c r="SUX230" s="1324"/>
      <c r="SUY230" s="1324"/>
      <c r="SUZ230" s="1324"/>
      <c r="SVA230" s="1324"/>
      <c r="SVB230" s="1324"/>
      <c r="SVC230" s="1324"/>
      <c r="SVD230" s="1324"/>
      <c r="SVE230" s="1324"/>
      <c r="SVF230" s="1324"/>
      <c r="SVG230" s="1324"/>
      <c r="SVH230" s="1324"/>
      <c r="SVI230" s="1324"/>
      <c r="SVJ230" s="1324"/>
      <c r="SVK230" s="1324"/>
      <c r="SVL230" s="1324"/>
      <c r="SVM230" s="1324"/>
      <c r="SVN230" s="1324"/>
      <c r="SVO230" s="1324"/>
      <c r="SVP230" s="1324"/>
      <c r="SVQ230" s="1324"/>
      <c r="SVR230" s="1324"/>
      <c r="SVS230" s="1324"/>
      <c r="SVT230" s="1324"/>
      <c r="SVU230" s="1324"/>
      <c r="SVV230" s="1324"/>
      <c r="SVW230" s="1324"/>
      <c r="SVX230" s="1324"/>
      <c r="SVY230" s="1324"/>
      <c r="SVZ230" s="1324"/>
      <c r="SWA230" s="1324"/>
      <c r="SWB230" s="1324"/>
      <c r="SWC230" s="1324"/>
      <c r="SWD230" s="1324"/>
      <c r="SWE230" s="1324"/>
      <c r="SWF230" s="1324"/>
      <c r="SWG230" s="1324"/>
      <c r="SWH230" s="1324"/>
      <c r="SWI230" s="1324"/>
      <c r="SWJ230" s="1324"/>
      <c r="SWK230" s="1324"/>
      <c r="SWL230" s="1324"/>
      <c r="SWM230" s="1324"/>
      <c r="SWN230" s="1324"/>
      <c r="SWO230" s="1324"/>
      <c r="SWP230" s="1324"/>
      <c r="SWQ230" s="1324"/>
      <c r="SWR230" s="1324"/>
      <c r="SWS230" s="1324"/>
      <c r="SWT230" s="1324"/>
      <c r="SWU230" s="1324"/>
      <c r="SWV230" s="1324"/>
      <c r="SWW230" s="1324"/>
      <c r="SWX230" s="1324"/>
      <c r="SWY230" s="1324"/>
      <c r="SWZ230" s="1324"/>
      <c r="SXA230" s="1324"/>
      <c r="SXB230" s="1324"/>
      <c r="SXC230" s="1324"/>
      <c r="SXD230" s="1324"/>
      <c r="SXE230" s="1324"/>
      <c r="SXF230" s="1324"/>
      <c r="SXG230" s="1324"/>
      <c r="SXH230" s="1324"/>
      <c r="SXI230" s="1324"/>
      <c r="SXJ230" s="1324"/>
      <c r="SXK230" s="1324"/>
      <c r="SXL230" s="1324"/>
      <c r="SXM230" s="1324"/>
      <c r="SXN230" s="1324"/>
      <c r="SXO230" s="1324"/>
      <c r="SXP230" s="1324"/>
      <c r="SXQ230" s="1324"/>
      <c r="SXR230" s="1324"/>
      <c r="SXS230" s="1324"/>
      <c r="SXT230" s="1324"/>
      <c r="SXU230" s="1324"/>
      <c r="SXV230" s="1324"/>
      <c r="SXW230" s="1324"/>
      <c r="SXX230" s="1324"/>
      <c r="SXY230" s="1324"/>
      <c r="SXZ230" s="1324"/>
      <c r="SYA230" s="1324"/>
      <c r="SYB230" s="1324"/>
      <c r="SYC230" s="1324"/>
      <c r="SYD230" s="1324"/>
      <c r="SYE230" s="1324"/>
      <c r="SYF230" s="1324"/>
      <c r="SYG230" s="1324"/>
      <c r="SYH230" s="1324"/>
      <c r="SYI230" s="1324"/>
      <c r="SYJ230" s="1324"/>
      <c r="SYK230" s="1324"/>
      <c r="SYL230" s="1324"/>
      <c r="SYM230" s="1324"/>
      <c r="SYN230" s="1324"/>
      <c r="SYO230" s="1324"/>
      <c r="SYP230" s="1324"/>
      <c r="SYQ230" s="1324"/>
      <c r="SYR230" s="1324"/>
      <c r="SYS230" s="1324"/>
      <c r="SYT230" s="1324"/>
      <c r="SYU230" s="1324"/>
      <c r="SYV230" s="1324"/>
      <c r="SYW230" s="1324"/>
      <c r="SYX230" s="1324"/>
      <c r="SYY230" s="1324"/>
      <c r="SYZ230" s="1324"/>
      <c r="SZA230" s="1324"/>
      <c r="SZB230" s="1324"/>
      <c r="SZC230" s="1324"/>
      <c r="SZD230" s="1324"/>
      <c r="SZE230" s="1324"/>
      <c r="SZF230" s="1324"/>
      <c r="SZG230" s="1324"/>
      <c r="SZH230" s="1324"/>
      <c r="SZI230" s="1324"/>
      <c r="SZJ230" s="1324"/>
      <c r="SZK230" s="1324"/>
      <c r="SZL230" s="1324"/>
      <c r="SZM230" s="1324"/>
      <c r="SZN230" s="1324"/>
      <c r="SZO230" s="1324"/>
      <c r="SZP230" s="1324"/>
      <c r="SZQ230" s="1324"/>
      <c r="SZR230" s="1324"/>
      <c r="SZS230" s="1324"/>
      <c r="SZT230" s="1324"/>
      <c r="SZU230" s="1324"/>
      <c r="SZV230" s="1324"/>
      <c r="SZW230" s="1324"/>
      <c r="SZX230" s="1324"/>
      <c r="SZY230" s="1324"/>
      <c r="SZZ230" s="1324"/>
      <c r="TAA230" s="1324"/>
      <c r="TAB230" s="1324"/>
      <c r="TAC230" s="1324"/>
      <c r="TAD230" s="1324"/>
      <c r="TAE230" s="1324"/>
      <c r="TAF230" s="1324"/>
      <c r="TAG230" s="1324"/>
      <c r="TAH230" s="1324"/>
      <c r="TAI230" s="1324"/>
      <c r="TAJ230" s="1324"/>
      <c r="TAK230" s="1324"/>
      <c r="TAL230" s="1324"/>
      <c r="TAM230" s="1324"/>
      <c r="TAN230" s="1324"/>
      <c r="TAO230" s="1324"/>
      <c r="TAP230" s="1324"/>
      <c r="TAQ230" s="1324"/>
      <c r="TAR230" s="1324"/>
      <c r="TAS230" s="1324"/>
      <c r="TAT230" s="1324"/>
      <c r="TAU230" s="1324"/>
      <c r="TAV230" s="1324"/>
      <c r="TAW230" s="1324"/>
      <c r="TAX230" s="1324"/>
      <c r="TAY230" s="1324"/>
      <c r="TAZ230" s="1324"/>
      <c r="TBA230" s="1324"/>
      <c r="TBB230" s="1324"/>
      <c r="TBC230" s="1324"/>
      <c r="TBD230" s="1324"/>
      <c r="TBE230" s="1324"/>
      <c r="TBF230" s="1324"/>
      <c r="TBG230" s="1324"/>
      <c r="TBH230" s="1324"/>
      <c r="TBI230" s="1324"/>
      <c r="TBJ230" s="1324"/>
      <c r="TBK230" s="1324"/>
      <c r="TBL230" s="1324"/>
      <c r="TBM230" s="1324"/>
      <c r="TBN230" s="1324"/>
      <c r="TBO230" s="1324"/>
      <c r="TBP230" s="1324"/>
      <c r="TBQ230" s="1324"/>
      <c r="TBR230" s="1324"/>
      <c r="TBS230" s="1324"/>
      <c r="TBT230" s="1324"/>
      <c r="TBU230" s="1324"/>
      <c r="TBV230" s="1324"/>
      <c r="TBW230" s="1324"/>
      <c r="TBX230" s="1324"/>
      <c r="TBY230" s="1324"/>
      <c r="TBZ230" s="1324"/>
      <c r="TCA230" s="1324"/>
      <c r="TCB230" s="1324"/>
      <c r="TCC230" s="1324"/>
      <c r="TCD230" s="1324"/>
      <c r="TCE230" s="1324"/>
      <c r="TCF230" s="1324"/>
      <c r="TCG230" s="1324"/>
      <c r="TCH230" s="1324"/>
      <c r="TCI230" s="1324"/>
      <c r="TCJ230" s="1324"/>
      <c r="TCK230" s="1324"/>
      <c r="TCL230" s="1324"/>
      <c r="TCM230" s="1324"/>
      <c r="TCN230" s="1324"/>
      <c r="TCO230" s="1324"/>
      <c r="TCP230" s="1324"/>
      <c r="TCQ230" s="1324"/>
      <c r="TCR230" s="1324"/>
      <c r="TCS230" s="1324"/>
      <c r="TCT230" s="1324"/>
      <c r="TCU230" s="1324"/>
      <c r="TCV230" s="1324"/>
      <c r="TCW230" s="1324"/>
      <c r="TCX230" s="1324"/>
      <c r="TCY230" s="1324"/>
      <c r="TCZ230" s="1324"/>
      <c r="TDA230" s="1324"/>
      <c r="TDB230" s="1324"/>
      <c r="TDC230" s="1324"/>
      <c r="TDD230" s="1324"/>
      <c r="TDE230" s="1324"/>
      <c r="TDF230" s="1324"/>
      <c r="TDG230" s="1324"/>
      <c r="TDH230" s="1324"/>
      <c r="TDI230" s="1324"/>
      <c r="TDJ230" s="1324"/>
      <c r="TDK230" s="1324"/>
      <c r="TDL230" s="1324"/>
      <c r="TDM230" s="1324"/>
      <c r="TDN230" s="1324"/>
      <c r="TDO230" s="1324"/>
      <c r="TDP230" s="1324"/>
      <c r="TDQ230" s="1324"/>
      <c r="TDR230" s="1324"/>
      <c r="TDS230" s="1324"/>
      <c r="TDT230" s="1324"/>
      <c r="TDU230" s="1324"/>
      <c r="TDV230" s="1324"/>
      <c r="TDW230" s="1324"/>
      <c r="TDX230" s="1324"/>
      <c r="TDY230" s="1324"/>
      <c r="TDZ230" s="1324"/>
      <c r="TEA230" s="1324"/>
      <c r="TEB230" s="1324"/>
      <c r="TEC230" s="1324"/>
      <c r="TED230" s="1324"/>
      <c r="TEE230" s="1324"/>
      <c r="TEF230" s="1324"/>
      <c r="TEG230" s="1324"/>
      <c r="TEH230" s="1324"/>
      <c r="TEI230" s="1324"/>
      <c r="TEJ230" s="1324"/>
      <c r="TEK230" s="1324"/>
      <c r="TEL230" s="1324"/>
      <c r="TEM230" s="1324"/>
      <c r="TEN230" s="1324"/>
      <c r="TEO230" s="1324"/>
      <c r="TEP230" s="1324"/>
      <c r="TEQ230" s="1324"/>
      <c r="TER230" s="1324"/>
      <c r="TES230" s="1324"/>
      <c r="TET230" s="1324"/>
      <c r="TEU230" s="1324"/>
      <c r="TEV230" s="1324"/>
      <c r="TEW230" s="1324"/>
      <c r="TEX230" s="1324"/>
      <c r="TEY230" s="1324"/>
      <c r="TEZ230" s="1324"/>
      <c r="TFA230" s="1324"/>
      <c r="TFB230" s="1324"/>
      <c r="TFC230" s="1324"/>
      <c r="TFD230" s="1324"/>
      <c r="TFE230" s="1324"/>
      <c r="TFF230" s="1324"/>
      <c r="TFG230" s="1324"/>
      <c r="TFH230" s="1324"/>
      <c r="TFI230" s="1324"/>
      <c r="TFJ230" s="1324"/>
      <c r="TFK230" s="1324"/>
      <c r="TFL230" s="1324"/>
      <c r="TFM230" s="1324"/>
      <c r="TFN230" s="1324"/>
      <c r="TFO230" s="1324"/>
      <c r="TFP230" s="1324"/>
      <c r="TFQ230" s="1324"/>
      <c r="TFR230" s="1324"/>
      <c r="TFS230" s="1324"/>
      <c r="TFT230" s="1324"/>
      <c r="TFU230" s="1324"/>
      <c r="TFV230" s="1324"/>
      <c r="TFW230" s="1324"/>
      <c r="TFX230" s="1324"/>
      <c r="TFY230" s="1324"/>
      <c r="TFZ230" s="1324"/>
      <c r="TGA230" s="1324"/>
      <c r="TGB230" s="1324"/>
      <c r="TGC230" s="1324"/>
      <c r="TGD230" s="1324"/>
      <c r="TGE230" s="1324"/>
      <c r="TGF230" s="1324"/>
      <c r="TGG230" s="1324"/>
      <c r="TGH230" s="1324"/>
      <c r="TGI230" s="1324"/>
      <c r="TGJ230" s="1324"/>
      <c r="TGK230" s="1324"/>
      <c r="TGL230" s="1324"/>
      <c r="TGM230" s="1324"/>
      <c r="TGN230" s="1324"/>
      <c r="TGO230" s="1324"/>
      <c r="TGP230" s="1324"/>
      <c r="TGQ230" s="1324"/>
      <c r="TGR230" s="1324"/>
      <c r="TGS230" s="1324"/>
      <c r="TGT230" s="1324"/>
      <c r="TGU230" s="1324"/>
      <c r="TGV230" s="1324"/>
      <c r="TGW230" s="1324"/>
      <c r="TGX230" s="1324"/>
      <c r="TGY230" s="1324"/>
      <c r="TGZ230" s="1324"/>
      <c r="THA230" s="1324"/>
      <c r="THB230" s="1324"/>
      <c r="THC230" s="1324"/>
      <c r="THD230" s="1324"/>
      <c r="THE230" s="1324"/>
      <c r="THF230" s="1324"/>
      <c r="THG230" s="1324"/>
      <c r="THH230" s="1324"/>
      <c r="THI230" s="1324"/>
      <c r="THJ230" s="1324"/>
      <c r="THK230" s="1324"/>
      <c r="THL230" s="1324"/>
      <c r="THM230" s="1324"/>
      <c r="THN230" s="1324"/>
      <c r="THO230" s="1324"/>
      <c r="THP230" s="1324"/>
      <c r="THQ230" s="1324"/>
      <c r="THR230" s="1324"/>
      <c r="THS230" s="1324"/>
      <c r="THT230" s="1324"/>
      <c r="THU230" s="1324"/>
      <c r="THV230" s="1324"/>
      <c r="THW230" s="1324"/>
      <c r="THX230" s="1324"/>
      <c r="THY230" s="1324"/>
      <c r="THZ230" s="1324"/>
      <c r="TIA230" s="1324"/>
      <c r="TIB230" s="1324"/>
      <c r="TIC230" s="1324"/>
      <c r="TID230" s="1324"/>
      <c r="TIE230" s="1324"/>
      <c r="TIF230" s="1324"/>
      <c r="TIG230" s="1324"/>
      <c r="TIH230" s="1324"/>
      <c r="TII230" s="1324"/>
      <c r="TIJ230" s="1324"/>
      <c r="TIK230" s="1324"/>
      <c r="TIL230" s="1324"/>
      <c r="TIM230" s="1324"/>
      <c r="TIN230" s="1324"/>
      <c r="TIO230" s="1324"/>
      <c r="TIP230" s="1324"/>
      <c r="TIQ230" s="1324"/>
      <c r="TIR230" s="1324"/>
      <c r="TIS230" s="1324"/>
      <c r="TIT230" s="1324"/>
      <c r="TIU230" s="1324"/>
      <c r="TIV230" s="1324"/>
      <c r="TIW230" s="1324"/>
      <c r="TIX230" s="1324"/>
      <c r="TIY230" s="1324"/>
      <c r="TIZ230" s="1324"/>
      <c r="TJA230" s="1324"/>
      <c r="TJB230" s="1324"/>
      <c r="TJC230" s="1324"/>
      <c r="TJD230" s="1324"/>
      <c r="TJE230" s="1324"/>
      <c r="TJF230" s="1324"/>
      <c r="TJG230" s="1324"/>
      <c r="TJH230" s="1324"/>
      <c r="TJI230" s="1324"/>
      <c r="TJJ230" s="1324"/>
      <c r="TJK230" s="1324"/>
      <c r="TJL230" s="1324"/>
      <c r="TJM230" s="1324"/>
      <c r="TJN230" s="1324"/>
      <c r="TJO230" s="1324"/>
      <c r="TJP230" s="1324"/>
      <c r="TJQ230" s="1324"/>
      <c r="TJR230" s="1324"/>
      <c r="TJS230" s="1324"/>
      <c r="TJT230" s="1324"/>
      <c r="TJU230" s="1324"/>
      <c r="TJV230" s="1324"/>
      <c r="TJW230" s="1324"/>
      <c r="TJX230" s="1324"/>
      <c r="TJY230" s="1324"/>
      <c r="TJZ230" s="1324"/>
      <c r="TKA230" s="1324"/>
      <c r="TKB230" s="1324"/>
      <c r="TKC230" s="1324"/>
      <c r="TKD230" s="1324"/>
      <c r="TKE230" s="1324"/>
      <c r="TKF230" s="1324"/>
      <c r="TKG230" s="1324"/>
      <c r="TKH230" s="1324"/>
      <c r="TKI230" s="1324"/>
      <c r="TKJ230" s="1324"/>
      <c r="TKK230" s="1324"/>
      <c r="TKL230" s="1324"/>
      <c r="TKM230" s="1324"/>
      <c r="TKN230" s="1324"/>
      <c r="TKO230" s="1324"/>
      <c r="TKP230" s="1324"/>
      <c r="TKQ230" s="1324"/>
      <c r="TKR230" s="1324"/>
      <c r="TKS230" s="1324"/>
      <c r="TKT230" s="1324"/>
      <c r="TKU230" s="1324"/>
      <c r="TKV230" s="1324"/>
      <c r="TKW230" s="1324"/>
      <c r="TKX230" s="1324"/>
      <c r="TKY230" s="1324"/>
      <c r="TKZ230" s="1324"/>
      <c r="TLA230" s="1324"/>
      <c r="TLB230" s="1324"/>
      <c r="TLC230" s="1324"/>
      <c r="TLD230" s="1324"/>
      <c r="TLE230" s="1324"/>
      <c r="TLF230" s="1324"/>
      <c r="TLG230" s="1324"/>
      <c r="TLH230" s="1324"/>
      <c r="TLI230" s="1324"/>
      <c r="TLJ230" s="1324"/>
      <c r="TLK230" s="1324"/>
      <c r="TLL230" s="1324"/>
      <c r="TLM230" s="1324"/>
      <c r="TLN230" s="1324"/>
      <c r="TLO230" s="1324"/>
      <c r="TLP230" s="1324"/>
      <c r="TLQ230" s="1324"/>
      <c r="TLR230" s="1324"/>
      <c r="TLS230" s="1324"/>
      <c r="TLT230" s="1324"/>
      <c r="TLU230" s="1324"/>
      <c r="TLV230" s="1324"/>
      <c r="TLW230" s="1324"/>
      <c r="TLX230" s="1324"/>
      <c r="TLY230" s="1324"/>
      <c r="TLZ230" s="1324"/>
      <c r="TMA230" s="1324"/>
      <c r="TMB230" s="1324"/>
      <c r="TMC230" s="1324"/>
      <c r="TMD230" s="1324"/>
      <c r="TME230" s="1324"/>
      <c r="TMF230" s="1324"/>
      <c r="TMG230" s="1324"/>
      <c r="TMH230" s="1324"/>
      <c r="TMI230" s="1324"/>
      <c r="TMJ230" s="1324"/>
      <c r="TMK230" s="1324"/>
      <c r="TML230" s="1324"/>
      <c r="TMM230" s="1324"/>
      <c r="TMN230" s="1324"/>
      <c r="TMO230" s="1324"/>
      <c r="TMP230" s="1324"/>
      <c r="TMQ230" s="1324"/>
      <c r="TMR230" s="1324"/>
      <c r="TMS230" s="1324"/>
      <c r="TMT230" s="1324"/>
      <c r="TMU230" s="1324"/>
      <c r="TMV230" s="1324"/>
      <c r="TMW230" s="1324"/>
      <c r="TMX230" s="1324"/>
      <c r="TMY230" s="1324"/>
      <c r="TMZ230" s="1324"/>
      <c r="TNA230" s="1324"/>
      <c r="TNB230" s="1324"/>
      <c r="TNC230" s="1324"/>
      <c r="TND230" s="1324"/>
      <c r="TNE230" s="1324"/>
      <c r="TNF230" s="1324"/>
      <c r="TNG230" s="1324"/>
      <c r="TNH230" s="1324"/>
      <c r="TNI230" s="1324"/>
      <c r="TNJ230" s="1324"/>
      <c r="TNK230" s="1324"/>
      <c r="TNL230" s="1324"/>
      <c r="TNM230" s="1324"/>
      <c r="TNN230" s="1324"/>
      <c r="TNO230" s="1324"/>
      <c r="TNP230" s="1324"/>
      <c r="TNQ230" s="1324"/>
      <c r="TNR230" s="1324"/>
      <c r="TNS230" s="1324"/>
      <c r="TNT230" s="1324"/>
      <c r="TNU230" s="1324"/>
      <c r="TNV230" s="1324"/>
      <c r="TNW230" s="1324"/>
      <c r="TNX230" s="1324"/>
      <c r="TNY230" s="1324"/>
      <c r="TNZ230" s="1324"/>
      <c r="TOA230" s="1324"/>
      <c r="TOB230" s="1324"/>
      <c r="TOC230" s="1324"/>
      <c r="TOD230" s="1324"/>
      <c r="TOE230" s="1324"/>
      <c r="TOF230" s="1324"/>
      <c r="TOG230" s="1324"/>
      <c r="TOH230" s="1324"/>
      <c r="TOI230" s="1324"/>
      <c r="TOJ230" s="1324"/>
      <c r="TOK230" s="1324"/>
      <c r="TOL230" s="1324"/>
      <c r="TOM230" s="1324"/>
      <c r="TON230" s="1324"/>
      <c r="TOO230" s="1324"/>
      <c r="TOP230" s="1324"/>
      <c r="TOQ230" s="1324"/>
      <c r="TOR230" s="1324"/>
      <c r="TOS230" s="1324"/>
      <c r="TOT230" s="1324"/>
      <c r="TOU230" s="1324"/>
      <c r="TOV230" s="1324"/>
      <c r="TOW230" s="1324"/>
      <c r="TOX230" s="1324"/>
      <c r="TOY230" s="1324"/>
      <c r="TOZ230" s="1324"/>
      <c r="TPA230" s="1324"/>
      <c r="TPB230" s="1324"/>
      <c r="TPC230" s="1324"/>
      <c r="TPD230" s="1324"/>
      <c r="TPE230" s="1324"/>
      <c r="TPF230" s="1324"/>
      <c r="TPG230" s="1324"/>
      <c r="TPH230" s="1324"/>
      <c r="TPI230" s="1324"/>
      <c r="TPJ230" s="1324"/>
      <c r="TPK230" s="1324"/>
      <c r="TPL230" s="1324"/>
      <c r="TPM230" s="1324"/>
      <c r="TPN230" s="1324"/>
      <c r="TPO230" s="1324"/>
      <c r="TPP230" s="1324"/>
      <c r="TPQ230" s="1324"/>
      <c r="TPR230" s="1324"/>
      <c r="TPS230" s="1324"/>
      <c r="TPT230" s="1324"/>
      <c r="TPU230" s="1324"/>
      <c r="TPV230" s="1324"/>
      <c r="TPW230" s="1324"/>
      <c r="TPX230" s="1324"/>
      <c r="TPY230" s="1324"/>
      <c r="TPZ230" s="1324"/>
      <c r="TQA230" s="1324"/>
      <c r="TQB230" s="1324"/>
      <c r="TQC230" s="1324"/>
      <c r="TQD230" s="1324"/>
      <c r="TQE230" s="1324"/>
      <c r="TQF230" s="1324"/>
      <c r="TQG230" s="1324"/>
      <c r="TQH230" s="1324"/>
      <c r="TQI230" s="1324"/>
      <c r="TQJ230" s="1324"/>
      <c r="TQK230" s="1324"/>
      <c r="TQL230" s="1324"/>
      <c r="TQM230" s="1324"/>
      <c r="TQN230" s="1324"/>
      <c r="TQO230" s="1324"/>
      <c r="TQP230" s="1324"/>
      <c r="TQQ230" s="1324"/>
      <c r="TQR230" s="1324"/>
      <c r="TQS230" s="1324"/>
      <c r="TQT230" s="1324"/>
      <c r="TQU230" s="1324"/>
      <c r="TQV230" s="1324"/>
      <c r="TQW230" s="1324"/>
      <c r="TQX230" s="1324"/>
      <c r="TQY230" s="1324"/>
      <c r="TQZ230" s="1324"/>
      <c r="TRA230" s="1324"/>
      <c r="TRB230" s="1324"/>
      <c r="TRC230" s="1324"/>
      <c r="TRD230" s="1324"/>
      <c r="TRE230" s="1324"/>
      <c r="TRF230" s="1324"/>
      <c r="TRG230" s="1324"/>
      <c r="TRH230" s="1324"/>
      <c r="TRI230" s="1324"/>
      <c r="TRJ230" s="1324"/>
      <c r="TRK230" s="1324"/>
      <c r="TRL230" s="1324"/>
      <c r="TRM230" s="1324"/>
      <c r="TRN230" s="1324"/>
      <c r="TRO230" s="1324"/>
      <c r="TRP230" s="1324"/>
      <c r="TRQ230" s="1324"/>
      <c r="TRR230" s="1324"/>
      <c r="TRS230" s="1324"/>
      <c r="TRT230" s="1324"/>
      <c r="TRU230" s="1324"/>
      <c r="TRV230" s="1324"/>
      <c r="TRW230" s="1324"/>
      <c r="TRX230" s="1324"/>
      <c r="TRY230" s="1324"/>
      <c r="TRZ230" s="1324"/>
      <c r="TSA230" s="1324"/>
      <c r="TSB230" s="1324"/>
      <c r="TSC230" s="1324"/>
      <c r="TSD230" s="1324"/>
      <c r="TSE230" s="1324"/>
      <c r="TSF230" s="1324"/>
      <c r="TSG230" s="1324"/>
      <c r="TSH230" s="1324"/>
      <c r="TSI230" s="1324"/>
      <c r="TSJ230" s="1324"/>
      <c r="TSK230" s="1324"/>
      <c r="TSL230" s="1324"/>
      <c r="TSM230" s="1324"/>
      <c r="TSN230" s="1324"/>
      <c r="TSO230" s="1324"/>
      <c r="TSP230" s="1324"/>
      <c r="TSQ230" s="1324"/>
      <c r="TSR230" s="1324"/>
      <c r="TSS230" s="1324"/>
      <c r="TST230" s="1324"/>
      <c r="TSU230" s="1324"/>
      <c r="TSV230" s="1324"/>
      <c r="TSW230" s="1324"/>
      <c r="TSX230" s="1324"/>
      <c r="TSY230" s="1324"/>
      <c r="TSZ230" s="1324"/>
      <c r="TTA230" s="1324"/>
      <c r="TTB230" s="1324"/>
      <c r="TTC230" s="1324"/>
      <c r="TTD230" s="1324"/>
      <c r="TTE230" s="1324"/>
      <c r="TTF230" s="1324"/>
      <c r="TTG230" s="1324"/>
      <c r="TTH230" s="1324"/>
      <c r="TTI230" s="1324"/>
      <c r="TTJ230" s="1324"/>
      <c r="TTK230" s="1324"/>
      <c r="TTL230" s="1324"/>
      <c r="TTM230" s="1324"/>
      <c r="TTN230" s="1324"/>
      <c r="TTO230" s="1324"/>
      <c r="TTP230" s="1324"/>
      <c r="TTQ230" s="1324"/>
      <c r="TTR230" s="1324"/>
      <c r="TTS230" s="1324"/>
      <c r="TTT230" s="1324"/>
      <c r="TTU230" s="1324"/>
      <c r="TTV230" s="1324"/>
      <c r="TTW230" s="1324"/>
      <c r="TTX230" s="1324"/>
      <c r="TTY230" s="1324"/>
      <c r="TTZ230" s="1324"/>
      <c r="TUA230" s="1324"/>
      <c r="TUB230" s="1324"/>
      <c r="TUC230" s="1324"/>
      <c r="TUD230" s="1324"/>
      <c r="TUE230" s="1324"/>
      <c r="TUF230" s="1324"/>
      <c r="TUG230" s="1324"/>
      <c r="TUH230" s="1324"/>
      <c r="TUI230" s="1324"/>
      <c r="TUJ230" s="1324"/>
      <c r="TUK230" s="1324"/>
      <c r="TUL230" s="1324"/>
      <c r="TUM230" s="1324"/>
      <c r="TUN230" s="1324"/>
      <c r="TUO230" s="1324"/>
      <c r="TUP230" s="1324"/>
      <c r="TUQ230" s="1324"/>
      <c r="TUR230" s="1324"/>
      <c r="TUS230" s="1324"/>
      <c r="TUT230" s="1324"/>
      <c r="TUU230" s="1324"/>
      <c r="TUV230" s="1324"/>
      <c r="TUW230" s="1324"/>
      <c r="TUX230" s="1324"/>
      <c r="TUY230" s="1324"/>
      <c r="TUZ230" s="1324"/>
      <c r="TVA230" s="1324"/>
      <c r="TVB230" s="1324"/>
      <c r="TVC230" s="1324"/>
      <c r="TVD230" s="1324"/>
      <c r="TVE230" s="1324"/>
      <c r="TVF230" s="1324"/>
      <c r="TVG230" s="1324"/>
      <c r="TVH230" s="1324"/>
      <c r="TVI230" s="1324"/>
      <c r="TVJ230" s="1324"/>
      <c r="TVK230" s="1324"/>
      <c r="TVL230" s="1324"/>
      <c r="TVM230" s="1324"/>
      <c r="TVN230" s="1324"/>
      <c r="TVO230" s="1324"/>
      <c r="TVP230" s="1324"/>
      <c r="TVQ230" s="1324"/>
      <c r="TVR230" s="1324"/>
      <c r="TVS230" s="1324"/>
      <c r="TVT230" s="1324"/>
      <c r="TVU230" s="1324"/>
      <c r="TVV230" s="1324"/>
      <c r="TVW230" s="1324"/>
      <c r="TVX230" s="1324"/>
      <c r="TVY230" s="1324"/>
      <c r="TVZ230" s="1324"/>
      <c r="TWA230" s="1324"/>
      <c r="TWB230" s="1324"/>
      <c r="TWC230" s="1324"/>
      <c r="TWD230" s="1324"/>
      <c r="TWE230" s="1324"/>
      <c r="TWF230" s="1324"/>
      <c r="TWG230" s="1324"/>
      <c r="TWH230" s="1324"/>
      <c r="TWI230" s="1324"/>
      <c r="TWJ230" s="1324"/>
      <c r="TWK230" s="1324"/>
      <c r="TWL230" s="1324"/>
      <c r="TWM230" s="1324"/>
      <c r="TWN230" s="1324"/>
      <c r="TWO230" s="1324"/>
      <c r="TWP230" s="1324"/>
      <c r="TWQ230" s="1324"/>
      <c r="TWR230" s="1324"/>
      <c r="TWS230" s="1324"/>
      <c r="TWT230" s="1324"/>
      <c r="TWU230" s="1324"/>
      <c r="TWV230" s="1324"/>
      <c r="TWW230" s="1324"/>
      <c r="TWX230" s="1324"/>
      <c r="TWY230" s="1324"/>
      <c r="TWZ230" s="1324"/>
      <c r="TXA230" s="1324"/>
      <c r="TXB230" s="1324"/>
      <c r="TXC230" s="1324"/>
      <c r="TXD230" s="1324"/>
      <c r="TXE230" s="1324"/>
      <c r="TXF230" s="1324"/>
      <c r="TXG230" s="1324"/>
      <c r="TXH230" s="1324"/>
      <c r="TXI230" s="1324"/>
      <c r="TXJ230" s="1324"/>
      <c r="TXK230" s="1324"/>
      <c r="TXL230" s="1324"/>
      <c r="TXM230" s="1324"/>
      <c r="TXN230" s="1324"/>
      <c r="TXO230" s="1324"/>
      <c r="TXP230" s="1324"/>
      <c r="TXQ230" s="1324"/>
      <c r="TXR230" s="1324"/>
      <c r="TXS230" s="1324"/>
      <c r="TXT230" s="1324"/>
      <c r="TXU230" s="1324"/>
      <c r="TXV230" s="1324"/>
      <c r="TXW230" s="1324"/>
      <c r="TXX230" s="1324"/>
      <c r="TXY230" s="1324"/>
      <c r="TXZ230" s="1324"/>
      <c r="TYA230" s="1324"/>
      <c r="TYB230" s="1324"/>
      <c r="TYC230" s="1324"/>
      <c r="TYD230" s="1324"/>
      <c r="TYE230" s="1324"/>
      <c r="TYF230" s="1324"/>
      <c r="TYG230" s="1324"/>
      <c r="TYH230" s="1324"/>
      <c r="TYI230" s="1324"/>
      <c r="TYJ230" s="1324"/>
      <c r="TYK230" s="1324"/>
      <c r="TYL230" s="1324"/>
      <c r="TYM230" s="1324"/>
      <c r="TYN230" s="1324"/>
      <c r="TYO230" s="1324"/>
      <c r="TYP230" s="1324"/>
      <c r="TYQ230" s="1324"/>
      <c r="TYR230" s="1324"/>
      <c r="TYS230" s="1324"/>
      <c r="TYT230" s="1324"/>
      <c r="TYU230" s="1324"/>
      <c r="TYV230" s="1324"/>
      <c r="TYW230" s="1324"/>
      <c r="TYX230" s="1324"/>
      <c r="TYY230" s="1324"/>
      <c r="TYZ230" s="1324"/>
      <c r="TZA230" s="1324"/>
      <c r="TZB230" s="1324"/>
      <c r="TZC230" s="1324"/>
      <c r="TZD230" s="1324"/>
      <c r="TZE230" s="1324"/>
      <c r="TZF230" s="1324"/>
      <c r="TZG230" s="1324"/>
      <c r="TZH230" s="1324"/>
      <c r="TZI230" s="1324"/>
      <c r="TZJ230" s="1324"/>
      <c r="TZK230" s="1324"/>
      <c r="TZL230" s="1324"/>
      <c r="TZM230" s="1324"/>
      <c r="TZN230" s="1324"/>
      <c r="TZO230" s="1324"/>
      <c r="TZP230" s="1324"/>
      <c r="TZQ230" s="1324"/>
      <c r="TZR230" s="1324"/>
      <c r="TZS230" s="1324"/>
      <c r="TZT230" s="1324"/>
      <c r="TZU230" s="1324"/>
      <c r="TZV230" s="1324"/>
      <c r="TZW230" s="1324"/>
      <c r="TZX230" s="1324"/>
      <c r="TZY230" s="1324"/>
      <c r="TZZ230" s="1324"/>
      <c r="UAA230" s="1324"/>
      <c r="UAB230" s="1324"/>
      <c r="UAC230" s="1324"/>
      <c r="UAD230" s="1324"/>
      <c r="UAE230" s="1324"/>
      <c r="UAF230" s="1324"/>
      <c r="UAG230" s="1324"/>
      <c r="UAH230" s="1324"/>
      <c r="UAI230" s="1324"/>
      <c r="UAJ230" s="1324"/>
      <c r="UAK230" s="1324"/>
      <c r="UAL230" s="1324"/>
      <c r="UAM230" s="1324"/>
      <c r="UAN230" s="1324"/>
      <c r="UAO230" s="1324"/>
      <c r="UAP230" s="1324"/>
      <c r="UAQ230" s="1324"/>
      <c r="UAR230" s="1324"/>
      <c r="UAS230" s="1324"/>
      <c r="UAT230" s="1324"/>
      <c r="UAU230" s="1324"/>
      <c r="UAV230" s="1324"/>
      <c r="UAW230" s="1324"/>
      <c r="UAX230" s="1324"/>
      <c r="UAY230" s="1324"/>
      <c r="UAZ230" s="1324"/>
      <c r="UBA230" s="1324"/>
      <c r="UBB230" s="1324"/>
      <c r="UBC230" s="1324"/>
      <c r="UBD230" s="1324"/>
      <c r="UBE230" s="1324"/>
      <c r="UBF230" s="1324"/>
      <c r="UBG230" s="1324"/>
      <c r="UBH230" s="1324"/>
      <c r="UBI230" s="1324"/>
      <c r="UBJ230" s="1324"/>
      <c r="UBK230" s="1324"/>
      <c r="UBL230" s="1324"/>
      <c r="UBM230" s="1324"/>
      <c r="UBN230" s="1324"/>
      <c r="UBO230" s="1324"/>
      <c r="UBP230" s="1324"/>
      <c r="UBQ230" s="1324"/>
      <c r="UBR230" s="1324"/>
      <c r="UBS230" s="1324"/>
      <c r="UBT230" s="1324"/>
      <c r="UBU230" s="1324"/>
      <c r="UBV230" s="1324"/>
      <c r="UBW230" s="1324"/>
      <c r="UBX230" s="1324"/>
      <c r="UBY230" s="1324"/>
      <c r="UBZ230" s="1324"/>
      <c r="UCA230" s="1324"/>
      <c r="UCB230" s="1324"/>
      <c r="UCC230" s="1324"/>
      <c r="UCD230" s="1324"/>
      <c r="UCE230" s="1324"/>
      <c r="UCF230" s="1324"/>
      <c r="UCG230" s="1324"/>
      <c r="UCH230" s="1324"/>
      <c r="UCI230" s="1324"/>
      <c r="UCJ230" s="1324"/>
      <c r="UCK230" s="1324"/>
      <c r="UCL230" s="1324"/>
      <c r="UCM230" s="1324"/>
      <c r="UCN230" s="1324"/>
      <c r="UCO230" s="1324"/>
      <c r="UCP230" s="1324"/>
      <c r="UCQ230" s="1324"/>
      <c r="UCR230" s="1324"/>
      <c r="UCS230" s="1324"/>
      <c r="UCT230" s="1324"/>
      <c r="UCU230" s="1324"/>
      <c r="UCV230" s="1324"/>
      <c r="UCW230" s="1324"/>
      <c r="UCX230" s="1324"/>
      <c r="UCY230" s="1324"/>
      <c r="UCZ230" s="1324"/>
      <c r="UDA230" s="1324"/>
      <c r="UDB230" s="1324"/>
      <c r="UDC230" s="1324"/>
      <c r="UDD230" s="1324"/>
      <c r="UDE230" s="1324"/>
      <c r="UDF230" s="1324"/>
      <c r="UDG230" s="1324"/>
      <c r="UDH230" s="1324"/>
      <c r="UDI230" s="1324"/>
      <c r="UDJ230" s="1324"/>
      <c r="UDK230" s="1324"/>
      <c r="UDL230" s="1324"/>
      <c r="UDM230" s="1324"/>
      <c r="UDN230" s="1324"/>
      <c r="UDO230" s="1324"/>
      <c r="UDP230" s="1324"/>
      <c r="UDQ230" s="1324"/>
      <c r="UDR230" s="1324"/>
      <c r="UDS230" s="1324"/>
      <c r="UDT230" s="1324"/>
      <c r="UDU230" s="1324"/>
      <c r="UDV230" s="1324"/>
      <c r="UDW230" s="1324"/>
      <c r="UDX230" s="1324"/>
      <c r="UDY230" s="1324"/>
      <c r="UDZ230" s="1324"/>
      <c r="UEA230" s="1324"/>
      <c r="UEB230" s="1324"/>
      <c r="UEC230" s="1324"/>
      <c r="UED230" s="1324"/>
      <c r="UEE230" s="1324"/>
      <c r="UEF230" s="1324"/>
      <c r="UEG230" s="1324"/>
      <c r="UEH230" s="1324"/>
      <c r="UEI230" s="1324"/>
      <c r="UEJ230" s="1324"/>
      <c r="UEK230" s="1324"/>
      <c r="UEL230" s="1324"/>
      <c r="UEM230" s="1324"/>
      <c r="UEN230" s="1324"/>
      <c r="UEO230" s="1324"/>
      <c r="UEP230" s="1324"/>
      <c r="UEQ230" s="1324"/>
      <c r="UER230" s="1324"/>
      <c r="UES230" s="1324"/>
      <c r="UET230" s="1324"/>
      <c r="UEU230" s="1324"/>
      <c r="UEV230" s="1324"/>
      <c r="UEW230" s="1324"/>
      <c r="UEX230" s="1324"/>
      <c r="UEY230" s="1324"/>
      <c r="UEZ230" s="1324"/>
      <c r="UFA230" s="1324"/>
      <c r="UFB230" s="1324"/>
      <c r="UFC230" s="1324"/>
      <c r="UFD230" s="1324"/>
      <c r="UFE230" s="1324"/>
      <c r="UFF230" s="1324"/>
      <c r="UFG230" s="1324"/>
      <c r="UFH230" s="1324"/>
      <c r="UFI230" s="1324"/>
      <c r="UFJ230" s="1324"/>
      <c r="UFK230" s="1324"/>
      <c r="UFL230" s="1324"/>
      <c r="UFM230" s="1324"/>
      <c r="UFN230" s="1324"/>
      <c r="UFO230" s="1324"/>
      <c r="UFP230" s="1324"/>
      <c r="UFQ230" s="1324"/>
      <c r="UFR230" s="1324"/>
      <c r="UFS230" s="1324"/>
      <c r="UFT230" s="1324"/>
      <c r="UFU230" s="1324"/>
      <c r="UFV230" s="1324"/>
      <c r="UFW230" s="1324"/>
      <c r="UFX230" s="1324"/>
      <c r="UFY230" s="1324"/>
      <c r="UFZ230" s="1324"/>
      <c r="UGA230" s="1324"/>
      <c r="UGB230" s="1324"/>
      <c r="UGC230" s="1324"/>
      <c r="UGD230" s="1324"/>
      <c r="UGE230" s="1324"/>
      <c r="UGF230" s="1324"/>
      <c r="UGG230" s="1324"/>
      <c r="UGH230" s="1324"/>
      <c r="UGI230" s="1324"/>
      <c r="UGJ230" s="1324"/>
      <c r="UGK230" s="1324"/>
      <c r="UGL230" s="1324"/>
      <c r="UGM230" s="1324"/>
      <c r="UGN230" s="1324"/>
      <c r="UGO230" s="1324"/>
      <c r="UGP230" s="1324"/>
      <c r="UGQ230" s="1324"/>
      <c r="UGR230" s="1324"/>
      <c r="UGS230" s="1324"/>
      <c r="UGT230" s="1324"/>
      <c r="UGU230" s="1324"/>
      <c r="UGV230" s="1324"/>
      <c r="UGW230" s="1324"/>
      <c r="UGX230" s="1324"/>
      <c r="UGY230" s="1324"/>
      <c r="UGZ230" s="1324"/>
      <c r="UHA230" s="1324"/>
      <c r="UHB230" s="1324"/>
      <c r="UHC230" s="1324"/>
      <c r="UHD230" s="1324"/>
      <c r="UHE230" s="1324"/>
      <c r="UHF230" s="1324"/>
      <c r="UHG230" s="1324"/>
      <c r="UHH230" s="1324"/>
      <c r="UHI230" s="1324"/>
      <c r="UHJ230" s="1324"/>
      <c r="UHK230" s="1324"/>
      <c r="UHL230" s="1324"/>
      <c r="UHM230" s="1324"/>
      <c r="UHN230" s="1324"/>
      <c r="UHO230" s="1324"/>
      <c r="UHP230" s="1324"/>
      <c r="UHQ230" s="1324"/>
      <c r="UHR230" s="1324"/>
      <c r="UHS230" s="1324"/>
      <c r="UHT230" s="1324"/>
      <c r="UHU230" s="1324"/>
      <c r="UHV230" s="1324"/>
      <c r="UHW230" s="1324"/>
      <c r="UHX230" s="1324"/>
      <c r="UHY230" s="1324"/>
      <c r="UHZ230" s="1324"/>
      <c r="UIA230" s="1324"/>
      <c r="UIB230" s="1324"/>
      <c r="UIC230" s="1324"/>
      <c r="UID230" s="1324"/>
      <c r="UIE230" s="1324"/>
      <c r="UIF230" s="1324"/>
      <c r="UIG230" s="1324"/>
      <c r="UIH230" s="1324"/>
      <c r="UII230" s="1324"/>
      <c r="UIJ230" s="1324"/>
      <c r="UIK230" s="1324"/>
      <c r="UIL230" s="1324"/>
      <c r="UIM230" s="1324"/>
      <c r="UIN230" s="1324"/>
      <c r="UIO230" s="1324"/>
      <c r="UIP230" s="1324"/>
      <c r="UIQ230" s="1324"/>
      <c r="UIR230" s="1324"/>
      <c r="UIS230" s="1324"/>
      <c r="UIT230" s="1324"/>
      <c r="UIU230" s="1324"/>
      <c r="UIV230" s="1324"/>
      <c r="UIW230" s="1324"/>
      <c r="UIX230" s="1324"/>
      <c r="UIY230" s="1324"/>
      <c r="UIZ230" s="1324"/>
      <c r="UJA230" s="1324"/>
      <c r="UJB230" s="1324"/>
      <c r="UJC230" s="1324"/>
      <c r="UJD230" s="1324"/>
      <c r="UJE230" s="1324"/>
      <c r="UJF230" s="1324"/>
      <c r="UJG230" s="1324"/>
      <c r="UJH230" s="1324"/>
      <c r="UJI230" s="1324"/>
      <c r="UJJ230" s="1324"/>
      <c r="UJK230" s="1324"/>
      <c r="UJL230" s="1324"/>
      <c r="UJM230" s="1324"/>
      <c r="UJN230" s="1324"/>
      <c r="UJO230" s="1324"/>
      <c r="UJP230" s="1324"/>
      <c r="UJQ230" s="1324"/>
      <c r="UJR230" s="1324"/>
      <c r="UJS230" s="1324"/>
      <c r="UJT230" s="1324"/>
      <c r="UJU230" s="1324"/>
      <c r="UJV230" s="1324"/>
      <c r="UJW230" s="1324"/>
      <c r="UJX230" s="1324"/>
      <c r="UJY230" s="1324"/>
      <c r="UJZ230" s="1324"/>
      <c r="UKA230" s="1324"/>
      <c r="UKB230" s="1324"/>
      <c r="UKC230" s="1324"/>
      <c r="UKD230" s="1324"/>
      <c r="UKE230" s="1324"/>
      <c r="UKF230" s="1324"/>
      <c r="UKG230" s="1324"/>
      <c r="UKH230" s="1324"/>
      <c r="UKI230" s="1324"/>
      <c r="UKJ230" s="1324"/>
      <c r="UKK230" s="1324"/>
      <c r="UKL230" s="1324"/>
      <c r="UKM230" s="1324"/>
      <c r="UKN230" s="1324"/>
      <c r="UKO230" s="1324"/>
      <c r="UKP230" s="1324"/>
      <c r="UKQ230" s="1324"/>
      <c r="UKR230" s="1324"/>
      <c r="UKS230" s="1324"/>
      <c r="UKT230" s="1324"/>
      <c r="UKU230" s="1324"/>
      <c r="UKV230" s="1324"/>
      <c r="UKW230" s="1324"/>
      <c r="UKX230" s="1324"/>
      <c r="UKY230" s="1324"/>
      <c r="UKZ230" s="1324"/>
      <c r="ULA230" s="1324"/>
      <c r="ULB230" s="1324"/>
      <c r="ULC230" s="1324"/>
      <c r="ULD230" s="1324"/>
      <c r="ULE230" s="1324"/>
      <c r="ULF230" s="1324"/>
      <c r="ULG230" s="1324"/>
      <c r="ULH230" s="1324"/>
      <c r="ULI230" s="1324"/>
      <c r="ULJ230" s="1324"/>
      <c r="ULK230" s="1324"/>
      <c r="ULL230" s="1324"/>
      <c r="ULM230" s="1324"/>
      <c r="ULN230" s="1324"/>
      <c r="ULO230" s="1324"/>
      <c r="ULP230" s="1324"/>
      <c r="ULQ230" s="1324"/>
      <c r="ULR230" s="1324"/>
      <c r="ULS230" s="1324"/>
      <c r="ULT230" s="1324"/>
      <c r="ULU230" s="1324"/>
      <c r="ULV230" s="1324"/>
      <c r="ULW230" s="1324"/>
      <c r="ULX230" s="1324"/>
      <c r="ULY230" s="1324"/>
      <c r="ULZ230" s="1324"/>
      <c r="UMA230" s="1324"/>
      <c r="UMB230" s="1324"/>
      <c r="UMC230" s="1324"/>
      <c r="UMD230" s="1324"/>
      <c r="UME230" s="1324"/>
      <c r="UMF230" s="1324"/>
      <c r="UMG230" s="1324"/>
      <c r="UMH230" s="1324"/>
      <c r="UMI230" s="1324"/>
      <c r="UMJ230" s="1324"/>
      <c r="UMK230" s="1324"/>
      <c r="UML230" s="1324"/>
      <c r="UMM230" s="1324"/>
      <c r="UMN230" s="1324"/>
      <c r="UMO230" s="1324"/>
      <c r="UMP230" s="1324"/>
      <c r="UMQ230" s="1324"/>
      <c r="UMR230" s="1324"/>
      <c r="UMS230" s="1324"/>
      <c r="UMT230" s="1324"/>
      <c r="UMU230" s="1324"/>
      <c r="UMV230" s="1324"/>
      <c r="UMW230" s="1324"/>
      <c r="UMX230" s="1324"/>
      <c r="UMY230" s="1324"/>
      <c r="UMZ230" s="1324"/>
      <c r="UNA230" s="1324"/>
      <c r="UNB230" s="1324"/>
      <c r="UNC230" s="1324"/>
      <c r="UND230" s="1324"/>
      <c r="UNE230" s="1324"/>
      <c r="UNF230" s="1324"/>
      <c r="UNG230" s="1324"/>
      <c r="UNH230" s="1324"/>
      <c r="UNI230" s="1324"/>
      <c r="UNJ230" s="1324"/>
      <c r="UNK230" s="1324"/>
      <c r="UNL230" s="1324"/>
      <c r="UNM230" s="1324"/>
      <c r="UNN230" s="1324"/>
      <c r="UNO230" s="1324"/>
      <c r="UNP230" s="1324"/>
      <c r="UNQ230" s="1324"/>
      <c r="UNR230" s="1324"/>
      <c r="UNS230" s="1324"/>
      <c r="UNT230" s="1324"/>
      <c r="UNU230" s="1324"/>
      <c r="UNV230" s="1324"/>
      <c r="UNW230" s="1324"/>
      <c r="UNX230" s="1324"/>
      <c r="UNY230" s="1324"/>
      <c r="UNZ230" s="1324"/>
      <c r="UOA230" s="1324"/>
      <c r="UOB230" s="1324"/>
      <c r="UOC230" s="1324"/>
      <c r="UOD230" s="1324"/>
      <c r="UOE230" s="1324"/>
      <c r="UOF230" s="1324"/>
      <c r="UOG230" s="1324"/>
      <c r="UOH230" s="1324"/>
      <c r="UOI230" s="1324"/>
      <c r="UOJ230" s="1324"/>
      <c r="UOK230" s="1324"/>
      <c r="UOL230" s="1324"/>
      <c r="UOM230" s="1324"/>
      <c r="UON230" s="1324"/>
      <c r="UOO230" s="1324"/>
      <c r="UOP230" s="1324"/>
      <c r="UOQ230" s="1324"/>
      <c r="UOR230" s="1324"/>
      <c r="UOS230" s="1324"/>
      <c r="UOT230" s="1324"/>
      <c r="UOU230" s="1324"/>
      <c r="UOV230" s="1324"/>
      <c r="UOW230" s="1324"/>
      <c r="UOX230" s="1324"/>
      <c r="UOY230" s="1324"/>
      <c r="UOZ230" s="1324"/>
      <c r="UPA230" s="1324"/>
      <c r="UPB230" s="1324"/>
      <c r="UPC230" s="1324"/>
      <c r="UPD230" s="1324"/>
      <c r="UPE230" s="1324"/>
      <c r="UPF230" s="1324"/>
      <c r="UPG230" s="1324"/>
      <c r="UPH230" s="1324"/>
      <c r="UPI230" s="1324"/>
      <c r="UPJ230" s="1324"/>
      <c r="UPK230" s="1324"/>
      <c r="UPL230" s="1324"/>
      <c r="UPM230" s="1324"/>
      <c r="UPN230" s="1324"/>
      <c r="UPO230" s="1324"/>
      <c r="UPP230" s="1324"/>
      <c r="UPQ230" s="1324"/>
      <c r="UPR230" s="1324"/>
      <c r="UPS230" s="1324"/>
      <c r="UPT230" s="1324"/>
      <c r="UPU230" s="1324"/>
      <c r="UPV230" s="1324"/>
      <c r="UPW230" s="1324"/>
      <c r="UPX230" s="1324"/>
      <c r="UPY230" s="1324"/>
      <c r="UPZ230" s="1324"/>
      <c r="UQA230" s="1324"/>
      <c r="UQB230" s="1324"/>
      <c r="UQC230" s="1324"/>
      <c r="UQD230" s="1324"/>
      <c r="UQE230" s="1324"/>
      <c r="UQF230" s="1324"/>
      <c r="UQG230" s="1324"/>
      <c r="UQH230" s="1324"/>
      <c r="UQI230" s="1324"/>
      <c r="UQJ230" s="1324"/>
      <c r="UQK230" s="1324"/>
      <c r="UQL230" s="1324"/>
      <c r="UQM230" s="1324"/>
      <c r="UQN230" s="1324"/>
      <c r="UQO230" s="1324"/>
      <c r="UQP230" s="1324"/>
      <c r="UQQ230" s="1324"/>
      <c r="UQR230" s="1324"/>
      <c r="UQS230" s="1324"/>
      <c r="UQT230" s="1324"/>
      <c r="UQU230" s="1324"/>
      <c r="UQV230" s="1324"/>
      <c r="UQW230" s="1324"/>
      <c r="UQX230" s="1324"/>
      <c r="UQY230" s="1324"/>
      <c r="UQZ230" s="1324"/>
      <c r="URA230" s="1324"/>
      <c r="URB230" s="1324"/>
      <c r="URC230" s="1324"/>
      <c r="URD230" s="1324"/>
      <c r="URE230" s="1324"/>
      <c r="URF230" s="1324"/>
      <c r="URG230" s="1324"/>
      <c r="URH230" s="1324"/>
      <c r="URI230" s="1324"/>
      <c r="URJ230" s="1324"/>
      <c r="URK230" s="1324"/>
      <c r="URL230" s="1324"/>
      <c r="URM230" s="1324"/>
      <c r="URN230" s="1324"/>
      <c r="URO230" s="1324"/>
      <c r="URP230" s="1324"/>
      <c r="URQ230" s="1324"/>
      <c r="URR230" s="1324"/>
      <c r="URS230" s="1324"/>
      <c r="URT230" s="1324"/>
      <c r="URU230" s="1324"/>
      <c r="URV230" s="1324"/>
      <c r="URW230" s="1324"/>
      <c r="URX230" s="1324"/>
      <c r="URY230" s="1324"/>
      <c r="URZ230" s="1324"/>
      <c r="USA230" s="1324"/>
      <c r="USB230" s="1324"/>
      <c r="USC230" s="1324"/>
      <c r="USD230" s="1324"/>
      <c r="USE230" s="1324"/>
      <c r="USF230" s="1324"/>
      <c r="USG230" s="1324"/>
      <c r="USH230" s="1324"/>
      <c r="USI230" s="1324"/>
      <c r="USJ230" s="1324"/>
      <c r="USK230" s="1324"/>
      <c r="USL230" s="1324"/>
      <c r="USM230" s="1324"/>
      <c r="USN230" s="1324"/>
      <c r="USO230" s="1324"/>
      <c r="USP230" s="1324"/>
      <c r="USQ230" s="1324"/>
      <c r="USR230" s="1324"/>
      <c r="USS230" s="1324"/>
      <c r="UST230" s="1324"/>
      <c r="USU230" s="1324"/>
      <c r="USV230" s="1324"/>
      <c r="USW230" s="1324"/>
      <c r="USX230" s="1324"/>
      <c r="USY230" s="1324"/>
      <c r="USZ230" s="1324"/>
      <c r="UTA230" s="1324"/>
      <c r="UTB230" s="1324"/>
      <c r="UTC230" s="1324"/>
      <c r="UTD230" s="1324"/>
      <c r="UTE230" s="1324"/>
      <c r="UTF230" s="1324"/>
      <c r="UTG230" s="1324"/>
      <c r="UTH230" s="1324"/>
      <c r="UTI230" s="1324"/>
      <c r="UTJ230" s="1324"/>
      <c r="UTK230" s="1324"/>
      <c r="UTL230" s="1324"/>
      <c r="UTM230" s="1324"/>
      <c r="UTN230" s="1324"/>
      <c r="UTO230" s="1324"/>
      <c r="UTP230" s="1324"/>
      <c r="UTQ230" s="1324"/>
      <c r="UTR230" s="1324"/>
      <c r="UTS230" s="1324"/>
      <c r="UTT230" s="1324"/>
      <c r="UTU230" s="1324"/>
      <c r="UTV230" s="1324"/>
      <c r="UTW230" s="1324"/>
      <c r="UTX230" s="1324"/>
      <c r="UTY230" s="1324"/>
      <c r="UTZ230" s="1324"/>
      <c r="UUA230" s="1324"/>
      <c r="UUB230" s="1324"/>
      <c r="UUC230" s="1324"/>
      <c r="UUD230" s="1324"/>
      <c r="UUE230" s="1324"/>
      <c r="UUF230" s="1324"/>
      <c r="UUG230" s="1324"/>
      <c r="UUH230" s="1324"/>
      <c r="UUI230" s="1324"/>
      <c r="UUJ230" s="1324"/>
      <c r="UUK230" s="1324"/>
      <c r="UUL230" s="1324"/>
      <c r="UUM230" s="1324"/>
      <c r="UUN230" s="1324"/>
      <c r="UUO230" s="1324"/>
      <c r="UUP230" s="1324"/>
      <c r="UUQ230" s="1324"/>
      <c r="UUR230" s="1324"/>
      <c r="UUS230" s="1324"/>
      <c r="UUT230" s="1324"/>
      <c r="UUU230" s="1324"/>
      <c r="UUV230" s="1324"/>
      <c r="UUW230" s="1324"/>
      <c r="UUX230" s="1324"/>
      <c r="UUY230" s="1324"/>
      <c r="UUZ230" s="1324"/>
      <c r="UVA230" s="1324"/>
      <c r="UVB230" s="1324"/>
      <c r="UVC230" s="1324"/>
      <c r="UVD230" s="1324"/>
      <c r="UVE230" s="1324"/>
      <c r="UVF230" s="1324"/>
      <c r="UVG230" s="1324"/>
      <c r="UVH230" s="1324"/>
      <c r="UVI230" s="1324"/>
      <c r="UVJ230" s="1324"/>
      <c r="UVK230" s="1324"/>
      <c r="UVL230" s="1324"/>
      <c r="UVM230" s="1324"/>
      <c r="UVN230" s="1324"/>
      <c r="UVO230" s="1324"/>
      <c r="UVP230" s="1324"/>
      <c r="UVQ230" s="1324"/>
      <c r="UVR230" s="1324"/>
      <c r="UVS230" s="1324"/>
      <c r="UVT230" s="1324"/>
      <c r="UVU230" s="1324"/>
      <c r="UVV230" s="1324"/>
      <c r="UVW230" s="1324"/>
      <c r="UVX230" s="1324"/>
      <c r="UVY230" s="1324"/>
      <c r="UVZ230" s="1324"/>
      <c r="UWA230" s="1324"/>
      <c r="UWB230" s="1324"/>
      <c r="UWC230" s="1324"/>
      <c r="UWD230" s="1324"/>
      <c r="UWE230" s="1324"/>
      <c r="UWF230" s="1324"/>
      <c r="UWG230" s="1324"/>
      <c r="UWH230" s="1324"/>
      <c r="UWI230" s="1324"/>
      <c r="UWJ230" s="1324"/>
      <c r="UWK230" s="1324"/>
      <c r="UWL230" s="1324"/>
      <c r="UWM230" s="1324"/>
      <c r="UWN230" s="1324"/>
      <c r="UWO230" s="1324"/>
      <c r="UWP230" s="1324"/>
      <c r="UWQ230" s="1324"/>
      <c r="UWR230" s="1324"/>
      <c r="UWS230" s="1324"/>
      <c r="UWT230" s="1324"/>
      <c r="UWU230" s="1324"/>
      <c r="UWV230" s="1324"/>
      <c r="UWW230" s="1324"/>
      <c r="UWX230" s="1324"/>
      <c r="UWY230" s="1324"/>
      <c r="UWZ230" s="1324"/>
      <c r="UXA230" s="1324"/>
      <c r="UXB230" s="1324"/>
      <c r="UXC230" s="1324"/>
      <c r="UXD230" s="1324"/>
      <c r="UXE230" s="1324"/>
      <c r="UXF230" s="1324"/>
      <c r="UXG230" s="1324"/>
      <c r="UXH230" s="1324"/>
      <c r="UXI230" s="1324"/>
      <c r="UXJ230" s="1324"/>
      <c r="UXK230" s="1324"/>
      <c r="UXL230" s="1324"/>
      <c r="UXM230" s="1324"/>
      <c r="UXN230" s="1324"/>
      <c r="UXO230" s="1324"/>
      <c r="UXP230" s="1324"/>
      <c r="UXQ230" s="1324"/>
      <c r="UXR230" s="1324"/>
      <c r="UXS230" s="1324"/>
      <c r="UXT230" s="1324"/>
      <c r="UXU230" s="1324"/>
      <c r="UXV230" s="1324"/>
      <c r="UXW230" s="1324"/>
      <c r="UXX230" s="1324"/>
      <c r="UXY230" s="1324"/>
      <c r="UXZ230" s="1324"/>
      <c r="UYA230" s="1324"/>
      <c r="UYB230" s="1324"/>
      <c r="UYC230" s="1324"/>
      <c r="UYD230" s="1324"/>
      <c r="UYE230" s="1324"/>
      <c r="UYF230" s="1324"/>
      <c r="UYG230" s="1324"/>
      <c r="UYH230" s="1324"/>
      <c r="UYI230" s="1324"/>
      <c r="UYJ230" s="1324"/>
      <c r="UYK230" s="1324"/>
      <c r="UYL230" s="1324"/>
      <c r="UYM230" s="1324"/>
      <c r="UYN230" s="1324"/>
      <c r="UYO230" s="1324"/>
      <c r="UYP230" s="1324"/>
      <c r="UYQ230" s="1324"/>
      <c r="UYR230" s="1324"/>
      <c r="UYS230" s="1324"/>
      <c r="UYT230" s="1324"/>
      <c r="UYU230" s="1324"/>
      <c r="UYV230" s="1324"/>
      <c r="UYW230" s="1324"/>
      <c r="UYX230" s="1324"/>
      <c r="UYY230" s="1324"/>
      <c r="UYZ230" s="1324"/>
      <c r="UZA230" s="1324"/>
      <c r="UZB230" s="1324"/>
      <c r="UZC230" s="1324"/>
      <c r="UZD230" s="1324"/>
      <c r="UZE230" s="1324"/>
      <c r="UZF230" s="1324"/>
      <c r="UZG230" s="1324"/>
      <c r="UZH230" s="1324"/>
      <c r="UZI230" s="1324"/>
      <c r="UZJ230" s="1324"/>
      <c r="UZK230" s="1324"/>
      <c r="UZL230" s="1324"/>
      <c r="UZM230" s="1324"/>
      <c r="UZN230" s="1324"/>
      <c r="UZO230" s="1324"/>
      <c r="UZP230" s="1324"/>
      <c r="UZQ230" s="1324"/>
      <c r="UZR230" s="1324"/>
      <c r="UZS230" s="1324"/>
      <c r="UZT230" s="1324"/>
      <c r="UZU230" s="1324"/>
      <c r="UZV230" s="1324"/>
      <c r="UZW230" s="1324"/>
      <c r="UZX230" s="1324"/>
      <c r="UZY230" s="1324"/>
      <c r="UZZ230" s="1324"/>
      <c r="VAA230" s="1324"/>
      <c r="VAB230" s="1324"/>
      <c r="VAC230" s="1324"/>
      <c r="VAD230" s="1324"/>
      <c r="VAE230" s="1324"/>
      <c r="VAF230" s="1324"/>
      <c r="VAG230" s="1324"/>
      <c r="VAH230" s="1324"/>
      <c r="VAI230" s="1324"/>
      <c r="VAJ230" s="1324"/>
      <c r="VAK230" s="1324"/>
      <c r="VAL230" s="1324"/>
      <c r="VAM230" s="1324"/>
      <c r="VAN230" s="1324"/>
      <c r="VAO230" s="1324"/>
      <c r="VAP230" s="1324"/>
      <c r="VAQ230" s="1324"/>
      <c r="VAR230" s="1324"/>
      <c r="VAS230" s="1324"/>
      <c r="VAT230" s="1324"/>
      <c r="VAU230" s="1324"/>
      <c r="VAV230" s="1324"/>
      <c r="VAW230" s="1324"/>
      <c r="VAX230" s="1324"/>
      <c r="VAY230" s="1324"/>
      <c r="VAZ230" s="1324"/>
      <c r="VBA230" s="1324"/>
      <c r="VBB230" s="1324"/>
      <c r="VBC230" s="1324"/>
      <c r="VBD230" s="1324"/>
      <c r="VBE230" s="1324"/>
      <c r="VBF230" s="1324"/>
      <c r="VBG230" s="1324"/>
      <c r="VBH230" s="1324"/>
      <c r="VBI230" s="1324"/>
      <c r="VBJ230" s="1324"/>
      <c r="VBK230" s="1324"/>
      <c r="VBL230" s="1324"/>
      <c r="VBM230" s="1324"/>
      <c r="VBN230" s="1324"/>
      <c r="VBO230" s="1324"/>
      <c r="VBP230" s="1324"/>
      <c r="VBQ230" s="1324"/>
      <c r="VBR230" s="1324"/>
      <c r="VBS230" s="1324"/>
      <c r="VBT230" s="1324"/>
      <c r="VBU230" s="1324"/>
      <c r="VBV230" s="1324"/>
      <c r="VBW230" s="1324"/>
      <c r="VBX230" s="1324"/>
      <c r="VBY230" s="1324"/>
      <c r="VBZ230" s="1324"/>
      <c r="VCA230" s="1324"/>
      <c r="VCB230" s="1324"/>
      <c r="VCC230" s="1324"/>
      <c r="VCD230" s="1324"/>
      <c r="VCE230" s="1324"/>
      <c r="VCF230" s="1324"/>
      <c r="VCG230" s="1324"/>
      <c r="VCH230" s="1324"/>
      <c r="VCI230" s="1324"/>
      <c r="VCJ230" s="1324"/>
      <c r="VCK230" s="1324"/>
      <c r="VCL230" s="1324"/>
      <c r="VCM230" s="1324"/>
      <c r="VCN230" s="1324"/>
      <c r="VCO230" s="1324"/>
      <c r="VCP230" s="1324"/>
      <c r="VCQ230" s="1324"/>
      <c r="VCR230" s="1324"/>
      <c r="VCS230" s="1324"/>
      <c r="VCT230" s="1324"/>
      <c r="VCU230" s="1324"/>
      <c r="VCV230" s="1324"/>
      <c r="VCW230" s="1324"/>
      <c r="VCX230" s="1324"/>
      <c r="VCY230" s="1324"/>
      <c r="VCZ230" s="1324"/>
      <c r="VDA230" s="1324"/>
      <c r="VDB230" s="1324"/>
      <c r="VDC230" s="1324"/>
      <c r="VDD230" s="1324"/>
      <c r="VDE230" s="1324"/>
      <c r="VDF230" s="1324"/>
      <c r="VDG230" s="1324"/>
      <c r="VDH230" s="1324"/>
      <c r="VDI230" s="1324"/>
      <c r="VDJ230" s="1324"/>
      <c r="VDK230" s="1324"/>
      <c r="VDL230" s="1324"/>
      <c r="VDM230" s="1324"/>
      <c r="VDN230" s="1324"/>
      <c r="VDO230" s="1324"/>
      <c r="VDP230" s="1324"/>
      <c r="VDQ230" s="1324"/>
      <c r="VDR230" s="1324"/>
      <c r="VDS230" s="1324"/>
      <c r="VDT230" s="1324"/>
      <c r="VDU230" s="1324"/>
      <c r="VDV230" s="1324"/>
      <c r="VDW230" s="1324"/>
      <c r="VDX230" s="1324"/>
      <c r="VDY230" s="1324"/>
      <c r="VDZ230" s="1324"/>
      <c r="VEA230" s="1324"/>
      <c r="VEB230" s="1324"/>
      <c r="VEC230" s="1324"/>
      <c r="VED230" s="1324"/>
      <c r="VEE230" s="1324"/>
      <c r="VEF230" s="1324"/>
      <c r="VEG230" s="1324"/>
      <c r="VEH230" s="1324"/>
      <c r="VEI230" s="1324"/>
      <c r="VEJ230" s="1324"/>
      <c r="VEK230" s="1324"/>
      <c r="VEL230" s="1324"/>
      <c r="VEM230" s="1324"/>
      <c r="VEN230" s="1324"/>
      <c r="VEO230" s="1324"/>
      <c r="VEP230" s="1324"/>
      <c r="VEQ230" s="1324"/>
      <c r="VER230" s="1324"/>
      <c r="VES230" s="1324"/>
      <c r="VET230" s="1324"/>
      <c r="VEU230" s="1324"/>
      <c r="VEV230" s="1324"/>
      <c r="VEW230" s="1324"/>
      <c r="VEX230" s="1324"/>
      <c r="VEY230" s="1324"/>
      <c r="VEZ230" s="1324"/>
      <c r="VFA230" s="1324"/>
      <c r="VFB230" s="1324"/>
      <c r="VFC230" s="1324"/>
      <c r="VFD230" s="1324"/>
      <c r="VFE230" s="1324"/>
      <c r="VFF230" s="1324"/>
      <c r="VFG230" s="1324"/>
      <c r="VFH230" s="1324"/>
      <c r="VFI230" s="1324"/>
      <c r="VFJ230" s="1324"/>
      <c r="VFK230" s="1324"/>
      <c r="VFL230" s="1324"/>
      <c r="VFM230" s="1324"/>
      <c r="VFN230" s="1324"/>
      <c r="VFO230" s="1324"/>
      <c r="VFP230" s="1324"/>
      <c r="VFQ230" s="1324"/>
      <c r="VFR230" s="1324"/>
      <c r="VFS230" s="1324"/>
      <c r="VFT230" s="1324"/>
      <c r="VFU230" s="1324"/>
      <c r="VFV230" s="1324"/>
      <c r="VFW230" s="1324"/>
      <c r="VFX230" s="1324"/>
      <c r="VFY230" s="1324"/>
      <c r="VFZ230" s="1324"/>
      <c r="VGA230" s="1324"/>
      <c r="VGB230" s="1324"/>
      <c r="VGC230" s="1324"/>
      <c r="VGD230" s="1324"/>
      <c r="VGE230" s="1324"/>
      <c r="VGF230" s="1324"/>
      <c r="VGG230" s="1324"/>
      <c r="VGH230" s="1324"/>
      <c r="VGI230" s="1324"/>
      <c r="VGJ230" s="1324"/>
      <c r="VGK230" s="1324"/>
      <c r="VGL230" s="1324"/>
      <c r="VGM230" s="1324"/>
      <c r="VGN230" s="1324"/>
      <c r="VGO230" s="1324"/>
      <c r="VGP230" s="1324"/>
      <c r="VGQ230" s="1324"/>
      <c r="VGR230" s="1324"/>
      <c r="VGS230" s="1324"/>
      <c r="VGT230" s="1324"/>
      <c r="VGU230" s="1324"/>
      <c r="VGV230" s="1324"/>
      <c r="VGW230" s="1324"/>
      <c r="VGX230" s="1324"/>
      <c r="VGY230" s="1324"/>
      <c r="VGZ230" s="1324"/>
      <c r="VHA230" s="1324"/>
      <c r="VHB230" s="1324"/>
      <c r="VHC230" s="1324"/>
      <c r="VHD230" s="1324"/>
      <c r="VHE230" s="1324"/>
      <c r="VHF230" s="1324"/>
      <c r="VHG230" s="1324"/>
      <c r="VHH230" s="1324"/>
      <c r="VHI230" s="1324"/>
      <c r="VHJ230" s="1324"/>
      <c r="VHK230" s="1324"/>
      <c r="VHL230" s="1324"/>
      <c r="VHM230" s="1324"/>
      <c r="VHN230" s="1324"/>
      <c r="VHO230" s="1324"/>
      <c r="VHP230" s="1324"/>
      <c r="VHQ230" s="1324"/>
      <c r="VHR230" s="1324"/>
      <c r="VHS230" s="1324"/>
      <c r="VHT230" s="1324"/>
      <c r="VHU230" s="1324"/>
      <c r="VHV230" s="1324"/>
      <c r="VHW230" s="1324"/>
      <c r="VHX230" s="1324"/>
      <c r="VHY230" s="1324"/>
      <c r="VHZ230" s="1324"/>
      <c r="VIA230" s="1324"/>
      <c r="VIB230" s="1324"/>
      <c r="VIC230" s="1324"/>
      <c r="VID230" s="1324"/>
      <c r="VIE230" s="1324"/>
      <c r="VIF230" s="1324"/>
      <c r="VIG230" s="1324"/>
      <c r="VIH230" s="1324"/>
      <c r="VII230" s="1324"/>
      <c r="VIJ230" s="1324"/>
      <c r="VIK230" s="1324"/>
      <c r="VIL230" s="1324"/>
      <c r="VIM230" s="1324"/>
      <c r="VIN230" s="1324"/>
      <c r="VIO230" s="1324"/>
      <c r="VIP230" s="1324"/>
      <c r="VIQ230" s="1324"/>
      <c r="VIR230" s="1324"/>
      <c r="VIS230" s="1324"/>
      <c r="VIT230" s="1324"/>
      <c r="VIU230" s="1324"/>
      <c r="VIV230" s="1324"/>
      <c r="VIW230" s="1324"/>
      <c r="VIX230" s="1324"/>
      <c r="VIY230" s="1324"/>
      <c r="VIZ230" s="1324"/>
      <c r="VJA230" s="1324"/>
      <c r="VJB230" s="1324"/>
      <c r="VJC230" s="1324"/>
      <c r="VJD230" s="1324"/>
      <c r="VJE230" s="1324"/>
      <c r="VJF230" s="1324"/>
      <c r="VJG230" s="1324"/>
      <c r="VJH230" s="1324"/>
      <c r="VJI230" s="1324"/>
      <c r="VJJ230" s="1324"/>
      <c r="VJK230" s="1324"/>
      <c r="VJL230" s="1324"/>
      <c r="VJM230" s="1324"/>
      <c r="VJN230" s="1324"/>
      <c r="VJO230" s="1324"/>
      <c r="VJP230" s="1324"/>
      <c r="VJQ230" s="1324"/>
      <c r="VJR230" s="1324"/>
      <c r="VJS230" s="1324"/>
      <c r="VJT230" s="1324"/>
      <c r="VJU230" s="1324"/>
      <c r="VJV230" s="1324"/>
      <c r="VJW230" s="1324"/>
      <c r="VJX230" s="1324"/>
      <c r="VJY230" s="1324"/>
      <c r="VJZ230" s="1324"/>
      <c r="VKA230" s="1324"/>
      <c r="VKB230" s="1324"/>
      <c r="VKC230" s="1324"/>
      <c r="VKD230" s="1324"/>
      <c r="VKE230" s="1324"/>
      <c r="VKF230" s="1324"/>
      <c r="VKG230" s="1324"/>
      <c r="VKH230" s="1324"/>
      <c r="VKI230" s="1324"/>
      <c r="VKJ230" s="1324"/>
      <c r="VKK230" s="1324"/>
      <c r="VKL230" s="1324"/>
      <c r="VKM230" s="1324"/>
      <c r="VKN230" s="1324"/>
      <c r="VKO230" s="1324"/>
      <c r="VKP230" s="1324"/>
      <c r="VKQ230" s="1324"/>
      <c r="VKR230" s="1324"/>
      <c r="VKS230" s="1324"/>
      <c r="VKT230" s="1324"/>
      <c r="VKU230" s="1324"/>
      <c r="VKV230" s="1324"/>
      <c r="VKW230" s="1324"/>
      <c r="VKX230" s="1324"/>
      <c r="VKY230" s="1324"/>
      <c r="VKZ230" s="1324"/>
      <c r="VLA230" s="1324"/>
      <c r="VLB230" s="1324"/>
      <c r="VLC230" s="1324"/>
      <c r="VLD230" s="1324"/>
      <c r="VLE230" s="1324"/>
      <c r="VLF230" s="1324"/>
      <c r="VLG230" s="1324"/>
      <c r="VLH230" s="1324"/>
      <c r="VLI230" s="1324"/>
      <c r="VLJ230" s="1324"/>
      <c r="VLK230" s="1324"/>
      <c r="VLL230" s="1324"/>
      <c r="VLM230" s="1324"/>
      <c r="VLN230" s="1324"/>
      <c r="VLO230" s="1324"/>
      <c r="VLP230" s="1324"/>
      <c r="VLQ230" s="1324"/>
      <c r="VLR230" s="1324"/>
      <c r="VLS230" s="1324"/>
      <c r="VLT230" s="1324"/>
      <c r="VLU230" s="1324"/>
      <c r="VLV230" s="1324"/>
      <c r="VLW230" s="1324"/>
      <c r="VLX230" s="1324"/>
      <c r="VLY230" s="1324"/>
      <c r="VLZ230" s="1324"/>
      <c r="VMA230" s="1324"/>
      <c r="VMB230" s="1324"/>
      <c r="VMC230" s="1324"/>
      <c r="VMD230" s="1324"/>
      <c r="VME230" s="1324"/>
      <c r="VMF230" s="1324"/>
      <c r="VMG230" s="1324"/>
      <c r="VMH230" s="1324"/>
      <c r="VMI230" s="1324"/>
      <c r="VMJ230" s="1324"/>
      <c r="VMK230" s="1324"/>
      <c r="VML230" s="1324"/>
      <c r="VMM230" s="1324"/>
      <c r="VMN230" s="1324"/>
      <c r="VMO230" s="1324"/>
      <c r="VMP230" s="1324"/>
      <c r="VMQ230" s="1324"/>
      <c r="VMR230" s="1324"/>
      <c r="VMS230" s="1324"/>
      <c r="VMT230" s="1324"/>
      <c r="VMU230" s="1324"/>
      <c r="VMV230" s="1324"/>
      <c r="VMW230" s="1324"/>
      <c r="VMX230" s="1324"/>
      <c r="VMY230" s="1324"/>
      <c r="VMZ230" s="1324"/>
      <c r="VNA230" s="1324"/>
      <c r="VNB230" s="1324"/>
      <c r="VNC230" s="1324"/>
      <c r="VND230" s="1324"/>
      <c r="VNE230" s="1324"/>
      <c r="VNF230" s="1324"/>
      <c r="VNG230" s="1324"/>
      <c r="VNH230" s="1324"/>
      <c r="VNI230" s="1324"/>
      <c r="VNJ230" s="1324"/>
      <c r="VNK230" s="1324"/>
      <c r="VNL230" s="1324"/>
      <c r="VNM230" s="1324"/>
      <c r="VNN230" s="1324"/>
      <c r="VNO230" s="1324"/>
      <c r="VNP230" s="1324"/>
      <c r="VNQ230" s="1324"/>
      <c r="VNR230" s="1324"/>
      <c r="VNS230" s="1324"/>
      <c r="VNT230" s="1324"/>
      <c r="VNU230" s="1324"/>
      <c r="VNV230" s="1324"/>
      <c r="VNW230" s="1324"/>
      <c r="VNX230" s="1324"/>
      <c r="VNY230" s="1324"/>
      <c r="VNZ230" s="1324"/>
      <c r="VOA230" s="1324"/>
      <c r="VOB230" s="1324"/>
      <c r="VOC230" s="1324"/>
      <c r="VOD230" s="1324"/>
      <c r="VOE230" s="1324"/>
      <c r="VOF230" s="1324"/>
      <c r="VOG230" s="1324"/>
      <c r="VOH230" s="1324"/>
      <c r="VOI230" s="1324"/>
      <c r="VOJ230" s="1324"/>
      <c r="VOK230" s="1324"/>
      <c r="VOL230" s="1324"/>
      <c r="VOM230" s="1324"/>
      <c r="VON230" s="1324"/>
      <c r="VOO230" s="1324"/>
      <c r="VOP230" s="1324"/>
      <c r="VOQ230" s="1324"/>
      <c r="VOR230" s="1324"/>
      <c r="VOS230" s="1324"/>
      <c r="VOT230" s="1324"/>
      <c r="VOU230" s="1324"/>
      <c r="VOV230" s="1324"/>
      <c r="VOW230" s="1324"/>
      <c r="VOX230" s="1324"/>
      <c r="VOY230" s="1324"/>
      <c r="VOZ230" s="1324"/>
      <c r="VPA230" s="1324"/>
      <c r="VPB230" s="1324"/>
      <c r="VPC230" s="1324"/>
      <c r="VPD230" s="1324"/>
      <c r="VPE230" s="1324"/>
      <c r="VPF230" s="1324"/>
      <c r="VPG230" s="1324"/>
      <c r="VPH230" s="1324"/>
      <c r="VPI230" s="1324"/>
      <c r="VPJ230" s="1324"/>
      <c r="VPK230" s="1324"/>
      <c r="VPL230" s="1324"/>
      <c r="VPM230" s="1324"/>
      <c r="VPN230" s="1324"/>
      <c r="VPO230" s="1324"/>
      <c r="VPP230" s="1324"/>
      <c r="VPQ230" s="1324"/>
      <c r="VPR230" s="1324"/>
      <c r="VPS230" s="1324"/>
      <c r="VPT230" s="1324"/>
      <c r="VPU230" s="1324"/>
      <c r="VPV230" s="1324"/>
      <c r="VPW230" s="1324"/>
      <c r="VPX230" s="1324"/>
      <c r="VPY230" s="1324"/>
      <c r="VPZ230" s="1324"/>
      <c r="VQA230" s="1324"/>
      <c r="VQB230" s="1324"/>
      <c r="VQC230" s="1324"/>
      <c r="VQD230" s="1324"/>
      <c r="VQE230" s="1324"/>
      <c r="VQF230" s="1324"/>
      <c r="VQG230" s="1324"/>
      <c r="VQH230" s="1324"/>
      <c r="VQI230" s="1324"/>
      <c r="VQJ230" s="1324"/>
      <c r="VQK230" s="1324"/>
      <c r="VQL230" s="1324"/>
      <c r="VQM230" s="1324"/>
      <c r="VQN230" s="1324"/>
      <c r="VQO230" s="1324"/>
      <c r="VQP230" s="1324"/>
      <c r="VQQ230" s="1324"/>
      <c r="VQR230" s="1324"/>
      <c r="VQS230" s="1324"/>
      <c r="VQT230" s="1324"/>
      <c r="VQU230" s="1324"/>
      <c r="VQV230" s="1324"/>
      <c r="VQW230" s="1324"/>
      <c r="VQX230" s="1324"/>
      <c r="VQY230" s="1324"/>
      <c r="VQZ230" s="1324"/>
      <c r="VRA230" s="1324"/>
      <c r="VRB230" s="1324"/>
      <c r="VRC230" s="1324"/>
      <c r="VRD230" s="1324"/>
      <c r="VRE230" s="1324"/>
      <c r="VRF230" s="1324"/>
      <c r="VRG230" s="1324"/>
      <c r="VRH230" s="1324"/>
      <c r="VRI230" s="1324"/>
      <c r="VRJ230" s="1324"/>
      <c r="VRK230" s="1324"/>
      <c r="VRL230" s="1324"/>
      <c r="VRM230" s="1324"/>
      <c r="VRN230" s="1324"/>
      <c r="VRO230" s="1324"/>
      <c r="VRP230" s="1324"/>
      <c r="VRQ230" s="1324"/>
      <c r="VRR230" s="1324"/>
      <c r="VRS230" s="1324"/>
      <c r="VRT230" s="1324"/>
      <c r="VRU230" s="1324"/>
      <c r="VRV230" s="1324"/>
      <c r="VRW230" s="1324"/>
      <c r="VRX230" s="1324"/>
      <c r="VRY230" s="1324"/>
      <c r="VRZ230" s="1324"/>
      <c r="VSA230" s="1324"/>
      <c r="VSB230" s="1324"/>
      <c r="VSC230" s="1324"/>
      <c r="VSD230" s="1324"/>
      <c r="VSE230" s="1324"/>
      <c r="VSF230" s="1324"/>
      <c r="VSG230" s="1324"/>
      <c r="VSH230" s="1324"/>
      <c r="VSI230" s="1324"/>
      <c r="VSJ230" s="1324"/>
      <c r="VSK230" s="1324"/>
      <c r="VSL230" s="1324"/>
      <c r="VSM230" s="1324"/>
      <c r="VSN230" s="1324"/>
      <c r="VSO230" s="1324"/>
      <c r="VSP230" s="1324"/>
      <c r="VSQ230" s="1324"/>
      <c r="VSR230" s="1324"/>
      <c r="VSS230" s="1324"/>
      <c r="VST230" s="1324"/>
      <c r="VSU230" s="1324"/>
      <c r="VSV230" s="1324"/>
      <c r="VSW230" s="1324"/>
      <c r="VSX230" s="1324"/>
      <c r="VSY230" s="1324"/>
      <c r="VSZ230" s="1324"/>
      <c r="VTA230" s="1324"/>
      <c r="VTB230" s="1324"/>
      <c r="VTC230" s="1324"/>
      <c r="VTD230" s="1324"/>
      <c r="VTE230" s="1324"/>
      <c r="VTF230" s="1324"/>
      <c r="VTG230" s="1324"/>
      <c r="VTH230" s="1324"/>
      <c r="VTI230" s="1324"/>
      <c r="VTJ230" s="1324"/>
      <c r="VTK230" s="1324"/>
      <c r="VTL230" s="1324"/>
      <c r="VTM230" s="1324"/>
      <c r="VTN230" s="1324"/>
      <c r="VTO230" s="1324"/>
      <c r="VTP230" s="1324"/>
      <c r="VTQ230" s="1324"/>
      <c r="VTR230" s="1324"/>
      <c r="VTS230" s="1324"/>
      <c r="VTT230" s="1324"/>
      <c r="VTU230" s="1324"/>
      <c r="VTV230" s="1324"/>
      <c r="VTW230" s="1324"/>
      <c r="VTX230" s="1324"/>
      <c r="VTY230" s="1324"/>
      <c r="VTZ230" s="1324"/>
      <c r="VUA230" s="1324"/>
      <c r="VUB230" s="1324"/>
      <c r="VUC230" s="1324"/>
      <c r="VUD230" s="1324"/>
      <c r="VUE230" s="1324"/>
      <c r="VUF230" s="1324"/>
      <c r="VUG230" s="1324"/>
      <c r="VUH230" s="1324"/>
      <c r="VUI230" s="1324"/>
      <c r="VUJ230" s="1324"/>
      <c r="VUK230" s="1324"/>
      <c r="VUL230" s="1324"/>
      <c r="VUM230" s="1324"/>
      <c r="VUN230" s="1324"/>
      <c r="VUO230" s="1324"/>
      <c r="VUP230" s="1324"/>
      <c r="VUQ230" s="1324"/>
      <c r="VUR230" s="1324"/>
      <c r="VUS230" s="1324"/>
      <c r="VUT230" s="1324"/>
      <c r="VUU230" s="1324"/>
      <c r="VUV230" s="1324"/>
      <c r="VUW230" s="1324"/>
      <c r="VUX230" s="1324"/>
      <c r="VUY230" s="1324"/>
      <c r="VUZ230" s="1324"/>
      <c r="VVA230" s="1324"/>
      <c r="VVB230" s="1324"/>
      <c r="VVC230" s="1324"/>
      <c r="VVD230" s="1324"/>
      <c r="VVE230" s="1324"/>
      <c r="VVF230" s="1324"/>
      <c r="VVG230" s="1324"/>
      <c r="VVH230" s="1324"/>
      <c r="VVI230" s="1324"/>
      <c r="VVJ230" s="1324"/>
      <c r="VVK230" s="1324"/>
      <c r="VVL230" s="1324"/>
      <c r="VVM230" s="1324"/>
      <c r="VVN230" s="1324"/>
      <c r="VVO230" s="1324"/>
      <c r="VVP230" s="1324"/>
      <c r="VVQ230" s="1324"/>
      <c r="VVR230" s="1324"/>
      <c r="VVS230" s="1324"/>
      <c r="VVT230" s="1324"/>
      <c r="VVU230" s="1324"/>
      <c r="VVV230" s="1324"/>
      <c r="VVW230" s="1324"/>
      <c r="VVX230" s="1324"/>
      <c r="VVY230" s="1324"/>
      <c r="VVZ230" s="1324"/>
      <c r="VWA230" s="1324"/>
      <c r="VWB230" s="1324"/>
      <c r="VWC230" s="1324"/>
      <c r="VWD230" s="1324"/>
      <c r="VWE230" s="1324"/>
      <c r="VWF230" s="1324"/>
      <c r="VWG230" s="1324"/>
      <c r="VWH230" s="1324"/>
      <c r="VWI230" s="1324"/>
      <c r="VWJ230" s="1324"/>
      <c r="VWK230" s="1324"/>
      <c r="VWL230" s="1324"/>
      <c r="VWM230" s="1324"/>
      <c r="VWN230" s="1324"/>
      <c r="VWO230" s="1324"/>
      <c r="VWP230" s="1324"/>
      <c r="VWQ230" s="1324"/>
      <c r="VWR230" s="1324"/>
      <c r="VWS230" s="1324"/>
      <c r="VWT230" s="1324"/>
      <c r="VWU230" s="1324"/>
      <c r="VWV230" s="1324"/>
      <c r="VWW230" s="1324"/>
      <c r="VWX230" s="1324"/>
      <c r="VWY230" s="1324"/>
      <c r="VWZ230" s="1324"/>
      <c r="VXA230" s="1324"/>
      <c r="VXB230" s="1324"/>
      <c r="VXC230" s="1324"/>
      <c r="VXD230" s="1324"/>
      <c r="VXE230" s="1324"/>
      <c r="VXF230" s="1324"/>
      <c r="VXG230" s="1324"/>
      <c r="VXH230" s="1324"/>
      <c r="VXI230" s="1324"/>
      <c r="VXJ230" s="1324"/>
      <c r="VXK230" s="1324"/>
      <c r="VXL230" s="1324"/>
      <c r="VXM230" s="1324"/>
      <c r="VXN230" s="1324"/>
      <c r="VXO230" s="1324"/>
      <c r="VXP230" s="1324"/>
      <c r="VXQ230" s="1324"/>
      <c r="VXR230" s="1324"/>
      <c r="VXS230" s="1324"/>
      <c r="VXT230" s="1324"/>
      <c r="VXU230" s="1324"/>
      <c r="VXV230" s="1324"/>
      <c r="VXW230" s="1324"/>
      <c r="VXX230" s="1324"/>
      <c r="VXY230" s="1324"/>
      <c r="VXZ230" s="1324"/>
      <c r="VYA230" s="1324"/>
      <c r="VYB230" s="1324"/>
      <c r="VYC230" s="1324"/>
      <c r="VYD230" s="1324"/>
      <c r="VYE230" s="1324"/>
      <c r="VYF230" s="1324"/>
      <c r="VYG230" s="1324"/>
      <c r="VYH230" s="1324"/>
      <c r="VYI230" s="1324"/>
      <c r="VYJ230" s="1324"/>
      <c r="VYK230" s="1324"/>
      <c r="VYL230" s="1324"/>
      <c r="VYM230" s="1324"/>
      <c r="VYN230" s="1324"/>
      <c r="VYO230" s="1324"/>
      <c r="VYP230" s="1324"/>
      <c r="VYQ230" s="1324"/>
      <c r="VYR230" s="1324"/>
      <c r="VYS230" s="1324"/>
      <c r="VYT230" s="1324"/>
      <c r="VYU230" s="1324"/>
      <c r="VYV230" s="1324"/>
      <c r="VYW230" s="1324"/>
      <c r="VYX230" s="1324"/>
      <c r="VYY230" s="1324"/>
      <c r="VYZ230" s="1324"/>
      <c r="VZA230" s="1324"/>
      <c r="VZB230" s="1324"/>
      <c r="VZC230" s="1324"/>
      <c r="VZD230" s="1324"/>
      <c r="VZE230" s="1324"/>
      <c r="VZF230" s="1324"/>
      <c r="VZG230" s="1324"/>
      <c r="VZH230" s="1324"/>
      <c r="VZI230" s="1324"/>
      <c r="VZJ230" s="1324"/>
      <c r="VZK230" s="1324"/>
      <c r="VZL230" s="1324"/>
      <c r="VZM230" s="1324"/>
      <c r="VZN230" s="1324"/>
      <c r="VZO230" s="1324"/>
      <c r="VZP230" s="1324"/>
      <c r="VZQ230" s="1324"/>
      <c r="VZR230" s="1324"/>
      <c r="VZS230" s="1324"/>
      <c r="VZT230" s="1324"/>
      <c r="VZU230" s="1324"/>
      <c r="VZV230" s="1324"/>
      <c r="VZW230" s="1324"/>
      <c r="VZX230" s="1324"/>
      <c r="VZY230" s="1324"/>
      <c r="VZZ230" s="1324"/>
      <c r="WAA230" s="1324"/>
      <c r="WAB230" s="1324"/>
      <c r="WAC230" s="1324"/>
      <c r="WAD230" s="1324"/>
      <c r="WAE230" s="1324"/>
      <c r="WAF230" s="1324"/>
      <c r="WAG230" s="1324"/>
      <c r="WAH230" s="1324"/>
      <c r="WAI230" s="1324"/>
      <c r="WAJ230" s="1324"/>
      <c r="WAK230" s="1324"/>
      <c r="WAL230" s="1324"/>
      <c r="WAM230" s="1324"/>
      <c r="WAN230" s="1324"/>
      <c r="WAO230" s="1324"/>
      <c r="WAP230" s="1324"/>
      <c r="WAQ230" s="1324"/>
      <c r="WAR230" s="1324"/>
      <c r="WAS230" s="1324"/>
      <c r="WAT230" s="1324"/>
      <c r="WAU230" s="1324"/>
      <c r="WAV230" s="1324"/>
      <c r="WAW230" s="1324"/>
      <c r="WAX230" s="1324"/>
      <c r="WAY230" s="1324"/>
      <c r="WAZ230" s="1324"/>
      <c r="WBA230" s="1324"/>
      <c r="WBB230" s="1324"/>
      <c r="WBC230" s="1324"/>
      <c r="WBD230" s="1324"/>
      <c r="WBE230" s="1324"/>
      <c r="WBF230" s="1324"/>
      <c r="WBG230" s="1324"/>
      <c r="WBH230" s="1324"/>
      <c r="WBI230" s="1324"/>
      <c r="WBJ230" s="1324"/>
      <c r="WBK230" s="1324"/>
      <c r="WBL230" s="1324"/>
      <c r="WBM230" s="1324"/>
      <c r="WBN230" s="1324"/>
      <c r="WBO230" s="1324"/>
      <c r="WBP230" s="1324"/>
      <c r="WBQ230" s="1324"/>
      <c r="WBR230" s="1324"/>
      <c r="WBS230" s="1324"/>
      <c r="WBT230" s="1324"/>
      <c r="WBU230" s="1324"/>
      <c r="WBV230" s="1324"/>
      <c r="WBW230" s="1324"/>
      <c r="WBX230" s="1324"/>
      <c r="WBY230" s="1324"/>
      <c r="WBZ230" s="1324"/>
      <c r="WCA230" s="1324"/>
      <c r="WCB230" s="1324"/>
      <c r="WCC230" s="1324"/>
      <c r="WCD230" s="1324"/>
      <c r="WCE230" s="1324"/>
      <c r="WCF230" s="1324"/>
      <c r="WCG230" s="1324"/>
      <c r="WCH230" s="1324"/>
      <c r="WCI230" s="1324"/>
      <c r="WCJ230" s="1324"/>
      <c r="WCK230" s="1324"/>
      <c r="WCL230" s="1324"/>
      <c r="WCM230" s="1324"/>
      <c r="WCN230" s="1324"/>
      <c r="WCO230" s="1324"/>
      <c r="WCP230" s="1324"/>
      <c r="WCQ230" s="1324"/>
      <c r="WCR230" s="1324"/>
      <c r="WCS230" s="1324"/>
      <c r="WCT230" s="1324"/>
      <c r="WCU230" s="1324"/>
      <c r="WCV230" s="1324"/>
      <c r="WCW230" s="1324"/>
      <c r="WCX230" s="1324"/>
      <c r="WCY230" s="1324"/>
      <c r="WCZ230" s="1324"/>
      <c r="WDA230" s="1324"/>
      <c r="WDB230" s="1324"/>
      <c r="WDC230" s="1324"/>
      <c r="WDD230" s="1324"/>
      <c r="WDE230" s="1324"/>
      <c r="WDF230" s="1324"/>
      <c r="WDG230" s="1324"/>
      <c r="WDH230" s="1324"/>
      <c r="WDI230" s="1324"/>
      <c r="WDJ230" s="1324"/>
      <c r="WDK230" s="1324"/>
      <c r="WDL230" s="1324"/>
      <c r="WDM230" s="1324"/>
      <c r="WDN230" s="1324"/>
      <c r="WDO230" s="1324"/>
      <c r="WDP230" s="1324"/>
      <c r="WDQ230" s="1324"/>
      <c r="WDR230" s="1324"/>
      <c r="WDS230" s="1324"/>
      <c r="WDT230" s="1324"/>
      <c r="WDU230" s="1324"/>
      <c r="WDV230" s="1324"/>
      <c r="WDW230" s="1324"/>
      <c r="WDX230" s="1324"/>
      <c r="WDY230" s="1324"/>
      <c r="WDZ230" s="1324"/>
      <c r="WEA230" s="1324"/>
      <c r="WEB230" s="1324"/>
      <c r="WEC230" s="1324"/>
      <c r="WED230" s="1324"/>
      <c r="WEE230" s="1324"/>
      <c r="WEF230" s="1324"/>
      <c r="WEG230" s="1324"/>
      <c r="WEH230" s="1324"/>
      <c r="WEI230" s="1324"/>
      <c r="WEJ230" s="1324"/>
      <c r="WEK230" s="1324"/>
      <c r="WEL230" s="1324"/>
      <c r="WEM230" s="1324"/>
      <c r="WEN230" s="1324"/>
      <c r="WEO230" s="1324"/>
      <c r="WEP230" s="1324"/>
      <c r="WEQ230" s="1324"/>
      <c r="WER230" s="1324"/>
      <c r="WES230" s="1324"/>
      <c r="WET230" s="1324"/>
      <c r="WEU230" s="1324"/>
      <c r="WEV230" s="1324"/>
      <c r="WEW230" s="1324"/>
      <c r="WEX230" s="1324"/>
      <c r="WEY230" s="1324"/>
      <c r="WEZ230" s="1324"/>
      <c r="WFA230" s="1324"/>
      <c r="WFB230" s="1324"/>
      <c r="WFC230" s="1324"/>
      <c r="WFD230" s="1324"/>
      <c r="WFE230" s="1324"/>
      <c r="WFF230" s="1324"/>
      <c r="WFG230" s="1324"/>
      <c r="WFH230" s="1324"/>
      <c r="WFI230" s="1324"/>
      <c r="WFJ230" s="1324"/>
      <c r="WFK230" s="1324"/>
      <c r="WFL230" s="1324"/>
      <c r="WFM230" s="1324"/>
      <c r="WFN230" s="1324"/>
      <c r="WFO230" s="1324"/>
      <c r="WFP230" s="1324"/>
      <c r="WFQ230" s="1324"/>
      <c r="WFR230" s="1324"/>
      <c r="WFS230" s="1324"/>
      <c r="WFT230" s="1324"/>
      <c r="WFU230" s="1324"/>
      <c r="WFV230" s="1324"/>
      <c r="WFW230" s="1324"/>
      <c r="WFX230" s="1324"/>
      <c r="WFY230" s="1324"/>
      <c r="WFZ230" s="1324"/>
      <c r="WGA230" s="1324"/>
      <c r="WGB230" s="1324"/>
      <c r="WGC230" s="1324"/>
      <c r="WGD230" s="1324"/>
      <c r="WGE230" s="1324"/>
      <c r="WGF230" s="1324"/>
      <c r="WGG230" s="1324"/>
      <c r="WGH230" s="1324"/>
      <c r="WGI230" s="1324"/>
      <c r="WGJ230" s="1324"/>
      <c r="WGK230" s="1324"/>
      <c r="WGL230" s="1324"/>
      <c r="WGM230" s="1324"/>
      <c r="WGN230" s="1324"/>
      <c r="WGO230" s="1324"/>
      <c r="WGP230" s="1324"/>
      <c r="WGQ230" s="1324"/>
      <c r="WGR230" s="1324"/>
      <c r="WGS230" s="1324"/>
      <c r="WGT230" s="1324"/>
      <c r="WGU230" s="1324"/>
      <c r="WGV230" s="1324"/>
      <c r="WGW230" s="1324"/>
      <c r="WGX230" s="1324"/>
      <c r="WGY230" s="1324"/>
      <c r="WGZ230" s="1324"/>
      <c r="WHA230" s="1324"/>
      <c r="WHB230" s="1324"/>
      <c r="WHC230" s="1324"/>
      <c r="WHD230" s="1324"/>
      <c r="WHE230" s="1324"/>
      <c r="WHF230" s="1324"/>
      <c r="WHG230" s="1324"/>
      <c r="WHH230" s="1324"/>
      <c r="WHI230" s="1324"/>
      <c r="WHJ230" s="1324"/>
      <c r="WHK230" s="1324"/>
      <c r="WHL230" s="1324"/>
      <c r="WHM230" s="1324"/>
      <c r="WHN230" s="1324"/>
      <c r="WHO230" s="1324"/>
      <c r="WHP230" s="1324"/>
      <c r="WHQ230" s="1324"/>
      <c r="WHR230" s="1324"/>
      <c r="WHS230" s="1324"/>
      <c r="WHT230" s="1324"/>
      <c r="WHU230" s="1324"/>
      <c r="WHV230" s="1324"/>
      <c r="WHW230" s="1324"/>
      <c r="WHX230" s="1324"/>
      <c r="WHY230" s="1324"/>
      <c r="WHZ230" s="1324"/>
      <c r="WIA230" s="1324"/>
      <c r="WIB230" s="1324"/>
      <c r="WIC230" s="1324"/>
      <c r="WID230" s="1324"/>
      <c r="WIE230" s="1324"/>
      <c r="WIF230" s="1324"/>
      <c r="WIG230" s="1324"/>
      <c r="WIH230" s="1324"/>
      <c r="WII230" s="1324"/>
      <c r="WIJ230" s="1324"/>
      <c r="WIK230" s="1324"/>
      <c r="WIL230" s="1324"/>
      <c r="WIM230" s="1324"/>
      <c r="WIN230" s="1324"/>
      <c r="WIO230" s="1324"/>
      <c r="WIP230" s="1324"/>
      <c r="WIQ230" s="1324"/>
      <c r="WIR230" s="1324"/>
      <c r="WIS230" s="1324"/>
      <c r="WIT230" s="1324"/>
      <c r="WIU230" s="1324"/>
      <c r="WIV230" s="1324"/>
      <c r="WIW230" s="1324"/>
      <c r="WIX230" s="1324"/>
      <c r="WIY230" s="1324"/>
      <c r="WIZ230" s="1324"/>
      <c r="WJA230" s="1324"/>
      <c r="WJB230" s="1324"/>
      <c r="WJC230" s="1324"/>
      <c r="WJD230" s="1324"/>
      <c r="WJE230" s="1324"/>
      <c r="WJF230" s="1324"/>
      <c r="WJG230" s="1324"/>
      <c r="WJH230" s="1324"/>
      <c r="WJI230" s="1324"/>
      <c r="WJJ230" s="1324"/>
      <c r="WJK230" s="1324"/>
      <c r="WJL230" s="1324"/>
      <c r="WJM230" s="1324"/>
      <c r="WJN230" s="1324"/>
      <c r="WJO230" s="1324"/>
      <c r="WJP230" s="1324"/>
      <c r="WJQ230" s="1324"/>
      <c r="WJR230" s="1324"/>
      <c r="WJS230" s="1324"/>
      <c r="WJT230" s="1324"/>
      <c r="WJU230" s="1324"/>
      <c r="WJV230" s="1324"/>
      <c r="WJW230" s="1324"/>
      <c r="WJX230" s="1324"/>
      <c r="WJY230" s="1324"/>
      <c r="WJZ230" s="1324"/>
      <c r="WKA230" s="1324"/>
      <c r="WKB230" s="1324"/>
      <c r="WKC230" s="1324"/>
      <c r="WKD230" s="1324"/>
      <c r="WKE230" s="1324"/>
      <c r="WKF230" s="1324"/>
      <c r="WKG230" s="1324"/>
      <c r="WKH230" s="1324"/>
      <c r="WKI230" s="1324"/>
      <c r="WKJ230" s="1324"/>
      <c r="WKK230" s="1324"/>
      <c r="WKL230" s="1324"/>
      <c r="WKM230" s="1324"/>
      <c r="WKN230" s="1324"/>
      <c r="WKO230" s="1324"/>
      <c r="WKP230" s="1324"/>
      <c r="WKQ230" s="1324"/>
      <c r="WKR230" s="1324"/>
      <c r="WKS230" s="1324"/>
      <c r="WKT230" s="1324"/>
      <c r="WKU230" s="1324"/>
      <c r="WKV230" s="1324"/>
      <c r="WKW230" s="1324"/>
      <c r="WKX230" s="1324"/>
      <c r="WKY230" s="1324"/>
      <c r="WKZ230" s="1324"/>
      <c r="WLA230" s="1324"/>
      <c r="WLB230" s="1324"/>
      <c r="WLC230" s="1324"/>
      <c r="WLD230" s="1324"/>
      <c r="WLE230" s="1324"/>
      <c r="WLF230" s="1324"/>
      <c r="WLG230" s="1324"/>
      <c r="WLH230" s="1324"/>
      <c r="WLI230" s="1324"/>
      <c r="WLJ230" s="1324"/>
      <c r="WLK230" s="1324"/>
      <c r="WLL230" s="1324"/>
      <c r="WLM230" s="1324"/>
      <c r="WLN230" s="1324"/>
      <c r="WLO230" s="1324"/>
      <c r="WLP230" s="1324"/>
      <c r="WLQ230" s="1324"/>
      <c r="WLR230" s="1324"/>
      <c r="WLS230" s="1324"/>
      <c r="WLT230" s="1324"/>
      <c r="WLU230" s="1324"/>
      <c r="WLV230" s="1324"/>
      <c r="WLW230" s="1324"/>
      <c r="WLX230" s="1324"/>
      <c r="WLY230" s="1324"/>
      <c r="WLZ230" s="1324"/>
      <c r="WMA230" s="1324"/>
      <c r="WMB230" s="1324"/>
      <c r="WMC230" s="1324"/>
      <c r="WMD230" s="1324"/>
      <c r="WME230" s="1324"/>
      <c r="WMF230" s="1324"/>
      <c r="WMG230" s="1324"/>
      <c r="WMH230" s="1324"/>
      <c r="WMI230" s="1324"/>
      <c r="WMJ230" s="1324"/>
      <c r="WMK230" s="1324"/>
      <c r="WML230" s="1324"/>
      <c r="WMM230" s="1324"/>
      <c r="WMN230" s="1324"/>
      <c r="WMO230" s="1324"/>
      <c r="WMP230" s="1324"/>
      <c r="WMQ230" s="1324"/>
      <c r="WMR230" s="1324"/>
      <c r="WMS230" s="1324"/>
      <c r="WMT230" s="1324"/>
      <c r="WMU230" s="1324"/>
      <c r="WMV230" s="1324"/>
      <c r="WMW230" s="1324"/>
      <c r="WMX230" s="1324"/>
      <c r="WMY230" s="1324"/>
      <c r="WMZ230" s="1324"/>
      <c r="WNA230" s="1324"/>
      <c r="WNB230" s="1324"/>
      <c r="WNC230" s="1324"/>
      <c r="WND230" s="1324"/>
      <c r="WNE230" s="1324"/>
      <c r="WNF230" s="1324"/>
      <c r="WNG230" s="1324"/>
      <c r="WNH230" s="1324"/>
      <c r="WNI230" s="1324"/>
      <c r="WNJ230" s="1324"/>
      <c r="WNK230" s="1324"/>
      <c r="WNL230" s="1324"/>
      <c r="WNM230" s="1324"/>
      <c r="WNN230" s="1324"/>
      <c r="WNO230" s="1324"/>
      <c r="WNP230" s="1324"/>
      <c r="WNQ230" s="1324"/>
      <c r="WNR230" s="1324"/>
      <c r="WNS230" s="1324"/>
      <c r="WNT230" s="1324"/>
      <c r="WNU230" s="1324"/>
      <c r="WNV230" s="1324"/>
      <c r="WNW230" s="1324"/>
      <c r="WNX230" s="1324"/>
      <c r="WNY230" s="1324"/>
      <c r="WNZ230" s="1324"/>
      <c r="WOA230" s="1324"/>
      <c r="WOB230" s="1324"/>
      <c r="WOC230" s="1324"/>
      <c r="WOD230" s="1324"/>
      <c r="WOE230" s="1324"/>
      <c r="WOF230" s="1324"/>
      <c r="WOG230" s="1324"/>
      <c r="WOH230" s="1324"/>
      <c r="WOI230" s="1324"/>
      <c r="WOJ230" s="1324"/>
      <c r="WOK230" s="1324"/>
      <c r="WOL230" s="1324"/>
      <c r="WOM230" s="1324"/>
      <c r="WON230" s="1324"/>
      <c r="WOO230" s="1324"/>
      <c r="WOP230" s="1324"/>
      <c r="WOQ230" s="1324"/>
      <c r="WOR230" s="1324"/>
      <c r="WOS230" s="1324"/>
      <c r="WOT230" s="1324"/>
      <c r="WOU230" s="1324"/>
      <c r="WOV230" s="1324"/>
      <c r="WOW230" s="1324"/>
      <c r="WOX230" s="1324"/>
      <c r="WOY230" s="1324"/>
      <c r="WOZ230" s="1324"/>
      <c r="WPA230" s="1324"/>
      <c r="WPB230" s="1324"/>
      <c r="WPC230" s="1324"/>
      <c r="WPD230" s="1324"/>
      <c r="WPE230" s="1324"/>
      <c r="WPF230" s="1324"/>
      <c r="WPG230" s="1324"/>
      <c r="WPH230" s="1324"/>
      <c r="WPI230" s="1324"/>
      <c r="WPJ230" s="1324"/>
      <c r="WPK230" s="1324"/>
      <c r="WPL230" s="1324"/>
      <c r="WPM230" s="1324"/>
      <c r="WPN230" s="1324"/>
      <c r="WPO230" s="1324"/>
      <c r="WPP230" s="1324"/>
      <c r="WPQ230" s="1324"/>
      <c r="WPR230" s="1324"/>
      <c r="WPS230" s="1324"/>
      <c r="WPT230" s="1324"/>
      <c r="WPU230" s="1324"/>
      <c r="WPV230" s="1324"/>
      <c r="WPW230" s="1324"/>
      <c r="WPX230" s="1324"/>
      <c r="WPY230" s="1324"/>
      <c r="WPZ230" s="1324"/>
      <c r="WQA230" s="1324"/>
      <c r="WQB230" s="1324"/>
      <c r="WQC230" s="1324"/>
      <c r="WQD230" s="1324"/>
      <c r="WQE230" s="1324"/>
      <c r="WQF230" s="1324"/>
      <c r="WQG230" s="1324"/>
      <c r="WQH230" s="1324"/>
      <c r="WQI230" s="1324"/>
      <c r="WQJ230" s="1324"/>
      <c r="WQK230" s="1324"/>
      <c r="WQL230" s="1324"/>
      <c r="WQM230" s="1324"/>
      <c r="WQN230" s="1324"/>
      <c r="WQO230" s="1324"/>
      <c r="WQP230" s="1324"/>
      <c r="WQQ230" s="1324"/>
      <c r="WQR230" s="1324"/>
      <c r="WQS230" s="1324"/>
      <c r="WQT230" s="1324"/>
      <c r="WQU230" s="1324"/>
      <c r="WQV230" s="1324"/>
      <c r="WQW230" s="1324"/>
      <c r="WQX230" s="1324"/>
      <c r="WQY230" s="1324"/>
      <c r="WQZ230" s="1324"/>
      <c r="WRA230" s="1324"/>
      <c r="WRB230" s="1324"/>
      <c r="WRC230" s="1324"/>
      <c r="WRD230" s="1324"/>
      <c r="WRE230" s="1324"/>
      <c r="WRF230" s="1324"/>
      <c r="WRG230" s="1324"/>
      <c r="WRH230" s="1324"/>
      <c r="WRI230" s="1324"/>
      <c r="WRJ230" s="1324"/>
      <c r="WRK230" s="1324"/>
      <c r="WRL230" s="1324"/>
      <c r="WRM230" s="1324"/>
      <c r="WRN230" s="1324"/>
      <c r="WRO230" s="1324"/>
      <c r="WRP230" s="1324"/>
      <c r="WRQ230" s="1324"/>
      <c r="WRR230" s="1324"/>
      <c r="WRS230" s="1324"/>
      <c r="WRT230" s="1324"/>
      <c r="WRU230" s="1324"/>
      <c r="WRV230" s="1324"/>
      <c r="WRW230" s="1324"/>
      <c r="WRX230" s="1324"/>
      <c r="WRY230" s="1324"/>
      <c r="WRZ230" s="1324"/>
      <c r="WSA230" s="1324"/>
      <c r="WSB230" s="1324"/>
      <c r="WSC230" s="1324"/>
      <c r="WSD230" s="1324"/>
      <c r="WSE230" s="1324"/>
      <c r="WSF230" s="1324"/>
      <c r="WSG230" s="1324"/>
      <c r="WSH230" s="1324"/>
      <c r="WSI230" s="1324"/>
      <c r="WSJ230" s="1324"/>
      <c r="WSK230" s="1324"/>
      <c r="WSL230" s="1324"/>
      <c r="WSM230" s="1324"/>
      <c r="WSN230" s="1324"/>
      <c r="WSO230" s="1324"/>
      <c r="WSP230" s="1324"/>
      <c r="WSQ230" s="1324"/>
      <c r="WSR230" s="1324"/>
      <c r="WSS230" s="1324"/>
      <c r="WST230" s="1324"/>
      <c r="WSU230" s="1324"/>
      <c r="WSV230" s="1324"/>
      <c r="WSW230" s="1324"/>
      <c r="WSX230" s="1324"/>
      <c r="WSY230" s="1324"/>
      <c r="WSZ230" s="1324"/>
      <c r="WTA230" s="1324"/>
      <c r="WTB230" s="1324"/>
      <c r="WTC230" s="1324"/>
      <c r="WTD230" s="1324"/>
      <c r="WTE230" s="1324"/>
      <c r="WTF230" s="1324"/>
      <c r="WTG230" s="1324"/>
      <c r="WTH230" s="1324"/>
      <c r="WTI230" s="1324"/>
      <c r="WTJ230" s="1324"/>
      <c r="WTK230" s="1324"/>
      <c r="WTL230" s="1324"/>
      <c r="WTM230" s="1324"/>
      <c r="WTN230" s="1324"/>
      <c r="WTO230" s="1324"/>
      <c r="WTP230" s="1324"/>
      <c r="WTQ230" s="1324"/>
      <c r="WTR230" s="1324"/>
      <c r="WTS230" s="1324"/>
      <c r="WTT230" s="1324"/>
      <c r="WTU230" s="1324"/>
      <c r="WTV230" s="1324"/>
      <c r="WTW230" s="1324"/>
      <c r="WTX230" s="1324"/>
      <c r="WTY230" s="1324"/>
      <c r="WTZ230" s="1324"/>
      <c r="WUA230" s="1324"/>
      <c r="WUB230" s="1324"/>
      <c r="WUC230" s="1324"/>
      <c r="WUD230" s="1324"/>
      <c r="WUE230" s="1324"/>
      <c r="WUF230" s="1324"/>
      <c r="WUG230" s="1324"/>
      <c r="WUH230" s="1324"/>
      <c r="WUI230" s="1324"/>
      <c r="WUJ230" s="1324"/>
      <c r="WUK230" s="1324"/>
      <c r="WUL230" s="1324"/>
      <c r="WUM230" s="1324"/>
      <c r="WUN230" s="1324"/>
      <c r="WUO230" s="1324"/>
      <c r="WUP230" s="1324"/>
      <c r="WUQ230" s="1324"/>
      <c r="WUR230" s="1324"/>
      <c r="WUS230" s="1324"/>
      <c r="WUT230" s="1324"/>
      <c r="WUU230" s="1324"/>
      <c r="WUV230" s="1324"/>
      <c r="WUW230" s="1324"/>
      <c r="WUX230" s="1324"/>
      <c r="WUY230" s="1324"/>
      <c r="WUZ230" s="1324"/>
      <c r="WVA230" s="1324"/>
      <c r="WVB230" s="1324"/>
      <c r="WVC230" s="1324"/>
      <c r="WVD230" s="1324"/>
      <c r="WVE230" s="1324"/>
      <c r="WVF230" s="1324"/>
      <c r="WVG230" s="1324"/>
      <c r="WVH230" s="1324"/>
      <c r="WVI230" s="1324"/>
      <c r="WVJ230" s="1324"/>
      <c r="WVK230" s="1324"/>
      <c r="WVL230" s="1324"/>
      <c r="WVM230" s="1324"/>
      <c r="WVN230" s="1324"/>
      <c r="WVO230" s="1324"/>
      <c r="WVP230" s="1324"/>
      <c r="WVQ230" s="1324"/>
      <c r="WVR230" s="1324"/>
      <c r="WVS230" s="1324"/>
      <c r="WVT230" s="1324"/>
      <c r="WVU230" s="1324"/>
      <c r="WVV230" s="1324"/>
      <c r="WVW230" s="1324"/>
      <c r="WVX230" s="1324"/>
      <c r="WVY230" s="1324"/>
      <c r="WVZ230" s="1324"/>
      <c r="WWA230" s="1324"/>
      <c r="WWB230" s="1324"/>
      <c r="WWC230" s="1324"/>
      <c r="WWD230" s="1324"/>
      <c r="WWE230" s="1324"/>
      <c r="WWF230" s="1324"/>
      <c r="WWG230" s="1324"/>
      <c r="WWH230" s="1324"/>
      <c r="WWI230" s="1324"/>
      <c r="WWJ230" s="1324"/>
      <c r="WWK230" s="1324"/>
      <c r="WWL230" s="1324"/>
      <c r="WWM230" s="1324"/>
      <c r="WWN230" s="1324"/>
      <c r="WWO230" s="1324"/>
      <c r="WWP230" s="1324"/>
      <c r="WWQ230" s="1324"/>
      <c r="WWR230" s="1324"/>
      <c r="WWS230" s="1324"/>
      <c r="WWT230" s="1324"/>
      <c r="WWU230" s="1324"/>
      <c r="WWV230" s="1324"/>
      <c r="WWW230" s="1324"/>
      <c r="WWX230" s="1324"/>
      <c r="WWY230" s="1324"/>
      <c r="WWZ230" s="1324"/>
      <c r="WXA230" s="1324"/>
      <c r="WXB230" s="1324"/>
      <c r="WXC230" s="1324"/>
      <c r="WXD230" s="1324"/>
      <c r="WXE230" s="1324"/>
      <c r="WXF230" s="1324"/>
      <c r="WXG230" s="1324"/>
      <c r="WXH230" s="1324"/>
      <c r="WXI230" s="1324"/>
      <c r="WXJ230" s="1324"/>
      <c r="WXK230" s="1324"/>
      <c r="WXL230" s="1324"/>
      <c r="WXM230" s="1324"/>
      <c r="WXN230" s="1324"/>
      <c r="WXO230" s="1324"/>
      <c r="WXP230" s="1324"/>
      <c r="WXQ230" s="1324"/>
      <c r="WXR230" s="1324"/>
      <c r="WXS230" s="1324"/>
      <c r="WXT230" s="1324"/>
      <c r="WXU230" s="1324"/>
      <c r="WXV230" s="1324"/>
      <c r="WXW230" s="1324"/>
      <c r="WXX230" s="1324"/>
      <c r="WXY230" s="1324"/>
      <c r="WXZ230" s="1324"/>
      <c r="WYA230" s="1324"/>
      <c r="WYB230" s="1324"/>
      <c r="WYC230" s="1324"/>
      <c r="WYD230" s="1324"/>
      <c r="WYE230" s="1324"/>
      <c r="WYF230" s="1324"/>
      <c r="WYG230" s="1324"/>
      <c r="WYH230" s="1324"/>
      <c r="WYI230" s="1324"/>
      <c r="WYJ230" s="1324"/>
      <c r="WYK230" s="1324"/>
      <c r="WYL230" s="1324"/>
      <c r="WYM230" s="1324"/>
      <c r="WYN230" s="1324"/>
      <c r="WYO230" s="1324"/>
      <c r="WYP230" s="1324"/>
      <c r="WYQ230" s="1324"/>
      <c r="WYR230" s="1324"/>
      <c r="WYS230" s="1324"/>
      <c r="WYT230" s="1324"/>
      <c r="WYU230" s="1324"/>
      <c r="WYV230" s="1324"/>
      <c r="WYW230" s="1324"/>
      <c r="WYX230" s="1324"/>
      <c r="WYY230" s="1324"/>
      <c r="WYZ230" s="1324"/>
      <c r="WZA230" s="1324"/>
      <c r="WZB230" s="1324"/>
      <c r="WZC230" s="1324"/>
      <c r="WZD230" s="1324"/>
      <c r="WZE230" s="1324"/>
      <c r="WZF230" s="1324"/>
      <c r="WZG230" s="1324"/>
      <c r="WZH230" s="1324"/>
      <c r="WZI230" s="1324"/>
      <c r="WZJ230" s="1324"/>
      <c r="WZK230" s="1324"/>
      <c r="WZL230" s="1324"/>
      <c r="WZM230" s="1324"/>
      <c r="WZN230" s="1324"/>
      <c r="WZO230" s="1324"/>
      <c r="WZP230" s="1324"/>
      <c r="WZQ230" s="1324"/>
      <c r="WZR230" s="1324"/>
      <c r="WZS230" s="1324"/>
      <c r="WZT230" s="1324"/>
      <c r="WZU230" s="1324"/>
      <c r="WZV230" s="1324"/>
      <c r="WZW230" s="1324"/>
      <c r="WZX230" s="1324"/>
      <c r="WZY230" s="1324"/>
      <c r="WZZ230" s="1324"/>
      <c r="XAA230" s="1324"/>
      <c r="XAB230" s="1324"/>
      <c r="XAC230" s="1324"/>
      <c r="XAD230" s="1324"/>
      <c r="XAE230" s="1324"/>
      <c r="XAF230" s="1324"/>
      <c r="XAG230" s="1324"/>
      <c r="XAH230" s="1324"/>
      <c r="XAI230" s="1324"/>
      <c r="XAJ230" s="1324"/>
      <c r="XAK230" s="1324"/>
      <c r="XAL230" s="1324"/>
      <c r="XAM230" s="1324"/>
      <c r="XAN230" s="1324"/>
      <c r="XAO230" s="1324"/>
      <c r="XAP230" s="1324"/>
      <c r="XAQ230" s="1324"/>
      <c r="XAR230" s="1324"/>
      <c r="XAS230" s="1324"/>
      <c r="XAT230" s="1324"/>
      <c r="XAU230" s="1324"/>
      <c r="XAV230" s="1324"/>
      <c r="XAW230" s="1324"/>
      <c r="XAX230" s="1324"/>
      <c r="XAY230" s="1324"/>
      <c r="XAZ230" s="1324"/>
      <c r="XBA230" s="1324"/>
      <c r="XBB230" s="1324"/>
      <c r="XBC230" s="1324"/>
      <c r="XBD230" s="1324"/>
      <c r="XBE230" s="1324"/>
      <c r="XBF230" s="1324"/>
      <c r="XBG230" s="1324"/>
      <c r="XBH230" s="1324"/>
      <c r="XBI230" s="1324"/>
      <c r="XBJ230" s="1324"/>
      <c r="XBK230" s="1324"/>
      <c r="XBL230" s="1324"/>
      <c r="XBM230" s="1324"/>
      <c r="XBN230" s="1324"/>
      <c r="XBO230" s="1324"/>
      <c r="XBP230" s="1324"/>
      <c r="XBQ230" s="1324"/>
      <c r="XBR230" s="1324"/>
      <c r="XBS230" s="1324"/>
      <c r="XBT230" s="1324"/>
      <c r="XBU230" s="1324"/>
      <c r="XBV230" s="1324"/>
      <c r="XBW230" s="1324"/>
      <c r="XBX230" s="1324"/>
      <c r="XBY230" s="1324"/>
      <c r="XBZ230" s="1324"/>
      <c r="XCA230" s="1324"/>
      <c r="XCB230" s="1324"/>
      <c r="XCC230" s="1324"/>
      <c r="XCD230" s="1324"/>
      <c r="XCE230" s="1324"/>
      <c r="XCF230" s="1324"/>
      <c r="XCG230" s="1324"/>
      <c r="XCH230" s="1324"/>
      <c r="XCI230" s="1324"/>
      <c r="XCJ230" s="1324"/>
      <c r="XCK230" s="1324"/>
      <c r="XCL230" s="1324"/>
      <c r="XCM230" s="1324"/>
      <c r="XCN230" s="1324"/>
      <c r="XCO230" s="1324"/>
      <c r="XCP230" s="1324"/>
      <c r="XCQ230" s="1324"/>
      <c r="XCR230" s="1324"/>
      <c r="XCS230" s="1324"/>
      <c r="XCT230" s="1324"/>
      <c r="XCU230" s="1324"/>
      <c r="XCV230" s="1324"/>
      <c r="XCW230" s="1324"/>
      <c r="XCX230" s="1324"/>
      <c r="XCY230" s="1324"/>
      <c r="XCZ230" s="1324"/>
      <c r="XDA230" s="1324"/>
      <c r="XDB230" s="1324"/>
      <c r="XDC230" s="1324"/>
      <c r="XDD230" s="1324"/>
      <c r="XDE230" s="1324"/>
      <c r="XDF230" s="1324"/>
      <c r="XDG230" s="1324"/>
      <c r="XDH230" s="1324"/>
      <c r="XDI230" s="1324"/>
      <c r="XDJ230" s="1324"/>
      <c r="XDK230" s="1324"/>
      <c r="XDL230" s="1324"/>
      <c r="XDM230" s="1324"/>
      <c r="XDN230" s="1324"/>
      <c r="XDO230" s="1324"/>
      <c r="XDP230" s="1324"/>
      <c r="XDQ230" s="1324"/>
      <c r="XDR230" s="1324"/>
      <c r="XDS230" s="1324"/>
      <c r="XDT230" s="1324"/>
      <c r="XDU230" s="1324"/>
      <c r="XDV230" s="1324"/>
      <c r="XDW230" s="1324"/>
      <c r="XDX230" s="1324"/>
      <c r="XDY230" s="1324"/>
      <c r="XDZ230" s="1324"/>
      <c r="XEA230" s="1324"/>
      <c r="XEB230" s="1324"/>
      <c r="XEC230" s="1324"/>
      <c r="XED230" s="1324"/>
      <c r="XEE230" s="1324"/>
      <c r="XEF230" s="1324"/>
      <c r="XEG230" s="1324"/>
      <c r="XEH230" s="1324"/>
      <c r="XEI230" s="1324"/>
      <c r="XEJ230" s="1324"/>
      <c r="XEK230" s="1324"/>
      <c r="XEL230" s="1324"/>
      <c r="XEM230" s="1324"/>
      <c r="XEN230" s="1324"/>
      <c r="XEO230" s="1324"/>
      <c r="XEP230" s="1324"/>
      <c r="XEQ230" s="1324"/>
      <c r="XER230" s="1324"/>
      <c r="XES230" s="1324"/>
      <c r="XET230" s="1324"/>
      <c r="XEU230" s="1324"/>
      <c r="XEV230" s="1324"/>
      <c r="XEW230" s="1324"/>
      <c r="XEX230" s="1324"/>
      <c r="XEY230" s="1324"/>
      <c r="XEZ230" s="1324"/>
      <c r="XFA230" s="1324"/>
      <c r="XFB230" s="1324"/>
      <c r="XFC230" s="1324"/>
      <c r="XFD230" s="1324"/>
    </row>
    <row r="231" spans="1:16384" s="1242" customFormat="1" ht="19.8" customHeight="1">
      <c r="A231" s="1341" t="s">
        <v>715</v>
      </c>
      <c r="B231" s="763" t="s">
        <v>1197</v>
      </c>
      <c r="C231" s="1342" t="s">
        <v>18</v>
      </c>
      <c r="D231" s="1342"/>
      <c r="E231" s="1342"/>
      <c r="F231" s="746">
        <f>VLOOKUP(B231,[3]Лист_1!$A:$E,5,0)</f>
        <v>66</v>
      </c>
      <c r="G231" s="1316" t="s">
        <v>24</v>
      </c>
      <c r="H231" s="1343"/>
      <c r="I231" s="1241"/>
      <c r="J231" s="1322"/>
      <c r="K231" s="1322"/>
      <c r="L231" s="744" t="s">
        <v>23</v>
      </c>
      <c r="M231" s="744" t="s">
        <v>23</v>
      </c>
      <c r="N231" s="1322"/>
      <c r="O231" s="1241"/>
      <c r="P231" s="1345" t="s">
        <v>23</v>
      </c>
      <c r="Q231" s="1346"/>
      <c r="R231" s="1241"/>
      <c r="S231" s="1345" t="s">
        <v>23</v>
      </c>
      <c r="T231" s="1241"/>
      <c r="U231" s="1241"/>
      <c r="V231" s="1241"/>
      <c r="W231" s="1345" t="s">
        <v>1235</v>
      </c>
      <c r="X231" s="1241"/>
      <c r="Y231" s="1345" t="s">
        <v>23</v>
      </c>
      <c r="Z231" s="1241"/>
      <c r="AA231" s="1241"/>
      <c r="AB231" s="1241"/>
      <c r="AC231" s="1241"/>
      <c r="AD231" s="1345" t="s">
        <v>23</v>
      </c>
      <c r="AE231" s="1241"/>
      <c r="AF231" s="1241"/>
    </row>
    <row r="232" spans="1:16384" s="1242" customFormat="1" ht="12" customHeight="1">
      <c r="A232" s="1273" t="s">
        <v>39</v>
      </c>
      <c r="B232" s="763" t="s">
        <v>1110</v>
      </c>
      <c r="C232" s="1248" t="s">
        <v>1241</v>
      </c>
      <c r="D232" s="1248"/>
      <c r="E232" s="1248"/>
      <c r="F232" s="746">
        <f>VLOOKUP(B232,[5]Лист_1!$A:$E,5,0)</f>
        <v>20</v>
      </c>
      <c r="G232" s="1315" t="s">
        <v>24</v>
      </c>
      <c r="H232" s="1241"/>
      <c r="I232" s="1241"/>
      <c r="J232" s="1241"/>
      <c r="K232" s="1241"/>
      <c r="L232" s="1241"/>
      <c r="M232" s="1241"/>
      <c r="N232" s="1241"/>
      <c r="O232" s="1241"/>
      <c r="P232" s="1241"/>
      <c r="Q232" s="1241"/>
      <c r="R232" s="1241"/>
      <c r="S232" s="1241"/>
      <c r="T232" s="1241"/>
      <c r="U232" s="1241"/>
      <c r="V232" s="1241"/>
      <c r="W232" s="1241"/>
      <c r="X232" s="1337" t="s">
        <v>23</v>
      </c>
      <c r="Y232" s="1241"/>
      <c r="Z232" s="1241"/>
      <c r="AA232" s="1241"/>
      <c r="AB232" s="1241"/>
      <c r="AC232" s="1241"/>
      <c r="AD232" s="1241"/>
      <c r="AE232" s="1241"/>
      <c r="AF232" s="1241"/>
    </row>
    <row r="233" spans="1:16384" s="1242" customFormat="1" ht="12" customHeight="1">
      <c r="A233" s="1273" t="s">
        <v>39</v>
      </c>
      <c r="B233" s="1273" t="s">
        <v>1345</v>
      </c>
      <c r="C233" s="1248" t="s">
        <v>1241</v>
      </c>
      <c r="D233" s="1248"/>
      <c r="E233" s="1248"/>
      <c r="F233" s="746">
        <f>VLOOKUP(B233,[5]Лист_1!$A:$E,5,0)</f>
        <v>7</v>
      </c>
      <c r="G233" s="1315" t="s">
        <v>24</v>
      </c>
      <c r="H233" s="1241"/>
      <c r="I233" s="1241"/>
      <c r="J233" s="1241"/>
      <c r="K233" s="1241"/>
      <c r="L233" s="1241"/>
      <c r="M233" s="1241"/>
      <c r="N233" s="1241"/>
      <c r="O233" s="1241"/>
      <c r="P233" s="1241"/>
      <c r="Q233" s="1241"/>
      <c r="R233" s="1241"/>
      <c r="S233" s="1241"/>
      <c r="T233" s="1241"/>
      <c r="U233" s="1241"/>
      <c r="V233" s="1241"/>
      <c r="W233" s="1241"/>
      <c r="X233" s="1337" t="s">
        <v>23</v>
      </c>
      <c r="Y233" s="1241"/>
      <c r="Z233" s="1241"/>
      <c r="AA233" s="1241"/>
      <c r="AB233" s="1241"/>
      <c r="AC233" s="1241"/>
      <c r="AD233" s="1241"/>
      <c r="AE233" s="1241"/>
      <c r="AF233" s="1241"/>
    </row>
    <row r="234" spans="1:16384" s="1242" customFormat="1" ht="12" customHeight="1">
      <c r="A234" s="1273" t="s">
        <v>39</v>
      </c>
      <c r="B234" s="1273" t="s">
        <v>1301</v>
      </c>
      <c r="C234" s="1248" t="s">
        <v>1241</v>
      </c>
      <c r="D234" s="1248"/>
      <c r="E234" s="1248"/>
      <c r="F234" s="746">
        <f>VLOOKUP(B234,[5]Лист_1!$A:$E,5,0)</f>
        <v>12</v>
      </c>
      <c r="G234" s="1315" t="s">
        <v>24</v>
      </c>
      <c r="H234" s="1241"/>
      <c r="I234" s="1241"/>
      <c r="J234" s="1241"/>
      <c r="K234" s="1241"/>
      <c r="L234" s="1241"/>
      <c r="M234" s="1241"/>
      <c r="N234" s="1241"/>
      <c r="O234" s="1241"/>
      <c r="P234" s="1241"/>
      <c r="Q234" s="1241"/>
      <c r="R234" s="1241"/>
      <c r="S234" s="1241"/>
      <c r="T234" s="1241"/>
      <c r="U234" s="1241"/>
      <c r="V234" s="1241"/>
      <c r="W234" s="1241"/>
      <c r="X234" s="1337" t="s">
        <v>23</v>
      </c>
      <c r="Y234" s="1241"/>
      <c r="Z234" s="1241"/>
      <c r="AA234" s="1241"/>
      <c r="AB234" s="1241"/>
      <c r="AC234" s="1241"/>
      <c r="AD234" s="1241"/>
      <c r="AE234" s="1241"/>
      <c r="AF234" s="1241"/>
    </row>
    <row r="235" spans="1:16384" s="1242" customFormat="1" ht="12" customHeight="1">
      <c r="A235" s="1273" t="s">
        <v>39</v>
      </c>
      <c r="B235" s="1273" t="s">
        <v>920</v>
      </c>
      <c r="C235" s="1248" t="s">
        <v>1241</v>
      </c>
      <c r="D235" s="1248"/>
      <c r="E235" s="1248"/>
      <c r="F235" s="746">
        <f>VLOOKUP(B235,[5]Лист_1!$A:$E,5,0)</f>
        <v>2</v>
      </c>
      <c r="G235" s="1315" t="s">
        <v>24</v>
      </c>
      <c r="H235" s="1241"/>
      <c r="I235" s="1241"/>
      <c r="J235" s="1241"/>
      <c r="K235" s="1241"/>
      <c r="L235" s="1241"/>
      <c r="M235" s="1241"/>
      <c r="N235" s="1241"/>
      <c r="O235" s="1241"/>
      <c r="P235" s="1241"/>
      <c r="Q235" s="1241"/>
      <c r="R235" s="1241"/>
      <c r="S235" s="1241"/>
      <c r="T235" s="1241"/>
      <c r="U235" s="1241"/>
      <c r="V235" s="1241"/>
      <c r="W235" s="1241"/>
      <c r="X235" s="1337" t="s">
        <v>23</v>
      </c>
      <c r="Y235" s="1241"/>
      <c r="Z235" s="1241"/>
      <c r="AA235" s="1241"/>
      <c r="AB235" s="1241"/>
      <c r="AC235" s="1241"/>
      <c r="AD235" s="1241"/>
      <c r="AE235" s="1241"/>
      <c r="AF235" s="1241"/>
    </row>
    <row r="236" spans="1:16384" s="1242" customFormat="1" ht="12" customHeight="1">
      <c r="A236" s="1273" t="s">
        <v>39</v>
      </c>
      <c r="B236" s="1273" t="s">
        <v>1125</v>
      </c>
      <c r="C236" s="1248" t="s">
        <v>1241</v>
      </c>
      <c r="D236" s="1248"/>
      <c r="E236" s="1248"/>
      <c r="F236" s="746">
        <f>VLOOKUP(B236,[5]Лист_1!$A:$E,5,0)</f>
        <v>1</v>
      </c>
      <c r="G236" s="1315" t="s">
        <v>24</v>
      </c>
      <c r="H236" s="1241"/>
      <c r="I236" s="1241"/>
      <c r="J236" s="1241"/>
      <c r="K236" s="1241"/>
      <c r="L236" s="1241"/>
      <c r="M236" s="1241"/>
      <c r="N236" s="1241"/>
      <c r="O236" s="1241"/>
      <c r="P236" s="1241"/>
      <c r="Q236" s="1241"/>
      <c r="R236" s="1241"/>
      <c r="S236" s="1241"/>
      <c r="T236" s="1241"/>
      <c r="U236" s="1241"/>
      <c r="V236" s="1241"/>
      <c r="W236" s="1241"/>
      <c r="X236" s="1337" t="s">
        <v>23</v>
      </c>
      <c r="Y236" s="1241"/>
      <c r="Z236" s="1241"/>
      <c r="AA236" s="1241"/>
      <c r="AB236" s="1241"/>
      <c r="AC236" s="1241"/>
      <c r="AD236" s="1241"/>
      <c r="AE236" s="1241"/>
      <c r="AF236" s="1241"/>
    </row>
    <row r="237" spans="1:16384" s="1242" customFormat="1" ht="12" customHeight="1">
      <c r="A237" s="1273" t="s">
        <v>39</v>
      </c>
      <c r="B237" s="1273" t="s">
        <v>751</v>
      </c>
      <c r="C237" s="1248" t="s">
        <v>1241</v>
      </c>
      <c r="D237" s="1248"/>
      <c r="E237" s="1248"/>
      <c r="F237" s="746">
        <f>VLOOKUP(B237,[5]Лист_1!$A:$E,5,0)</f>
        <v>10</v>
      </c>
      <c r="G237" s="1315" t="s">
        <v>24</v>
      </c>
      <c r="H237" s="1241"/>
      <c r="I237" s="1241"/>
      <c r="J237" s="1241"/>
      <c r="K237" s="1241"/>
      <c r="L237" s="1241"/>
      <c r="M237" s="1241"/>
      <c r="N237" s="1241"/>
      <c r="O237" s="1241"/>
      <c r="P237" s="1241"/>
      <c r="Q237" s="1241"/>
      <c r="R237" s="1241"/>
      <c r="S237" s="1241"/>
      <c r="T237" s="1241"/>
      <c r="U237" s="1241"/>
      <c r="V237" s="1241"/>
      <c r="W237" s="1241"/>
      <c r="X237" s="1337" t="s">
        <v>23</v>
      </c>
      <c r="Y237" s="1241"/>
      <c r="Z237" s="1241"/>
      <c r="AA237" s="1241"/>
      <c r="AB237" s="1241"/>
      <c r="AC237" s="1241"/>
      <c r="AD237" s="1241"/>
      <c r="AE237" s="1241"/>
      <c r="AF237" s="1241"/>
    </row>
    <row r="238" spans="1:16384" s="1242" customFormat="1" ht="12" customHeight="1">
      <c r="A238" s="1273" t="s">
        <v>39</v>
      </c>
      <c r="B238" s="1273" t="s">
        <v>1352</v>
      </c>
      <c r="C238" s="1248" t="s">
        <v>1241</v>
      </c>
      <c r="D238" s="1248"/>
      <c r="E238" s="1248"/>
      <c r="F238" s="746">
        <f>VLOOKUP(B238,[5]Лист_1!$A:$E,5,0)</f>
        <v>17</v>
      </c>
      <c r="G238" s="1315" t="s">
        <v>24</v>
      </c>
      <c r="H238" s="1241"/>
      <c r="I238" s="1241"/>
      <c r="J238" s="1241"/>
      <c r="K238" s="1241"/>
      <c r="L238" s="1241"/>
      <c r="M238" s="1241"/>
      <c r="N238" s="1241"/>
      <c r="O238" s="1241"/>
      <c r="P238" s="1241"/>
      <c r="Q238" s="1241"/>
      <c r="R238" s="1241"/>
      <c r="S238" s="1241"/>
      <c r="T238" s="1241"/>
      <c r="U238" s="1241"/>
      <c r="V238" s="1241"/>
      <c r="W238" s="1241"/>
      <c r="X238" s="1337" t="s">
        <v>23</v>
      </c>
      <c r="Y238" s="1241"/>
      <c r="Z238" s="1241"/>
      <c r="AA238" s="1241"/>
      <c r="AB238" s="1241"/>
      <c r="AC238" s="1241"/>
      <c r="AD238" s="1241"/>
      <c r="AE238" s="1241"/>
      <c r="AF238" s="1241"/>
    </row>
    <row r="239" spans="1:16384" s="1242" customFormat="1" ht="12" customHeight="1">
      <c r="A239" s="1273" t="s">
        <v>39</v>
      </c>
      <c r="B239" s="1273" t="s">
        <v>633</v>
      </c>
      <c r="C239" s="1248" t="s">
        <v>1241</v>
      </c>
      <c r="D239" s="1248"/>
      <c r="E239" s="1248"/>
      <c r="F239" s="746">
        <f>VLOOKUP(B239,[5]Лист_1!$A:$E,5,0)</f>
        <v>4</v>
      </c>
      <c r="G239" s="1315" t="s">
        <v>24</v>
      </c>
      <c r="H239" s="1241"/>
      <c r="I239" s="1241"/>
      <c r="J239" s="1241"/>
      <c r="K239" s="1241"/>
      <c r="L239" s="1241"/>
      <c r="M239" s="1241"/>
      <c r="N239" s="1241"/>
      <c r="O239" s="1241"/>
      <c r="P239" s="1241"/>
      <c r="Q239" s="1241"/>
      <c r="R239" s="1241"/>
      <c r="S239" s="1241"/>
      <c r="T239" s="1241"/>
      <c r="U239" s="1241"/>
      <c r="V239" s="1241"/>
      <c r="W239" s="1241"/>
      <c r="X239" s="1337" t="s">
        <v>23</v>
      </c>
      <c r="Y239" s="1241"/>
      <c r="Z239" s="1241"/>
      <c r="AA239" s="1241"/>
      <c r="AB239" s="1241"/>
      <c r="AC239" s="1241"/>
      <c r="AD239" s="1241"/>
      <c r="AE239" s="1241"/>
      <c r="AF239" s="1241"/>
    </row>
    <row r="240" spans="1:16384" s="1242" customFormat="1" ht="12" customHeight="1">
      <c r="A240" s="1273" t="s">
        <v>39</v>
      </c>
      <c r="B240" s="1273" t="s">
        <v>750</v>
      </c>
      <c r="C240" s="1248" t="s">
        <v>1241</v>
      </c>
      <c r="D240" s="1248"/>
      <c r="E240" s="1248"/>
      <c r="F240" s="746">
        <f>VLOOKUP(B240,[5]Лист_1!$A:$E,5,0)</f>
        <v>12</v>
      </c>
      <c r="G240" s="1315" t="s">
        <v>24</v>
      </c>
      <c r="H240" s="1241"/>
      <c r="I240" s="1241"/>
      <c r="J240" s="1241"/>
      <c r="K240" s="1241"/>
      <c r="L240" s="1241"/>
      <c r="M240" s="1241"/>
      <c r="N240" s="1241"/>
      <c r="O240" s="1241"/>
      <c r="P240" s="1241"/>
      <c r="Q240" s="1241"/>
      <c r="R240" s="1241"/>
      <c r="S240" s="1241"/>
      <c r="T240" s="1241"/>
      <c r="U240" s="1241"/>
      <c r="V240" s="1241"/>
      <c r="W240" s="1241"/>
      <c r="X240" s="1337" t="s">
        <v>23</v>
      </c>
      <c r="Y240" s="1241"/>
      <c r="Z240" s="1241"/>
      <c r="AA240" s="1241"/>
      <c r="AB240" s="1241"/>
      <c r="AC240" s="1241"/>
      <c r="AD240" s="1241"/>
      <c r="AE240" s="1241"/>
      <c r="AF240" s="1241"/>
    </row>
    <row r="241" spans="1:32" s="1242" customFormat="1" ht="12" customHeight="1">
      <c r="A241" s="1273" t="s">
        <v>39</v>
      </c>
      <c r="B241" s="1273" t="s">
        <v>1109</v>
      </c>
      <c r="C241" s="1248" t="s">
        <v>1241</v>
      </c>
      <c r="D241" s="1248"/>
      <c r="E241" s="1248"/>
      <c r="F241" s="746">
        <f>VLOOKUP(B241,[5]Лист_1!$A:$E,5,0)</f>
        <v>6</v>
      </c>
      <c r="G241" s="1315" t="s">
        <v>24</v>
      </c>
      <c r="H241" s="1241"/>
      <c r="I241" s="1241"/>
      <c r="J241" s="1241"/>
      <c r="K241" s="1241"/>
      <c r="L241" s="1241"/>
      <c r="M241" s="1241"/>
      <c r="N241" s="1241"/>
      <c r="O241" s="1241"/>
      <c r="P241" s="1241"/>
      <c r="Q241" s="1241"/>
      <c r="R241" s="1241"/>
      <c r="S241" s="1241"/>
      <c r="T241" s="1241"/>
      <c r="U241" s="1241"/>
      <c r="V241" s="1241"/>
      <c r="W241" s="1241"/>
      <c r="X241" s="1337" t="s">
        <v>23</v>
      </c>
      <c r="Y241" s="1241"/>
      <c r="Z241" s="1241"/>
      <c r="AA241" s="1241"/>
      <c r="AB241" s="1241"/>
      <c r="AC241" s="1241"/>
      <c r="AD241" s="1241"/>
      <c r="AE241" s="1241"/>
      <c r="AF241" s="1241"/>
    </row>
    <row r="242" spans="1:32" s="1242" customFormat="1" ht="12" customHeight="1">
      <c r="A242" s="1273" t="s">
        <v>39</v>
      </c>
      <c r="B242" s="1273" t="s">
        <v>1312</v>
      </c>
      <c r="C242" s="1248" t="s">
        <v>1241</v>
      </c>
      <c r="D242" s="1248"/>
      <c r="E242" s="1248"/>
      <c r="F242" s="746">
        <f>VLOOKUP(B242,[5]Лист_1!$A:$E,5,0)</f>
        <v>7</v>
      </c>
      <c r="G242" s="1315" t="s">
        <v>24</v>
      </c>
      <c r="H242" s="1241"/>
      <c r="I242" s="1241"/>
      <c r="J242" s="1241"/>
      <c r="K242" s="763"/>
      <c r="L242" s="1241"/>
      <c r="M242" s="1241"/>
      <c r="N242" s="1241"/>
      <c r="O242" s="1241"/>
      <c r="P242" s="1241"/>
      <c r="Q242" s="1241"/>
      <c r="R242" s="1241"/>
      <c r="S242" s="1241"/>
      <c r="T242" s="1241"/>
      <c r="U242" s="1241"/>
      <c r="V242" s="1241"/>
      <c r="W242" s="1241"/>
      <c r="X242" s="1337" t="s">
        <v>23</v>
      </c>
      <c r="Y242" s="1241"/>
      <c r="Z242" s="1241"/>
      <c r="AA242" s="1241"/>
      <c r="AB242" s="1241"/>
      <c r="AC242" s="1241"/>
      <c r="AD242" s="1241"/>
      <c r="AE242" s="1241"/>
      <c r="AF242" s="1241"/>
    </row>
    <row r="243" spans="1:32" s="1242" customFormat="1" ht="12" customHeight="1">
      <c r="A243" s="1273" t="s">
        <v>39</v>
      </c>
      <c r="B243" s="1273" t="s">
        <v>1232</v>
      </c>
      <c r="C243" s="1248" t="s">
        <v>1241</v>
      </c>
      <c r="D243" s="1248"/>
      <c r="E243" s="1248"/>
      <c r="F243" s="746">
        <f>VLOOKUP(B243,[5]Лист_1!$A:$E,5,0)</f>
        <v>3</v>
      </c>
      <c r="G243" s="1315" t="s">
        <v>24</v>
      </c>
      <c r="H243" s="1241"/>
      <c r="I243" s="1241"/>
      <c r="J243" s="1241"/>
      <c r="K243" s="1241"/>
      <c r="L243" s="1241"/>
      <c r="M243" s="1241"/>
      <c r="N243" s="1241"/>
      <c r="O243" s="1241"/>
      <c r="P243" s="1241"/>
      <c r="Q243" s="1241"/>
      <c r="R243" s="1241"/>
      <c r="S243" s="1241"/>
      <c r="T243" s="1241"/>
      <c r="U243" s="1241"/>
      <c r="V243" s="1241"/>
      <c r="W243" s="1241"/>
      <c r="X243" s="1337" t="s">
        <v>23</v>
      </c>
      <c r="Y243" s="1241"/>
      <c r="Z243" s="1241"/>
      <c r="AA243" s="1241"/>
      <c r="AB243" s="1241"/>
      <c r="AC243" s="1241"/>
      <c r="AD243" s="1241"/>
      <c r="AE243" s="1241"/>
      <c r="AF243" s="1241"/>
    </row>
    <row r="244" spans="1:32" s="1242" customFormat="1" ht="12" customHeight="1">
      <c r="A244" s="1273" t="s">
        <v>39</v>
      </c>
      <c r="B244" s="1273" t="s">
        <v>1311</v>
      </c>
      <c r="C244" s="1248" t="s">
        <v>1241</v>
      </c>
      <c r="D244" s="1248"/>
      <c r="E244" s="1248"/>
      <c r="F244" s="746">
        <f>VLOOKUP(B244,[5]Лист_1!$A:$E,5,0)</f>
        <v>12</v>
      </c>
      <c r="G244" s="1315" t="s">
        <v>24</v>
      </c>
      <c r="H244" s="1241"/>
      <c r="I244" s="1241"/>
      <c r="J244" s="1241"/>
      <c r="K244" s="1241"/>
      <c r="L244" s="1241"/>
      <c r="M244" s="1241"/>
      <c r="N244" s="1241"/>
      <c r="O244" s="1241"/>
      <c r="P244" s="1241"/>
      <c r="Q244" s="1241"/>
      <c r="R244" s="1241"/>
      <c r="S244" s="1241"/>
      <c r="T244" s="1241"/>
      <c r="U244" s="1241"/>
      <c r="V244" s="1241"/>
      <c r="W244" s="1241"/>
      <c r="X244" s="1337" t="s">
        <v>23</v>
      </c>
      <c r="Y244" s="1241"/>
      <c r="Z244" s="1241"/>
      <c r="AA244" s="1241"/>
      <c r="AB244" s="1241"/>
      <c r="AC244" s="1241"/>
      <c r="AD244" s="1241"/>
      <c r="AE244" s="1241"/>
      <c r="AF244" s="1241"/>
    </row>
    <row r="245" spans="1:32" s="1242" customFormat="1" ht="12" customHeight="1">
      <c r="A245" s="1273" t="s">
        <v>39</v>
      </c>
      <c r="B245" s="1273" t="s">
        <v>752</v>
      </c>
      <c r="C245" s="1248" t="s">
        <v>1241</v>
      </c>
      <c r="D245" s="1248"/>
      <c r="E245" s="1248"/>
      <c r="F245" s="746">
        <f>VLOOKUP(B245,[5]Лист_1!$A:$E,5,0)</f>
        <v>0</v>
      </c>
      <c r="G245" s="1315" t="s">
        <v>24</v>
      </c>
      <c r="H245" s="1241"/>
      <c r="I245" s="1241"/>
      <c r="J245" s="1241"/>
      <c r="K245" s="1241"/>
      <c r="L245" s="1241"/>
      <c r="M245" s="1241"/>
      <c r="N245" s="1241"/>
      <c r="O245" s="1241"/>
      <c r="P245" s="1241"/>
      <c r="Q245" s="1241"/>
      <c r="R245" s="1241"/>
      <c r="S245" s="1241"/>
      <c r="T245" s="1241"/>
      <c r="U245" s="1241"/>
      <c r="V245" s="1241"/>
      <c r="W245" s="1241"/>
      <c r="X245" s="1337" t="s">
        <v>23</v>
      </c>
      <c r="Y245" s="1241"/>
      <c r="Z245" s="1241"/>
      <c r="AA245" s="1241"/>
      <c r="AB245" s="1241"/>
      <c r="AC245" s="1241"/>
      <c r="AD245" s="1241"/>
      <c r="AE245" s="1241"/>
      <c r="AF245" s="1241"/>
    </row>
    <row r="246" spans="1:32" s="1242" customFormat="1" ht="12" customHeight="1">
      <c r="A246" s="1273" t="s">
        <v>39</v>
      </c>
      <c r="B246" s="1273" t="s">
        <v>1318</v>
      </c>
      <c r="C246" s="1248" t="s">
        <v>1241</v>
      </c>
      <c r="D246" s="1248"/>
      <c r="E246" s="1248"/>
      <c r="F246" s="746">
        <f>VLOOKUP(B246,[5]Лист_1!$A:$E,5,0)</f>
        <v>10</v>
      </c>
      <c r="G246" s="1315" t="s">
        <v>24</v>
      </c>
      <c r="H246" s="1241"/>
      <c r="I246" s="1241"/>
      <c r="J246" s="1241"/>
      <c r="K246" s="1241"/>
      <c r="L246" s="1241"/>
      <c r="M246" s="1241"/>
      <c r="N246" s="1241"/>
      <c r="O246" s="1241"/>
      <c r="P246" s="1241"/>
      <c r="Q246" s="1241"/>
      <c r="R246" s="1241"/>
      <c r="S246" s="1241"/>
      <c r="T246" s="1241"/>
      <c r="U246" s="1241"/>
      <c r="V246" s="1241"/>
      <c r="W246" s="1241"/>
      <c r="X246" s="1337" t="s">
        <v>23</v>
      </c>
      <c r="Y246" s="1241"/>
      <c r="Z246" s="1241"/>
      <c r="AA246" s="1241"/>
      <c r="AB246" s="1241"/>
      <c r="AC246" s="1241"/>
      <c r="AD246" s="1241"/>
      <c r="AE246" s="1241"/>
      <c r="AF246" s="1241"/>
    </row>
    <row r="247" spans="1:32" s="1242" customFormat="1" ht="12" customHeight="1">
      <c r="A247" s="1273" t="s">
        <v>17</v>
      </c>
      <c r="B247" s="1273" t="s">
        <v>668</v>
      </c>
      <c r="C247" s="1248" t="s">
        <v>1241</v>
      </c>
      <c r="D247" s="1248"/>
      <c r="E247" s="1248"/>
      <c r="F247" s="746">
        <f>VLOOKUP(B247,[5]Лист_1!$A:$E,5,0)</f>
        <v>1</v>
      </c>
      <c r="G247" s="1315" t="s">
        <v>24</v>
      </c>
      <c r="H247" s="1241"/>
      <c r="I247" s="1241"/>
      <c r="J247" s="1241"/>
      <c r="K247" s="1241"/>
      <c r="L247" s="1241"/>
      <c r="M247" s="1241"/>
      <c r="N247" s="1241"/>
      <c r="O247" s="1241"/>
      <c r="P247" s="1241"/>
      <c r="Q247" s="1241"/>
      <c r="R247" s="1241"/>
      <c r="S247" s="1241"/>
      <c r="T247" s="1241"/>
      <c r="U247" s="1241"/>
      <c r="V247" s="1241"/>
      <c r="W247" s="1241"/>
      <c r="X247" s="1337" t="s">
        <v>23</v>
      </c>
      <c r="Y247" s="1241"/>
      <c r="Z247" s="1241"/>
      <c r="AA247" s="1241"/>
      <c r="AB247" s="1241"/>
      <c r="AC247" s="1241"/>
      <c r="AD247" s="1241"/>
      <c r="AE247" s="1241"/>
      <c r="AF247" s="1241"/>
    </row>
    <row r="248" spans="1:32" s="1242" customFormat="1" ht="12" customHeight="1">
      <c r="A248" s="1273" t="s">
        <v>17</v>
      </c>
      <c r="B248" s="1273" t="s">
        <v>1147</v>
      </c>
      <c r="C248" s="1248" t="s">
        <v>1241</v>
      </c>
      <c r="D248" s="1248"/>
      <c r="E248" s="1248"/>
      <c r="F248" s="746">
        <f>VLOOKUP(B248,[5]Лист_1!$A:$E,5,0)</f>
        <v>3</v>
      </c>
      <c r="G248" s="1315" t="s">
        <v>24</v>
      </c>
      <c r="H248" s="1241"/>
      <c r="I248" s="1241"/>
      <c r="J248" s="1241"/>
      <c r="K248" s="1241"/>
      <c r="L248" s="1241"/>
      <c r="M248" s="1241"/>
      <c r="N248" s="1241"/>
      <c r="O248" s="1241"/>
      <c r="P248" s="1241"/>
      <c r="Q248" s="1241"/>
      <c r="R248" s="1241"/>
      <c r="S248" s="1241"/>
      <c r="T248" s="1241"/>
      <c r="U248" s="1241"/>
      <c r="V248" s="1241"/>
      <c r="W248" s="1241"/>
      <c r="X248" s="1337" t="s">
        <v>23</v>
      </c>
      <c r="Y248" s="1241"/>
      <c r="Z248" s="1241"/>
      <c r="AA248" s="1241"/>
      <c r="AB248" s="1241"/>
      <c r="AC248" s="1241"/>
      <c r="AD248" s="1241"/>
      <c r="AE248" s="1241"/>
      <c r="AF248" s="1241"/>
    </row>
    <row r="249" spans="1:32" s="1242" customFormat="1" ht="12" customHeight="1">
      <c r="A249" s="1273" t="s">
        <v>17</v>
      </c>
      <c r="B249" s="1273" t="s">
        <v>1321</v>
      </c>
      <c r="C249" s="1248" t="s">
        <v>1241</v>
      </c>
      <c r="D249" s="1248"/>
      <c r="E249" s="1248"/>
      <c r="F249" s="746">
        <f>VLOOKUP(B249,[5]Лист_1!$A:$E,5,0)</f>
        <v>1</v>
      </c>
      <c r="G249" s="1315" t="s">
        <v>24</v>
      </c>
      <c r="H249" s="1241"/>
      <c r="I249" s="1241"/>
      <c r="J249" s="1241"/>
      <c r="K249" s="1241"/>
      <c r="L249" s="1241"/>
      <c r="M249" s="1241"/>
      <c r="N249" s="1241"/>
      <c r="O249" s="1241"/>
      <c r="P249" s="1241"/>
      <c r="Q249" s="1241"/>
      <c r="R249" s="1241"/>
      <c r="S249" s="1241"/>
      <c r="T249" s="1241"/>
      <c r="U249" s="1241"/>
      <c r="V249" s="1241"/>
      <c r="W249" s="1241"/>
      <c r="X249" s="1337" t="s">
        <v>23</v>
      </c>
      <c r="Y249" s="1241"/>
      <c r="Z249" s="1241"/>
      <c r="AA249" s="1241"/>
      <c r="AB249" s="1241"/>
      <c r="AC249" s="1241"/>
      <c r="AD249" s="1241"/>
      <c r="AE249" s="1241"/>
      <c r="AF249" s="1241"/>
    </row>
    <row r="250" spans="1:32" s="1242" customFormat="1" ht="12" customHeight="1">
      <c r="A250" s="1273" t="s">
        <v>17</v>
      </c>
      <c r="B250" s="1273" t="s">
        <v>1192</v>
      </c>
      <c r="C250" s="1248" t="s">
        <v>1241</v>
      </c>
      <c r="D250" s="1248"/>
      <c r="E250" s="1248"/>
      <c r="F250" s="746">
        <f>VLOOKUP(B250,[5]Лист_1!$A:$E,5,0)</f>
        <v>0</v>
      </c>
      <c r="G250" s="1315" t="s">
        <v>22</v>
      </c>
      <c r="H250" s="1241"/>
      <c r="I250" s="1241"/>
      <c r="J250" s="1241"/>
      <c r="K250" s="1241"/>
      <c r="L250" s="1241"/>
      <c r="M250" s="1241"/>
      <c r="N250" s="1241"/>
      <c r="O250" s="1241"/>
      <c r="P250" s="1241"/>
      <c r="Q250" s="1241"/>
      <c r="R250" s="1241"/>
      <c r="S250" s="1241"/>
      <c r="T250" s="1241"/>
      <c r="U250" s="1241"/>
      <c r="V250" s="1241"/>
      <c r="W250" s="1241"/>
      <c r="X250" s="1241"/>
      <c r="Y250" s="1241"/>
      <c r="Z250" s="1241"/>
      <c r="AA250" s="1241"/>
      <c r="AB250" s="1241"/>
      <c r="AC250" s="1241"/>
      <c r="AD250" s="1241"/>
      <c r="AE250" s="1241"/>
      <c r="AF250" s="1241"/>
    </row>
    <row r="251" spans="1:32" s="1242" customFormat="1" ht="12" customHeight="1">
      <c r="A251" s="1273" t="s">
        <v>17</v>
      </c>
      <c r="B251" s="1273" t="s">
        <v>832</v>
      </c>
      <c r="C251" s="1248" t="s">
        <v>1241</v>
      </c>
      <c r="D251" s="1248"/>
      <c r="E251" s="1248"/>
      <c r="F251" s="746">
        <f>VLOOKUP(B251,[5]Лист_1!$A:$E,5,0)</f>
        <v>1</v>
      </c>
      <c r="G251" s="1315" t="s">
        <v>24</v>
      </c>
      <c r="H251" s="1241"/>
      <c r="I251" s="1241"/>
      <c r="J251" s="1241"/>
      <c r="K251" s="1241"/>
      <c r="L251" s="1241"/>
      <c r="M251" s="1241"/>
      <c r="N251" s="1241"/>
      <c r="O251" s="1241"/>
      <c r="P251" s="1241"/>
      <c r="Q251" s="1241"/>
      <c r="R251" s="1241"/>
      <c r="S251" s="1241"/>
      <c r="T251" s="1241"/>
      <c r="U251" s="1241"/>
      <c r="V251" s="1241"/>
      <c r="W251" s="1241"/>
      <c r="X251" s="1337" t="s">
        <v>23</v>
      </c>
      <c r="Y251" s="1241"/>
      <c r="Z251" s="1241"/>
      <c r="AA251" s="1241"/>
      <c r="AB251" s="1241"/>
      <c r="AC251" s="1241"/>
      <c r="AD251" s="1241"/>
      <c r="AE251" s="1241"/>
      <c r="AF251" s="1241"/>
    </row>
    <row r="252" spans="1:32" s="1242" customFormat="1" ht="12" customHeight="1">
      <c r="A252" s="1273" t="s">
        <v>38</v>
      </c>
      <c r="B252" s="1273" t="s">
        <v>1315</v>
      </c>
      <c r="C252" s="1248" t="s">
        <v>1241</v>
      </c>
      <c r="D252" s="1248"/>
      <c r="E252" s="1248"/>
      <c r="F252" s="746">
        <f>VLOOKUP(B252,[5]Лист_1!$A:$E,5,0)</f>
        <v>34</v>
      </c>
      <c r="G252" s="1315" t="s">
        <v>24</v>
      </c>
      <c r="H252" s="1241"/>
      <c r="I252" s="1241"/>
      <c r="J252" s="1241"/>
      <c r="K252" s="1241"/>
      <c r="L252" s="1241"/>
      <c r="M252" s="1241"/>
      <c r="N252" s="1241"/>
      <c r="O252" s="1241"/>
      <c r="P252" s="1241"/>
      <c r="Q252" s="1241"/>
      <c r="R252" s="1241"/>
      <c r="S252" s="1241"/>
      <c r="T252" s="1241"/>
      <c r="U252" s="1241"/>
      <c r="V252" s="1241"/>
      <c r="W252" s="1241"/>
      <c r="X252" s="1337" t="s">
        <v>23</v>
      </c>
      <c r="Y252" s="1241"/>
      <c r="Z252" s="1241"/>
      <c r="AA252" s="1241"/>
      <c r="AB252" s="1241"/>
      <c r="AC252" s="1241"/>
      <c r="AD252" s="1241"/>
      <c r="AE252" s="1241"/>
      <c r="AF252" s="1241"/>
    </row>
    <row r="253" spans="1:32" s="1242" customFormat="1" ht="12" customHeight="1">
      <c r="A253" s="1273" t="s">
        <v>17</v>
      </c>
      <c r="B253" s="1273" t="s">
        <v>1146</v>
      </c>
      <c r="C253" s="1248" t="s">
        <v>1241</v>
      </c>
      <c r="D253" s="1248"/>
      <c r="E253" s="1248"/>
      <c r="F253" s="746">
        <f>VLOOKUP(B253,[5]Лист_1!$A:$E,5,0)</f>
        <v>1</v>
      </c>
      <c r="G253" s="1315" t="s">
        <v>24</v>
      </c>
      <c r="H253" s="1241"/>
      <c r="I253" s="1241"/>
      <c r="J253" s="1241"/>
      <c r="K253" s="1241"/>
      <c r="L253" s="1241"/>
      <c r="M253" s="1241"/>
      <c r="N253" s="1241"/>
      <c r="O253" s="1241"/>
      <c r="P253" s="1241"/>
      <c r="Q253" s="1241"/>
      <c r="R253" s="1241"/>
      <c r="S253" s="1241"/>
      <c r="T253" s="1241"/>
      <c r="U253" s="1241"/>
      <c r="V253" s="1241"/>
      <c r="W253" s="1241"/>
      <c r="X253" s="1337" t="s">
        <v>23</v>
      </c>
      <c r="Y253" s="1241"/>
      <c r="Z253" s="1241"/>
      <c r="AA253" s="1241"/>
      <c r="AB253" s="1241"/>
      <c r="AC253" s="1241"/>
      <c r="AD253" s="1241"/>
      <c r="AE253" s="1241"/>
      <c r="AF253" s="1241"/>
    </row>
    <row r="254" spans="1:32" s="1242" customFormat="1" ht="12" customHeight="1">
      <c r="A254" s="1273" t="s">
        <v>17</v>
      </c>
      <c r="B254" s="1273" t="s">
        <v>1226</v>
      </c>
      <c r="C254" s="1248" t="s">
        <v>1241</v>
      </c>
      <c r="D254" s="1248"/>
      <c r="E254" s="1248"/>
      <c r="F254" s="746">
        <f>VLOOKUP(B254,[5]Лист_1!$A:$E,5,0)</f>
        <v>1</v>
      </c>
      <c r="G254" s="1315" t="s">
        <v>24</v>
      </c>
      <c r="H254" s="1241"/>
      <c r="I254" s="1241"/>
      <c r="J254" s="1241"/>
      <c r="K254" s="1241"/>
      <c r="L254" s="1241"/>
      <c r="M254" s="1241"/>
      <c r="N254" s="1241"/>
      <c r="O254" s="1241"/>
      <c r="P254" s="1241"/>
      <c r="Q254" s="1241"/>
      <c r="R254" s="1241"/>
      <c r="S254" s="1241"/>
      <c r="T254" s="1241"/>
      <c r="U254" s="1241"/>
      <c r="V254" s="1241"/>
      <c r="W254" s="1241"/>
      <c r="X254" s="1337" t="s">
        <v>23</v>
      </c>
      <c r="Y254" s="1241"/>
      <c r="Z254" s="1241"/>
      <c r="AA254" s="1241"/>
      <c r="AB254" s="1241"/>
      <c r="AC254" s="1241"/>
      <c r="AD254" s="1241"/>
      <c r="AE254" s="1241"/>
      <c r="AF254" s="1241"/>
    </row>
    <row r="255" spans="1:32" s="1242" customFormat="1" ht="12" customHeight="1">
      <c r="A255" s="1273" t="s">
        <v>17</v>
      </c>
      <c r="B255" s="1273" t="s">
        <v>834</v>
      </c>
      <c r="C255" s="1248" t="s">
        <v>1241</v>
      </c>
      <c r="D255" s="1248"/>
      <c r="E255" s="1248"/>
      <c r="F255" s="746">
        <f>VLOOKUP(B255,[5]Лист_1!$A:$E,5,0)</f>
        <v>0</v>
      </c>
      <c r="G255" s="1315" t="s">
        <v>24</v>
      </c>
      <c r="H255" s="1241"/>
      <c r="I255" s="1241"/>
      <c r="J255" s="1241"/>
      <c r="K255" s="1241"/>
      <c r="L255" s="1241"/>
      <c r="M255" s="1241"/>
      <c r="N255" s="1241"/>
      <c r="O255" s="1241"/>
      <c r="P255" s="1241"/>
      <c r="Q255" s="1241"/>
      <c r="R255" s="1241"/>
      <c r="S255" s="1241"/>
      <c r="T255" s="1241"/>
      <c r="U255" s="1241"/>
      <c r="V255" s="1241"/>
      <c r="W255" s="1241"/>
      <c r="X255" s="1337" t="s">
        <v>23</v>
      </c>
      <c r="Y255" s="1241"/>
      <c r="Z255" s="1241"/>
      <c r="AA255" s="1241"/>
      <c r="AB255" s="1241"/>
      <c r="AC255" s="1241"/>
      <c r="AD255" s="1241"/>
      <c r="AE255" s="1241"/>
      <c r="AF255" s="1241"/>
    </row>
    <row r="256" spans="1:32" s="1242" customFormat="1" ht="12" customHeight="1">
      <c r="A256" s="1273" t="s">
        <v>17</v>
      </c>
      <c r="B256" s="1273" t="s">
        <v>1225</v>
      </c>
      <c r="C256" s="1248" t="s">
        <v>1241</v>
      </c>
      <c r="D256" s="1248"/>
      <c r="E256" s="1248"/>
      <c r="F256" s="746">
        <f>VLOOKUP(B256,[5]Лист_1!$A:$E,5,0)</f>
        <v>1</v>
      </c>
      <c r="G256" s="1315" t="s">
        <v>24</v>
      </c>
      <c r="H256" s="1241"/>
      <c r="I256" s="1241"/>
      <c r="J256" s="1241"/>
      <c r="K256" s="1241"/>
      <c r="L256" s="1241"/>
      <c r="M256" s="1241"/>
      <c r="N256" s="1241"/>
      <c r="O256" s="1241"/>
      <c r="P256" s="1241"/>
      <c r="Q256" s="1241"/>
      <c r="R256" s="1241"/>
      <c r="S256" s="1241"/>
      <c r="T256" s="1241"/>
      <c r="U256" s="1241"/>
      <c r="V256" s="1241"/>
      <c r="W256" s="1241"/>
      <c r="X256" s="1337" t="s">
        <v>23</v>
      </c>
      <c r="Y256" s="1241"/>
      <c r="Z256" s="1241"/>
      <c r="AA256" s="1241"/>
      <c r="AB256" s="1241"/>
      <c r="AC256" s="1241"/>
      <c r="AD256" s="1241"/>
      <c r="AE256" s="1241"/>
      <c r="AF256" s="1241"/>
    </row>
    <row r="257" spans="1:32" s="1242" customFormat="1" ht="12" customHeight="1">
      <c r="A257" s="1273" t="s">
        <v>17</v>
      </c>
      <c r="B257" s="1273" t="s">
        <v>1031</v>
      </c>
      <c r="C257" s="1248" t="s">
        <v>1241</v>
      </c>
      <c r="D257" s="1248"/>
      <c r="E257" s="1248"/>
      <c r="F257" s="746">
        <f>VLOOKUP(B257,[5]Лист_1!$A:$E,5,0)</f>
        <v>6</v>
      </c>
      <c r="G257" s="1315" t="s">
        <v>24</v>
      </c>
      <c r="H257" s="1241"/>
      <c r="I257" s="1241"/>
      <c r="J257" s="1241"/>
      <c r="K257" s="1241"/>
      <c r="L257" s="1241"/>
      <c r="M257" s="1241"/>
      <c r="N257" s="1241"/>
      <c r="O257" s="1241"/>
      <c r="P257" s="1241"/>
      <c r="Q257" s="1241"/>
      <c r="R257" s="1241"/>
      <c r="S257" s="1241"/>
      <c r="T257" s="1241"/>
      <c r="U257" s="1241"/>
      <c r="V257" s="1241"/>
      <c r="W257" s="1241"/>
      <c r="X257" s="1337" t="s">
        <v>23</v>
      </c>
      <c r="Y257" s="1241"/>
      <c r="Z257" s="1241"/>
      <c r="AA257" s="1241"/>
      <c r="AB257" s="1241"/>
      <c r="AC257" s="1241"/>
      <c r="AD257" s="1241"/>
      <c r="AE257" s="1241"/>
      <c r="AF257" s="1241"/>
    </row>
    <row r="258" spans="1:32" s="1242" customFormat="1" ht="12" customHeight="1">
      <c r="A258" s="1273" t="s">
        <v>17</v>
      </c>
      <c r="B258" s="1273" t="s">
        <v>1236</v>
      </c>
      <c r="C258" s="1248" t="s">
        <v>1241</v>
      </c>
      <c r="D258" s="1248"/>
      <c r="E258" s="1248"/>
      <c r="F258" s="746">
        <f>VLOOKUP(B258,[5]Лист_1!$A:$E,5,0)</f>
        <v>11</v>
      </c>
      <c r="G258" s="1315" t="s">
        <v>24</v>
      </c>
      <c r="H258" s="1241"/>
      <c r="I258" s="1241"/>
      <c r="J258" s="1241"/>
      <c r="K258" s="1241"/>
      <c r="L258" s="1241"/>
      <c r="M258" s="1241"/>
      <c r="N258" s="1241"/>
      <c r="O258" s="1241"/>
      <c r="P258" s="1241"/>
      <c r="Q258" s="1241"/>
      <c r="R258" s="1241"/>
      <c r="S258" s="1241"/>
      <c r="T258" s="1241"/>
      <c r="U258" s="1241"/>
      <c r="V258" s="1241"/>
      <c r="W258" s="1241"/>
      <c r="X258" s="1337" t="s">
        <v>23</v>
      </c>
      <c r="Y258" s="1241"/>
      <c r="Z258" s="1241"/>
      <c r="AA258" s="1241"/>
      <c r="AB258" s="1241"/>
      <c r="AC258" s="1241"/>
      <c r="AD258" s="1241"/>
      <c r="AE258" s="1241"/>
      <c r="AF258" s="1241"/>
    </row>
    <row r="259" spans="1:32" s="1242" customFormat="1" ht="12" customHeight="1">
      <c r="A259" s="1273" t="s">
        <v>17</v>
      </c>
      <c r="B259" s="1273" t="s">
        <v>1262</v>
      </c>
      <c r="C259" s="1248" t="s">
        <v>1241</v>
      </c>
      <c r="D259" s="1248"/>
      <c r="E259" s="1248"/>
      <c r="F259" s="746">
        <f>VLOOKUP(B259,[5]Лист_1!$A:$E,5,0)</f>
        <v>0</v>
      </c>
      <c r="G259" s="1315" t="s">
        <v>24</v>
      </c>
      <c r="H259" s="1241"/>
      <c r="I259" s="1241"/>
      <c r="J259" s="1241"/>
      <c r="K259" s="1241"/>
      <c r="L259" s="1241"/>
      <c r="M259" s="1241"/>
      <c r="N259" s="1241"/>
      <c r="O259" s="1241"/>
      <c r="P259" s="1241"/>
      <c r="Q259" s="1241"/>
      <c r="R259" s="1241"/>
      <c r="S259" s="1241"/>
      <c r="T259" s="1241"/>
      <c r="U259" s="1241"/>
      <c r="V259" s="1241"/>
      <c r="W259" s="1241"/>
      <c r="X259" s="1337" t="s">
        <v>23</v>
      </c>
      <c r="Y259" s="1241"/>
      <c r="Z259" s="1241"/>
      <c r="AA259" s="1241"/>
      <c r="AB259" s="1241"/>
      <c r="AC259" s="1241"/>
      <c r="AD259" s="1241"/>
      <c r="AE259" s="1241"/>
      <c r="AF259" s="1241"/>
    </row>
    <row r="260" spans="1:32" s="1242" customFormat="1" ht="12" customHeight="1">
      <c r="A260" s="1273" t="s">
        <v>17</v>
      </c>
      <c r="B260" s="1273" t="s">
        <v>830</v>
      </c>
      <c r="C260" s="1248" t="s">
        <v>1241</v>
      </c>
      <c r="D260" s="1248"/>
      <c r="E260" s="1248"/>
      <c r="F260" s="746">
        <f>VLOOKUP(B260,[5]Лист_1!$A:$E,5,0)</f>
        <v>0</v>
      </c>
      <c r="G260" s="1315" t="s">
        <v>24</v>
      </c>
      <c r="H260" s="1241"/>
      <c r="I260" s="1241"/>
      <c r="J260" s="1241"/>
      <c r="K260" s="1241"/>
      <c r="L260" s="1241"/>
      <c r="M260" s="1241"/>
      <c r="N260" s="1241"/>
      <c r="O260" s="1241"/>
      <c r="P260" s="1241"/>
      <c r="Q260" s="1241"/>
      <c r="R260" s="1241"/>
      <c r="S260" s="1241"/>
      <c r="T260" s="1241"/>
      <c r="U260" s="1241"/>
      <c r="V260" s="1241"/>
      <c r="W260" s="1241"/>
      <c r="X260" s="1337" t="s">
        <v>23</v>
      </c>
      <c r="Y260" s="1241"/>
      <c r="Z260" s="1241"/>
      <c r="AA260" s="1241"/>
      <c r="AB260" s="1241"/>
      <c r="AC260" s="1241"/>
      <c r="AD260" s="1241"/>
      <c r="AE260" s="1241"/>
      <c r="AF260" s="1241"/>
    </row>
    <row r="261" spans="1:32" s="1242" customFormat="1" ht="12" customHeight="1">
      <c r="A261" s="1273" t="s">
        <v>38</v>
      </c>
      <c r="B261" s="1273" t="s">
        <v>1309</v>
      </c>
      <c r="C261" s="1248" t="s">
        <v>1241</v>
      </c>
      <c r="D261" s="1248"/>
      <c r="E261" s="1248"/>
      <c r="F261" s="746">
        <f>VLOOKUP(B261,[5]Лист_1!$A:$E,5,0)</f>
        <v>5</v>
      </c>
      <c r="G261" s="1315" t="s">
        <v>24</v>
      </c>
      <c r="H261" s="1241"/>
      <c r="I261" s="1241"/>
      <c r="J261" s="1241"/>
      <c r="K261" s="1241"/>
      <c r="L261" s="1241"/>
      <c r="M261" s="1241"/>
      <c r="N261" s="1241"/>
      <c r="O261" s="1241"/>
      <c r="P261" s="1241"/>
      <c r="Q261" s="1241"/>
      <c r="R261" s="1241"/>
      <c r="S261" s="1241"/>
      <c r="T261" s="1241"/>
      <c r="U261" s="1241"/>
      <c r="V261" s="1241"/>
      <c r="W261" s="1241"/>
      <c r="X261" s="1337" t="s">
        <v>23</v>
      </c>
      <c r="Y261" s="1241"/>
      <c r="Z261" s="1241"/>
      <c r="AA261" s="1241"/>
      <c r="AB261" s="1241"/>
      <c r="AC261" s="1241"/>
      <c r="AD261" s="1241"/>
      <c r="AE261" s="1241"/>
      <c r="AF261" s="1241"/>
    </row>
    <row r="262" spans="1:32" s="1242" customFormat="1" ht="12" customHeight="1">
      <c r="A262" s="1273" t="s">
        <v>38</v>
      </c>
      <c r="B262" s="1273" t="s">
        <v>1310</v>
      </c>
      <c r="C262" s="1248" t="s">
        <v>1241</v>
      </c>
      <c r="D262" s="1248"/>
      <c r="E262" s="1248"/>
      <c r="F262" s="746">
        <f>VLOOKUP(B262,[5]Лист_1!$A:$E,5,0)</f>
        <v>15</v>
      </c>
      <c r="G262" s="1315" t="s">
        <v>24</v>
      </c>
      <c r="H262" s="1241"/>
      <c r="I262" s="1241"/>
      <c r="J262" s="1241"/>
      <c r="K262" s="1241"/>
      <c r="L262" s="1241"/>
      <c r="M262" s="1241"/>
      <c r="N262" s="1241"/>
      <c r="O262" s="1241"/>
      <c r="P262" s="1241"/>
      <c r="Q262" s="1241"/>
      <c r="R262" s="1241"/>
      <c r="S262" s="1241"/>
      <c r="T262" s="1241"/>
      <c r="U262" s="1241"/>
      <c r="V262" s="1241"/>
      <c r="W262" s="1241"/>
      <c r="X262" s="1337" t="s">
        <v>23</v>
      </c>
      <c r="Y262" s="1241"/>
      <c r="Z262" s="1241"/>
      <c r="AA262" s="1241"/>
      <c r="AB262" s="1241"/>
      <c r="AC262" s="1241"/>
      <c r="AD262" s="1241"/>
      <c r="AE262" s="1241"/>
      <c r="AF262" s="1241"/>
    </row>
    <row r="263" spans="1:32" s="1242" customFormat="1" ht="12" customHeight="1">
      <c r="A263" s="747" t="s">
        <v>38</v>
      </c>
      <c r="B263" s="1273" t="s">
        <v>906</v>
      </c>
      <c r="C263" s="1248" t="s">
        <v>1241</v>
      </c>
      <c r="D263" s="1248"/>
      <c r="E263" s="1248"/>
      <c r="F263" s="746">
        <f>VLOOKUP(B263,[5]Лист_1!$A:$E,5,0)</f>
        <v>18</v>
      </c>
      <c r="G263" s="1315" t="s">
        <v>24</v>
      </c>
      <c r="H263" s="1241"/>
      <c r="I263" s="1241"/>
      <c r="J263" s="1241"/>
      <c r="K263" s="1241"/>
      <c r="L263" s="1241"/>
      <c r="M263" s="1241"/>
      <c r="N263" s="1241"/>
      <c r="O263" s="1241"/>
      <c r="P263" s="1241"/>
      <c r="Q263" s="1241"/>
      <c r="R263" s="1241"/>
      <c r="S263" s="1241"/>
      <c r="T263" s="1241"/>
      <c r="U263" s="1241"/>
      <c r="V263" s="1241"/>
      <c r="W263" s="1241"/>
      <c r="X263" s="1337" t="s">
        <v>23</v>
      </c>
      <c r="Y263" s="1241"/>
      <c r="Z263" s="1241"/>
      <c r="AA263" s="1241"/>
      <c r="AB263" s="1241"/>
      <c r="AC263" s="1241"/>
      <c r="AD263" s="1241"/>
      <c r="AE263" s="1241"/>
      <c r="AF263" s="1241"/>
    </row>
    <row r="264" spans="1:32" s="1242" customFormat="1" ht="12" customHeight="1">
      <c r="A264" s="1273" t="s">
        <v>17</v>
      </c>
      <c r="B264" s="1273" t="s">
        <v>1122</v>
      </c>
      <c r="C264" s="1248" t="s">
        <v>1241</v>
      </c>
      <c r="D264" s="1248"/>
      <c r="E264" s="1248"/>
      <c r="F264" s="746">
        <f>VLOOKUP(B264,[5]Лист_1!$A:$E,5,0)</f>
        <v>3</v>
      </c>
      <c r="G264" s="1315" t="s">
        <v>24</v>
      </c>
      <c r="H264" s="1241"/>
      <c r="I264" s="1241"/>
      <c r="J264" s="1241"/>
      <c r="K264" s="1241"/>
      <c r="L264" s="1241"/>
      <c r="M264" s="1241"/>
      <c r="N264" s="1241"/>
      <c r="O264" s="1241"/>
      <c r="P264" s="1241"/>
      <c r="Q264" s="1241"/>
      <c r="R264" s="1241"/>
      <c r="S264" s="1241"/>
      <c r="T264" s="1241"/>
      <c r="U264" s="1241"/>
      <c r="V264" s="1241"/>
      <c r="W264" s="1241"/>
      <c r="X264" s="1337" t="s">
        <v>23</v>
      </c>
      <c r="Y264" s="1241"/>
      <c r="Z264" s="1241"/>
      <c r="AA264" s="1241"/>
      <c r="AB264" s="1241"/>
      <c r="AC264" s="1241"/>
      <c r="AD264" s="1241"/>
      <c r="AE264" s="1241"/>
      <c r="AF264" s="1241"/>
    </row>
    <row r="265" spans="1:32" s="1242" customFormat="1" ht="12" customHeight="1">
      <c r="A265" s="1273" t="s">
        <v>17</v>
      </c>
      <c r="B265" s="1273" t="s">
        <v>1152</v>
      </c>
      <c r="C265" s="1248" t="s">
        <v>1241</v>
      </c>
      <c r="D265" s="1248"/>
      <c r="E265" s="1248"/>
      <c r="F265" s="746">
        <f>VLOOKUP(B265,[5]Лист_1!$A:$E,5,0)</f>
        <v>0</v>
      </c>
      <c r="G265" s="1315" t="s">
        <v>24</v>
      </c>
      <c r="H265" s="1241"/>
      <c r="I265" s="1241"/>
      <c r="J265" s="1241"/>
      <c r="K265" s="1241"/>
      <c r="L265" s="1241"/>
      <c r="M265" s="1241"/>
      <c r="N265" s="1241"/>
      <c r="O265" s="1241"/>
      <c r="P265" s="1241"/>
      <c r="Q265" s="1241"/>
      <c r="R265" s="1241"/>
      <c r="S265" s="1241"/>
      <c r="T265" s="1241"/>
      <c r="U265" s="1241"/>
      <c r="V265" s="1241"/>
      <c r="W265" s="1241"/>
      <c r="X265" s="1337" t="s">
        <v>23</v>
      </c>
      <c r="Y265" s="1241"/>
      <c r="Z265" s="1241"/>
      <c r="AA265" s="1241"/>
      <c r="AB265" s="1241"/>
      <c r="AC265" s="1241"/>
      <c r="AD265" s="1241"/>
      <c r="AE265" s="1241"/>
      <c r="AF265" s="1241"/>
    </row>
    <row r="266" spans="1:32" s="1242" customFormat="1" ht="12" customHeight="1">
      <c r="A266" s="1273" t="s">
        <v>17</v>
      </c>
      <c r="B266" s="1273" t="s">
        <v>1254</v>
      </c>
      <c r="C266" s="1248" t="s">
        <v>1241</v>
      </c>
      <c r="D266" s="1248"/>
      <c r="E266" s="1248"/>
      <c r="F266" s="746">
        <f>VLOOKUP(B266,[5]Лист_1!$A:$E,5,0)</f>
        <v>0</v>
      </c>
      <c r="G266" s="1315" t="s">
        <v>24</v>
      </c>
      <c r="H266" s="1241"/>
      <c r="I266" s="1241"/>
      <c r="J266" s="1241"/>
      <c r="K266" s="1241"/>
      <c r="L266" s="1241"/>
      <c r="M266" s="1241"/>
      <c r="N266" s="1241"/>
      <c r="O266" s="1241"/>
      <c r="P266" s="1241"/>
      <c r="Q266" s="1241"/>
      <c r="R266" s="1241"/>
      <c r="S266" s="1241"/>
      <c r="T266" s="1241"/>
      <c r="U266" s="1241"/>
      <c r="V266" s="1241"/>
      <c r="W266" s="1241"/>
      <c r="X266" s="1337" t="s">
        <v>23</v>
      </c>
      <c r="Y266" s="1241"/>
      <c r="Z266" s="1241"/>
      <c r="AA266" s="1241"/>
      <c r="AB266" s="1241"/>
      <c r="AC266" s="1241"/>
      <c r="AD266" s="1241"/>
      <c r="AE266" s="1241"/>
      <c r="AF266" s="1241"/>
    </row>
    <row r="267" spans="1:32" s="1242" customFormat="1" ht="12" customHeight="1">
      <c r="A267" s="1273" t="s">
        <v>17</v>
      </c>
      <c r="B267" s="1273" t="s">
        <v>856</v>
      </c>
      <c r="C267" s="1248" t="s">
        <v>1241</v>
      </c>
      <c r="D267" s="1248"/>
      <c r="E267" s="1248"/>
      <c r="F267" s="746">
        <f>VLOOKUP(B267,[5]Лист_1!$A:$E,5,0)</f>
        <v>5</v>
      </c>
      <c r="G267" s="1315" t="s">
        <v>24</v>
      </c>
      <c r="H267" s="1241"/>
      <c r="I267" s="1241"/>
      <c r="J267" s="1241"/>
      <c r="K267" s="1241"/>
      <c r="L267" s="1241"/>
      <c r="M267" s="1241"/>
      <c r="N267" s="1241"/>
      <c r="O267" s="1241"/>
      <c r="P267" s="1241"/>
      <c r="Q267" s="1241"/>
      <c r="R267" s="1241"/>
      <c r="S267" s="1241"/>
      <c r="T267" s="1241"/>
      <c r="U267" s="1241"/>
      <c r="V267" s="1241"/>
      <c r="W267" s="1241"/>
      <c r="X267" s="1337" t="s">
        <v>23</v>
      </c>
      <c r="Y267" s="1241"/>
      <c r="Z267" s="1241"/>
      <c r="AA267" s="1241"/>
      <c r="AB267" s="1241"/>
      <c r="AC267" s="1241"/>
      <c r="AD267" s="1241"/>
      <c r="AE267" s="1241"/>
      <c r="AF267" s="1241"/>
    </row>
    <row r="268" spans="1:32" s="1242" customFormat="1" ht="12" customHeight="1">
      <c r="A268" s="1273" t="s">
        <v>39</v>
      </c>
      <c r="B268" s="1273" t="s">
        <v>752</v>
      </c>
      <c r="C268" s="1248" t="s">
        <v>1241</v>
      </c>
      <c r="D268" s="1248"/>
      <c r="E268" s="1248"/>
      <c r="F268" s="746">
        <f>VLOOKUP(B268,[5]Лист_1!$A:$E,5,0)</f>
        <v>0</v>
      </c>
      <c r="G268" s="1315" t="s">
        <v>24</v>
      </c>
      <c r="H268" s="1241"/>
      <c r="I268" s="1241"/>
      <c r="J268" s="1241"/>
      <c r="K268" s="1241"/>
      <c r="L268" s="1241"/>
      <c r="M268" s="1241"/>
      <c r="N268" s="1241"/>
      <c r="O268" s="1241"/>
      <c r="P268" s="1241"/>
      <c r="Q268" s="1241"/>
      <c r="R268" s="1241"/>
      <c r="S268" s="1241"/>
      <c r="T268" s="1241"/>
      <c r="U268" s="1241"/>
      <c r="V268" s="1241"/>
      <c r="W268" s="1241"/>
      <c r="X268" s="1337" t="s">
        <v>23</v>
      </c>
      <c r="Y268" s="1241"/>
      <c r="Z268" s="1241"/>
      <c r="AA268" s="1241"/>
      <c r="AB268" s="1241"/>
      <c r="AC268" s="1241"/>
      <c r="AD268" s="1241"/>
      <c r="AE268" s="1241"/>
      <c r="AF268" s="1241"/>
    </row>
    <row r="269" spans="1:32" s="1242" customFormat="1" ht="12" customHeight="1">
      <c r="A269" s="1273" t="s">
        <v>17</v>
      </c>
      <c r="B269" s="1273" t="s">
        <v>1337</v>
      </c>
      <c r="C269" s="1248" t="s">
        <v>1241</v>
      </c>
      <c r="D269" s="1248"/>
      <c r="E269" s="1248"/>
      <c r="F269" s="746">
        <f>VLOOKUP(B269,[5]Лист_1!$A:$E,5,0)</f>
        <v>4</v>
      </c>
      <c r="G269" s="1315" t="s">
        <v>24</v>
      </c>
      <c r="H269" s="1241"/>
      <c r="I269" s="1241"/>
      <c r="J269" s="1241"/>
      <c r="K269" s="1241"/>
      <c r="L269" s="1241"/>
      <c r="M269" s="1241"/>
      <c r="N269" s="1241"/>
      <c r="O269" s="1241"/>
      <c r="P269" s="1241"/>
      <c r="Q269" s="1241"/>
      <c r="R269" s="1241"/>
      <c r="S269" s="1241"/>
      <c r="T269" s="1241"/>
      <c r="U269" s="1241"/>
      <c r="V269" s="1241"/>
      <c r="W269" s="1241"/>
      <c r="X269" s="1337" t="s">
        <v>23</v>
      </c>
      <c r="Y269" s="1241"/>
      <c r="Z269" s="1241"/>
      <c r="AA269" s="1241"/>
      <c r="AB269" s="1241"/>
      <c r="AC269" s="1241"/>
      <c r="AD269" s="1241"/>
      <c r="AE269" s="1241"/>
      <c r="AF269" s="1241"/>
    </row>
    <row r="270" spans="1:32" s="1242" customFormat="1" ht="12" customHeight="1">
      <c r="A270" s="1273" t="s">
        <v>17</v>
      </c>
      <c r="B270" s="1273" t="s">
        <v>857</v>
      </c>
      <c r="C270" s="1248" t="s">
        <v>1241</v>
      </c>
      <c r="D270" s="1248"/>
      <c r="E270" s="1248"/>
      <c r="F270" s="746">
        <f>VLOOKUP(B270,[5]Лист_1!$A:$E,5,0)</f>
        <v>3</v>
      </c>
      <c r="G270" s="1315" t="s">
        <v>24</v>
      </c>
      <c r="H270" s="1241"/>
      <c r="I270" s="1241"/>
      <c r="J270" s="1241"/>
      <c r="K270" s="1241"/>
      <c r="L270" s="1241"/>
      <c r="M270" s="1241"/>
      <c r="N270" s="1241"/>
      <c r="O270" s="1241"/>
      <c r="P270" s="1241"/>
      <c r="Q270" s="1241"/>
      <c r="R270" s="1241"/>
      <c r="S270" s="1241"/>
      <c r="T270" s="1241"/>
      <c r="U270" s="1241"/>
      <c r="V270" s="1241"/>
      <c r="W270" s="1241"/>
      <c r="X270" s="1337" t="s">
        <v>23</v>
      </c>
      <c r="Y270" s="1241"/>
      <c r="Z270" s="1241"/>
      <c r="AA270" s="1241"/>
      <c r="AB270" s="1241"/>
      <c r="AC270" s="1241"/>
      <c r="AD270" s="1241"/>
      <c r="AE270" s="1241"/>
      <c r="AF270" s="1241"/>
    </row>
    <row r="271" spans="1:32" s="1242" customFormat="1" ht="12" customHeight="1">
      <c r="A271" s="1273" t="s">
        <v>17</v>
      </c>
      <c r="B271" s="1273" t="s">
        <v>1291</v>
      </c>
      <c r="C271" s="1248" t="s">
        <v>1241</v>
      </c>
      <c r="D271" s="1248"/>
      <c r="E271" s="1248"/>
      <c r="F271" s="746">
        <f>VLOOKUP(B271,[5]Лист_1!$A:$E,5,0)</f>
        <v>4</v>
      </c>
      <c r="G271" s="1315" t="s">
        <v>24</v>
      </c>
      <c r="H271" s="1241"/>
      <c r="I271" s="1241"/>
      <c r="J271" s="1241"/>
      <c r="K271" s="1241"/>
      <c r="L271" s="1241"/>
      <c r="M271" s="1241"/>
      <c r="N271" s="1241"/>
      <c r="O271" s="1241"/>
      <c r="P271" s="1241"/>
      <c r="Q271" s="1241"/>
      <c r="R271" s="1241"/>
      <c r="S271" s="1241"/>
      <c r="T271" s="1241"/>
      <c r="U271" s="1241"/>
      <c r="V271" s="1241"/>
      <c r="W271" s="1241"/>
      <c r="X271" s="1337" t="s">
        <v>23</v>
      </c>
      <c r="Y271" s="1241"/>
      <c r="Z271" s="1241"/>
      <c r="AA271" s="1241"/>
      <c r="AB271" s="1241"/>
      <c r="AC271" s="1241"/>
      <c r="AD271" s="1241"/>
      <c r="AE271" s="1241"/>
      <c r="AF271" s="1241"/>
    </row>
    <row r="272" spans="1:32" s="1242" customFormat="1" ht="12" customHeight="1">
      <c r="A272" s="1273" t="s">
        <v>17</v>
      </c>
      <c r="B272" s="1273" t="s">
        <v>1270</v>
      </c>
      <c r="C272" s="1248" t="s">
        <v>1241</v>
      </c>
      <c r="D272" s="1248"/>
      <c r="E272" s="1248"/>
      <c r="F272" s="746">
        <f>VLOOKUP(B272,[5]Лист_1!$A:$E,5,0)</f>
        <v>2</v>
      </c>
      <c r="G272" s="1315" t="s">
        <v>24</v>
      </c>
      <c r="H272" s="1241"/>
      <c r="I272" s="1241"/>
      <c r="J272" s="1241"/>
      <c r="K272" s="1241"/>
      <c r="L272" s="1241"/>
      <c r="M272" s="1241"/>
      <c r="N272" s="1241"/>
      <c r="O272" s="1241"/>
      <c r="P272" s="1241"/>
      <c r="Q272" s="1241"/>
      <c r="R272" s="1241"/>
      <c r="S272" s="1241"/>
      <c r="T272" s="1241"/>
      <c r="U272" s="1241"/>
      <c r="V272" s="1241"/>
      <c r="W272" s="1241"/>
      <c r="X272" s="1337" t="s">
        <v>23</v>
      </c>
      <c r="Y272" s="1241"/>
      <c r="Z272" s="1241"/>
      <c r="AA272" s="1241"/>
      <c r="AB272" s="1241"/>
      <c r="AC272" s="1241"/>
      <c r="AD272" s="1241"/>
      <c r="AE272" s="1241"/>
      <c r="AF272" s="1241"/>
    </row>
    <row r="273" spans="1:32" s="1242" customFormat="1" ht="12" customHeight="1">
      <c r="A273" s="1273" t="s">
        <v>17</v>
      </c>
      <c r="B273" s="1273" t="s">
        <v>1266</v>
      </c>
      <c r="C273" s="1248" t="s">
        <v>1241</v>
      </c>
      <c r="D273" s="1248"/>
      <c r="E273" s="1248"/>
      <c r="F273" s="746">
        <f>VLOOKUP(B273,[5]Лист_1!$A:$E,5,0)</f>
        <v>1</v>
      </c>
      <c r="G273" s="1315" t="s">
        <v>24</v>
      </c>
      <c r="H273" s="1241"/>
      <c r="I273" s="1241"/>
      <c r="J273" s="1241"/>
      <c r="K273" s="1241"/>
      <c r="L273" s="1241"/>
      <c r="M273" s="1241"/>
      <c r="N273" s="1241"/>
      <c r="O273" s="1241"/>
      <c r="P273" s="1241"/>
      <c r="Q273" s="1241"/>
      <c r="R273" s="1241"/>
      <c r="S273" s="1241"/>
      <c r="T273" s="1241"/>
      <c r="U273" s="1241"/>
      <c r="V273" s="1241"/>
      <c r="W273" s="1241"/>
      <c r="X273" s="1337" t="s">
        <v>23</v>
      </c>
      <c r="Y273" s="1241"/>
      <c r="Z273" s="1241"/>
      <c r="AA273" s="1241"/>
      <c r="AB273" s="1241"/>
      <c r="AC273" s="1241"/>
      <c r="AD273" s="1241"/>
      <c r="AE273" s="1241"/>
      <c r="AF273" s="1241"/>
    </row>
    <row r="274" spans="1:32" s="1242" customFormat="1" ht="12" customHeight="1">
      <c r="A274" s="1273" t="s">
        <v>17</v>
      </c>
      <c r="B274" s="1273" t="s">
        <v>1323</v>
      </c>
      <c r="C274" s="1248" t="s">
        <v>1241</v>
      </c>
      <c r="D274" s="1248"/>
      <c r="E274" s="1248"/>
      <c r="F274" s="746">
        <f>VLOOKUP(B274,[5]Лист_1!$A:$E,5,0)</f>
        <v>5</v>
      </c>
      <c r="G274" s="1315" t="s">
        <v>24</v>
      </c>
      <c r="H274" s="1241"/>
      <c r="I274" s="1241"/>
      <c r="J274" s="1241"/>
      <c r="K274" s="1241"/>
      <c r="L274" s="1241"/>
      <c r="M274" s="1241"/>
      <c r="N274" s="1241"/>
      <c r="O274" s="1241"/>
      <c r="P274" s="1241"/>
      <c r="Q274" s="1241"/>
      <c r="R274" s="1241"/>
      <c r="S274" s="1241"/>
      <c r="T274" s="1241"/>
      <c r="U274" s="1241"/>
      <c r="V274" s="1241"/>
      <c r="W274" s="1241"/>
      <c r="X274" s="1337" t="s">
        <v>23</v>
      </c>
      <c r="Y274" s="1241"/>
      <c r="Z274" s="1241"/>
      <c r="AA274" s="1241"/>
      <c r="AB274" s="1241"/>
      <c r="AC274" s="1241"/>
      <c r="AD274" s="1241"/>
      <c r="AE274" s="1241"/>
      <c r="AF274" s="1241"/>
    </row>
    <row r="275" spans="1:32" s="1242" customFormat="1" ht="12" customHeight="1">
      <c r="A275" s="1273" t="s">
        <v>17</v>
      </c>
      <c r="B275" s="1273" t="s">
        <v>1269</v>
      </c>
      <c r="C275" s="1248" t="s">
        <v>1241</v>
      </c>
      <c r="D275" s="1248"/>
      <c r="E275" s="1248"/>
      <c r="F275" s="746">
        <f>VLOOKUP(B275,[5]Лист_1!$A:$E,5,0)</f>
        <v>0</v>
      </c>
      <c r="G275" s="1315" t="s">
        <v>24</v>
      </c>
      <c r="H275" s="1241"/>
      <c r="I275" s="1241"/>
      <c r="J275" s="1241"/>
      <c r="K275" s="1241"/>
      <c r="L275" s="1241"/>
      <c r="M275" s="1241"/>
      <c r="N275" s="1241"/>
      <c r="O275" s="1241"/>
      <c r="P275" s="1241"/>
      <c r="Q275" s="1241"/>
      <c r="R275" s="1241"/>
      <c r="S275" s="1241"/>
      <c r="T275" s="1241"/>
      <c r="U275" s="1241"/>
      <c r="V275" s="1241"/>
      <c r="W275" s="1241"/>
      <c r="X275" s="1337" t="s">
        <v>23</v>
      </c>
      <c r="Y275" s="1241"/>
      <c r="Z275" s="1241"/>
      <c r="AA275" s="1241"/>
      <c r="AB275" s="1241"/>
      <c r="AC275" s="1241"/>
      <c r="AD275" s="1241"/>
      <c r="AE275" s="1241"/>
      <c r="AF275" s="1241"/>
    </row>
    <row r="276" spans="1:32" s="1242" customFormat="1" ht="12" customHeight="1">
      <c r="A276" s="1273" t="s">
        <v>17</v>
      </c>
      <c r="B276" s="1273" t="s">
        <v>1094</v>
      </c>
      <c r="C276" s="1248" t="s">
        <v>1241</v>
      </c>
      <c r="D276" s="1248"/>
      <c r="E276" s="1248"/>
      <c r="F276" s="746">
        <f>VLOOKUP(B276,[5]Лист_1!$A:$E,5,0)</f>
        <v>3</v>
      </c>
      <c r="G276" s="1315" t="s">
        <v>24</v>
      </c>
      <c r="H276" s="1241"/>
      <c r="I276" s="1241"/>
      <c r="J276" s="1241"/>
      <c r="K276" s="1241"/>
      <c r="L276" s="1241"/>
      <c r="M276" s="1241"/>
      <c r="N276" s="1241"/>
      <c r="O276" s="1241"/>
      <c r="P276" s="1241"/>
      <c r="Q276" s="1241"/>
      <c r="R276" s="1241"/>
      <c r="S276" s="1241"/>
      <c r="T276" s="1241"/>
      <c r="U276" s="1241"/>
      <c r="V276" s="1241"/>
      <c r="W276" s="1241"/>
      <c r="X276" s="1337" t="s">
        <v>23</v>
      </c>
      <c r="Y276" s="1241"/>
      <c r="Z276" s="1241"/>
      <c r="AA276" s="1241"/>
      <c r="AB276" s="1241"/>
      <c r="AC276" s="1241"/>
      <c r="AD276" s="1241"/>
      <c r="AE276" s="1241"/>
      <c r="AF276" s="1241"/>
    </row>
    <row r="277" spans="1:32" s="1242" customFormat="1" ht="12" customHeight="1">
      <c r="A277" s="1273" t="s">
        <v>17</v>
      </c>
      <c r="B277" s="1273" t="s">
        <v>1298</v>
      </c>
      <c r="C277" s="1248" t="s">
        <v>1241</v>
      </c>
      <c r="D277" s="1248"/>
      <c r="E277" s="1248"/>
      <c r="F277" s="746">
        <f>VLOOKUP(B277,[5]Лист_1!$A:$E,5,0)</f>
        <v>0</v>
      </c>
      <c r="G277" s="1315" t="s">
        <v>24</v>
      </c>
      <c r="H277" s="1241"/>
      <c r="I277" s="1241"/>
      <c r="J277" s="1241"/>
      <c r="K277" s="1241"/>
      <c r="L277" s="1241"/>
      <c r="M277" s="1241"/>
      <c r="N277" s="1241"/>
      <c r="O277" s="1241"/>
      <c r="P277" s="1241"/>
      <c r="Q277" s="1241"/>
      <c r="R277" s="1241"/>
      <c r="S277" s="1241"/>
      <c r="T277" s="1241"/>
      <c r="U277" s="1241"/>
      <c r="V277" s="1241"/>
      <c r="W277" s="1241"/>
      <c r="X277" s="1337" t="s">
        <v>23</v>
      </c>
      <c r="Y277" s="1241"/>
      <c r="Z277" s="1241"/>
      <c r="AA277" s="1241"/>
      <c r="AB277" s="1241"/>
      <c r="AC277" s="1241"/>
      <c r="AD277" s="1241"/>
      <c r="AE277" s="1241"/>
      <c r="AF277" s="1241"/>
    </row>
    <row r="278" spans="1:32" s="1242" customFormat="1" ht="12" customHeight="1">
      <c r="A278" s="1273" t="s">
        <v>17</v>
      </c>
      <c r="B278" s="1273" t="s">
        <v>855</v>
      </c>
      <c r="C278" s="1248" t="s">
        <v>1241</v>
      </c>
      <c r="D278" s="1248"/>
      <c r="E278" s="1248"/>
      <c r="F278" s="746">
        <f>VLOOKUP(B278,[5]Лист_1!$A:$E,5,0)</f>
        <v>3</v>
      </c>
      <c r="G278" s="1315" t="s">
        <v>24</v>
      </c>
      <c r="H278" s="1241"/>
      <c r="I278" s="1241"/>
      <c r="J278" s="1241"/>
      <c r="K278" s="1241"/>
      <c r="L278" s="1241"/>
      <c r="M278" s="1241"/>
      <c r="N278" s="1241"/>
      <c r="O278" s="1241"/>
      <c r="P278" s="1241"/>
      <c r="Q278" s="1241"/>
      <c r="R278" s="1241"/>
      <c r="S278" s="1241"/>
      <c r="T278" s="1241"/>
      <c r="U278" s="1241"/>
      <c r="V278" s="1241"/>
      <c r="W278" s="1241"/>
      <c r="X278" s="1337" t="s">
        <v>23</v>
      </c>
      <c r="Y278" s="1241"/>
      <c r="Z278" s="1241"/>
      <c r="AA278" s="1241"/>
      <c r="AB278" s="1241"/>
      <c r="AC278" s="1241"/>
      <c r="AD278" s="1241"/>
      <c r="AE278" s="1241"/>
      <c r="AF278" s="1241"/>
    </row>
    <row r="279" spans="1:32" s="1242" customFormat="1" ht="12" customHeight="1">
      <c r="A279" s="1273" t="s">
        <v>17</v>
      </c>
      <c r="B279" s="1273" t="s">
        <v>1248</v>
      </c>
      <c r="C279" s="1248" t="s">
        <v>1241</v>
      </c>
      <c r="D279" s="1248"/>
      <c r="E279" s="1248"/>
      <c r="F279" s="746">
        <f>VLOOKUP(B279,[5]Лист_1!$A:$E,5,0)</f>
        <v>0</v>
      </c>
      <c r="G279" s="1315" t="s">
        <v>24</v>
      </c>
      <c r="H279" s="1241"/>
      <c r="I279" s="1241"/>
      <c r="J279" s="1241"/>
      <c r="K279" s="1241"/>
      <c r="L279" s="1241"/>
      <c r="M279" s="1241"/>
      <c r="N279" s="1241"/>
      <c r="O279" s="1241"/>
      <c r="P279" s="1241"/>
      <c r="Q279" s="1241"/>
      <c r="R279" s="1241"/>
      <c r="S279" s="1241"/>
      <c r="T279" s="1241"/>
      <c r="U279" s="1241"/>
      <c r="V279" s="1241"/>
      <c r="W279" s="1241"/>
      <c r="X279" s="1337" t="s">
        <v>23</v>
      </c>
      <c r="Y279" s="1241"/>
      <c r="Z279" s="1241"/>
      <c r="AA279" s="1241"/>
      <c r="AB279" s="1241"/>
      <c r="AC279" s="1241"/>
      <c r="AD279" s="1241"/>
      <c r="AE279" s="1241"/>
      <c r="AF279" s="1241"/>
    </row>
    <row r="280" spans="1:32" s="1242" customFormat="1" ht="12" customHeight="1">
      <c r="A280" s="1273" t="s">
        <v>17</v>
      </c>
      <c r="B280" s="1273" t="s">
        <v>1319</v>
      </c>
      <c r="C280" s="1248" t="s">
        <v>1241</v>
      </c>
      <c r="D280" s="1248"/>
      <c r="E280" s="1248"/>
      <c r="F280" s="746">
        <f>VLOOKUP(B280,[5]Лист_1!$A:$E,5,0)</f>
        <v>4</v>
      </c>
      <c r="G280" s="1315" t="s">
        <v>24</v>
      </c>
      <c r="H280" s="1241"/>
      <c r="I280" s="1241"/>
      <c r="J280" s="1241"/>
      <c r="K280" s="1241"/>
      <c r="L280" s="1241"/>
      <c r="M280" s="1241"/>
      <c r="N280" s="1241"/>
      <c r="O280" s="1241"/>
      <c r="P280" s="1241"/>
      <c r="Q280" s="1241"/>
      <c r="R280" s="1241"/>
      <c r="S280" s="1241"/>
      <c r="T280" s="1241"/>
      <c r="U280" s="1241"/>
      <c r="V280" s="1241"/>
      <c r="W280" s="1241"/>
      <c r="X280" s="1337" t="s">
        <v>23</v>
      </c>
      <c r="Y280" s="1241"/>
      <c r="Z280" s="1241"/>
      <c r="AA280" s="1241"/>
      <c r="AB280" s="1241"/>
      <c r="AC280" s="1241"/>
      <c r="AD280" s="1241"/>
      <c r="AE280" s="1241"/>
      <c r="AF280" s="1241"/>
    </row>
    <row r="281" spans="1:32" s="1242" customFormat="1" ht="12" customHeight="1">
      <c r="A281" s="1273" t="s">
        <v>17</v>
      </c>
      <c r="B281" s="1273" t="s">
        <v>1149</v>
      </c>
      <c r="C281" s="1248" t="s">
        <v>1241</v>
      </c>
      <c r="D281" s="1248"/>
      <c r="E281" s="1248"/>
      <c r="F281" s="746">
        <f>VLOOKUP(B281,[5]Лист_1!$A:$E,5,0)</f>
        <v>1</v>
      </c>
      <c r="G281" s="1315" t="s">
        <v>24</v>
      </c>
      <c r="H281" s="1241"/>
      <c r="I281" s="1241"/>
      <c r="J281" s="1241"/>
      <c r="K281" s="1241"/>
      <c r="L281" s="1241"/>
      <c r="M281" s="1241"/>
      <c r="N281" s="1241"/>
      <c r="O281" s="1241"/>
      <c r="P281" s="1241"/>
      <c r="Q281" s="1241"/>
      <c r="R281" s="1241"/>
      <c r="S281" s="1241"/>
      <c r="T281" s="1241"/>
      <c r="U281" s="1241"/>
      <c r="V281" s="1241"/>
      <c r="W281" s="1241"/>
      <c r="X281" s="1337" t="s">
        <v>23</v>
      </c>
      <c r="Y281" s="1241"/>
      <c r="Z281" s="1241"/>
      <c r="AA281" s="1241"/>
      <c r="AB281" s="1241"/>
      <c r="AC281" s="1241"/>
      <c r="AD281" s="1241"/>
      <c r="AE281" s="1241"/>
      <c r="AF281" s="1241"/>
    </row>
    <row r="282" spans="1:32" s="1242" customFormat="1" ht="12" customHeight="1">
      <c r="A282" s="1273" t="s">
        <v>17</v>
      </c>
      <c r="B282" s="1273" t="s">
        <v>859</v>
      </c>
      <c r="C282" s="1248" t="s">
        <v>1241</v>
      </c>
      <c r="D282" s="1248"/>
      <c r="E282" s="1248"/>
      <c r="F282" s="746">
        <f>VLOOKUP(B282,[5]Лист_1!$A:$E,5,0)</f>
        <v>0</v>
      </c>
      <c r="G282" s="1315" t="s">
        <v>24</v>
      </c>
      <c r="H282" s="1241"/>
      <c r="I282" s="1241"/>
      <c r="J282" s="1241"/>
      <c r="K282" s="1241"/>
      <c r="L282" s="1241"/>
      <c r="M282" s="1241"/>
      <c r="N282" s="1241"/>
      <c r="O282" s="1241"/>
      <c r="P282" s="1241"/>
      <c r="Q282" s="1241"/>
      <c r="R282" s="1241"/>
      <c r="S282" s="1241"/>
      <c r="T282" s="1241"/>
      <c r="U282" s="1241"/>
      <c r="V282" s="1241"/>
      <c r="W282" s="1241"/>
      <c r="X282" s="1337" t="s">
        <v>23</v>
      </c>
      <c r="Y282" s="1241"/>
      <c r="Z282" s="1241"/>
      <c r="AA282" s="1241"/>
      <c r="AB282" s="1241"/>
      <c r="AC282" s="1241"/>
      <c r="AD282" s="1241"/>
      <c r="AE282" s="1241"/>
      <c r="AF282" s="1241"/>
    </row>
    <row r="283" spans="1:32" s="1242" customFormat="1" ht="12" customHeight="1">
      <c r="A283" s="1273" t="s">
        <v>17</v>
      </c>
      <c r="B283" s="1273" t="s">
        <v>1216</v>
      </c>
      <c r="C283" s="1248" t="s">
        <v>1241</v>
      </c>
      <c r="D283" s="1248"/>
      <c r="E283" s="1248"/>
      <c r="F283" s="746">
        <f>VLOOKUP(B283,[5]Лист_1!$A:$E,5,0)</f>
        <v>1</v>
      </c>
      <c r="G283" s="1315" t="s">
        <v>24</v>
      </c>
      <c r="H283" s="1241"/>
      <c r="I283" s="1241"/>
      <c r="J283" s="1241"/>
      <c r="K283" s="1241"/>
      <c r="L283" s="1241"/>
      <c r="M283" s="1241"/>
      <c r="N283" s="1241"/>
      <c r="O283" s="1241"/>
      <c r="P283" s="1241"/>
      <c r="Q283" s="1241"/>
      <c r="R283" s="1241"/>
      <c r="S283" s="1241"/>
      <c r="T283" s="1241"/>
      <c r="U283" s="1241"/>
      <c r="V283" s="1241"/>
      <c r="W283" s="1241"/>
      <c r="X283" s="1337" t="s">
        <v>23</v>
      </c>
      <c r="Y283" s="1241"/>
      <c r="Z283" s="1241"/>
      <c r="AA283" s="1241"/>
      <c r="AB283" s="1241"/>
      <c r="AC283" s="1241"/>
      <c r="AD283" s="1241"/>
      <c r="AE283" s="1241"/>
      <c r="AF283" s="1241"/>
    </row>
    <row r="284" spans="1:32" s="1242" customFormat="1" ht="12" customHeight="1">
      <c r="A284" s="1273" t="s">
        <v>17</v>
      </c>
      <c r="B284" s="1273" t="s">
        <v>958</v>
      </c>
      <c r="C284" s="1248" t="s">
        <v>1241</v>
      </c>
      <c r="D284" s="1248"/>
      <c r="E284" s="1248"/>
      <c r="F284" s="746">
        <f>VLOOKUP(B284,[5]Лист_1!$A:$E,5,0)</f>
        <v>3</v>
      </c>
      <c r="G284" s="1315" t="s">
        <v>24</v>
      </c>
      <c r="H284" s="1241"/>
      <c r="I284" s="1241"/>
      <c r="J284" s="1241"/>
      <c r="K284" s="1241"/>
      <c r="L284" s="1241"/>
      <c r="M284" s="1241"/>
      <c r="N284" s="1241"/>
      <c r="O284" s="1241"/>
      <c r="P284" s="1241"/>
      <c r="Q284" s="1241"/>
      <c r="R284" s="1241"/>
      <c r="S284" s="1241"/>
      <c r="T284" s="1241"/>
      <c r="U284" s="1241"/>
      <c r="V284" s="1241"/>
      <c r="W284" s="1241"/>
      <c r="X284" s="1337" t="s">
        <v>23</v>
      </c>
      <c r="Y284" s="1241"/>
      <c r="Z284" s="1241"/>
      <c r="AA284" s="1241"/>
      <c r="AB284" s="1241"/>
      <c r="AC284" s="1241"/>
      <c r="AD284" s="1241"/>
      <c r="AE284" s="1241"/>
      <c r="AF284" s="1241"/>
    </row>
    <row r="285" spans="1:32" s="1242" customFormat="1" ht="12" customHeight="1">
      <c r="A285" s="1273" t="s">
        <v>17</v>
      </c>
      <c r="B285" s="1273" t="s">
        <v>1267</v>
      </c>
      <c r="C285" s="1248" t="s">
        <v>1241</v>
      </c>
      <c r="D285" s="1248"/>
      <c r="E285" s="1248"/>
      <c r="F285" s="746">
        <f>VLOOKUP(B285,[5]Лист_1!$A:$E,5,0)</f>
        <v>0</v>
      </c>
      <c r="G285" s="1315" t="s">
        <v>24</v>
      </c>
      <c r="H285" s="1241"/>
      <c r="I285" s="1241"/>
      <c r="J285" s="1241"/>
      <c r="K285" s="1241"/>
      <c r="L285" s="1241"/>
      <c r="M285" s="1241"/>
      <c r="N285" s="1241"/>
      <c r="O285" s="1241"/>
      <c r="P285" s="1241"/>
      <c r="Q285" s="1241"/>
      <c r="R285" s="1241"/>
      <c r="S285" s="1241"/>
      <c r="T285" s="1241"/>
      <c r="U285" s="1241"/>
      <c r="V285" s="1241"/>
      <c r="W285" s="1241"/>
      <c r="X285" s="1337" t="s">
        <v>23</v>
      </c>
      <c r="Y285" s="1241"/>
      <c r="Z285" s="1241"/>
      <c r="AA285" s="1241"/>
      <c r="AB285" s="1241"/>
      <c r="AC285" s="1241"/>
      <c r="AD285" s="1241"/>
      <c r="AE285" s="1241"/>
      <c r="AF285" s="1241"/>
    </row>
    <row r="286" spans="1:32" s="1242" customFormat="1" ht="12" customHeight="1">
      <c r="A286" s="1273" t="s">
        <v>35</v>
      </c>
      <c r="B286" s="1273" t="s">
        <v>858</v>
      </c>
      <c r="C286" s="1248" t="s">
        <v>1241</v>
      </c>
      <c r="D286" s="763"/>
      <c r="E286" s="763"/>
      <c r="F286" s="746">
        <f>VLOOKUP(B286,[5]Лист_1!$A:$E,5,0)</f>
        <v>1</v>
      </c>
      <c r="G286" s="1315" t="s">
        <v>24</v>
      </c>
      <c r="H286" s="1241"/>
      <c r="I286" s="1241"/>
      <c r="J286" s="1241"/>
      <c r="K286" s="1241"/>
      <c r="L286" s="1241"/>
      <c r="M286" s="1241"/>
      <c r="N286" s="1241"/>
      <c r="O286" s="1241"/>
      <c r="P286" s="1241"/>
      <c r="Q286" s="1241"/>
      <c r="R286" s="1241"/>
      <c r="S286" s="1241"/>
      <c r="T286" s="1241"/>
      <c r="U286" s="1241"/>
      <c r="V286" s="1241"/>
      <c r="W286" s="1241"/>
      <c r="X286" s="1337" t="s">
        <v>23</v>
      </c>
      <c r="Y286" s="1241"/>
      <c r="Z286" s="1241"/>
      <c r="AA286" s="1241"/>
      <c r="AB286" s="1241"/>
      <c r="AC286" s="1241"/>
      <c r="AD286" s="1241"/>
      <c r="AE286" s="1241"/>
      <c r="AF286" s="1241"/>
    </row>
    <row r="287" spans="1:32" s="1242" customFormat="1" ht="12" customHeight="1">
      <c r="A287" s="1273" t="s">
        <v>35</v>
      </c>
      <c r="B287" s="1273" t="s">
        <v>609</v>
      </c>
      <c r="C287" s="1248" t="s">
        <v>1241</v>
      </c>
      <c r="D287" s="763"/>
      <c r="E287" s="763"/>
      <c r="F287" s="746">
        <f>VLOOKUP(B287,[5]Лист_1!$A:$E,5,0)</f>
        <v>2</v>
      </c>
      <c r="G287" s="1315" t="s">
        <v>24</v>
      </c>
      <c r="H287" s="1241"/>
      <c r="I287" s="1241"/>
      <c r="J287" s="1241"/>
      <c r="K287" s="1241"/>
      <c r="L287" s="1241"/>
      <c r="M287" s="1241"/>
      <c r="N287" s="1241"/>
      <c r="O287" s="1241"/>
      <c r="P287" s="1241"/>
      <c r="Q287" s="1241"/>
      <c r="R287" s="1241"/>
      <c r="S287" s="1241"/>
      <c r="T287" s="1241"/>
      <c r="U287" s="1241"/>
      <c r="V287" s="1241"/>
      <c r="W287" s="1241"/>
      <c r="X287" s="1337" t="s">
        <v>23</v>
      </c>
      <c r="Y287" s="1241"/>
      <c r="Z287" s="1241"/>
      <c r="AA287" s="1241"/>
      <c r="AB287" s="1241"/>
      <c r="AC287" s="1241"/>
      <c r="AD287" s="1241"/>
      <c r="AE287" s="1241"/>
      <c r="AF287" s="1241"/>
    </row>
    <row r="288" spans="1:32" s="1242" customFormat="1" ht="12" customHeight="1">
      <c r="A288" s="1273" t="s">
        <v>35</v>
      </c>
      <c r="B288" s="1273" t="s">
        <v>610</v>
      </c>
      <c r="C288" s="1248" t="s">
        <v>1241</v>
      </c>
      <c r="D288" s="763"/>
      <c r="E288" s="763"/>
      <c r="F288" s="746">
        <f>VLOOKUP(B288,[5]Лист_1!$A:$E,5,0)</f>
        <v>0</v>
      </c>
      <c r="G288" s="1315" t="s">
        <v>24</v>
      </c>
      <c r="H288" s="1241"/>
      <c r="I288" s="1241"/>
      <c r="J288" s="1241"/>
      <c r="K288" s="1241"/>
      <c r="L288" s="1241"/>
      <c r="M288" s="1241"/>
      <c r="N288" s="1241"/>
      <c r="O288" s="1241"/>
      <c r="P288" s="1241"/>
      <c r="Q288" s="1241"/>
      <c r="R288" s="1241"/>
      <c r="S288" s="1241"/>
      <c r="T288" s="1241"/>
      <c r="U288" s="1241"/>
      <c r="V288" s="1241"/>
      <c r="W288" s="1241"/>
      <c r="X288" s="1337" t="s">
        <v>23</v>
      </c>
      <c r="Y288" s="1241"/>
      <c r="Z288" s="1241"/>
      <c r="AA288" s="1241"/>
      <c r="AB288" s="1241"/>
      <c r="AC288" s="1241"/>
      <c r="AD288" s="1241"/>
      <c r="AE288" s="1241"/>
      <c r="AF288" s="1241"/>
    </row>
    <row r="289" spans="1:32" s="1242" customFormat="1" ht="12" customHeight="1">
      <c r="A289" s="1273" t="s">
        <v>35</v>
      </c>
      <c r="B289" s="1273" t="s">
        <v>611</v>
      </c>
      <c r="C289" s="1248" t="s">
        <v>1241</v>
      </c>
      <c r="D289" s="763"/>
      <c r="E289" s="763"/>
      <c r="F289" s="746">
        <f>VLOOKUP(B289,[5]Лист_1!$A:$E,5,0)</f>
        <v>0</v>
      </c>
      <c r="G289" s="1315" t="s">
        <v>24</v>
      </c>
      <c r="H289" s="1241"/>
      <c r="I289" s="1241"/>
      <c r="J289" s="1241"/>
      <c r="K289" s="1241"/>
      <c r="L289" s="1241"/>
      <c r="M289" s="1241"/>
      <c r="N289" s="1241"/>
      <c r="O289" s="1241"/>
      <c r="P289" s="1241"/>
      <c r="Q289" s="1241"/>
      <c r="R289" s="1241"/>
      <c r="S289" s="1241"/>
      <c r="T289" s="1241"/>
      <c r="U289" s="1241"/>
      <c r="V289" s="1241"/>
      <c r="W289" s="1241"/>
      <c r="X289" s="1337" t="s">
        <v>23</v>
      </c>
      <c r="Y289" s="1241"/>
      <c r="Z289" s="1241"/>
      <c r="AA289" s="1241"/>
      <c r="AB289" s="1241"/>
      <c r="AC289" s="1241"/>
      <c r="AD289" s="1241"/>
      <c r="AE289" s="1241"/>
      <c r="AF289" s="1241"/>
    </row>
    <row r="290" spans="1:32" s="1242" customFormat="1" ht="12" customHeight="1">
      <c r="A290" s="1273" t="s">
        <v>35</v>
      </c>
      <c r="B290" s="1273" t="s">
        <v>839</v>
      </c>
      <c r="C290" s="1248" t="s">
        <v>1241</v>
      </c>
      <c r="D290" s="763"/>
      <c r="E290" s="763"/>
      <c r="F290" s="746">
        <f>VLOOKUP(B290,[5]Лист_1!$A:$E,5,0)</f>
        <v>11</v>
      </c>
      <c r="G290" s="1315" t="s">
        <v>24</v>
      </c>
      <c r="H290" s="1241"/>
      <c r="I290" s="1241"/>
      <c r="J290" s="1241"/>
      <c r="K290" s="1241"/>
      <c r="L290" s="1241"/>
      <c r="M290" s="1241"/>
      <c r="N290" s="1241"/>
      <c r="O290" s="1241"/>
      <c r="P290" s="1241"/>
      <c r="Q290" s="1241"/>
      <c r="R290" s="1241"/>
      <c r="S290" s="1241"/>
      <c r="T290" s="1241"/>
      <c r="U290" s="1241"/>
      <c r="V290" s="1241"/>
      <c r="W290" s="1241"/>
      <c r="X290" s="1337" t="s">
        <v>23</v>
      </c>
      <c r="Y290" s="1241"/>
      <c r="Z290" s="1241"/>
      <c r="AA290" s="1241"/>
      <c r="AB290" s="1241"/>
      <c r="AC290" s="1241"/>
      <c r="AD290" s="1241"/>
      <c r="AE290" s="1241"/>
      <c r="AF290" s="1241"/>
    </row>
    <row r="291" spans="1:32" s="1242" customFormat="1" ht="12" customHeight="1">
      <c r="A291" s="1273" t="s">
        <v>35</v>
      </c>
      <c r="B291" s="1273" t="s">
        <v>1220</v>
      </c>
      <c r="C291" s="1248" t="s">
        <v>1241</v>
      </c>
      <c r="D291" s="763"/>
      <c r="E291" s="763"/>
      <c r="F291" s="746">
        <f>VLOOKUP(B291,[5]Лист_1!$A:$E,5,0)</f>
        <v>5</v>
      </c>
      <c r="G291" s="1315" t="s">
        <v>24</v>
      </c>
      <c r="H291" s="1241"/>
      <c r="I291" s="1241"/>
      <c r="J291" s="1241"/>
      <c r="K291" s="1241"/>
      <c r="L291" s="1241"/>
      <c r="M291" s="1241"/>
      <c r="N291" s="1241"/>
      <c r="O291" s="1241"/>
      <c r="P291" s="1241"/>
      <c r="Q291" s="1241"/>
      <c r="R291" s="1241"/>
      <c r="S291" s="1241"/>
      <c r="T291" s="1241"/>
      <c r="U291" s="1241"/>
      <c r="V291" s="1241"/>
      <c r="W291" s="1241"/>
      <c r="X291" s="1337" t="s">
        <v>23</v>
      </c>
      <c r="Y291" s="1241"/>
      <c r="Z291" s="1241"/>
      <c r="AA291" s="1241"/>
      <c r="AB291" s="1241"/>
      <c r="AC291" s="1241"/>
      <c r="AD291" s="1241"/>
      <c r="AE291" s="1241"/>
      <c r="AF291" s="1241"/>
    </row>
    <row r="292" spans="1:32" s="1242" customFormat="1" ht="12" customHeight="1">
      <c r="A292" s="1273" t="s">
        <v>35</v>
      </c>
      <c r="B292" s="1273" t="s">
        <v>1346</v>
      </c>
      <c r="C292" s="1248" t="s">
        <v>1241</v>
      </c>
      <c r="D292" s="763"/>
      <c r="E292" s="763"/>
      <c r="F292" s="746">
        <f>VLOOKUP(B292,[5]Лист_1!$A:$E,5,0)</f>
        <v>9</v>
      </c>
      <c r="G292" s="1315" t="s">
        <v>24</v>
      </c>
      <c r="H292" s="1241"/>
      <c r="I292" s="1241"/>
      <c r="J292" s="1241"/>
      <c r="K292" s="1241"/>
      <c r="L292" s="1241"/>
      <c r="M292" s="1241"/>
      <c r="N292" s="1241"/>
      <c r="O292" s="1241"/>
      <c r="P292" s="1241"/>
      <c r="Q292" s="1241"/>
      <c r="R292" s="1241"/>
      <c r="S292" s="1241"/>
      <c r="T292" s="1241"/>
      <c r="U292" s="1241"/>
      <c r="V292" s="1241"/>
      <c r="W292" s="1241"/>
      <c r="X292" s="1337" t="s">
        <v>23</v>
      </c>
      <c r="Y292" s="1241"/>
      <c r="Z292" s="1241"/>
      <c r="AA292" s="1241"/>
      <c r="AB292" s="1241"/>
      <c r="AC292" s="1241"/>
      <c r="AD292" s="1241"/>
      <c r="AE292" s="1241"/>
      <c r="AF292" s="1241"/>
    </row>
    <row r="293" spans="1:32" s="1242" customFormat="1" ht="12" customHeight="1">
      <c r="A293" s="1273" t="s">
        <v>35</v>
      </c>
      <c r="B293" s="1273" t="s">
        <v>1218</v>
      </c>
      <c r="C293" s="1248" t="s">
        <v>1241</v>
      </c>
      <c r="D293" s="763"/>
      <c r="E293" s="763"/>
      <c r="F293" s="746">
        <f>VLOOKUP(B293,[5]Лист_1!$A:$E,5,0)</f>
        <v>6</v>
      </c>
      <c r="G293" s="1315" t="s">
        <v>24</v>
      </c>
      <c r="H293" s="1241"/>
      <c r="I293" s="1241"/>
      <c r="J293" s="1241"/>
      <c r="K293" s="1241"/>
      <c r="L293" s="1241"/>
      <c r="M293" s="1241"/>
      <c r="N293" s="1241"/>
      <c r="O293" s="1241"/>
      <c r="P293" s="1241"/>
      <c r="Q293" s="1241"/>
      <c r="R293" s="1241"/>
      <c r="S293" s="1241"/>
      <c r="T293" s="1241"/>
      <c r="U293" s="1241"/>
      <c r="V293" s="1241"/>
      <c r="W293" s="1241"/>
      <c r="X293" s="1337" t="s">
        <v>23</v>
      </c>
      <c r="Y293" s="1241"/>
      <c r="Z293" s="1241"/>
      <c r="AA293" s="1241"/>
      <c r="AB293" s="1241"/>
      <c r="AC293" s="1241"/>
      <c r="AD293" s="1241"/>
      <c r="AE293" s="1241"/>
      <c r="AF293" s="1241"/>
    </row>
    <row r="294" spans="1:32" s="1242" customFormat="1" ht="12" customHeight="1">
      <c r="A294" s="1273" t="s">
        <v>35</v>
      </c>
      <c r="B294" s="1273" t="s">
        <v>1120</v>
      </c>
      <c r="C294" s="1248" t="s">
        <v>1241</v>
      </c>
      <c r="D294" s="763"/>
      <c r="E294" s="763"/>
      <c r="F294" s="746">
        <f>VLOOKUP(B294,[5]Лист_1!$A:$E,5,0)</f>
        <v>8</v>
      </c>
      <c r="G294" s="1315" t="s">
        <v>24</v>
      </c>
      <c r="H294" s="1241"/>
      <c r="I294" s="1241"/>
      <c r="J294" s="1241"/>
      <c r="K294" s="1241"/>
      <c r="L294" s="1241"/>
      <c r="M294" s="1241"/>
      <c r="N294" s="1241"/>
      <c r="O294" s="1241"/>
      <c r="P294" s="1241"/>
      <c r="Q294" s="1241"/>
      <c r="R294" s="1241"/>
      <c r="S294" s="1241"/>
      <c r="T294" s="1241"/>
      <c r="U294" s="1241"/>
      <c r="V294" s="1241"/>
      <c r="W294" s="1241"/>
      <c r="X294" s="1337" t="s">
        <v>23</v>
      </c>
      <c r="Y294" s="1241"/>
      <c r="Z294" s="1241"/>
      <c r="AA294" s="1241"/>
      <c r="AB294" s="1241"/>
      <c r="AC294" s="1241"/>
      <c r="AD294" s="1241"/>
      <c r="AE294" s="1241"/>
      <c r="AF294" s="1241"/>
    </row>
    <row r="295" spans="1:32" s="1242" customFormat="1" ht="12" customHeight="1">
      <c r="A295" s="1273" t="s">
        <v>38</v>
      </c>
      <c r="B295" s="1273" t="s">
        <v>1247</v>
      </c>
      <c r="C295" s="1248" t="s">
        <v>1241</v>
      </c>
      <c r="D295" s="763"/>
      <c r="E295" s="763"/>
      <c r="F295" s="746">
        <f>VLOOKUP(B295,[5]Лист_1!$A:$E,5,0)</f>
        <v>20</v>
      </c>
      <c r="G295" s="1315" t="s">
        <v>24</v>
      </c>
      <c r="H295" s="1241"/>
      <c r="I295" s="1241"/>
      <c r="J295" s="1241"/>
      <c r="K295" s="1241"/>
      <c r="L295" s="1241"/>
      <c r="M295" s="1241"/>
      <c r="N295" s="1241"/>
      <c r="O295" s="1241"/>
      <c r="P295" s="1241"/>
      <c r="Q295" s="1241"/>
      <c r="R295" s="1241"/>
      <c r="S295" s="1241"/>
      <c r="T295" s="1241"/>
      <c r="U295" s="1241"/>
      <c r="V295" s="1241"/>
      <c r="W295" s="1241"/>
      <c r="X295" s="1337" t="s">
        <v>23</v>
      </c>
      <c r="Y295" s="1241"/>
      <c r="Z295" s="1241"/>
      <c r="AA295" s="1241"/>
      <c r="AB295" s="1241"/>
      <c r="AC295" s="1241"/>
      <c r="AD295" s="1241"/>
      <c r="AE295" s="1241"/>
      <c r="AF295" s="1241"/>
    </row>
    <row r="296" spans="1:32" s="1242" customFormat="1" ht="12" customHeight="1">
      <c r="A296" s="1273" t="s">
        <v>38</v>
      </c>
      <c r="B296" s="1273" t="s">
        <v>905</v>
      </c>
      <c r="C296" s="1248" t="s">
        <v>1241</v>
      </c>
      <c r="D296" s="763"/>
      <c r="E296" s="763"/>
      <c r="F296" s="746">
        <f>VLOOKUP(B296,[5]Лист_1!$A:$E,5,0)</f>
        <v>5</v>
      </c>
      <c r="G296" s="1315" t="s">
        <v>24</v>
      </c>
      <c r="H296" s="1241"/>
      <c r="I296" s="1241"/>
      <c r="J296" s="1241"/>
      <c r="K296" s="1241"/>
      <c r="L296" s="1241"/>
      <c r="M296" s="1241"/>
      <c r="N296" s="1241"/>
      <c r="O296" s="1241"/>
      <c r="P296" s="1241"/>
      <c r="Q296" s="1241"/>
      <c r="R296" s="1241"/>
      <c r="S296" s="1241"/>
      <c r="T296" s="1241"/>
      <c r="U296" s="1241"/>
      <c r="V296" s="1241"/>
      <c r="W296" s="1241"/>
      <c r="X296" s="1337" t="s">
        <v>23</v>
      </c>
      <c r="Y296" s="1241"/>
      <c r="Z296" s="1241"/>
      <c r="AA296" s="1241"/>
      <c r="AB296" s="1241"/>
      <c r="AC296" s="1241"/>
      <c r="AD296" s="1241"/>
      <c r="AE296" s="1241"/>
      <c r="AF296" s="1241"/>
    </row>
    <row r="297" spans="1:32" s="1242" customFormat="1" ht="12" customHeight="1">
      <c r="A297" s="1273" t="s">
        <v>38</v>
      </c>
      <c r="B297" s="1273" t="s">
        <v>1257</v>
      </c>
      <c r="C297" s="1248" t="s">
        <v>1241</v>
      </c>
      <c r="D297" s="763"/>
      <c r="E297" s="763"/>
      <c r="F297" s="746">
        <f>VLOOKUP(B297,[5]Лист_1!$A:$E,5,0)</f>
        <v>3</v>
      </c>
      <c r="G297" s="1315" t="s">
        <v>24</v>
      </c>
      <c r="H297" s="1241"/>
      <c r="I297" s="1241"/>
      <c r="J297" s="1241"/>
      <c r="K297" s="1241"/>
      <c r="L297" s="1241"/>
      <c r="M297" s="1241"/>
      <c r="N297" s="1241"/>
      <c r="O297" s="1241"/>
      <c r="P297" s="1241"/>
      <c r="Q297" s="1241"/>
      <c r="R297" s="1241"/>
      <c r="S297" s="1241"/>
      <c r="T297" s="1241"/>
      <c r="U297" s="1241"/>
      <c r="V297" s="1241"/>
      <c r="W297" s="1241"/>
      <c r="X297" s="1337" t="s">
        <v>23</v>
      </c>
      <c r="Y297" s="1241"/>
      <c r="Z297" s="1241"/>
      <c r="AA297" s="1241"/>
      <c r="AB297" s="1241"/>
      <c r="AC297" s="1241"/>
      <c r="AD297" s="1241"/>
      <c r="AE297" s="1241"/>
      <c r="AF297" s="1241"/>
    </row>
    <row r="298" spans="1:32" s="1242" customFormat="1" ht="12" customHeight="1">
      <c r="A298" s="1273" t="s">
        <v>38</v>
      </c>
      <c r="B298" s="1273" t="s">
        <v>1274</v>
      </c>
      <c r="C298" s="1248" t="s">
        <v>1241</v>
      </c>
      <c r="D298" s="763"/>
      <c r="E298" s="763"/>
      <c r="F298" s="746">
        <f>VLOOKUP(B298,[5]Лист_1!$A:$E,5,0)</f>
        <v>25</v>
      </c>
      <c r="G298" s="1315" t="s">
        <v>24</v>
      </c>
      <c r="H298" s="1241"/>
      <c r="I298" s="1241"/>
      <c r="J298" s="1241"/>
      <c r="K298" s="1241"/>
      <c r="L298" s="1241"/>
      <c r="M298" s="1241"/>
      <c r="N298" s="1241"/>
      <c r="O298" s="1241"/>
      <c r="P298" s="1241"/>
      <c r="Q298" s="1241"/>
      <c r="R298" s="1241"/>
      <c r="S298" s="1241"/>
      <c r="T298" s="1241"/>
      <c r="U298" s="1241"/>
      <c r="V298" s="1241"/>
      <c r="W298" s="1241"/>
      <c r="X298" s="1337" t="s">
        <v>23</v>
      </c>
      <c r="Y298" s="1241"/>
      <c r="Z298" s="1241"/>
      <c r="AA298" s="1241"/>
      <c r="AB298" s="1241"/>
      <c r="AC298" s="1241"/>
      <c r="AD298" s="1241"/>
      <c r="AE298" s="1241"/>
      <c r="AF298" s="1241"/>
    </row>
    <row r="299" spans="1:32" s="1242" customFormat="1" ht="12" customHeight="1">
      <c r="A299" s="1273" t="s">
        <v>715</v>
      </c>
      <c r="B299" s="1273" t="s">
        <v>1263</v>
      </c>
      <c r="C299" s="1248" t="s">
        <v>42</v>
      </c>
      <c r="D299" s="1248"/>
      <c r="E299" s="1248"/>
      <c r="F299" s="1350">
        <f>VLOOKUP(B299,[4]Лист_1!$A:$E,5,0)</f>
        <v>7</v>
      </c>
      <c r="G299" s="1315" t="s">
        <v>24</v>
      </c>
      <c r="H299" s="1241"/>
      <c r="I299" s="1241"/>
      <c r="J299" s="1241"/>
      <c r="K299" s="1241"/>
      <c r="L299" s="1241"/>
      <c r="M299" s="1241"/>
      <c r="N299" s="1241"/>
      <c r="O299" s="1241"/>
      <c r="P299" s="1241"/>
      <c r="Q299" s="1241"/>
      <c r="R299" s="1241"/>
      <c r="S299" s="1241"/>
      <c r="T299" s="1241"/>
      <c r="U299" s="1243" t="s">
        <v>23</v>
      </c>
      <c r="V299" s="1241"/>
      <c r="W299" s="1241"/>
      <c r="X299" s="1241"/>
      <c r="Y299" s="1241"/>
      <c r="Z299" s="1241"/>
      <c r="AA299" s="1241"/>
      <c r="AB299" s="1241"/>
      <c r="AC299" s="1241"/>
      <c r="AD299" s="1241"/>
      <c r="AE299" s="1241"/>
      <c r="AF299" s="1241"/>
    </row>
    <row r="300" spans="1:32" s="1265" customFormat="1" ht="15" customHeight="1">
      <c r="A300" s="1263" t="s">
        <v>17</v>
      </c>
      <c r="B300" s="1273" t="s">
        <v>617</v>
      </c>
      <c r="C300" s="1229" t="s">
        <v>43</v>
      </c>
      <c r="D300" s="1250"/>
      <c r="E300" s="1250"/>
      <c r="F300" s="1350">
        <f>VLOOKUP(B300,[4]Лист_1!$A:$E,5,0)</f>
        <v>4</v>
      </c>
      <c r="G300" s="1259" t="s">
        <v>22</v>
      </c>
      <c r="H300" s="1251"/>
      <c r="I300" s="1234"/>
      <c r="J300" s="1234"/>
      <c r="K300" s="1234"/>
      <c r="L300" s="1234"/>
      <c r="M300" s="1234"/>
      <c r="N300" s="1234"/>
      <c r="O300" s="1234"/>
      <c r="P300" s="1234"/>
      <c r="Q300" s="1234"/>
      <c r="R300" s="1234"/>
      <c r="S300" s="1233"/>
      <c r="T300" s="1234"/>
      <c r="U300" s="1243" t="s">
        <v>23</v>
      </c>
      <c r="V300" s="1243" t="s">
        <v>23</v>
      </c>
      <c r="W300" s="1234"/>
      <c r="X300" s="1233"/>
      <c r="Y300" s="1234"/>
      <c r="Z300" s="1234"/>
      <c r="AA300" s="1234"/>
      <c r="AB300" s="1234"/>
      <c r="AC300" s="1234"/>
      <c r="AD300" s="1234"/>
      <c r="AE300" s="1234"/>
      <c r="AF300" s="1243" t="s">
        <v>23</v>
      </c>
    </row>
    <row r="301" spans="1:32" s="1242" customFormat="1" ht="15" customHeight="1">
      <c r="A301" s="1273" t="s">
        <v>17</v>
      </c>
      <c r="B301" s="1273" t="s">
        <v>921</v>
      </c>
      <c r="C301" s="1240" t="s">
        <v>42</v>
      </c>
      <c r="D301" s="1248"/>
      <c r="E301" s="1248"/>
      <c r="F301" s="1350">
        <f>VLOOKUP(B301,[4]Лист_1!$A:$E,5,0)</f>
        <v>6</v>
      </c>
      <c r="G301" s="1315" t="s">
        <v>22</v>
      </c>
      <c r="H301" s="1241"/>
      <c r="I301" s="1233"/>
      <c r="J301" s="1233"/>
      <c r="K301" s="1233"/>
      <c r="L301" s="1233"/>
      <c r="M301" s="1233"/>
      <c r="N301" s="1233"/>
      <c r="O301" s="1233"/>
      <c r="P301" s="1233"/>
      <c r="Q301" s="1233"/>
      <c r="R301" s="1233"/>
      <c r="S301" s="1233"/>
      <c r="T301" s="1233"/>
      <c r="U301" s="1243" t="s">
        <v>23</v>
      </c>
      <c r="V301" s="1233"/>
      <c r="W301" s="1233"/>
      <c r="X301" s="1233"/>
      <c r="Y301" s="1233"/>
      <c r="Z301" s="1233"/>
      <c r="AA301" s="1233"/>
      <c r="AB301" s="1233"/>
      <c r="AC301" s="1233"/>
      <c r="AD301" s="1233"/>
      <c r="AE301" s="1233"/>
      <c r="AF301" s="1243" t="s">
        <v>23</v>
      </c>
    </row>
    <row r="302" spans="1:32" s="1265" customFormat="1" ht="15" customHeight="1">
      <c r="A302" s="1263" t="s">
        <v>17</v>
      </c>
      <c r="B302" s="1273" t="s">
        <v>693</v>
      </c>
      <c r="C302" s="1229" t="s">
        <v>43</v>
      </c>
      <c r="D302" s="1250"/>
      <c r="E302" s="1250"/>
      <c r="F302" s="1350">
        <f>VLOOKUP(B302,[4]Лист_1!$A:$E,5,0)</f>
        <v>1</v>
      </c>
      <c r="G302" s="1259" t="s">
        <v>22</v>
      </c>
      <c r="H302" s="1251"/>
      <c r="I302" s="1234"/>
      <c r="J302" s="1234"/>
      <c r="K302" s="1234"/>
      <c r="L302" s="1234"/>
      <c r="M302" s="1234"/>
      <c r="N302" s="1234"/>
      <c r="O302" s="1234"/>
      <c r="P302" s="1234"/>
      <c r="Q302" s="1234"/>
      <c r="R302" s="1234"/>
      <c r="S302" s="1233"/>
      <c r="T302" s="1234"/>
      <c r="U302" s="1243" t="s">
        <v>23</v>
      </c>
      <c r="V302" s="1234"/>
      <c r="W302" s="1234"/>
      <c r="X302" s="1233"/>
      <c r="Y302" s="1234"/>
      <c r="Z302" s="1234"/>
      <c r="AA302" s="1234"/>
      <c r="AB302" s="1234"/>
      <c r="AC302" s="1234"/>
      <c r="AD302" s="1234"/>
      <c r="AE302" s="1234"/>
      <c r="AF302" s="1243" t="s">
        <v>23</v>
      </c>
    </row>
    <row r="303" spans="1:32" s="1265" customFormat="1" ht="15" customHeight="1">
      <c r="A303" s="1263" t="s">
        <v>17</v>
      </c>
      <c r="B303" s="1273" t="s">
        <v>922</v>
      </c>
      <c r="C303" s="1229" t="s">
        <v>42</v>
      </c>
      <c r="D303" s="1250"/>
      <c r="E303" s="1250"/>
      <c r="F303" s="1350">
        <f>VLOOKUP(B303,[4]Лист_1!$A:$E,5,0)</f>
        <v>2</v>
      </c>
      <c r="G303" s="1259" t="s">
        <v>22</v>
      </c>
      <c r="H303" s="1251"/>
      <c r="I303" s="1234"/>
      <c r="J303" s="1234"/>
      <c r="K303" s="1234"/>
      <c r="L303" s="1234"/>
      <c r="M303" s="1234"/>
      <c r="N303" s="1234"/>
      <c r="O303" s="1234"/>
      <c r="P303" s="1234"/>
      <c r="Q303" s="1234"/>
      <c r="R303" s="1234"/>
      <c r="S303" s="1233"/>
      <c r="T303" s="1234"/>
      <c r="U303" s="1243" t="s">
        <v>23</v>
      </c>
      <c r="V303" s="1234"/>
      <c r="W303" s="1234"/>
      <c r="X303" s="1233"/>
      <c r="Y303" s="1234"/>
      <c r="Z303" s="1234"/>
      <c r="AA303" s="1234"/>
      <c r="AB303" s="1234"/>
      <c r="AC303" s="1234"/>
      <c r="AD303" s="1234"/>
      <c r="AE303" s="1234"/>
      <c r="AF303" s="1243" t="s">
        <v>23</v>
      </c>
    </row>
    <row r="304" spans="1:32" s="1265" customFormat="1" ht="15" customHeight="1">
      <c r="A304" s="1263" t="s">
        <v>17</v>
      </c>
      <c r="B304" s="1273" t="s">
        <v>618</v>
      </c>
      <c r="C304" s="1229" t="s">
        <v>42</v>
      </c>
      <c r="D304" s="1250"/>
      <c r="E304" s="1250"/>
      <c r="F304" s="1350">
        <f>VLOOKUP(B304,[4]Лист_1!$A:$E,5,0)</f>
        <v>21</v>
      </c>
      <c r="G304" s="1259" t="s">
        <v>22</v>
      </c>
      <c r="H304" s="1251"/>
      <c r="I304" s="1234"/>
      <c r="J304" s="1234"/>
      <c r="K304" s="1234"/>
      <c r="L304" s="1234"/>
      <c r="M304" s="1234"/>
      <c r="N304" s="1234"/>
      <c r="O304" s="1234"/>
      <c r="P304" s="1234"/>
      <c r="Q304" s="1234"/>
      <c r="R304" s="1234"/>
      <c r="S304" s="1233"/>
      <c r="T304" s="1234"/>
      <c r="U304" s="1234"/>
      <c r="V304" s="1243" t="s">
        <v>23</v>
      </c>
      <c r="W304" s="1234"/>
      <c r="X304" s="1233"/>
      <c r="Y304" s="1234"/>
      <c r="Z304" s="1234"/>
      <c r="AA304" s="1234"/>
      <c r="AB304" s="1234"/>
      <c r="AC304" s="1234"/>
      <c r="AD304" s="1234"/>
      <c r="AE304" s="1234"/>
      <c r="AF304" s="1243" t="s">
        <v>23</v>
      </c>
    </row>
    <row r="305" spans="1:32" s="1265" customFormat="1" ht="15" customHeight="1">
      <c r="A305" s="1263" t="s">
        <v>17</v>
      </c>
      <c r="B305" s="1273" t="s">
        <v>619</v>
      </c>
      <c r="C305" s="1229" t="s">
        <v>42</v>
      </c>
      <c r="D305" s="1250"/>
      <c r="E305" s="1250"/>
      <c r="F305" s="1350">
        <f>VLOOKUP(B305,[4]Лист_1!$A:$E,5,0)</f>
        <v>1</v>
      </c>
      <c r="G305" s="1259" t="s">
        <v>22</v>
      </c>
      <c r="H305" s="1251"/>
      <c r="I305" s="1234"/>
      <c r="J305" s="1234"/>
      <c r="K305" s="1234"/>
      <c r="L305" s="1234"/>
      <c r="M305" s="1234"/>
      <c r="N305" s="1234"/>
      <c r="O305" s="1234"/>
      <c r="P305" s="1234"/>
      <c r="Q305" s="1234"/>
      <c r="R305" s="1234"/>
      <c r="S305" s="1233"/>
      <c r="T305" s="1234"/>
      <c r="U305" s="1234"/>
      <c r="V305" s="1243" t="s">
        <v>23</v>
      </c>
      <c r="W305" s="1234"/>
      <c r="X305" s="1233"/>
      <c r="Y305" s="1234"/>
      <c r="Z305" s="1234"/>
      <c r="AA305" s="1234"/>
      <c r="AB305" s="1234"/>
      <c r="AC305" s="1234"/>
      <c r="AD305" s="1234"/>
      <c r="AE305" s="1234"/>
      <c r="AF305" s="1243" t="s">
        <v>23</v>
      </c>
    </row>
    <row r="306" spans="1:32" s="1265" customFormat="1" ht="15" customHeight="1">
      <c r="A306" s="1263" t="s">
        <v>17</v>
      </c>
      <c r="B306" s="1273" t="s">
        <v>620</v>
      </c>
      <c r="C306" s="1229" t="s">
        <v>43</v>
      </c>
      <c r="D306" s="1250"/>
      <c r="E306" s="1250"/>
      <c r="F306" s="1350">
        <f>VLOOKUP(B306,[4]Лист_1!$A:$E,5,0)</f>
        <v>10</v>
      </c>
      <c r="G306" s="1259" t="s">
        <v>22</v>
      </c>
      <c r="H306" s="1251"/>
      <c r="I306" s="1234"/>
      <c r="J306" s="1234"/>
      <c r="K306" s="1234"/>
      <c r="L306" s="1234"/>
      <c r="M306" s="1234"/>
      <c r="N306" s="1234"/>
      <c r="O306" s="1234"/>
      <c r="P306" s="1234"/>
      <c r="Q306" s="1234"/>
      <c r="R306" s="1234"/>
      <c r="S306" s="1233"/>
      <c r="T306" s="1234"/>
      <c r="U306" s="1243" t="s">
        <v>23</v>
      </c>
      <c r="V306" s="1243" t="s">
        <v>23</v>
      </c>
      <c r="W306" s="1234"/>
      <c r="X306" s="1233"/>
      <c r="Y306" s="1234"/>
      <c r="Z306" s="1234"/>
      <c r="AA306" s="1234"/>
      <c r="AB306" s="1234"/>
      <c r="AC306" s="1234"/>
      <c r="AD306" s="1234"/>
      <c r="AE306" s="1234"/>
      <c r="AF306" s="1243" t="s">
        <v>23</v>
      </c>
    </row>
    <row r="307" spans="1:32" s="1265" customFormat="1" ht="15" customHeight="1">
      <c r="A307" s="1263" t="s">
        <v>17</v>
      </c>
      <c r="B307" s="1273" t="s">
        <v>927</v>
      </c>
      <c r="C307" s="1229" t="s">
        <v>43</v>
      </c>
      <c r="D307" s="1250"/>
      <c r="E307" s="1250"/>
      <c r="F307" s="1350">
        <f>VLOOKUP(B307,[4]Лист_1!$A:$E,5,0)</f>
        <v>4</v>
      </c>
      <c r="G307" s="1259" t="s">
        <v>22</v>
      </c>
      <c r="H307" s="1251"/>
      <c r="I307" s="1234"/>
      <c r="J307" s="1234"/>
      <c r="K307" s="1234"/>
      <c r="L307" s="1234"/>
      <c r="M307" s="1234"/>
      <c r="N307" s="1234"/>
      <c r="O307" s="1234"/>
      <c r="P307" s="1234"/>
      <c r="Q307" s="1234"/>
      <c r="R307" s="1234"/>
      <c r="S307" s="1233"/>
      <c r="T307" s="1234"/>
      <c r="U307" s="1243" t="s">
        <v>23</v>
      </c>
      <c r="V307" s="1243"/>
      <c r="W307" s="1234"/>
      <c r="X307" s="1233"/>
      <c r="Y307" s="1234"/>
      <c r="Z307" s="1234"/>
      <c r="AA307" s="1234"/>
      <c r="AB307" s="1234"/>
      <c r="AC307" s="1234"/>
      <c r="AD307" s="1234"/>
      <c r="AE307" s="1234"/>
      <c r="AF307" s="1243" t="s">
        <v>23</v>
      </c>
    </row>
    <row r="308" spans="1:32" s="1242" customFormat="1" ht="15" customHeight="1">
      <c r="A308" s="1273" t="s">
        <v>17</v>
      </c>
      <c r="B308" s="1273" t="s">
        <v>1199</v>
      </c>
      <c r="C308" s="1240" t="s">
        <v>42</v>
      </c>
      <c r="D308" s="1248"/>
      <c r="E308" s="1248"/>
      <c r="F308" s="1350">
        <f>VLOOKUP(B308,[4]Лист_1!$A:$E,5,0)</f>
        <v>51</v>
      </c>
      <c r="G308" s="1259" t="s">
        <v>24</v>
      </c>
      <c r="H308" s="1241"/>
      <c r="I308" s="1233"/>
      <c r="J308" s="1233"/>
      <c r="K308" s="1233"/>
      <c r="L308" s="1233"/>
      <c r="M308" s="1233"/>
      <c r="N308" s="1233"/>
      <c r="O308" s="1233"/>
      <c r="P308" s="1233"/>
      <c r="Q308" s="1233"/>
      <c r="R308" s="1233"/>
      <c r="S308" s="1233"/>
      <c r="T308" s="1233"/>
      <c r="U308" s="1243" t="s">
        <v>23</v>
      </c>
      <c r="V308" s="1233"/>
      <c r="W308" s="1233"/>
      <c r="X308" s="1233"/>
      <c r="Y308" s="1233"/>
      <c r="Z308" s="1233"/>
      <c r="AA308" s="1233"/>
      <c r="AB308" s="1233"/>
      <c r="AC308" s="1233"/>
      <c r="AD308" s="1233"/>
      <c r="AE308" s="1233"/>
      <c r="AF308" s="1233"/>
    </row>
    <row r="309" spans="1:32" s="1265" customFormat="1" ht="15" customHeight="1">
      <c r="A309" s="1263" t="s">
        <v>17</v>
      </c>
      <c r="B309" s="1273" t="s">
        <v>625</v>
      </c>
      <c r="C309" s="1229" t="s">
        <v>42</v>
      </c>
      <c r="D309" s="1250"/>
      <c r="E309" s="1250"/>
      <c r="F309" s="1350">
        <f>VLOOKUP(B309,[4]Лист_1!$A:$E,5,0)</f>
        <v>28</v>
      </c>
      <c r="G309" s="1259" t="s">
        <v>22</v>
      </c>
      <c r="H309" s="1251"/>
      <c r="I309" s="1234"/>
      <c r="J309" s="1234"/>
      <c r="K309" s="1234"/>
      <c r="L309" s="1351"/>
      <c r="M309" s="1234"/>
      <c r="N309" s="1234"/>
      <c r="O309" s="1234"/>
      <c r="P309" s="1234"/>
      <c r="Q309" s="1234"/>
      <c r="R309" s="1234"/>
      <c r="S309" s="1233"/>
      <c r="T309" s="1234"/>
      <c r="U309" s="1233"/>
      <c r="V309" s="1243" t="s">
        <v>23</v>
      </c>
      <c r="W309" s="1234"/>
      <c r="X309" s="1233"/>
      <c r="Y309" s="1234"/>
      <c r="Z309" s="1234"/>
      <c r="AA309" s="1234"/>
      <c r="AB309" s="1234"/>
      <c r="AC309" s="1234"/>
      <c r="AD309" s="1234"/>
      <c r="AE309" s="1234"/>
      <c r="AF309" s="1234"/>
    </row>
    <row r="310" spans="1:32" s="1265" customFormat="1" ht="15" customHeight="1">
      <c r="A310" s="1263" t="s">
        <v>17</v>
      </c>
      <c r="B310" s="1273" t="s">
        <v>1200</v>
      </c>
      <c r="C310" s="1229" t="s">
        <v>42</v>
      </c>
      <c r="D310" s="1225">
        <v>54</v>
      </c>
      <c r="E310" s="1259" t="s">
        <v>24</v>
      </c>
      <c r="F310" s="1350">
        <f>VLOOKUP(B310,[4]Лист_1!$A:$E,5,0)</f>
        <v>104</v>
      </c>
      <c r="G310" s="1259" t="s">
        <v>24</v>
      </c>
      <c r="H310" s="1251"/>
      <c r="I310" s="1234"/>
      <c r="J310" s="1234"/>
      <c r="K310" s="1234"/>
      <c r="L310" s="1234"/>
      <c r="M310" s="1234"/>
      <c r="N310" s="1234"/>
      <c r="O310" s="1234"/>
      <c r="P310" s="1234"/>
      <c r="Q310" s="1234"/>
      <c r="R310" s="1234"/>
      <c r="S310" s="1233"/>
      <c r="T310" s="1234"/>
      <c r="U310" s="1233"/>
      <c r="V310" s="1243" t="s">
        <v>23</v>
      </c>
      <c r="W310" s="1234"/>
      <c r="X310" s="1233"/>
      <c r="Y310" s="1234"/>
      <c r="Z310" s="1234"/>
      <c r="AA310" s="1234"/>
      <c r="AB310" s="1234"/>
      <c r="AC310" s="1234"/>
      <c r="AD310" s="1234"/>
      <c r="AE310" s="1234"/>
      <c r="AF310" s="1234"/>
    </row>
    <row r="311" spans="1:32" s="1265" customFormat="1" ht="15" customHeight="1">
      <c r="A311" s="1263" t="s">
        <v>17</v>
      </c>
      <c r="B311" s="1273" t="s">
        <v>1200</v>
      </c>
      <c r="C311" s="1229" t="s">
        <v>43</v>
      </c>
      <c r="D311" s="1225">
        <v>54</v>
      </c>
      <c r="E311" s="1259" t="s">
        <v>24</v>
      </c>
      <c r="F311" s="1350">
        <f>VLOOKUP(B311,[4]Лист_1!$A:$E,5,0)</f>
        <v>104</v>
      </c>
      <c r="G311" s="1259" t="s">
        <v>22</v>
      </c>
      <c r="H311" s="1251"/>
      <c r="I311" s="1234"/>
      <c r="J311" s="1234"/>
      <c r="K311" s="1234"/>
      <c r="L311" s="1234"/>
      <c r="M311" s="1234"/>
      <c r="N311" s="1234"/>
      <c r="O311" s="1234"/>
      <c r="P311" s="1234"/>
      <c r="Q311" s="1234"/>
      <c r="R311" s="1234"/>
      <c r="S311" s="1233"/>
      <c r="T311" s="1234"/>
      <c r="U311" s="1233"/>
      <c r="V311" s="1243" t="s">
        <v>23</v>
      </c>
      <c r="W311" s="1234"/>
      <c r="X311" s="1233"/>
      <c r="Y311" s="1234"/>
      <c r="Z311" s="1234"/>
      <c r="AA311" s="1234"/>
      <c r="AB311" s="1234"/>
      <c r="AC311" s="1234"/>
      <c r="AD311" s="1234"/>
      <c r="AE311" s="1234"/>
      <c r="AF311" s="1234"/>
    </row>
    <row r="312" spans="1:32" s="1265" customFormat="1" ht="15" customHeight="1">
      <c r="A312" s="1263" t="s">
        <v>38</v>
      </c>
      <c r="B312" s="1273" t="s">
        <v>1141</v>
      </c>
      <c r="C312" s="1229" t="s">
        <v>43</v>
      </c>
      <c r="D312" s="1225"/>
      <c r="E312" s="1259"/>
      <c r="F312" s="1350">
        <f>VLOOKUP(B312,[4]Лист_1!$A:$E,5,0)</f>
        <v>60</v>
      </c>
      <c r="G312" s="1259" t="s">
        <v>22</v>
      </c>
      <c r="H312" s="1251"/>
      <c r="I312" s="1234"/>
      <c r="J312" s="1234"/>
      <c r="K312" s="1234"/>
      <c r="L312" s="1234"/>
      <c r="M312" s="1234"/>
      <c r="N312" s="1234"/>
      <c r="O312" s="1234"/>
      <c r="P312" s="1234"/>
      <c r="Q312" s="1234"/>
      <c r="R312" s="1234"/>
      <c r="S312" s="1233"/>
      <c r="T312" s="1234"/>
      <c r="U312" s="1234"/>
      <c r="V312" s="1243"/>
      <c r="W312" s="1234"/>
      <c r="X312" s="1233"/>
      <c r="Y312" s="1234"/>
      <c r="Z312" s="1234"/>
      <c r="AA312" s="1234"/>
      <c r="AB312" s="1234"/>
      <c r="AC312" s="1234"/>
      <c r="AD312" s="1234"/>
      <c r="AE312" s="1234"/>
      <c r="AF312" s="1234"/>
    </row>
    <row r="313" spans="1:32" s="1265" customFormat="1" ht="15" customHeight="1">
      <c r="A313" s="1263" t="s">
        <v>38</v>
      </c>
      <c r="B313" s="1273" t="s">
        <v>1142</v>
      </c>
      <c r="C313" s="1229" t="s">
        <v>42</v>
      </c>
      <c r="D313" s="1225"/>
      <c r="E313" s="1259"/>
      <c r="F313" s="1350">
        <f>VLOOKUP(B313,[4]Лист_1!$A:$E,5,0)</f>
        <v>40</v>
      </c>
      <c r="G313" s="1259" t="s">
        <v>22</v>
      </c>
      <c r="H313" s="1251"/>
      <c r="I313" s="1234"/>
      <c r="J313" s="1234"/>
      <c r="K313" s="1234"/>
      <c r="L313" s="1234"/>
      <c r="M313" s="1234"/>
      <c r="N313" s="1234"/>
      <c r="O313" s="1234"/>
      <c r="P313" s="1234"/>
      <c r="Q313" s="1234"/>
      <c r="R313" s="1234"/>
      <c r="S313" s="1233"/>
      <c r="T313" s="1234"/>
      <c r="U313" s="1234"/>
      <c r="V313" s="1243"/>
      <c r="W313" s="1234"/>
      <c r="X313" s="1233"/>
      <c r="Y313" s="1234"/>
      <c r="Z313" s="1234"/>
      <c r="AA313" s="1234"/>
      <c r="AB313" s="1234"/>
      <c r="AC313" s="1234"/>
      <c r="AD313" s="1234"/>
      <c r="AE313" s="1234"/>
      <c r="AF313" s="1234"/>
    </row>
    <row r="314" spans="1:32" s="1265" customFormat="1" ht="15" customHeight="1">
      <c r="A314" s="1263" t="s">
        <v>17</v>
      </c>
      <c r="B314" s="1273" t="s">
        <v>614</v>
      </c>
      <c r="C314" s="1229" t="s">
        <v>43</v>
      </c>
      <c r="D314" s="1225"/>
      <c r="E314" s="1259"/>
      <c r="F314" s="1350">
        <f>VLOOKUP(B314,[4]Лист_1!$A:$E,5,0)</f>
        <v>0</v>
      </c>
      <c r="G314" s="1259" t="s">
        <v>24</v>
      </c>
      <c r="H314" s="1251"/>
      <c r="I314" s="1234"/>
      <c r="J314" s="1234"/>
      <c r="K314" s="1234"/>
      <c r="L314" s="1234"/>
      <c r="M314" s="1234"/>
      <c r="N314" s="1234"/>
      <c r="O314" s="1234"/>
      <c r="P314" s="1234"/>
      <c r="Q314" s="1234"/>
      <c r="R314" s="1234"/>
      <c r="S314" s="1233"/>
      <c r="T314" s="1234"/>
      <c r="U314" s="1243" t="s">
        <v>23</v>
      </c>
      <c r="V314" s="1243"/>
      <c r="W314" s="1234"/>
      <c r="X314" s="1233"/>
      <c r="Y314" s="1234"/>
      <c r="Z314" s="1234"/>
      <c r="AA314" s="1234"/>
      <c r="AB314" s="1234"/>
      <c r="AC314" s="1234"/>
      <c r="AD314" s="1234"/>
      <c r="AE314" s="1234"/>
      <c r="AF314" s="1234"/>
    </row>
    <row r="315" spans="1:32" s="1265" customFormat="1" ht="15" customHeight="1">
      <c r="A315" s="1263" t="s">
        <v>17</v>
      </c>
      <c r="B315" s="1273" t="s">
        <v>1243</v>
      </c>
      <c r="C315" s="1229" t="s">
        <v>42</v>
      </c>
      <c r="D315" s="1225"/>
      <c r="E315" s="1259"/>
      <c r="F315" s="1350">
        <v>0</v>
      </c>
      <c r="G315" s="1259" t="s">
        <v>24</v>
      </c>
      <c r="H315" s="1251"/>
      <c r="I315" s="1234"/>
      <c r="J315" s="1234"/>
      <c r="K315" s="1234"/>
      <c r="L315" s="1234"/>
      <c r="M315" s="1234"/>
      <c r="N315" s="1234"/>
      <c r="O315" s="1234"/>
      <c r="P315" s="1234"/>
      <c r="Q315" s="1234"/>
      <c r="R315" s="1234"/>
      <c r="S315" s="1233"/>
      <c r="T315" s="1234"/>
      <c r="U315" s="1243" t="s">
        <v>23</v>
      </c>
      <c r="V315" s="1243"/>
      <c r="W315" s="1234"/>
      <c r="X315" s="1233"/>
      <c r="Y315" s="1234"/>
      <c r="Z315" s="1234"/>
      <c r="AA315" s="1234"/>
      <c r="AB315" s="1234"/>
      <c r="AC315" s="1234"/>
      <c r="AD315" s="1234"/>
      <c r="AE315" s="1234"/>
      <c r="AF315" s="1234"/>
    </row>
    <row r="316" spans="1:32" s="1265" customFormat="1" ht="12" customHeight="1">
      <c r="A316" s="1263" t="s">
        <v>36</v>
      </c>
      <c r="B316" s="1273" t="s">
        <v>621</v>
      </c>
      <c r="C316" s="1250" t="s">
        <v>43</v>
      </c>
      <c r="D316" s="1250"/>
      <c r="E316" s="1250"/>
      <c r="F316" s="1350">
        <f>VLOOKUP(B316,[4]Лист_1!$A:$E,5,0)</f>
        <v>1</v>
      </c>
      <c r="G316" s="1259" t="s">
        <v>22</v>
      </c>
      <c r="H316" s="1251"/>
      <c r="I316" s="1234"/>
      <c r="J316" s="1234"/>
      <c r="K316" s="1234"/>
      <c r="L316" s="1234"/>
      <c r="M316" s="1234"/>
      <c r="N316" s="1234"/>
      <c r="O316" s="1234"/>
      <c r="P316" s="1234"/>
      <c r="Q316" s="1234"/>
      <c r="R316" s="1234"/>
      <c r="S316" s="1233"/>
      <c r="T316" s="1234"/>
      <c r="U316" s="1234"/>
      <c r="V316" s="1243" t="s">
        <v>23</v>
      </c>
      <c r="W316" s="1234"/>
      <c r="X316" s="1233"/>
      <c r="Y316" s="1234"/>
      <c r="Z316" s="1234"/>
      <c r="AA316" s="1234"/>
      <c r="AB316" s="1234"/>
      <c r="AC316" s="1234"/>
      <c r="AD316" s="1234"/>
      <c r="AE316" s="1234"/>
      <c r="AF316" s="1234"/>
    </row>
    <row r="317" spans="1:32" s="1265" customFormat="1" ht="12" customHeight="1">
      <c r="A317" s="1263" t="s">
        <v>17</v>
      </c>
      <c r="B317" s="1273" t="s">
        <v>622</v>
      </c>
      <c r="C317" s="1250" t="s">
        <v>43</v>
      </c>
      <c r="D317" s="1250"/>
      <c r="E317" s="1250"/>
      <c r="F317" s="1350">
        <f>VLOOKUP(B317,[4]Лист_1!$A:$E,5,0)</f>
        <v>0</v>
      </c>
      <c r="G317" s="1259" t="s">
        <v>24</v>
      </c>
      <c r="H317" s="1251"/>
      <c r="I317" s="1234"/>
      <c r="J317" s="1234"/>
      <c r="K317" s="1234"/>
      <c r="L317" s="1234"/>
      <c r="M317" s="1234"/>
      <c r="N317" s="1234"/>
      <c r="O317" s="1234"/>
      <c r="P317" s="1234"/>
      <c r="Q317" s="1234"/>
      <c r="R317" s="1234"/>
      <c r="S317" s="1233"/>
      <c r="T317" s="1234"/>
      <c r="U317" s="1243" t="s">
        <v>23</v>
      </c>
      <c r="V317" s="1243" t="s">
        <v>23</v>
      </c>
      <c r="W317" s="1234"/>
      <c r="X317" s="1233"/>
      <c r="Y317" s="1234"/>
      <c r="Z317" s="1234"/>
      <c r="AA317" s="1234"/>
      <c r="AB317" s="1234"/>
      <c r="AC317" s="1234"/>
      <c r="AD317" s="1234"/>
      <c r="AE317" s="1234"/>
      <c r="AF317" s="1234"/>
    </row>
    <row r="318" spans="1:32" s="1265" customFormat="1" ht="12" customHeight="1">
      <c r="A318" s="1263" t="s">
        <v>17</v>
      </c>
      <c r="B318" s="1273" t="s">
        <v>929</v>
      </c>
      <c r="C318" s="1250" t="s">
        <v>43</v>
      </c>
      <c r="D318" s="1250"/>
      <c r="E318" s="1250"/>
      <c r="F318" s="1350">
        <f>VLOOKUP(B318,[4]Лист_1!$A:$E,5,0)</f>
        <v>2</v>
      </c>
      <c r="G318" s="1259" t="s">
        <v>22</v>
      </c>
      <c r="H318" s="1251"/>
      <c r="I318" s="1234"/>
      <c r="J318" s="1234"/>
      <c r="K318" s="1234"/>
      <c r="L318" s="1234"/>
      <c r="M318" s="1234"/>
      <c r="N318" s="1234"/>
      <c r="O318" s="1234"/>
      <c r="P318" s="1234"/>
      <c r="Q318" s="1234"/>
      <c r="R318" s="1234"/>
      <c r="S318" s="1233"/>
      <c r="T318" s="1234"/>
      <c r="U318" s="1243" t="s">
        <v>23</v>
      </c>
      <c r="V318" s="1243"/>
      <c r="W318" s="1234"/>
      <c r="X318" s="1233"/>
      <c r="Y318" s="1234"/>
      <c r="Z318" s="1234"/>
      <c r="AA318" s="1234"/>
      <c r="AB318" s="1234"/>
      <c r="AC318" s="1234"/>
      <c r="AD318" s="1234"/>
      <c r="AE318" s="1234"/>
      <c r="AF318" s="1234"/>
    </row>
    <row r="319" spans="1:32" s="1265" customFormat="1" ht="12" customHeight="1">
      <c r="A319" s="1263" t="s">
        <v>39</v>
      </c>
      <c r="B319" s="1273" t="s">
        <v>1238</v>
      </c>
      <c r="C319" s="1250" t="s">
        <v>43</v>
      </c>
      <c r="D319" s="1250"/>
      <c r="E319" s="1250"/>
      <c r="F319" s="1350">
        <f>VLOOKUP(B319,[4]Лист_1!$A:$E,5,0)</f>
        <v>23</v>
      </c>
      <c r="G319" s="1259" t="s">
        <v>24</v>
      </c>
      <c r="H319" s="1251"/>
      <c r="I319" s="1234"/>
      <c r="J319" s="1234"/>
      <c r="K319" s="1234"/>
      <c r="L319" s="1234"/>
      <c r="M319" s="1234"/>
      <c r="N319" s="1234"/>
      <c r="O319" s="1234"/>
      <c r="P319" s="1234"/>
      <c r="Q319" s="1234"/>
      <c r="R319" s="1234"/>
      <c r="S319" s="1233"/>
      <c r="T319" s="1234"/>
      <c r="U319" s="1243" t="s">
        <v>23</v>
      </c>
      <c r="V319" s="1243"/>
      <c r="W319" s="1234"/>
      <c r="X319" s="1233"/>
      <c r="Y319" s="1234"/>
      <c r="Z319" s="1234"/>
      <c r="AA319" s="1234"/>
      <c r="AB319" s="1234"/>
      <c r="AC319" s="1234"/>
      <c r="AD319" s="1234"/>
      <c r="AE319" s="1234"/>
      <c r="AF319" s="1234"/>
    </row>
    <row r="320" spans="1:32" s="1265" customFormat="1" ht="12" customHeight="1">
      <c r="A320" s="1263" t="s">
        <v>39</v>
      </c>
      <c r="B320" s="1273" t="s">
        <v>1239</v>
      </c>
      <c r="C320" s="1250" t="s">
        <v>42</v>
      </c>
      <c r="D320" s="1250"/>
      <c r="E320" s="1250"/>
      <c r="F320" s="1350">
        <f>VLOOKUP(B320,[4]Лист_1!$A:$E,5,0)</f>
        <v>64</v>
      </c>
      <c r="G320" s="1259" t="s">
        <v>24</v>
      </c>
      <c r="H320" s="1251"/>
      <c r="I320" s="1234"/>
      <c r="J320" s="1234"/>
      <c r="K320" s="1234"/>
      <c r="L320" s="1234"/>
      <c r="M320" s="1234"/>
      <c r="N320" s="1234"/>
      <c r="O320" s="1234"/>
      <c r="P320" s="1234"/>
      <c r="Q320" s="1234"/>
      <c r="R320" s="1234"/>
      <c r="S320" s="1233"/>
      <c r="T320" s="1234"/>
      <c r="U320" s="1243" t="s">
        <v>23</v>
      </c>
      <c r="V320" s="1243"/>
      <c r="W320" s="1234"/>
      <c r="X320" s="1233"/>
      <c r="Y320" s="1234"/>
      <c r="Z320" s="1234"/>
      <c r="AA320" s="1234"/>
      <c r="AB320" s="1234"/>
      <c r="AC320" s="1234"/>
      <c r="AD320" s="1234"/>
      <c r="AE320" s="1234"/>
      <c r="AF320" s="1234"/>
    </row>
    <row r="321" spans="1:32" s="1265" customFormat="1" ht="12" customHeight="1">
      <c r="A321" s="1263" t="s">
        <v>17</v>
      </c>
      <c r="B321" s="1273" t="s">
        <v>1157</v>
      </c>
      <c r="C321" s="1250" t="s">
        <v>42</v>
      </c>
      <c r="D321" s="1250"/>
      <c r="E321" s="1250"/>
      <c r="F321" s="1350">
        <f>VLOOKUP(B321,[4]Лист_1!$A:$E,5,0)</f>
        <v>122</v>
      </c>
      <c r="G321" s="1259" t="s">
        <v>24</v>
      </c>
      <c r="H321" s="1251"/>
      <c r="I321" s="1234"/>
      <c r="J321" s="1234"/>
      <c r="K321" s="1234"/>
      <c r="L321" s="1234"/>
      <c r="M321" s="1234"/>
      <c r="N321" s="1234"/>
      <c r="O321" s="1234"/>
      <c r="P321" s="1234"/>
      <c r="Q321" s="1234"/>
      <c r="R321" s="1234"/>
      <c r="S321" s="1233"/>
      <c r="T321" s="1234"/>
      <c r="U321" s="1243" t="s">
        <v>23</v>
      </c>
      <c r="V321" s="1243"/>
      <c r="W321" s="1234"/>
      <c r="X321" s="1233"/>
      <c r="Y321" s="1234"/>
      <c r="Z321" s="1234"/>
      <c r="AA321" s="1234"/>
      <c r="AB321" s="1234"/>
      <c r="AC321" s="1234"/>
      <c r="AD321" s="1234"/>
      <c r="AE321" s="1234"/>
      <c r="AF321" s="1234"/>
    </row>
    <row r="322" spans="1:32" s="1265" customFormat="1" ht="12" customHeight="1">
      <c r="A322" s="1263" t="s">
        <v>17</v>
      </c>
      <c r="B322" s="1273" t="s">
        <v>1157</v>
      </c>
      <c r="C322" s="1250" t="s">
        <v>43</v>
      </c>
      <c r="D322" s="1250"/>
      <c r="E322" s="1250"/>
      <c r="F322" s="1350">
        <f>VLOOKUP(B322,[4]Лист_1!$A:$E,5,0)</f>
        <v>122</v>
      </c>
      <c r="G322" s="1259" t="s">
        <v>24</v>
      </c>
      <c r="H322" s="1251"/>
      <c r="I322" s="1234"/>
      <c r="J322" s="1234"/>
      <c r="K322" s="1234"/>
      <c r="L322" s="1234"/>
      <c r="M322" s="1234"/>
      <c r="N322" s="1234"/>
      <c r="O322" s="1234"/>
      <c r="P322" s="1234"/>
      <c r="Q322" s="1234"/>
      <c r="R322" s="1234"/>
      <c r="S322" s="1233"/>
      <c r="T322" s="1234"/>
      <c r="U322" s="1243" t="s">
        <v>23</v>
      </c>
      <c r="V322" s="1243"/>
      <c r="W322" s="1234"/>
      <c r="X322" s="1233"/>
      <c r="Y322" s="1234"/>
      <c r="Z322" s="1234"/>
      <c r="AA322" s="1234"/>
      <c r="AB322" s="1234"/>
      <c r="AC322" s="1234"/>
      <c r="AD322" s="1234"/>
      <c r="AE322" s="1234"/>
      <c r="AF322" s="1234"/>
    </row>
    <row r="323" spans="1:32" s="1265" customFormat="1" ht="12" customHeight="1">
      <c r="A323" s="1263" t="s">
        <v>17</v>
      </c>
      <c r="B323" s="1273" t="s">
        <v>1158</v>
      </c>
      <c r="C323" s="1250" t="s">
        <v>42</v>
      </c>
      <c r="D323" s="1250"/>
      <c r="E323" s="1250"/>
      <c r="F323" s="1350">
        <f>VLOOKUP(B323,[4]Лист_1!$A:$E,5,0)</f>
        <v>78</v>
      </c>
      <c r="G323" s="1259" t="s">
        <v>24</v>
      </c>
      <c r="H323" s="1251"/>
      <c r="I323" s="1234"/>
      <c r="J323" s="1234"/>
      <c r="K323" s="1234"/>
      <c r="L323" s="1234"/>
      <c r="M323" s="1234"/>
      <c r="N323" s="1234"/>
      <c r="O323" s="1234"/>
      <c r="P323" s="1234"/>
      <c r="Q323" s="1234"/>
      <c r="R323" s="1234"/>
      <c r="S323" s="1233"/>
      <c r="T323" s="1234"/>
      <c r="U323" s="1243" t="s">
        <v>23</v>
      </c>
      <c r="V323" s="1243"/>
      <c r="W323" s="1234"/>
      <c r="X323" s="1233"/>
      <c r="Y323" s="1234"/>
      <c r="Z323" s="1234"/>
      <c r="AA323" s="1234"/>
      <c r="AB323" s="1234"/>
      <c r="AC323" s="1234"/>
      <c r="AD323" s="1234"/>
      <c r="AE323" s="1234"/>
      <c r="AF323" s="1234"/>
    </row>
    <row r="324" spans="1:32" s="1235" customFormat="1" ht="12" customHeight="1">
      <c r="A324" s="1228" t="s">
        <v>17</v>
      </c>
      <c r="B324" s="1273" t="s">
        <v>687</v>
      </c>
      <c r="C324" s="1229" t="s">
        <v>42</v>
      </c>
      <c r="D324" s="1225">
        <v>9</v>
      </c>
      <c r="E324" s="1229"/>
      <c r="F324" s="1350">
        <f>VLOOKUP(B324,[4]Лист_1!$A:$E,5,0)</f>
        <v>87</v>
      </c>
      <c r="G324" s="1225" t="s">
        <v>24</v>
      </c>
      <c r="H324" s="1230"/>
      <c r="I324" s="1231"/>
      <c r="J324" s="1231"/>
      <c r="K324" s="1231"/>
      <c r="L324" s="1231"/>
      <c r="M324" s="1231"/>
      <c r="N324" s="1231"/>
      <c r="O324" s="1231"/>
      <c r="P324" s="1231"/>
      <c r="Q324" s="1231"/>
      <c r="R324" s="1231"/>
      <c r="S324" s="1232"/>
      <c r="T324" s="1233"/>
      <c r="U324" s="1243" t="s">
        <v>23</v>
      </c>
      <c r="V324" s="1243" t="s">
        <v>23</v>
      </c>
      <c r="W324" s="1234"/>
      <c r="X324" s="1233"/>
      <c r="Y324" s="1231"/>
      <c r="Z324" s="1231"/>
      <c r="AA324" s="1231"/>
      <c r="AB324" s="1231"/>
      <c r="AC324" s="1231"/>
      <c r="AD324" s="1231"/>
      <c r="AE324" s="1231"/>
      <c r="AF324" s="1231"/>
    </row>
    <row r="325" spans="1:32" s="1235" customFormat="1" ht="12" hidden="1" customHeight="1">
      <c r="A325" s="1228" t="s">
        <v>17</v>
      </c>
      <c r="B325" s="1273" t="s">
        <v>694</v>
      </c>
      <c r="C325" s="1229" t="s">
        <v>43</v>
      </c>
      <c r="D325" s="1225"/>
      <c r="E325" s="1225"/>
      <c r="F325" s="1350">
        <f>VLOOKUP(B325,[4]Лист_1!$A:$E,5,0)</f>
        <v>13</v>
      </c>
      <c r="G325" s="1225" t="s">
        <v>22</v>
      </c>
      <c r="H325" s="1230"/>
      <c r="I325" s="1313" t="s">
        <v>1234</v>
      </c>
      <c r="J325" s="1231"/>
      <c r="K325" s="1231"/>
      <c r="L325" s="1231"/>
      <c r="M325" s="1231"/>
      <c r="N325" s="1231"/>
      <c r="O325" s="1231"/>
      <c r="P325" s="1231"/>
      <c r="Q325" s="1231"/>
      <c r="R325" s="1231"/>
      <c r="S325" s="1232"/>
      <c r="T325" s="1232"/>
      <c r="U325" s="1233"/>
      <c r="V325" s="1231"/>
      <c r="W325" s="1234"/>
      <c r="X325" s="1233"/>
      <c r="Y325" s="1231"/>
      <c r="Z325" s="1231"/>
      <c r="AA325" s="1231"/>
      <c r="AB325" s="1231"/>
      <c r="AC325" s="1231"/>
      <c r="AD325" s="1231"/>
      <c r="AE325" s="1231"/>
      <c r="AF325" s="1243" t="s">
        <v>23</v>
      </c>
    </row>
    <row r="326" spans="1:32" s="1235" customFormat="1" ht="12" customHeight="1">
      <c r="A326" s="1228" t="s">
        <v>17</v>
      </c>
      <c r="B326" s="1273" t="s">
        <v>1105</v>
      </c>
      <c r="C326" s="1229" t="s">
        <v>42</v>
      </c>
      <c r="D326" s="1225"/>
      <c r="E326" s="1225"/>
      <c r="F326" s="1350">
        <f>VLOOKUP(B326,[4]Лист_1!$A:$E,5,0)</f>
        <v>234</v>
      </c>
      <c r="G326" s="1225" t="s">
        <v>24</v>
      </c>
      <c r="H326" s="1230"/>
      <c r="I326" s="1231"/>
      <c r="J326" s="1231"/>
      <c r="K326" s="1231"/>
      <c r="L326" s="1231"/>
      <c r="M326" s="1231"/>
      <c r="N326" s="1231"/>
      <c r="O326" s="1231"/>
      <c r="P326" s="1231"/>
      <c r="Q326" s="1231"/>
      <c r="R326" s="1231"/>
      <c r="S326" s="1232"/>
      <c r="T326" s="1232"/>
      <c r="U326" s="1243" t="s">
        <v>23</v>
      </c>
      <c r="V326" s="1231"/>
      <c r="W326" s="1234"/>
      <c r="X326" s="1233"/>
      <c r="Y326" s="1231"/>
      <c r="Z326" s="1231"/>
      <c r="AA326" s="1231"/>
      <c r="AB326" s="1231"/>
      <c r="AC326" s="1231"/>
      <c r="AD326" s="1231"/>
      <c r="AE326" s="1231"/>
      <c r="AF326" s="1243"/>
    </row>
    <row r="327" spans="1:32" s="1235" customFormat="1" ht="12" customHeight="1">
      <c r="A327" s="1228" t="s">
        <v>17</v>
      </c>
      <c r="B327" s="1273" t="s">
        <v>1227</v>
      </c>
      <c r="C327" s="1229" t="s">
        <v>42</v>
      </c>
      <c r="D327" s="1229"/>
      <c r="E327" s="1229"/>
      <c r="F327" s="1350">
        <f>VLOOKUP(B327,[4]Лист_1!$A:$E,5,0)</f>
        <v>3</v>
      </c>
      <c r="G327" s="1225" t="s">
        <v>24</v>
      </c>
      <c r="H327" s="1230"/>
      <c r="I327" s="1231"/>
      <c r="J327" s="1231"/>
      <c r="K327" s="1231"/>
      <c r="L327" s="1231"/>
      <c r="M327" s="1231"/>
      <c r="N327" s="1231"/>
      <c r="O327" s="1231"/>
      <c r="P327" s="1231"/>
      <c r="Q327" s="1231"/>
      <c r="R327" s="1231"/>
      <c r="S327" s="1232"/>
      <c r="T327" s="1233"/>
      <c r="U327" s="1243" t="s">
        <v>23</v>
      </c>
      <c r="V327" s="1243" t="s">
        <v>23</v>
      </c>
      <c r="W327" s="1234"/>
      <c r="X327" s="1233"/>
      <c r="Y327" s="1231"/>
      <c r="Z327" s="1231"/>
      <c r="AA327" s="1231"/>
      <c r="AB327" s="1231"/>
      <c r="AC327" s="1231"/>
      <c r="AD327" s="1231"/>
      <c r="AE327" s="1231"/>
      <c r="AF327" s="1231"/>
    </row>
    <row r="328" spans="1:32" s="1235" customFormat="1" ht="12" customHeight="1">
      <c r="A328" s="1228" t="s">
        <v>17</v>
      </c>
      <c r="B328" s="1273" t="s">
        <v>843</v>
      </c>
      <c r="C328" s="1229" t="s">
        <v>42</v>
      </c>
      <c r="D328" s="1229"/>
      <c r="E328" s="1229"/>
      <c r="F328" s="1350">
        <f>VLOOKUP(B328,[4]Лист_1!$A:$E,5,0)</f>
        <v>15</v>
      </c>
      <c r="G328" s="1225" t="s">
        <v>24</v>
      </c>
      <c r="H328" s="1230"/>
      <c r="I328" s="1231"/>
      <c r="J328" s="1231"/>
      <c r="K328" s="1231"/>
      <c r="L328" s="1231"/>
      <c r="M328" s="1231"/>
      <c r="N328" s="1231"/>
      <c r="O328" s="1231"/>
      <c r="P328" s="1231"/>
      <c r="Q328" s="1231"/>
      <c r="R328" s="1231"/>
      <c r="S328" s="1232"/>
      <c r="T328" s="1233"/>
      <c r="U328" s="1243" t="s">
        <v>23</v>
      </c>
      <c r="V328" s="1234"/>
      <c r="W328" s="1234"/>
      <c r="X328" s="1233"/>
      <c r="Y328" s="1231"/>
      <c r="Z328" s="1231"/>
      <c r="AA328" s="1231"/>
      <c r="AB328" s="1231"/>
      <c r="AC328" s="1231"/>
      <c r="AD328" s="1231"/>
      <c r="AE328" s="1231"/>
      <c r="AF328" s="1231"/>
    </row>
    <row r="329" spans="1:32" s="1235" customFormat="1" ht="12" customHeight="1">
      <c r="A329" s="1228" t="s">
        <v>17</v>
      </c>
      <c r="B329" s="1273" t="s">
        <v>672</v>
      </c>
      <c r="C329" s="1229" t="s">
        <v>42</v>
      </c>
      <c r="D329" s="1229"/>
      <c r="E329" s="1229"/>
      <c r="F329" s="1350">
        <f>VLOOKUP(B329,[4]Лист_1!$A:$E,5,0)</f>
        <v>22</v>
      </c>
      <c r="G329" s="1225" t="s">
        <v>24</v>
      </c>
      <c r="H329" s="1230"/>
      <c r="I329" s="1231"/>
      <c r="J329" s="1231"/>
      <c r="K329" s="1231"/>
      <c r="L329" s="1248"/>
      <c r="M329" s="1231"/>
      <c r="N329" s="1231"/>
      <c r="O329" s="1231"/>
      <c r="P329" s="1231"/>
      <c r="Q329" s="1231"/>
      <c r="R329" s="1231"/>
      <c r="S329" s="1232"/>
      <c r="T329" s="1233"/>
      <c r="U329" s="1243" t="s">
        <v>23</v>
      </c>
      <c r="V329" s="1243" t="s">
        <v>23</v>
      </c>
      <c r="W329" s="1234"/>
      <c r="X329" s="1233"/>
      <c r="Y329" s="1231"/>
      <c r="Z329" s="1231"/>
      <c r="AA329" s="1231"/>
      <c r="AB329" s="1231"/>
      <c r="AC329" s="1231"/>
      <c r="AD329" s="1231"/>
      <c r="AE329" s="1231"/>
      <c r="AF329" s="1231"/>
    </row>
    <row r="330" spans="1:32" s="1235" customFormat="1">
      <c r="A330" s="1228" t="s">
        <v>17</v>
      </c>
      <c r="B330" s="1273" t="s">
        <v>845</v>
      </c>
      <c r="C330" s="1229" t="s">
        <v>42</v>
      </c>
      <c r="D330" s="1229"/>
      <c r="E330" s="1229"/>
      <c r="F330" s="1350">
        <f>VLOOKUP(B330,[4]Лист_1!$A:$E,5,0)</f>
        <v>129</v>
      </c>
      <c r="G330" s="1225" t="s">
        <v>24</v>
      </c>
      <c r="H330" s="1230"/>
      <c r="I330" s="1231"/>
      <c r="J330" s="1231"/>
      <c r="K330" s="1231"/>
      <c r="L330" s="1231"/>
      <c r="M330" s="1231"/>
      <c r="N330" s="1231"/>
      <c r="O330" s="1231"/>
      <c r="P330" s="1231"/>
      <c r="Q330" s="1231"/>
      <c r="R330" s="1231"/>
      <c r="S330" s="1232"/>
      <c r="T330" s="1233"/>
      <c r="U330" s="1243" t="s">
        <v>23</v>
      </c>
      <c r="V330" s="1231"/>
      <c r="W330" s="1234"/>
      <c r="X330" s="1233"/>
      <c r="Y330" s="1231"/>
      <c r="Z330" s="1231"/>
      <c r="AA330" s="1231"/>
      <c r="AB330" s="1231"/>
      <c r="AC330" s="1231"/>
      <c r="AD330" s="1231"/>
      <c r="AE330" s="1231"/>
      <c r="AF330" s="1231"/>
    </row>
    <row r="331" spans="1:32" s="1242" customFormat="1">
      <c r="A331" s="1273" t="s">
        <v>17</v>
      </c>
      <c r="B331" s="1273" t="s">
        <v>1130</v>
      </c>
      <c r="C331" s="1240" t="s">
        <v>42</v>
      </c>
      <c r="D331" s="1240"/>
      <c r="E331" s="1240"/>
      <c r="F331" s="1350">
        <f>VLOOKUP(B331,[4]Лист_1!$A:$E,5,0)</f>
        <v>130</v>
      </c>
      <c r="G331" s="1315" t="s">
        <v>24</v>
      </c>
      <c r="H331" s="1241"/>
      <c r="I331" s="1232"/>
      <c r="J331" s="1232"/>
      <c r="K331" s="1232"/>
      <c r="L331" s="1232"/>
      <c r="M331" s="1232"/>
      <c r="N331" s="1232"/>
      <c r="O331" s="1232"/>
      <c r="P331" s="1232"/>
      <c r="Q331" s="1232"/>
      <c r="R331" s="1232"/>
      <c r="S331" s="1232"/>
      <c r="T331" s="1233"/>
      <c r="U331" s="1243" t="s">
        <v>23</v>
      </c>
      <c r="V331" s="1232"/>
      <c r="W331" s="1233"/>
      <c r="X331" s="1233"/>
      <c r="Y331" s="1232"/>
      <c r="Z331" s="1232"/>
      <c r="AA331" s="1232"/>
      <c r="AB331" s="1232"/>
      <c r="AC331" s="1232"/>
      <c r="AD331" s="1232"/>
      <c r="AE331" s="1232"/>
      <c r="AF331" s="1232"/>
    </row>
    <row r="332" spans="1:32" s="1242" customFormat="1">
      <c r="A332" s="1273" t="s">
        <v>17</v>
      </c>
      <c r="B332" s="1273" t="s">
        <v>1124</v>
      </c>
      <c r="C332" s="1240" t="s">
        <v>43</v>
      </c>
      <c r="D332" s="1240"/>
      <c r="E332" s="1240"/>
      <c r="F332" s="1350">
        <f>VLOOKUP(B332,[4]Лист_1!$A:$E,5,0)</f>
        <v>0</v>
      </c>
      <c r="G332" s="1315" t="s">
        <v>24</v>
      </c>
      <c r="H332" s="1241"/>
      <c r="I332" s="1232"/>
      <c r="J332" s="1232"/>
      <c r="K332" s="1232"/>
      <c r="L332" s="1232"/>
      <c r="M332" s="1232"/>
      <c r="N332" s="1232"/>
      <c r="O332" s="1232"/>
      <c r="P332" s="1232"/>
      <c r="Q332" s="1232"/>
      <c r="R332" s="1232"/>
      <c r="S332" s="1232"/>
      <c r="T332" s="1233"/>
      <c r="U332" s="1243" t="s">
        <v>23</v>
      </c>
      <c r="V332" s="1232"/>
      <c r="W332" s="1233"/>
      <c r="X332" s="1233"/>
      <c r="Y332" s="1232"/>
      <c r="Z332" s="1232"/>
      <c r="AA332" s="1232"/>
      <c r="AB332" s="1232"/>
      <c r="AC332" s="1232"/>
      <c r="AD332" s="1232"/>
      <c r="AE332" s="1232"/>
      <c r="AF332" s="1232"/>
    </row>
    <row r="333" spans="1:32" s="1242" customFormat="1">
      <c r="A333" s="1273" t="s">
        <v>17</v>
      </c>
      <c r="B333" s="1273" t="s">
        <v>1123</v>
      </c>
      <c r="C333" s="1240" t="s">
        <v>42</v>
      </c>
      <c r="D333" s="1240"/>
      <c r="E333" s="1240"/>
      <c r="F333" s="1350">
        <f>VLOOKUP(B333,[4]Лист_1!$A:$E,5,0)</f>
        <v>86</v>
      </c>
      <c r="G333" s="1315" t="s">
        <v>24</v>
      </c>
      <c r="H333" s="1241"/>
      <c r="I333" s="1232"/>
      <c r="J333" s="1232"/>
      <c r="K333" s="1232"/>
      <c r="L333" s="1232"/>
      <c r="M333" s="1232"/>
      <c r="N333" s="1232"/>
      <c r="O333" s="1232"/>
      <c r="P333" s="1232"/>
      <c r="Q333" s="1232"/>
      <c r="R333" s="1232"/>
      <c r="S333" s="1232"/>
      <c r="T333" s="1233"/>
      <c r="U333" s="1243" t="s">
        <v>23</v>
      </c>
      <c r="V333" s="1232"/>
      <c r="W333" s="1233"/>
      <c r="X333" s="1233"/>
      <c r="Y333" s="1232"/>
      <c r="Z333" s="1232"/>
      <c r="AA333" s="1232"/>
      <c r="AB333" s="1232"/>
      <c r="AC333" s="1232"/>
      <c r="AD333" s="1232"/>
      <c r="AE333" s="1232"/>
      <c r="AF333" s="1232"/>
    </row>
    <row r="334" spans="1:32" s="1235" customFormat="1">
      <c r="A334" s="1228" t="s">
        <v>17</v>
      </c>
      <c r="B334" s="1273" t="s">
        <v>846</v>
      </c>
      <c r="C334" s="1229" t="s">
        <v>42</v>
      </c>
      <c r="D334" s="1229"/>
      <c r="E334" s="1229"/>
      <c r="F334" s="1350">
        <f>VLOOKUP(B334,[4]Лист_1!$A:$E,5,0)</f>
        <v>38</v>
      </c>
      <c r="G334" s="1225" t="s">
        <v>24</v>
      </c>
      <c r="H334" s="1230"/>
      <c r="I334" s="1231"/>
      <c r="J334" s="1231"/>
      <c r="K334" s="1231"/>
      <c r="L334" s="1231"/>
      <c r="M334" s="1231"/>
      <c r="N334" s="1231"/>
      <c r="O334" s="1231"/>
      <c r="P334" s="1231"/>
      <c r="Q334" s="1231"/>
      <c r="R334" s="1231"/>
      <c r="S334" s="1232"/>
      <c r="T334" s="1233"/>
      <c r="U334" s="1243" t="s">
        <v>23</v>
      </c>
      <c r="V334" s="1231"/>
      <c r="W334" s="1234"/>
      <c r="X334" s="1233"/>
      <c r="Y334" s="1231"/>
      <c r="Z334" s="1231"/>
      <c r="AA334" s="1231"/>
      <c r="AB334" s="1231"/>
      <c r="AC334" s="1231"/>
      <c r="AD334" s="1231"/>
      <c r="AE334" s="1231"/>
      <c r="AF334" s="1231"/>
    </row>
    <row r="335" spans="1:32" s="1235" customFormat="1">
      <c r="A335" s="1228" t="s">
        <v>17</v>
      </c>
      <c r="B335" s="1273" t="s">
        <v>1098</v>
      </c>
      <c r="C335" s="1229" t="s">
        <v>42</v>
      </c>
      <c r="D335" s="1229"/>
      <c r="E335" s="1229"/>
      <c r="F335" s="1350">
        <f>VLOOKUP(B335,[4]Лист_1!$A:$E,5,0)</f>
        <v>83</v>
      </c>
      <c r="G335" s="1225" t="s">
        <v>24</v>
      </c>
      <c r="H335" s="1230"/>
      <c r="I335" s="1231"/>
      <c r="J335" s="1231"/>
      <c r="K335" s="1231"/>
      <c r="L335" s="1231"/>
      <c r="M335" s="1231"/>
      <c r="N335" s="1231"/>
      <c r="O335" s="1231"/>
      <c r="P335" s="1231"/>
      <c r="Q335" s="1231"/>
      <c r="R335" s="1231"/>
      <c r="S335" s="1232"/>
      <c r="T335" s="1233"/>
      <c r="U335" s="1243" t="s">
        <v>23</v>
      </c>
      <c r="V335" s="1231"/>
      <c r="W335" s="1234"/>
      <c r="X335" s="1233"/>
      <c r="Y335" s="1231"/>
      <c r="Z335" s="1231"/>
      <c r="AA335" s="1231"/>
      <c r="AB335" s="1231"/>
      <c r="AC335" s="1231"/>
      <c r="AD335" s="1231"/>
      <c r="AE335" s="1231"/>
      <c r="AF335" s="1231"/>
    </row>
    <row r="336" spans="1:32" s="1235" customFormat="1">
      <c r="A336" s="1228" t="s">
        <v>17</v>
      </c>
      <c r="B336" s="1273" t="s">
        <v>1253</v>
      </c>
      <c r="C336" s="1229" t="s">
        <v>42</v>
      </c>
      <c r="D336" s="1229"/>
      <c r="E336" s="1229"/>
      <c r="F336" s="1350">
        <f>VLOOKUP(B336,[4]Лист_1!$A:$E,5,0)</f>
        <v>119</v>
      </c>
      <c r="G336" s="1225" t="s">
        <v>24</v>
      </c>
      <c r="H336" s="1230"/>
      <c r="I336" s="1231"/>
      <c r="J336" s="1231"/>
      <c r="K336" s="1231"/>
      <c r="L336" s="1231"/>
      <c r="M336" s="1231"/>
      <c r="N336" s="1231"/>
      <c r="O336" s="1231"/>
      <c r="P336" s="1231"/>
      <c r="Q336" s="1231"/>
      <c r="R336" s="1231"/>
      <c r="S336" s="1232"/>
      <c r="T336" s="1233"/>
      <c r="U336" s="1243" t="s">
        <v>23</v>
      </c>
      <c r="V336" s="1231"/>
      <c r="W336" s="1234"/>
      <c r="X336" s="1233"/>
      <c r="Y336" s="1231"/>
      <c r="Z336" s="1231"/>
      <c r="AA336" s="1231"/>
      <c r="AB336" s="1231"/>
      <c r="AC336" s="1231"/>
      <c r="AD336" s="1231"/>
      <c r="AE336" s="1231"/>
      <c r="AF336" s="1231"/>
    </row>
    <row r="337" spans="1:82" s="1235" customFormat="1">
      <c r="A337" s="1228" t="s">
        <v>17</v>
      </c>
      <c r="B337" s="1273" t="s">
        <v>1041</v>
      </c>
      <c r="C337" s="1229" t="s">
        <v>42</v>
      </c>
      <c r="D337" s="1229"/>
      <c r="E337" s="1229"/>
      <c r="F337" s="1350">
        <f>VLOOKUP(B337,[4]Лист_1!$A:$E,5,0)</f>
        <v>123</v>
      </c>
      <c r="G337" s="1225" t="s">
        <v>24</v>
      </c>
      <c r="H337" s="1230"/>
      <c r="I337" s="1231"/>
      <c r="J337" s="1231"/>
      <c r="K337" s="1231"/>
      <c r="L337" s="1231"/>
      <c r="M337" s="1231"/>
      <c r="N337" s="1231"/>
      <c r="O337" s="1231"/>
      <c r="P337" s="1231"/>
      <c r="Q337" s="1231"/>
      <c r="R337" s="1231"/>
      <c r="S337" s="1232"/>
      <c r="T337" s="1233"/>
      <c r="U337" s="1243" t="s">
        <v>23</v>
      </c>
      <c r="V337" s="1231"/>
      <c r="W337" s="1234"/>
      <c r="X337" s="1233"/>
      <c r="Y337" s="1231"/>
      <c r="Z337" s="1231"/>
      <c r="AA337" s="1231"/>
      <c r="AB337" s="1231"/>
      <c r="AC337" s="1231"/>
      <c r="AD337" s="1231"/>
      <c r="AE337" s="1231"/>
      <c r="AF337" s="1231"/>
    </row>
    <row r="338" spans="1:82" s="1235" customFormat="1">
      <c r="A338" s="1228" t="s">
        <v>17</v>
      </c>
      <c r="B338" s="1273" t="s">
        <v>962</v>
      </c>
      <c r="C338" s="1229" t="s">
        <v>42</v>
      </c>
      <c r="D338" s="1229"/>
      <c r="E338" s="1229"/>
      <c r="F338" s="1350">
        <f>VLOOKUP(B338,[4]Лист_1!$A:$E,5,0)</f>
        <v>30</v>
      </c>
      <c r="G338" s="1225" t="s">
        <v>24</v>
      </c>
      <c r="H338" s="1230"/>
      <c r="I338" s="1231"/>
      <c r="J338" s="1231"/>
      <c r="K338" s="1231"/>
      <c r="L338" s="1231"/>
      <c r="M338" s="1231"/>
      <c r="N338" s="1231"/>
      <c r="O338" s="1231"/>
      <c r="P338" s="1231"/>
      <c r="Q338" s="1231"/>
      <c r="R338" s="1231"/>
      <c r="S338" s="1232"/>
      <c r="T338" s="1233"/>
      <c r="U338" s="1243" t="s">
        <v>23</v>
      </c>
      <c r="V338" s="1243"/>
      <c r="W338" s="1234"/>
      <c r="X338" s="1233"/>
      <c r="Y338" s="1231"/>
      <c r="Z338" s="1231"/>
      <c r="AA338" s="1231"/>
      <c r="AB338" s="1231"/>
      <c r="AC338" s="1231"/>
      <c r="AD338" s="1231"/>
      <c r="AE338" s="1231"/>
      <c r="AF338" s="1231"/>
    </row>
    <row r="339" spans="1:82" s="1235" customFormat="1">
      <c r="A339" s="1228" t="s">
        <v>17</v>
      </c>
      <c r="B339" s="1273" t="s">
        <v>1337</v>
      </c>
      <c r="C339" s="1229" t="s">
        <v>42</v>
      </c>
      <c r="D339" s="1229"/>
      <c r="E339" s="1229"/>
      <c r="F339" s="1350">
        <f>VLOOKUP(B339,[4]Лист_1!$A:$E,5,0)</f>
        <v>68</v>
      </c>
      <c r="G339" s="1225" t="s">
        <v>24</v>
      </c>
      <c r="H339" s="1230"/>
      <c r="I339" s="1231"/>
      <c r="J339" s="1231"/>
      <c r="K339" s="1231"/>
      <c r="L339" s="1231"/>
      <c r="M339" s="1231"/>
      <c r="N339" s="1231"/>
      <c r="O339" s="1231"/>
      <c r="P339" s="1231"/>
      <c r="Q339" s="1231"/>
      <c r="R339" s="1231"/>
      <c r="S339" s="1232"/>
      <c r="T339" s="1233"/>
      <c r="U339" s="1243" t="s">
        <v>23</v>
      </c>
      <c r="V339" s="1243"/>
      <c r="W339" s="1234"/>
      <c r="X339" s="1233"/>
      <c r="Y339" s="1231"/>
      <c r="Z339" s="1231"/>
      <c r="AA339" s="1231"/>
      <c r="AB339" s="1231"/>
      <c r="AC339" s="1231"/>
      <c r="AD339" s="1231"/>
      <c r="AE339" s="1231"/>
      <c r="AF339" s="1231"/>
    </row>
    <row r="340" spans="1:82" s="1235" customFormat="1">
      <c r="A340" s="1228" t="s">
        <v>17</v>
      </c>
      <c r="B340" s="1273" t="s">
        <v>1229</v>
      </c>
      <c r="C340" s="1229" t="s">
        <v>42</v>
      </c>
      <c r="D340" s="1229"/>
      <c r="E340" s="1229"/>
      <c r="F340" s="1350">
        <f>VLOOKUP(B340,[4]Лист_1!$A:$E,5,0)</f>
        <v>69</v>
      </c>
      <c r="G340" s="1225" t="s">
        <v>24</v>
      </c>
      <c r="H340" s="1230"/>
      <c r="I340" s="1231"/>
      <c r="J340" s="1231"/>
      <c r="K340" s="1231"/>
      <c r="L340" s="1231"/>
      <c r="M340" s="1231"/>
      <c r="N340" s="1231"/>
      <c r="O340" s="1231"/>
      <c r="P340" s="1231"/>
      <c r="Q340" s="1231"/>
      <c r="R340" s="1231"/>
      <c r="S340" s="1232"/>
      <c r="T340" s="1233"/>
      <c r="U340" s="1243" t="s">
        <v>23</v>
      </c>
      <c r="V340" s="1243"/>
      <c r="W340" s="1234"/>
      <c r="X340" s="1233"/>
      <c r="Y340" s="1231"/>
      <c r="Z340" s="1231"/>
      <c r="AA340" s="1231"/>
      <c r="AB340" s="1231"/>
      <c r="AC340" s="1231"/>
      <c r="AD340" s="1231"/>
      <c r="AE340" s="1231"/>
      <c r="AF340" s="1231"/>
    </row>
    <row r="341" spans="1:82" s="1235" customFormat="1">
      <c r="A341" s="1228" t="s">
        <v>17</v>
      </c>
      <c r="B341" s="1273" t="s">
        <v>1229</v>
      </c>
      <c r="C341" s="1229" t="s">
        <v>43</v>
      </c>
      <c r="D341" s="1229"/>
      <c r="E341" s="1229"/>
      <c r="F341" s="1350">
        <f>VLOOKUP(B341,[4]Лист_1!$A:$E,5,0)</f>
        <v>69</v>
      </c>
      <c r="G341" s="1225" t="s">
        <v>24</v>
      </c>
      <c r="H341" s="1230"/>
      <c r="I341" s="1231"/>
      <c r="J341" s="1231"/>
      <c r="K341" s="1231"/>
      <c r="L341" s="1231"/>
      <c r="M341" s="1231"/>
      <c r="N341" s="1231"/>
      <c r="O341" s="1231"/>
      <c r="P341" s="1231"/>
      <c r="Q341" s="1231"/>
      <c r="R341" s="1231"/>
      <c r="S341" s="1232"/>
      <c r="T341" s="1233"/>
      <c r="U341" s="1243" t="s">
        <v>23</v>
      </c>
      <c r="V341" s="1243"/>
      <c r="W341" s="1234"/>
      <c r="X341" s="1233"/>
      <c r="Y341" s="1231"/>
      <c r="Z341" s="1231"/>
      <c r="AA341" s="1231"/>
      <c r="AB341" s="1231"/>
      <c r="AC341" s="1231"/>
      <c r="AD341" s="1231"/>
      <c r="AE341" s="1231"/>
      <c r="AF341" s="1231"/>
    </row>
    <row r="342" spans="1:82" s="1235" customFormat="1">
      <c r="A342" s="1228" t="s">
        <v>17</v>
      </c>
      <c r="B342" s="1273" t="s">
        <v>1270</v>
      </c>
      <c r="C342" s="1229" t="s">
        <v>42</v>
      </c>
      <c r="D342" s="1229"/>
      <c r="E342" s="1229"/>
      <c r="F342" s="1350">
        <f>VLOOKUP(B342,[4]Лист_1!$A:$E,5,0)</f>
        <v>44</v>
      </c>
      <c r="G342" s="1225" t="s">
        <v>24</v>
      </c>
      <c r="H342" s="1230"/>
      <c r="I342" s="1231"/>
      <c r="J342" s="1231"/>
      <c r="K342" s="1231"/>
      <c r="L342" s="1231"/>
      <c r="M342" s="1231"/>
      <c r="N342" s="1231"/>
      <c r="O342" s="1231"/>
      <c r="P342" s="1231"/>
      <c r="Q342" s="1231"/>
      <c r="R342" s="1231"/>
      <c r="S342" s="1232"/>
      <c r="T342" s="1233"/>
      <c r="U342" s="1243" t="s">
        <v>23</v>
      </c>
      <c r="V342" s="1243"/>
      <c r="W342" s="1234"/>
      <c r="X342" s="1233"/>
      <c r="Y342" s="1231"/>
      <c r="Z342" s="1231"/>
      <c r="AA342" s="1231"/>
      <c r="AB342" s="1231"/>
      <c r="AC342" s="1231"/>
      <c r="AD342" s="1231"/>
      <c r="AE342" s="1231"/>
      <c r="AF342" s="1231"/>
    </row>
    <row r="343" spans="1:82" s="1235" customFormat="1">
      <c r="A343" s="1228" t="s">
        <v>17</v>
      </c>
      <c r="B343" s="1273" t="s">
        <v>1288</v>
      </c>
      <c r="C343" s="1229" t="s">
        <v>42</v>
      </c>
      <c r="D343" s="1229"/>
      <c r="E343" s="1229"/>
      <c r="F343" s="1350">
        <f>VLOOKUP(B343,[4]Лист_1!$A:$E,5,0)</f>
        <v>165</v>
      </c>
      <c r="G343" s="1225" t="s">
        <v>24</v>
      </c>
      <c r="H343" s="1230"/>
      <c r="I343" s="1231"/>
      <c r="J343" s="1231"/>
      <c r="K343" s="1231"/>
      <c r="L343" s="1231"/>
      <c r="M343" s="1231"/>
      <c r="N343" s="1231"/>
      <c r="O343" s="1231"/>
      <c r="P343" s="1231"/>
      <c r="Q343" s="1231"/>
      <c r="R343" s="1231"/>
      <c r="S343" s="1232"/>
      <c r="T343" s="1233"/>
      <c r="U343" s="1243" t="s">
        <v>23</v>
      </c>
      <c r="V343" s="1243"/>
      <c r="W343" s="1234"/>
      <c r="X343" s="1233"/>
      <c r="Y343" s="1231"/>
      <c r="Z343" s="1231"/>
      <c r="AA343" s="1231"/>
      <c r="AB343" s="1231"/>
      <c r="AC343" s="1231"/>
      <c r="AD343" s="1231"/>
      <c r="AE343" s="1231"/>
      <c r="AF343" s="1231"/>
    </row>
    <row r="344" spans="1:82" s="1238" customFormat="1" ht="13.95" customHeight="1">
      <c r="A344" s="1228" t="s">
        <v>39</v>
      </c>
      <c r="B344" s="1273" t="s">
        <v>743</v>
      </c>
      <c r="C344" s="1229" t="s">
        <v>42</v>
      </c>
      <c r="D344" s="1229"/>
      <c r="E344" s="1229"/>
      <c r="F344" s="1350">
        <f>VLOOKUP(B344,[4]Лист_1!$A:$E,5,0)</f>
        <v>36</v>
      </c>
      <c r="G344" s="1225" t="s">
        <v>24</v>
      </c>
      <c r="H344" s="1230"/>
      <c r="I344" s="1249"/>
      <c r="J344" s="1249"/>
      <c r="K344" s="1249"/>
      <c r="L344" s="1249"/>
      <c r="M344" s="1249"/>
      <c r="N344" s="1249"/>
      <c r="O344" s="1249"/>
      <c r="P344" s="1249"/>
      <c r="Q344" s="1249"/>
      <c r="R344" s="1249"/>
      <c r="S344" s="1233"/>
      <c r="T344" s="1233"/>
      <c r="U344" s="1243" t="s">
        <v>23</v>
      </c>
      <c r="V344" s="1249"/>
      <c r="W344" s="1234"/>
      <c r="X344" s="1233"/>
      <c r="Y344" s="1249"/>
      <c r="Z344" s="1249"/>
      <c r="AA344" s="1249"/>
      <c r="AB344" s="1249"/>
      <c r="AC344" s="1249"/>
      <c r="AD344" s="1249"/>
      <c r="AE344" s="1249"/>
      <c r="AF344" s="1249"/>
    </row>
    <row r="345" spans="1:82" s="1238" customFormat="1" ht="13.95" customHeight="1">
      <c r="A345" s="1228" t="s">
        <v>39</v>
      </c>
      <c r="B345" s="1273" t="s">
        <v>744</v>
      </c>
      <c r="C345" s="1229" t="s">
        <v>42</v>
      </c>
      <c r="D345" s="1229"/>
      <c r="E345" s="1229"/>
      <c r="F345" s="1350">
        <f>VLOOKUP(B345,[4]Лист_1!$A:$E,5,0)</f>
        <v>49</v>
      </c>
      <c r="G345" s="1225" t="s">
        <v>24</v>
      </c>
      <c r="H345" s="1230"/>
      <c r="I345" s="1249"/>
      <c r="J345" s="1249"/>
      <c r="K345" s="1249"/>
      <c r="L345" s="1248"/>
      <c r="M345" s="1249"/>
      <c r="N345" s="1249"/>
      <c r="O345" s="1249"/>
      <c r="P345" s="1249"/>
      <c r="Q345" s="1249"/>
      <c r="R345" s="1249"/>
      <c r="S345" s="1233"/>
      <c r="T345" s="1233"/>
      <c r="U345" s="1243" t="s">
        <v>23</v>
      </c>
      <c r="V345" s="1249"/>
      <c r="W345" s="1234"/>
      <c r="X345" s="1233"/>
      <c r="Y345" s="1249"/>
      <c r="Z345" s="1249"/>
      <c r="AA345" s="1249"/>
      <c r="AB345" s="1249"/>
      <c r="AC345" s="1249"/>
      <c r="AD345" s="1249"/>
      <c r="AE345" s="1249"/>
      <c r="AF345" s="1249"/>
    </row>
    <row r="346" spans="1:82" s="1238" customFormat="1" ht="13.95" customHeight="1">
      <c r="A346" s="1228" t="s">
        <v>39</v>
      </c>
      <c r="B346" s="1273" t="s">
        <v>1294</v>
      </c>
      <c r="C346" s="1229" t="s">
        <v>42</v>
      </c>
      <c r="D346" s="1229"/>
      <c r="E346" s="1229"/>
      <c r="F346" s="1350">
        <f>VLOOKUP(B346,[4]Лист_1!$A:$E,5,0)</f>
        <v>80</v>
      </c>
      <c r="G346" s="1225" t="s">
        <v>24</v>
      </c>
      <c r="H346" s="1230"/>
      <c r="I346" s="1249"/>
      <c r="J346" s="1249"/>
      <c r="K346" s="1249"/>
      <c r="L346" s="1248"/>
      <c r="M346" s="1249"/>
      <c r="N346" s="1249"/>
      <c r="O346" s="1249"/>
      <c r="P346" s="1249"/>
      <c r="Q346" s="1249"/>
      <c r="R346" s="1249"/>
      <c r="S346" s="1233"/>
      <c r="T346" s="1233"/>
      <c r="U346" s="1243" t="s">
        <v>23</v>
      </c>
      <c r="V346" s="1249"/>
      <c r="W346" s="1234"/>
      <c r="X346" s="1233"/>
      <c r="Y346" s="1249"/>
      <c r="Z346" s="1249"/>
      <c r="AA346" s="1249"/>
      <c r="AB346" s="1249"/>
      <c r="AC346" s="1249"/>
      <c r="AD346" s="1249"/>
      <c r="AE346" s="1249"/>
      <c r="AF346" s="1249"/>
    </row>
    <row r="347" spans="1:82" s="1238" customFormat="1" ht="13.95" customHeight="1">
      <c r="A347" s="1228" t="s">
        <v>39</v>
      </c>
      <c r="B347" s="1273" t="s">
        <v>1128</v>
      </c>
      <c r="C347" s="1229" t="s">
        <v>42</v>
      </c>
      <c r="D347" s="1229"/>
      <c r="E347" s="1229"/>
      <c r="F347" s="1350">
        <f>VLOOKUP(B347,[4]Лист_1!$A:$E,5,0)</f>
        <v>59</v>
      </c>
      <c r="G347" s="1225" t="s">
        <v>24</v>
      </c>
      <c r="H347" s="1230"/>
      <c r="I347" s="1249"/>
      <c r="J347" s="1249"/>
      <c r="K347" s="1249"/>
      <c r="L347" s="1249"/>
      <c r="M347" s="1249"/>
      <c r="N347" s="1249"/>
      <c r="O347" s="1249"/>
      <c r="P347" s="1249"/>
      <c r="Q347" s="1249"/>
      <c r="R347" s="1249"/>
      <c r="S347" s="1233"/>
      <c r="T347" s="1233"/>
      <c r="U347" s="1243" t="s">
        <v>23</v>
      </c>
      <c r="V347" s="1249"/>
      <c r="W347" s="1234"/>
      <c r="X347" s="1233"/>
      <c r="Y347" s="1249"/>
      <c r="Z347" s="1249"/>
      <c r="AA347" s="1249"/>
      <c r="AB347" s="1249"/>
      <c r="AC347" s="1249"/>
      <c r="AD347" s="1249"/>
      <c r="AE347" s="1249"/>
      <c r="AF347" s="1249"/>
    </row>
    <row r="348" spans="1:82" s="1238" customFormat="1" ht="13.95" customHeight="1">
      <c r="A348" s="1228" t="s">
        <v>39</v>
      </c>
      <c r="B348" s="1273" t="s">
        <v>1111</v>
      </c>
      <c r="C348" s="1229" t="s">
        <v>42</v>
      </c>
      <c r="D348" s="1229"/>
      <c r="E348" s="1229"/>
      <c r="F348" s="1350">
        <f>VLOOKUP(B348,[4]Лист_1!$A:$E,5,0)</f>
        <v>89</v>
      </c>
      <c r="G348" s="1225" t="s">
        <v>24</v>
      </c>
      <c r="H348" s="1230"/>
      <c r="I348" s="1249"/>
      <c r="J348" s="1249"/>
      <c r="K348" s="1249"/>
      <c r="L348" s="1249"/>
      <c r="M348" s="1249"/>
      <c r="N348" s="1249"/>
      <c r="O348" s="1249"/>
      <c r="P348" s="1249"/>
      <c r="Q348" s="1249"/>
      <c r="R348" s="1249"/>
      <c r="S348" s="1233"/>
      <c r="T348" s="1233"/>
      <c r="U348" s="1243" t="s">
        <v>23</v>
      </c>
      <c r="V348" s="1249"/>
      <c r="W348" s="1234"/>
      <c r="X348" s="1233"/>
      <c r="Y348" s="1249"/>
      <c r="Z348" s="1249"/>
      <c r="AA348" s="1249"/>
      <c r="AB348" s="1249"/>
      <c r="AC348" s="1249"/>
      <c r="AD348" s="1249"/>
      <c r="AE348" s="1249"/>
      <c r="AF348" s="1249"/>
    </row>
    <row r="349" spans="1:82" s="1336" customFormat="1" ht="13.95" customHeight="1">
      <c r="A349" s="1325" t="s">
        <v>39</v>
      </c>
      <c r="B349" s="1273" t="s">
        <v>916</v>
      </c>
      <c r="C349" s="1326" t="s">
        <v>42</v>
      </c>
      <c r="D349" s="1326"/>
      <c r="E349" s="1326"/>
      <c r="F349" s="1350">
        <f>VLOOKUP(B349,[4]Лист_1!$A:$E,5,0)</f>
        <v>98</v>
      </c>
      <c r="G349" s="1327" t="s">
        <v>24</v>
      </c>
      <c r="H349" s="1328"/>
      <c r="I349" s="1329"/>
      <c r="J349" s="1329"/>
      <c r="K349" s="1329"/>
      <c r="L349" s="1329"/>
      <c r="M349" s="1329"/>
      <c r="N349" s="1329"/>
      <c r="O349" s="1329"/>
      <c r="P349" s="1329"/>
      <c r="Q349" s="1329"/>
      <c r="R349" s="1329"/>
      <c r="S349" s="1330"/>
      <c r="T349" s="1330"/>
      <c r="U349" s="1331" t="s">
        <v>23</v>
      </c>
      <c r="V349" s="1332"/>
      <c r="W349" s="1333"/>
      <c r="X349" s="1330"/>
      <c r="Y349" s="1329"/>
      <c r="Z349" s="1334"/>
      <c r="AA349" s="1329"/>
      <c r="AB349" s="1329"/>
      <c r="AC349" s="1329"/>
      <c r="AD349" s="1329"/>
      <c r="AE349" s="1329"/>
      <c r="AF349" s="1329"/>
      <c r="AG349" s="475"/>
      <c r="AH349" s="475"/>
      <c r="AI349" s="475"/>
      <c r="AJ349" s="475"/>
      <c r="AK349" s="475"/>
      <c r="AL349" s="475"/>
      <c r="AM349" s="475"/>
      <c r="AN349" s="475"/>
      <c r="AO349" s="475"/>
      <c r="AP349" s="475"/>
      <c r="AQ349" s="475"/>
      <c r="AR349" s="475"/>
      <c r="AS349" s="475"/>
      <c r="AT349" s="475"/>
      <c r="AU349" s="475"/>
      <c r="AV349" s="475"/>
      <c r="AW349" s="475"/>
      <c r="AX349" s="475"/>
      <c r="AY349" s="475"/>
      <c r="AZ349" s="475"/>
      <c r="BA349" s="475"/>
      <c r="BB349" s="475"/>
      <c r="BC349" s="475"/>
      <c r="BD349" s="475"/>
      <c r="BE349" s="475"/>
      <c r="BF349" s="475"/>
      <c r="BG349" s="475"/>
      <c r="BH349" s="475"/>
      <c r="BI349" s="475"/>
      <c r="BJ349" s="475"/>
      <c r="BK349" s="475"/>
      <c r="BL349" s="475"/>
      <c r="BM349" s="475"/>
      <c r="BN349" s="475"/>
      <c r="BO349" s="475"/>
      <c r="BP349" s="475"/>
      <c r="BQ349" s="475"/>
      <c r="BR349" s="475"/>
      <c r="BS349" s="475"/>
      <c r="BT349" s="475"/>
      <c r="BU349" s="475"/>
      <c r="BV349" s="475"/>
      <c r="BW349" s="475"/>
      <c r="BX349" s="475"/>
      <c r="BY349" s="475"/>
      <c r="BZ349" s="475"/>
      <c r="CA349" s="475"/>
      <c r="CB349" s="475"/>
      <c r="CC349" s="475"/>
      <c r="CD349" s="1335"/>
    </row>
    <row r="350" spans="1:82" s="1238" customFormat="1" ht="13.95" customHeight="1">
      <c r="A350" s="747" t="s">
        <v>39</v>
      </c>
      <c r="B350" s="1273" t="s">
        <v>1112</v>
      </c>
      <c r="C350" s="771" t="s">
        <v>42</v>
      </c>
      <c r="D350" s="771"/>
      <c r="E350" s="771"/>
      <c r="F350" s="1350">
        <f>VLOOKUP(B350,[4]Лист_1!$A:$E,5,0)</f>
        <v>98</v>
      </c>
      <c r="G350" s="749" t="s">
        <v>24</v>
      </c>
      <c r="H350" s="1230"/>
      <c r="I350" s="1249"/>
      <c r="J350" s="1249"/>
      <c r="K350" s="1249"/>
      <c r="L350" s="1249"/>
      <c r="M350" s="1249"/>
      <c r="N350" s="1249"/>
      <c r="O350" s="1249"/>
      <c r="P350" s="1249"/>
      <c r="Q350" s="1249"/>
      <c r="R350" s="1249"/>
      <c r="S350" s="1233"/>
      <c r="T350" s="1233"/>
      <c r="U350" s="744" t="s">
        <v>23</v>
      </c>
      <c r="V350" s="1116"/>
      <c r="W350" s="1234"/>
      <c r="X350" s="1233"/>
      <c r="Y350" s="1249"/>
      <c r="Z350" s="1118"/>
      <c r="AA350" s="1249"/>
      <c r="AB350" s="1249"/>
      <c r="AC350" s="1249"/>
      <c r="AD350" s="1249"/>
      <c r="AE350" s="1249"/>
      <c r="AF350" s="1249"/>
      <c r="AG350" s="475"/>
      <c r="AH350" s="475"/>
      <c r="AI350" s="475"/>
      <c r="AJ350" s="475"/>
      <c r="AK350" s="475"/>
      <c r="AL350" s="475"/>
      <c r="AM350" s="475"/>
      <c r="AN350" s="475"/>
      <c r="AO350" s="475"/>
      <c r="AP350" s="475"/>
      <c r="AQ350" s="475"/>
      <c r="AR350" s="475"/>
      <c r="AS350" s="475"/>
      <c r="AT350" s="475"/>
      <c r="AU350" s="475"/>
      <c r="AV350" s="475"/>
      <c r="AW350" s="475"/>
      <c r="AX350" s="475"/>
      <c r="AY350" s="475"/>
      <c r="AZ350" s="475"/>
      <c r="BA350" s="475"/>
      <c r="BB350" s="475"/>
      <c r="BC350" s="475"/>
      <c r="BD350" s="475"/>
      <c r="BE350" s="475"/>
      <c r="BF350" s="475"/>
      <c r="BG350" s="475"/>
      <c r="BH350" s="475"/>
      <c r="BI350" s="475"/>
      <c r="BJ350" s="475"/>
      <c r="BK350" s="475"/>
      <c r="BL350" s="475"/>
      <c r="BM350" s="475"/>
      <c r="BN350" s="475"/>
      <c r="BO350" s="475"/>
      <c r="BP350" s="475"/>
      <c r="BQ350" s="475"/>
      <c r="BR350" s="475"/>
      <c r="BS350" s="475"/>
      <c r="BT350" s="475"/>
      <c r="BU350" s="475"/>
      <c r="BV350" s="475"/>
      <c r="BW350" s="475"/>
      <c r="BX350" s="475"/>
      <c r="BY350" s="475"/>
      <c r="BZ350" s="475"/>
      <c r="CA350" s="475"/>
      <c r="CB350" s="475"/>
      <c r="CC350" s="475"/>
      <c r="CD350" s="1095"/>
    </row>
    <row r="351" spans="1:82" s="1088" customFormat="1" ht="13.95" customHeight="1">
      <c r="A351" s="747" t="s">
        <v>39</v>
      </c>
      <c r="B351" s="1273" t="s">
        <v>1306</v>
      </c>
      <c r="C351" s="771" t="s">
        <v>42</v>
      </c>
      <c r="D351" s="771"/>
      <c r="E351" s="771"/>
      <c r="F351" s="1350">
        <f>VLOOKUP(B351,[4]Лист_1!$A:$E,5,0)</f>
        <v>85</v>
      </c>
      <c r="G351" s="749" t="s">
        <v>24</v>
      </c>
      <c r="H351" s="1111"/>
      <c r="I351" s="1115"/>
      <c r="J351" s="1115"/>
      <c r="K351" s="1115"/>
      <c r="L351" s="1115"/>
      <c r="M351" s="1115"/>
      <c r="N351" s="1115"/>
      <c r="O351" s="1115"/>
      <c r="P351" s="1115"/>
      <c r="Q351" s="1115"/>
      <c r="R351" s="1115"/>
      <c r="S351" s="1091"/>
      <c r="T351" s="1091"/>
      <c r="U351" s="744" t="s">
        <v>23</v>
      </c>
      <c r="V351" s="1116"/>
      <c r="W351" s="1117"/>
      <c r="X351" s="1233"/>
      <c r="Y351" s="1115"/>
      <c r="Z351" s="1118"/>
      <c r="AA351" s="1115"/>
      <c r="AB351" s="1115"/>
      <c r="AC351" s="1115"/>
      <c r="AD351" s="1115"/>
      <c r="AE351" s="1115"/>
      <c r="AF351" s="1115"/>
      <c r="AG351" s="475"/>
      <c r="AH351" s="475"/>
      <c r="AI351" s="475"/>
      <c r="AJ351" s="475"/>
      <c r="AK351" s="475"/>
      <c r="AL351" s="475"/>
      <c r="AM351" s="475"/>
      <c r="AN351" s="475"/>
      <c r="AO351" s="475"/>
      <c r="AP351" s="475"/>
      <c r="AQ351" s="475"/>
      <c r="AR351" s="475"/>
      <c r="AS351" s="475"/>
      <c r="AT351" s="475"/>
      <c r="AU351" s="475"/>
      <c r="AV351" s="475"/>
      <c r="AW351" s="475"/>
      <c r="AX351" s="475"/>
      <c r="AY351" s="475"/>
      <c r="AZ351" s="475"/>
      <c r="BA351" s="475"/>
      <c r="BB351" s="475"/>
      <c r="BC351" s="475"/>
      <c r="BD351" s="475"/>
      <c r="BE351" s="475"/>
      <c r="BF351" s="475"/>
      <c r="BG351" s="475"/>
      <c r="BH351" s="475"/>
      <c r="BI351" s="475"/>
      <c r="BJ351" s="475"/>
      <c r="BK351" s="475"/>
      <c r="BL351" s="475"/>
      <c r="BM351" s="475"/>
      <c r="BN351" s="475"/>
      <c r="BO351" s="475"/>
      <c r="BP351" s="475"/>
      <c r="BQ351" s="475"/>
      <c r="BR351" s="475"/>
      <c r="BS351" s="475"/>
      <c r="BT351" s="475"/>
      <c r="BU351" s="475"/>
      <c r="BV351" s="475"/>
      <c r="BW351" s="475"/>
      <c r="BX351" s="475"/>
      <c r="BY351" s="475"/>
      <c r="BZ351" s="475"/>
      <c r="CA351" s="475"/>
      <c r="CB351" s="475"/>
      <c r="CC351" s="475"/>
      <c r="CD351" s="1095"/>
    </row>
    <row r="352" spans="1:82" s="1088" customFormat="1" ht="13.95" customHeight="1">
      <c r="A352" s="747" t="s">
        <v>39</v>
      </c>
      <c r="B352" s="1273" t="s">
        <v>917</v>
      </c>
      <c r="C352" s="771" t="s">
        <v>42</v>
      </c>
      <c r="D352" s="771"/>
      <c r="E352" s="771"/>
      <c r="F352" s="1350">
        <f>VLOOKUP(B352,[4]Лист_1!$A:$E,5,0)</f>
        <v>82</v>
      </c>
      <c r="G352" s="749" t="s">
        <v>24</v>
      </c>
      <c r="H352" s="1111"/>
      <c r="I352" s="1115"/>
      <c r="J352" s="1115"/>
      <c r="K352" s="1115"/>
      <c r="L352" s="1115"/>
      <c r="M352" s="1115"/>
      <c r="N352" s="1115"/>
      <c r="O352" s="1115"/>
      <c r="P352" s="1115"/>
      <c r="Q352" s="1115"/>
      <c r="R352" s="1115"/>
      <c r="S352" s="1091"/>
      <c r="T352" s="1091"/>
      <c r="U352" s="744" t="s">
        <v>23</v>
      </c>
      <c r="V352" s="1116"/>
      <c r="W352" s="1117"/>
      <c r="X352" s="1233"/>
      <c r="Y352" s="1115"/>
      <c r="Z352" s="1118"/>
      <c r="AA352" s="1115"/>
      <c r="AB352" s="1115"/>
      <c r="AC352" s="1115"/>
      <c r="AD352" s="1115"/>
      <c r="AE352" s="1115"/>
      <c r="AF352" s="1115"/>
      <c r="AG352" s="475"/>
      <c r="AH352" s="475"/>
      <c r="AI352" s="475"/>
      <c r="AJ352" s="475"/>
      <c r="AK352" s="475"/>
      <c r="AL352" s="475"/>
      <c r="AM352" s="475"/>
      <c r="AN352" s="475"/>
      <c r="AO352" s="475"/>
      <c r="AP352" s="475"/>
      <c r="AQ352" s="475"/>
      <c r="AR352" s="475"/>
      <c r="AS352" s="475"/>
      <c r="AT352" s="475"/>
      <c r="AU352" s="475"/>
      <c r="AV352" s="475"/>
      <c r="AW352" s="475"/>
      <c r="AX352" s="475"/>
      <c r="AY352" s="475"/>
      <c r="AZ352" s="475"/>
      <c r="BA352" s="475"/>
      <c r="BB352" s="475"/>
      <c r="BC352" s="475"/>
      <c r="BD352" s="475"/>
      <c r="BE352" s="475"/>
      <c r="BF352" s="475"/>
      <c r="BG352" s="475"/>
      <c r="BH352" s="475"/>
      <c r="BI352" s="475"/>
      <c r="BJ352" s="475"/>
      <c r="BK352" s="475"/>
      <c r="BL352" s="475"/>
      <c r="BM352" s="475"/>
      <c r="BN352" s="475"/>
      <c r="BO352" s="475"/>
      <c r="BP352" s="475"/>
      <c r="BQ352" s="475"/>
      <c r="BR352" s="475"/>
      <c r="BS352" s="475"/>
      <c r="BT352" s="475"/>
      <c r="BU352" s="475"/>
      <c r="BV352" s="475"/>
      <c r="BW352" s="475"/>
      <c r="BX352" s="475"/>
      <c r="BY352" s="475"/>
      <c r="BZ352" s="475"/>
      <c r="CA352" s="475"/>
      <c r="CB352" s="475"/>
      <c r="CC352" s="475"/>
      <c r="CD352" s="1095"/>
    </row>
    <row r="353" spans="1:82" s="1088" customFormat="1" ht="13.95" customHeight="1">
      <c r="A353" s="747" t="s">
        <v>39</v>
      </c>
      <c r="B353" s="1273" t="s">
        <v>918</v>
      </c>
      <c r="C353" s="771" t="s">
        <v>42</v>
      </c>
      <c r="D353" s="771"/>
      <c r="E353" s="771"/>
      <c r="F353" s="1350">
        <f>VLOOKUP(B353,[4]Лист_1!$A:$E,5,0)</f>
        <v>69</v>
      </c>
      <c r="G353" s="749" t="s">
        <v>24</v>
      </c>
      <c r="H353" s="1111"/>
      <c r="I353" s="1115"/>
      <c r="J353" s="1115"/>
      <c r="K353" s="1115"/>
      <c r="L353" s="1115"/>
      <c r="M353" s="1115"/>
      <c r="N353" s="1115"/>
      <c r="O353" s="1115"/>
      <c r="P353" s="1115"/>
      <c r="Q353" s="1115"/>
      <c r="R353" s="1115"/>
      <c r="S353" s="1091"/>
      <c r="T353" s="1091"/>
      <c r="U353" s="744" t="s">
        <v>23</v>
      </c>
      <c r="V353" s="1116"/>
      <c r="W353" s="1117"/>
      <c r="X353" s="1233"/>
      <c r="Y353" s="1115"/>
      <c r="Z353" s="1118"/>
      <c r="AA353" s="1115"/>
      <c r="AB353" s="1115"/>
      <c r="AC353" s="1115"/>
      <c r="AD353" s="1115"/>
      <c r="AE353" s="1115"/>
      <c r="AF353" s="1115"/>
      <c r="AG353" s="475"/>
      <c r="AH353" s="475"/>
      <c r="AI353" s="475"/>
      <c r="AJ353" s="475"/>
      <c r="AK353" s="475"/>
      <c r="AL353" s="475"/>
      <c r="AM353" s="475"/>
      <c r="AN353" s="475"/>
      <c r="AO353" s="475"/>
      <c r="AP353" s="475"/>
      <c r="AQ353" s="475"/>
      <c r="AR353" s="475"/>
      <c r="AS353" s="475"/>
      <c r="AT353" s="475"/>
      <c r="AU353" s="475"/>
      <c r="AV353" s="475"/>
      <c r="AW353" s="475"/>
      <c r="AX353" s="475"/>
      <c r="AY353" s="475"/>
      <c r="AZ353" s="475"/>
      <c r="BA353" s="475"/>
      <c r="BB353" s="475"/>
      <c r="BC353" s="475"/>
      <c r="BD353" s="475"/>
      <c r="BE353" s="475"/>
      <c r="BF353" s="475"/>
      <c r="BG353" s="475"/>
      <c r="BH353" s="475"/>
      <c r="BI353" s="475"/>
      <c r="BJ353" s="475"/>
      <c r="BK353" s="475"/>
      <c r="BL353" s="475"/>
      <c r="BM353" s="475"/>
      <c r="BN353" s="475"/>
      <c r="BO353" s="475"/>
      <c r="BP353" s="475"/>
      <c r="BQ353" s="475"/>
      <c r="BR353" s="475"/>
      <c r="BS353" s="475"/>
      <c r="BT353" s="475"/>
      <c r="BU353" s="475"/>
      <c r="BV353" s="475"/>
      <c r="BW353" s="475"/>
      <c r="BX353" s="475"/>
      <c r="BY353" s="475"/>
      <c r="BZ353" s="475"/>
      <c r="CA353" s="475"/>
      <c r="CB353" s="475"/>
      <c r="CC353" s="475"/>
      <c r="CD353" s="1095"/>
    </row>
    <row r="354" spans="1:82" s="1088" customFormat="1" ht="13.95" customHeight="1">
      <c r="A354" s="747" t="s">
        <v>39</v>
      </c>
      <c r="B354" s="1273" t="s">
        <v>919</v>
      </c>
      <c r="C354" s="771" t="s">
        <v>42</v>
      </c>
      <c r="D354" s="771"/>
      <c r="E354" s="771"/>
      <c r="F354" s="1350">
        <f>VLOOKUP(B354,[4]Лист_1!$A:$E,5,0)</f>
        <v>77</v>
      </c>
      <c r="G354" s="749" t="s">
        <v>24</v>
      </c>
      <c r="H354" s="1111"/>
      <c r="I354" s="1115"/>
      <c r="J354" s="1115"/>
      <c r="K354" s="1115"/>
      <c r="L354" s="1115"/>
      <c r="M354" s="1115"/>
      <c r="N354" s="1115"/>
      <c r="O354" s="1115"/>
      <c r="P354" s="1115"/>
      <c r="Q354" s="1115"/>
      <c r="R354" s="1115"/>
      <c r="S354" s="1091"/>
      <c r="T354" s="1091"/>
      <c r="U354" s="744" t="s">
        <v>23</v>
      </c>
      <c r="V354" s="1116"/>
      <c r="W354" s="1117"/>
      <c r="X354" s="1233"/>
      <c r="Y354" s="1115"/>
      <c r="Z354" s="1118"/>
      <c r="AA354" s="1115"/>
      <c r="AB354" s="1115"/>
      <c r="AC354" s="1115"/>
      <c r="AD354" s="1115"/>
      <c r="AE354" s="1115"/>
      <c r="AF354" s="1115"/>
      <c r="AG354" s="475"/>
      <c r="AH354" s="475"/>
      <c r="AI354" s="475"/>
      <c r="AJ354" s="475"/>
      <c r="AK354" s="475"/>
      <c r="AL354" s="475"/>
      <c r="AM354" s="475"/>
      <c r="AN354" s="475"/>
      <c r="AO354" s="475"/>
      <c r="AP354" s="475"/>
      <c r="AQ354" s="475"/>
      <c r="AR354" s="475"/>
      <c r="AS354" s="475"/>
      <c r="AT354" s="475"/>
      <c r="AU354" s="475"/>
      <c r="AV354" s="475"/>
      <c r="AW354" s="475"/>
      <c r="AX354" s="475"/>
      <c r="AY354" s="475"/>
      <c r="AZ354" s="475"/>
      <c r="BA354" s="475"/>
      <c r="BB354" s="475"/>
      <c r="BC354" s="475"/>
      <c r="BD354" s="475"/>
      <c r="BE354" s="475"/>
      <c r="BF354" s="475"/>
      <c r="BG354" s="475"/>
      <c r="BH354" s="475"/>
      <c r="BI354" s="475"/>
      <c r="BJ354" s="475"/>
      <c r="BK354" s="475"/>
      <c r="BL354" s="475"/>
      <c r="BM354" s="475"/>
      <c r="BN354" s="475"/>
      <c r="BO354" s="475"/>
      <c r="BP354" s="475"/>
      <c r="BQ354" s="475"/>
      <c r="BR354" s="475"/>
      <c r="BS354" s="475"/>
      <c r="BT354" s="475"/>
      <c r="BU354" s="475"/>
      <c r="BV354" s="475"/>
      <c r="BW354" s="475"/>
      <c r="BX354" s="475"/>
      <c r="BY354" s="475"/>
      <c r="BZ354" s="475"/>
      <c r="CA354" s="475"/>
      <c r="CB354" s="475"/>
      <c r="CC354" s="475"/>
      <c r="CD354" s="1095"/>
    </row>
    <row r="355" spans="1:82" s="1238" customFormat="1" ht="13.95" customHeight="1">
      <c r="A355" s="1228" t="s">
        <v>17</v>
      </c>
      <c r="B355" s="1273" t="s">
        <v>1269</v>
      </c>
      <c r="C355" s="771" t="s">
        <v>42</v>
      </c>
      <c r="D355" s="1229"/>
      <c r="E355" s="1229"/>
      <c r="F355" s="1350">
        <f>VLOOKUP(B355,[4]Лист_1!$A:$E,5,0)</f>
        <v>61</v>
      </c>
      <c r="G355" s="749" t="s">
        <v>24</v>
      </c>
      <c r="H355" s="1230"/>
      <c r="I355" s="1249"/>
      <c r="J355" s="1249"/>
      <c r="K355" s="1249"/>
      <c r="L355" s="1249"/>
      <c r="M355" s="1249"/>
      <c r="N355" s="1249"/>
      <c r="O355" s="1249"/>
      <c r="P355" s="1249"/>
      <c r="Q355" s="1249"/>
      <c r="R355" s="1249"/>
      <c r="S355" s="1233"/>
      <c r="T355" s="1233"/>
      <c r="U355" s="744" t="s">
        <v>23</v>
      </c>
      <c r="V355" s="1272"/>
      <c r="W355" s="1234"/>
      <c r="X355" s="1233"/>
      <c r="Y355" s="1249"/>
      <c r="Z355" s="1118"/>
      <c r="AA355" s="1249"/>
      <c r="AB355" s="1249"/>
      <c r="AC355" s="1249"/>
      <c r="AD355" s="1249"/>
      <c r="AE355" s="1249"/>
      <c r="AF355" s="1249"/>
      <c r="AG355" s="475"/>
      <c r="AH355" s="475"/>
      <c r="AI355" s="475"/>
      <c r="AJ355" s="475"/>
      <c r="AK355" s="475"/>
      <c r="AL355" s="475"/>
      <c r="AM355" s="475"/>
      <c r="AN355" s="475"/>
      <c r="AO355" s="475"/>
      <c r="AP355" s="475"/>
      <c r="AQ355" s="475"/>
      <c r="AR355" s="475"/>
      <c r="AS355" s="475"/>
      <c r="AT355" s="475"/>
      <c r="AU355" s="475"/>
      <c r="AV355" s="475"/>
      <c r="AW355" s="475"/>
      <c r="AX355" s="475"/>
      <c r="AY355" s="475"/>
      <c r="AZ355" s="475"/>
      <c r="BA355" s="475"/>
      <c r="BB355" s="475"/>
      <c r="BC355" s="475"/>
      <c r="BD355" s="475"/>
      <c r="BE355" s="475"/>
      <c r="BF355" s="475"/>
      <c r="BG355" s="475"/>
      <c r="BH355" s="475"/>
      <c r="BI355" s="475"/>
      <c r="BJ355" s="475"/>
      <c r="BK355" s="475"/>
      <c r="BL355" s="475"/>
      <c r="BM355" s="475"/>
      <c r="BN355" s="475"/>
      <c r="BO355" s="475"/>
      <c r="BP355" s="475"/>
      <c r="BQ355" s="475"/>
      <c r="BR355" s="475"/>
      <c r="BS355" s="475"/>
      <c r="BT355" s="475"/>
      <c r="BU355" s="475"/>
      <c r="BV355" s="475"/>
      <c r="BW355" s="475"/>
      <c r="BX355" s="475"/>
      <c r="BY355" s="475"/>
      <c r="BZ355" s="475"/>
      <c r="CA355" s="475"/>
      <c r="CB355" s="475"/>
      <c r="CC355" s="475"/>
      <c r="CD355" s="1095"/>
    </row>
    <row r="356" spans="1:82" s="1238" customFormat="1" ht="13.95" customHeight="1">
      <c r="A356" s="1228" t="s">
        <v>17</v>
      </c>
      <c r="B356" s="1273" t="s">
        <v>1320</v>
      </c>
      <c r="C356" s="771" t="s">
        <v>42</v>
      </c>
      <c r="D356" s="1229"/>
      <c r="E356" s="1229"/>
      <c r="F356" s="1350">
        <f>VLOOKUP(B356,[4]Лист_1!$A:$E,5,0)</f>
        <v>8</v>
      </c>
      <c r="G356" s="749" t="s">
        <v>24</v>
      </c>
      <c r="H356" s="1230"/>
      <c r="I356" s="1249"/>
      <c r="J356" s="1249"/>
      <c r="K356" s="1249"/>
      <c r="L356" s="1249"/>
      <c r="M356" s="1249"/>
      <c r="N356" s="1249"/>
      <c r="O356" s="1249"/>
      <c r="P356" s="1249"/>
      <c r="Q356" s="1249"/>
      <c r="R356" s="1249"/>
      <c r="S356" s="1233"/>
      <c r="T356" s="1233"/>
      <c r="U356" s="744" t="s">
        <v>23</v>
      </c>
      <c r="V356" s="1272"/>
      <c r="W356" s="1234"/>
      <c r="X356" s="1233"/>
      <c r="Y356" s="1249"/>
      <c r="Z356" s="1118"/>
      <c r="AA356" s="1249"/>
      <c r="AB356" s="1249"/>
      <c r="AC356" s="1249"/>
      <c r="AD356" s="1249"/>
      <c r="AE356" s="1249"/>
      <c r="AF356" s="1249"/>
      <c r="AG356" s="475"/>
      <c r="AH356" s="475"/>
      <c r="AI356" s="475"/>
      <c r="AJ356" s="475"/>
      <c r="AK356" s="475"/>
      <c r="AL356" s="475"/>
      <c r="AM356" s="475"/>
      <c r="AN356" s="475"/>
      <c r="AO356" s="475"/>
      <c r="AP356" s="475"/>
      <c r="AQ356" s="475"/>
      <c r="AR356" s="475"/>
      <c r="AS356" s="475"/>
      <c r="AT356" s="475"/>
      <c r="AU356" s="475"/>
      <c r="AV356" s="475"/>
      <c r="AW356" s="475"/>
      <c r="AX356" s="475"/>
      <c r="AY356" s="475"/>
      <c r="AZ356" s="475"/>
      <c r="BA356" s="475"/>
      <c r="BB356" s="475"/>
      <c r="BC356" s="475"/>
      <c r="BD356" s="475"/>
      <c r="BE356" s="475"/>
      <c r="BF356" s="475"/>
      <c r="BG356" s="475"/>
      <c r="BH356" s="475"/>
      <c r="BI356" s="475"/>
      <c r="BJ356" s="475"/>
      <c r="BK356" s="475"/>
      <c r="BL356" s="475"/>
      <c r="BM356" s="475"/>
      <c r="BN356" s="475"/>
      <c r="BO356" s="475"/>
      <c r="BP356" s="475"/>
      <c r="BQ356" s="475"/>
      <c r="BR356" s="475"/>
      <c r="BS356" s="475"/>
      <c r="BT356" s="475"/>
      <c r="BU356" s="475"/>
      <c r="BV356" s="475"/>
      <c r="BW356" s="475"/>
      <c r="BX356" s="475"/>
      <c r="BY356" s="475"/>
      <c r="BZ356" s="475"/>
      <c r="CA356" s="475"/>
      <c r="CB356" s="475"/>
      <c r="CC356" s="475"/>
      <c r="CD356" s="1095"/>
    </row>
    <row r="357" spans="1:82" s="1238" customFormat="1" ht="13.95" customHeight="1">
      <c r="A357" s="1228" t="s">
        <v>17</v>
      </c>
      <c r="B357" s="1273" t="s">
        <v>1117</v>
      </c>
      <c r="C357" s="771" t="s">
        <v>42</v>
      </c>
      <c r="D357" s="1229"/>
      <c r="E357" s="1229"/>
      <c r="F357" s="1350">
        <f>VLOOKUP(B357,[4]Лист_1!$A:$E,5,0)</f>
        <v>107</v>
      </c>
      <c r="G357" s="749" t="s">
        <v>24</v>
      </c>
      <c r="H357" s="1230"/>
      <c r="I357" s="1249"/>
      <c r="J357" s="1249"/>
      <c r="K357" s="1249"/>
      <c r="L357" s="1249"/>
      <c r="M357" s="1249"/>
      <c r="N357" s="1249"/>
      <c r="O357" s="1249"/>
      <c r="P357" s="1249"/>
      <c r="Q357" s="1249"/>
      <c r="R357" s="1249"/>
      <c r="S357" s="1233"/>
      <c r="T357" s="1233"/>
      <c r="U357" s="744" t="s">
        <v>23</v>
      </c>
      <c r="V357" s="1116"/>
      <c r="W357" s="1234"/>
      <c r="X357" s="1233"/>
      <c r="Y357" s="1249"/>
      <c r="Z357" s="1118"/>
      <c r="AA357" s="1249"/>
      <c r="AB357" s="1249"/>
      <c r="AC357" s="1249"/>
      <c r="AD357" s="1249"/>
      <c r="AE357" s="1249"/>
      <c r="AF357" s="1249"/>
      <c r="AG357" s="475"/>
      <c r="AH357" s="475"/>
      <c r="AI357" s="475"/>
      <c r="AJ357" s="475"/>
      <c r="AK357" s="475"/>
      <c r="AL357" s="475"/>
      <c r="AM357" s="475"/>
      <c r="AN357" s="475"/>
      <c r="AO357" s="475"/>
      <c r="AP357" s="475"/>
      <c r="AQ357" s="475"/>
      <c r="AR357" s="475"/>
      <c r="AS357" s="475"/>
      <c r="AT357" s="475"/>
      <c r="AU357" s="475"/>
      <c r="AV357" s="475"/>
      <c r="AW357" s="475"/>
      <c r="AX357" s="475"/>
      <c r="AY357" s="475"/>
      <c r="AZ357" s="475"/>
      <c r="BA357" s="475"/>
      <c r="BB357" s="475"/>
      <c r="BC357" s="475"/>
      <c r="BD357" s="475"/>
      <c r="BE357" s="475"/>
      <c r="BF357" s="475"/>
      <c r="BG357" s="475"/>
      <c r="BH357" s="475"/>
      <c r="BI357" s="475"/>
      <c r="BJ357" s="475"/>
      <c r="BK357" s="475"/>
      <c r="BL357" s="475"/>
      <c r="BM357" s="475"/>
      <c r="BN357" s="475"/>
      <c r="BO357" s="475"/>
      <c r="BP357" s="475"/>
      <c r="BQ357" s="475"/>
      <c r="BR357" s="475"/>
      <c r="BS357" s="475"/>
      <c r="BT357" s="475"/>
      <c r="BU357" s="475"/>
      <c r="BV357" s="475"/>
      <c r="BW357" s="475"/>
      <c r="BX357" s="475"/>
      <c r="BY357" s="475"/>
      <c r="BZ357" s="475"/>
      <c r="CA357" s="475"/>
      <c r="CB357" s="475"/>
      <c r="CC357" s="475"/>
      <c r="CD357" s="1095"/>
    </row>
    <row r="358" spans="1:82" s="1238" customFormat="1" ht="13.95" customHeight="1">
      <c r="A358" s="1228" t="s">
        <v>17</v>
      </c>
      <c r="B358" s="1273" t="s">
        <v>1118</v>
      </c>
      <c r="C358" s="771" t="s">
        <v>42</v>
      </c>
      <c r="D358" s="1229"/>
      <c r="E358" s="1229"/>
      <c r="F358" s="1350">
        <v>0</v>
      </c>
      <c r="G358" s="749" t="s">
        <v>24</v>
      </c>
      <c r="H358" s="1230"/>
      <c r="I358" s="1249"/>
      <c r="J358" s="1249"/>
      <c r="K358" s="1249"/>
      <c r="L358" s="1249"/>
      <c r="M358" s="1249"/>
      <c r="N358" s="1249"/>
      <c r="O358" s="1249"/>
      <c r="P358" s="1249"/>
      <c r="Q358" s="1249"/>
      <c r="R358" s="1249"/>
      <c r="S358" s="1233"/>
      <c r="T358" s="1233"/>
      <c r="U358" s="744" t="s">
        <v>23</v>
      </c>
      <c r="V358" s="1116"/>
      <c r="W358" s="1234"/>
      <c r="X358" s="1233"/>
      <c r="Y358" s="1249"/>
      <c r="Z358" s="1118"/>
      <c r="AA358" s="1249"/>
      <c r="AB358" s="1249"/>
      <c r="AC358" s="1249"/>
      <c r="AD358" s="1249"/>
      <c r="AE358" s="1249"/>
      <c r="AF358" s="1249"/>
      <c r="AG358" s="475"/>
      <c r="AH358" s="475"/>
      <c r="AI358" s="475"/>
      <c r="AJ358" s="475"/>
      <c r="AK358" s="475"/>
      <c r="AL358" s="475"/>
      <c r="AM358" s="475"/>
      <c r="AN358" s="475"/>
      <c r="AO358" s="475"/>
      <c r="AP358" s="475"/>
      <c r="AQ358" s="475"/>
      <c r="AR358" s="475"/>
      <c r="AS358" s="475"/>
      <c r="AT358" s="475"/>
      <c r="AU358" s="475"/>
      <c r="AV358" s="475"/>
      <c r="AW358" s="475"/>
      <c r="AX358" s="475"/>
      <c r="AY358" s="475"/>
      <c r="AZ358" s="475"/>
      <c r="BA358" s="475"/>
      <c r="BB358" s="475"/>
      <c r="BC358" s="475"/>
      <c r="BD358" s="475"/>
      <c r="BE358" s="475"/>
      <c r="BF358" s="475"/>
      <c r="BG358" s="475"/>
      <c r="BH358" s="475"/>
      <c r="BI358" s="475"/>
      <c r="BJ358" s="475"/>
      <c r="BK358" s="475"/>
      <c r="BL358" s="475"/>
      <c r="BM358" s="475"/>
      <c r="BN358" s="475"/>
      <c r="BO358" s="475"/>
      <c r="BP358" s="475"/>
      <c r="BQ358" s="475"/>
      <c r="BR358" s="475"/>
      <c r="BS358" s="475"/>
      <c r="BT358" s="475"/>
      <c r="BU358" s="475"/>
      <c r="BV358" s="475"/>
      <c r="BW358" s="475"/>
      <c r="BX358" s="475"/>
      <c r="BY358" s="475"/>
      <c r="BZ358" s="475"/>
      <c r="CA358" s="475"/>
      <c r="CB358" s="475"/>
      <c r="CC358" s="475"/>
      <c r="CD358" s="1095"/>
    </row>
    <row r="359" spans="1:82" s="1088" customFormat="1" ht="13.95" customHeight="1">
      <c r="A359" s="747" t="s">
        <v>39</v>
      </c>
      <c r="B359" s="1273" t="s">
        <v>914</v>
      </c>
      <c r="C359" s="771" t="s">
        <v>42</v>
      </c>
      <c r="D359" s="771"/>
      <c r="E359" s="771"/>
      <c r="F359" s="1350">
        <f>VLOOKUP(B359,[4]Лист_1!$A:$E,5,0)</f>
        <v>124</v>
      </c>
      <c r="G359" s="749" t="s">
        <v>24</v>
      </c>
      <c r="H359" s="1111"/>
      <c r="I359" s="1115"/>
      <c r="J359" s="1115"/>
      <c r="K359" s="1115"/>
      <c r="L359" s="1115"/>
      <c r="M359" s="1115"/>
      <c r="N359" s="1115"/>
      <c r="O359" s="1115"/>
      <c r="P359" s="1115"/>
      <c r="Q359" s="1115"/>
      <c r="R359" s="1115"/>
      <c r="S359" s="1091"/>
      <c r="T359" s="1091"/>
      <c r="U359" s="744" t="s">
        <v>23</v>
      </c>
      <c r="V359" s="1116"/>
      <c r="W359" s="1117"/>
      <c r="X359" s="1233"/>
      <c r="Y359" s="1115"/>
      <c r="Z359" s="1118"/>
      <c r="AA359" s="1115"/>
      <c r="AB359" s="1115"/>
      <c r="AC359" s="1115"/>
      <c r="AD359" s="1115"/>
      <c r="AE359" s="1115"/>
      <c r="AF359" s="1115"/>
      <c r="AG359" s="475"/>
      <c r="AH359" s="475"/>
      <c r="AI359" s="475"/>
      <c r="AJ359" s="475"/>
      <c r="AK359" s="475"/>
      <c r="AL359" s="475"/>
      <c r="AM359" s="475"/>
      <c r="AN359" s="475"/>
      <c r="AO359" s="475"/>
      <c r="AP359" s="475"/>
      <c r="AQ359" s="475"/>
      <c r="AR359" s="475"/>
      <c r="AS359" s="475"/>
      <c r="AT359" s="475"/>
      <c r="AU359" s="475"/>
      <c r="AV359" s="475"/>
      <c r="AW359" s="475"/>
      <c r="AX359" s="475"/>
      <c r="AY359" s="475"/>
      <c r="AZ359" s="475"/>
      <c r="BA359" s="475"/>
      <c r="BB359" s="475"/>
      <c r="BC359" s="475"/>
      <c r="BD359" s="475"/>
      <c r="BE359" s="475"/>
      <c r="BF359" s="475"/>
      <c r="BG359" s="475"/>
      <c r="BH359" s="475"/>
      <c r="BI359" s="475"/>
      <c r="BJ359" s="475"/>
      <c r="BK359" s="475"/>
      <c r="BL359" s="475"/>
      <c r="BM359" s="475"/>
      <c r="BN359" s="475"/>
      <c r="BO359" s="475"/>
      <c r="BP359" s="475"/>
      <c r="BQ359" s="475"/>
      <c r="BR359" s="475"/>
      <c r="BS359" s="475"/>
      <c r="BT359" s="475"/>
      <c r="BU359" s="475"/>
      <c r="BV359" s="475"/>
      <c r="BW359" s="475"/>
      <c r="BX359" s="475"/>
      <c r="BY359" s="475"/>
      <c r="BZ359" s="475"/>
      <c r="CA359" s="475"/>
      <c r="CB359" s="475"/>
      <c r="CC359" s="475"/>
      <c r="CD359" s="1095"/>
    </row>
    <row r="360" spans="1:82" s="824" customFormat="1" ht="13.95" customHeight="1">
      <c r="A360" s="747" t="s">
        <v>39</v>
      </c>
      <c r="B360" s="1273" t="s">
        <v>745</v>
      </c>
      <c r="C360" s="771" t="s">
        <v>42</v>
      </c>
      <c r="D360" s="819"/>
      <c r="E360" s="819"/>
      <c r="F360" s="1350">
        <f>VLOOKUP(B360,[4]Лист_1!$A:$E,5,0)</f>
        <v>63</v>
      </c>
      <c r="G360" s="772" t="s">
        <v>24</v>
      </c>
      <c r="H360" s="820"/>
      <c r="I360" s="821"/>
      <c r="J360" s="821"/>
      <c r="K360" s="821"/>
      <c r="L360" s="821"/>
      <c r="M360" s="821"/>
      <c r="N360" s="821"/>
      <c r="O360" s="821"/>
      <c r="P360" s="821"/>
      <c r="Q360" s="821"/>
      <c r="R360" s="821"/>
      <c r="S360" s="929"/>
      <c r="T360" s="822"/>
      <c r="U360" s="744" t="s">
        <v>23</v>
      </c>
      <c r="V360" s="860"/>
      <c r="W360" s="854"/>
      <c r="X360" s="1233"/>
      <c r="Y360" s="851"/>
      <c r="Z360" s="872"/>
      <c r="AA360" s="821"/>
      <c r="AB360" s="1049"/>
      <c r="AC360" s="821"/>
      <c r="AD360" s="1115"/>
      <c r="AE360" s="821"/>
      <c r="AF360" s="821"/>
      <c r="AG360" s="475"/>
      <c r="AH360" s="475"/>
      <c r="AI360" s="475"/>
      <c r="AJ360" s="475"/>
      <c r="AK360" s="475"/>
      <c r="AL360" s="475"/>
      <c r="AM360" s="475"/>
      <c r="AN360" s="475"/>
      <c r="AO360" s="475"/>
      <c r="AP360" s="475"/>
      <c r="AQ360" s="475"/>
      <c r="AR360" s="475"/>
      <c r="AS360" s="475"/>
      <c r="AT360" s="475"/>
      <c r="AU360" s="475"/>
      <c r="AV360" s="475"/>
      <c r="AW360" s="475"/>
      <c r="AX360" s="475"/>
      <c r="AY360" s="475"/>
      <c r="AZ360" s="475"/>
      <c r="BA360" s="475"/>
      <c r="BB360" s="475"/>
      <c r="BC360" s="475"/>
      <c r="BD360" s="475"/>
      <c r="BE360" s="475"/>
      <c r="BF360" s="475"/>
      <c r="BG360" s="475"/>
      <c r="BH360" s="475"/>
      <c r="BI360" s="475"/>
      <c r="BJ360" s="475"/>
      <c r="BK360" s="475"/>
      <c r="BL360" s="475"/>
      <c r="BM360" s="475"/>
      <c r="BN360" s="475"/>
      <c r="BO360" s="475"/>
      <c r="BP360" s="475"/>
      <c r="BQ360" s="475"/>
      <c r="BR360" s="475"/>
      <c r="BS360" s="475"/>
      <c r="BT360" s="475"/>
      <c r="BU360" s="475"/>
      <c r="BV360" s="475"/>
      <c r="BW360" s="475"/>
      <c r="BX360" s="475"/>
      <c r="BY360" s="475"/>
      <c r="BZ360" s="475"/>
      <c r="CA360" s="475"/>
      <c r="CB360" s="475"/>
      <c r="CC360" s="475"/>
      <c r="CD360" s="823"/>
    </row>
    <row r="361" spans="1:82" s="1238" customFormat="1" ht="13.95" customHeight="1">
      <c r="A361" s="747" t="s">
        <v>38</v>
      </c>
      <c r="B361" s="1273" t="s">
        <v>1201</v>
      </c>
      <c r="C361" s="1229" t="s">
        <v>43</v>
      </c>
      <c r="D361" s="1229"/>
      <c r="E361" s="1229"/>
      <c r="F361" s="1350">
        <f>VLOOKUP(B361,[4]Лист_1!$A:$E,5,0)</f>
        <v>13</v>
      </c>
      <c r="G361" s="1254" t="s">
        <v>22</v>
      </c>
      <c r="H361" s="1230"/>
      <c r="I361" s="1249"/>
      <c r="J361" s="1249"/>
      <c r="K361" s="1249"/>
      <c r="L361" s="1249"/>
      <c r="M361" s="1249"/>
      <c r="N361" s="1249"/>
      <c r="O361" s="1249"/>
      <c r="P361" s="1249"/>
      <c r="Q361" s="1249"/>
      <c r="R361" s="1249"/>
      <c r="S361" s="1233"/>
      <c r="T361" s="1233"/>
      <c r="U361" s="1234"/>
      <c r="V361" s="1272"/>
      <c r="W361" s="1234"/>
      <c r="X361" s="1233"/>
      <c r="Y361" s="1249"/>
      <c r="Z361" s="1118"/>
      <c r="AA361" s="1249"/>
      <c r="AB361" s="1249"/>
      <c r="AC361" s="1249"/>
      <c r="AD361" s="1249"/>
      <c r="AE361" s="1249"/>
      <c r="AF361" s="1249"/>
      <c r="AG361" s="475"/>
      <c r="AH361" s="475"/>
      <c r="AI361" s="475"/>
      <c r="AJ361" s="475"/>
      <c r="AK361" s="475"/>
      <c r="AL361" s="475"/>
      <c r="AM361" s="475"/>
      <c r="AN361" s="475"/>
      <c r="AO361" s="475"/>
      <c r="AP361" s="475"/>
      <c r="AQ361" s="475"/>
      <c r="AR361" s="475"/>
      <c r="AS361" s="475"/>
      <c r="AT361" s="475"/>
      <c r="AU361" s="475"/>
      <c r="AV361" s="475"/>
      <c r="AW361" s="475"/>
      <c r="AX361" s="475"/>
      <c r="AY361" s="475"/>
      <c r="AZ361" s="475"/>
      <c r="BA361" s="475"/>
      <c r="BB361" s="475"/>
      <c r="BC361" s="475"/>
      <c r="BD361" s="475"/>
      <c r="BE361" s="475"/>
      <c r="BF361" s="475"/>
      <c r="BG361" s="475"/>
      <c r="BH361" s="475"/>
      <c r="BI361" s="475"/>
      <c r="BJ361" s="475"/>
      <c r="BK361" s="475"/>
      <c r="BL361" s="475"/>
      <c r="BM361" s="475"/>
      <c r="BN361" s="475"/>
      <c r="BO361" s="475"/>
      <c r="BP361" s="475"/>
      <c r="BQ361" s="475"/>
      <c r="BR361" s="475"/>
      <c r="BS361" s="475"/>
      <c r="BT361" s="475"/>
      <c r="BU361" s="475"/>
      <c r="BV361" s="475"/>
      <c r="BW361" s="475"/>
      <c r="BX361" s="475"/>
      <c r="BY361" s="475"/>
      <c r="BZ361" s="475"/>
      <c r="CA361" s="475"/>
      <c r="CB361" s="475"/>
      <c r="CC361" s="475"/>
      <c r="CD361" s="1095"/>
    </row>
    <row r="362" spans="1:82" s="887" customFormat="1" ht="13.95" customHeight="1">
      <c r="A362" s="747" t="s">
        <v>38</v>
      </c>
      <c r="B362" s="1273" t="s">
        <v>773</v>
      </c>
      <c r="C362" s="771" t="s">
        <v>42</v>
      </c>
      <c r="D362" s="819"/>
      <c r="E362" s="819"/>
      <c r="F362" s="1350">
        <f>VLOOKUP(B362,[4]Лист_1!$A:$E,5,0)</f>
        <v>68</v>
      </c>
      <c r="G362" s="772" t="s">
        <v>22</v>
      </c>
      <c r="H362" s="889"/>
      <c r="I362" s="890"/>
      <c r="J362" s="884"/>
      <c r="K362" s="888"/>
      <c r="L362" s="884"/>
      <c r="M362" s="884"/>
      <c r="N362" s="884"/>
      <c r="O362" s="884"/>
      <c r="P362" s="884"/>
      <c r="Q362" s="884"/>
      <c r="R362" s="884"/>
      <c r="S362" s="929"/>
      <c r="T362" s="890"/>
      <c r="U362" s="1234"/>
      <c r="V362" s="882"/>
      <c r="W362" s="883"/>
      <c r="X362" s="1233"/>
      <c r="Y362" s="884"/>
      <c r="Z362" s="885"/>
      <c r="AA362" s="884"/>
      <c r="AB362" s="1049"/>
      <c r="AC362" s="884"/>
      <c r="AD362" s="1115"/>
      <c r="AE362" s="884"/>
      <c r="AF362" s="884"/>
      <c r="AG362" s="475"/>
      <c r="AH362" s="475"/>
      <c r="AI362" s="475"/>
      <c r="AJ362" s="475"/>
      <c r="AK362" s="475"/>
      <c r="AL362" s="475"/>
      <c r="AM362" s="475"/>
      <c r="AN362" s="475"/>
      <c r="AO362" s="475"/>
      <c r="AP362" s="475"/>
      <c r="AQ362" s="475"/>
      <c r="AR362" s="475"/>
      <c r="AS362" s="475"/>
      <c r="AT362" s="475"/>
      <c r="AU362" s="475"/>
      <c r="AV362" s="475"/>
      <c r="AW362" s="475"/>
      <c r="AX362" s="475"/>
      <c r="AY362" s="475"/>
      <c r="AZ362" s="475"/>
      <c r="BA362" s="475"/>
      <c r="BB362" s="475"/>
      <c r="BC362" s="475"/>
      <c r="BD362" s="475"/>
      <c r="BE362" s="475"/>
      <c r="BF362" s="475"/>
      <c r="BG362" s="475"/>
      <c r="BH362" s="475"/>
      <c r="BI362" s="475"/>
      <c r="BJ362" s="475"/>
      <c r="BK362" s="475"/>
      <c r="BL362" s="475"/>
      <c r="BM362" s="475"/>
      <c r="BN362" s="475"/>
      <c r="BO362" s="475"/>
      <c r="BP362" s="475"/>
      <c r="BQ362" s="475"/>
      <c r="BR362" s="475"/>
      <c r="BS362" s="475"/>
      <c r="BT362" s="475"/>
      <c r="BU362" s="475"/>
      <c r="BV362" s="475"/>
      <c r="BW362" s="475"/>
      <c r="BX362" s="475"/>
      <c r="BY362" s="475"/>
      <c r="BZ362" s="475"/>
      <c r="CA362" s="475"/>
      <c r="CB362" s="475"/>
      <c r="CC362" s="475"/>
      <c r="CD362" s="886"/>
    </row>
    <row r="363" spans="1:82" s="887" customFormat="1" ht="13.95" customHeight="1">
      <c r="A363" s="747" t="s">
        <v>38</v>
      </c>
      <c r="B363" s="1273" t="s">
        <v>770</v>
      </c>
      <c r="C363" s="771" t="s">
        <v>42</v>
      </c>
      <c r="D363" s="819"/>
      <c r="E363" s="819"/>
      <c r="F363" s="1350">
        <f>VLOOKUP(B363,[4]Лист_1!$A:$E,5,0)</f>
        <v>73</v>
      </c>
      <c r="G363" s="772" t="s">
        <v>22</v>
      </c>
      <c r="H363" s="881"/>
      <c r="I363" s="890"/>
      <c r="J363" s="851"/>
      <c r="K363" s="851"/>
      <c r="L363" s="851"/>
      <c r="M363" s="851"/>
      <c r="N363" s="851"/>
      <c r="O363" s="851"/>
      <c r="P363" s="851"/>
      <c r="Q363" s="851"/>
      <c r="R363" s="851"/>
      <c r="S363" s="929"/>
      <c r="T363" s="852"/>
      <c r="U363" s="1234"/>
      <c r="V363" s="882"/>
      <c r="W363" s="883"/>
      <c r="X363" s="1233"/>
      <c r="Y363" s="884"/>
      <c r="Z363" s="885"/>
      <c r="AA363" s="884"/>
      <c r="AB363" s="1049"/>
      <c r="AC363" s="884"/>
      <c r="AD363" s="1115"/>
      <c r="AE363" s="884"/>
      <c r="AF363" s="884"/>
      <c r="AG363" s="475"/>
      <c r="AH363" s="475"/>
      <c r="AI363" s="475"/>
      <c r="AJ363" s="475"/>
      <c r="AK363" s="475"/>
      <c r="AL363" s="475"/>
      <c r="AM363" s="475"/>
      <c r="AN363" s="475"/>
      <c r="AO363" s="475"/>
      <c r="AP363" s="475"/>
      <c r="AQ363" s="475"/>
      <c r="AR363" s="475"/>
      <c r="AS363" s="475"/>
      <c r="AT363" s="475"/>
      <c r="AU363" s="475"/>
      <c r="AV363" s="475"/>
      <c r="AW363" s="475"/>
      <c r="AX363" s="475"/>
      <c r="AY363" s="475"/>
      <c r="AZ363" s="475"/>
      <c r="BA363" s="475"/>
      <c r="BB363" s="475"/>
      <c r="BC363" s="475"/>
      <c r="BD363" s="475"/>
      <c r="BE363" s="475"/>
      <c r="BF363" s="475"/>
      <c r="BG363" s="475"/>
      <c r="BH363" s="475"/>
      <c r="BI363" s="475"/>
      <c r="BJ363" s="475"/>
      <c r="BK363" s="475"/>
      <c r="BL363" s="475"/>
      <c r="BM363" s="475"/>
      <c r="BN363" s="475"/>
      <c r="BO363" s="475"/>
      <c r="BP363" s="475"/>
      <c r="BQ363" s="475"/>
      <c r="BR363" s="475"/>
      <c r="BS363" s="475"/>
      <c r="BT363" s="475"/>
      <c r="BU363" s="475"/>
      <c r="BV363" s="475"/>
      <c r="BW363" s="475"/>
      <c r="BX363" s="475"/>
      <c r="BY363" s="475"/>
      <c r="BZ363" s="475"/>
      <c r="CA363" s="475"/>
      <c r="CB363" s="475"/>
      <c r="CC363" s="475"/>
      <c r="CD363" s="886"/>
    </row>
    <row r="364" spans="1:82" s="1238" customFormat="1" ht="13.95" customHeight="1">
      <c r="A364" s="747" t="s">
        <v>38</v>
      </c>
      <c r="B364" s="1273" t="s">
        <v>1365</v>
      </c>
      <c r="C364" s="771" t="s">
        <v>42</v>
      </c>
      <c r="D364" s="1229"/>
      <c r="E364" s="1229"/>
      <c r="F364" s="1350">
        <f>VLOOKUP(B364,[4]Лист_1!$A:$E,5,0)</f>
        <v>39</v>
      </c>
      <c r="G364" s="749" t="s">
        <v>24</v>
      </c>
      <c r="H364" s="1230"/>
      <c r="I364" s="1233"/>
      <c r="J364" s="1249"/>
      <c r="K364" s="1249"/>
      <c r="L364" s="1249"/>
      <c r="M364" s="1249"/>
      <c r="N364" s="1249"/>
      <c r="O364" s="1249"/>
      <c r="P364" s="1249"/>
      <c r="Q364" s="1249"/>
      <c r="R364" s="1249"/>
      <c r="S364" s="1233"/>
      <c r="T364" s="1233"/>
      <c r="U364" s="744" t="s">
        <v>23</v>
      </c>
      <c r="V364" s="1272"/>
      <c r="W364" s="1234"/>
      <c r="X364" s="1233"/>
      <c r="Y364" s="1249"/>
      <c r="Z364" s="1118"/>
      <c r="AA364" s="1249"/>
      <c r="AB364" s="1249"/>
      <c r="AC364" s="1249"/>
      <c r="AD364" s="1249"/>
      <c r="AE364" s="1249"/>
      <c r="AF364" s="1249"/>
      <c r="AG364" s="475"/>
      <c r="AH364" s="475"/>
      <c r="AI364" s="475"/>
      <c r="AJ364" s="475"/>
      <c r="AK364" s="475"/>
      <c r="AL364" s="475"/>
      <c r="AM364" s="475"/>
      <c r="AN364" s="475"/>
      <c r="AO364" s="475"/>
      <c r="AP364" s="475"/>
      <c r="AQ364" s="475"/>
      <c r="AR364" s="475"/>
      <c r="AS364" s="475"/>
      <c r="AT364" s="475"/>
      <c r="AU364" s="475"/>
      <c r="AV364" s="475"/>
      <c r="AW364" s="475"/>
      <c r="AX364" s="475"/>
      <c r="AY364" s="475"/>
      <c r="AZ364" s="475"/>
      <c r="BA364" s="475"/>
      <c r="BB364" s="475"/>
      <c r="BC364" s="475"/>
      <c r="BD364" s="475"/>
      <c r="BE364" s="475"/>
      <c r="BF364" s="475"/>
      <c r="BG364" s="475"/>
      <c r="BH364" s="475"/>
      <c r="BI364" s="475"/>
      <c r="BJ364" s="475"/>
      <c r="BK364" s="475"/>
      <c r="BL364" s="475"/>
      <c r="BM364" s="475"/>
      <c r="BN364" s="475"/>
      <c r="BO364" s="475"/>
      <c r="BP364" s="475"/>
      <c r="BQ364" s="475"/>
      <c r="BR364" s="475"/>
      <c r="BS364" s="475"/>
      <c r="BT364" s="475"/>
      <c r="BU364" s="475"/>
      <c r="BV364" s="475"/>
      <c r="BW364" s="475"/>
      <c r="BX364" s="475"/>
      <c r="BY364" s="475"/>
      <c r="BZ364" s="475"/>
      <c r="CA364" s="475"/>
      <c r="CB364" s="475"/>
      <c r="CC364" s="475"/>
      <c r="CD364" s="1095"/>
    </row>
    <row r="365" spans="1:82" s="1238" customFormat="1" ht="13.95" customHeight="1">
      <c r="A365" s="747" t="s">
        <v>38</v>
      </c>
      <c r="B365" s="1273" t="s">
        <v>1366</v>
      </c>
      <c r="C365" s="771" t="s">
        <v>42</v>
      </c>
      <c r="D365" s="1229"/>
      <c r="E365" s="1229"/>
      <c r="F365" s="1350">
        <f>VLOOKUP(B365,[4]Лист_1!$A:$E,5,0)</f>
        <v>70</v>
      </c>
      <c r="G365" s="749" t="s">
        <v>24</v>
      </c>
      <c r="H365" s="1230"/>
      <c r="I365" s="1233"/>
      <c r="J365" s="1249"/>
      <c r="K365" s="1249"/>
      <c r="L365" s="1249"/>
      <c r="M365" s="1249"/>
      <c r="N365" s="1249"/>
      <c r="O365" s="1249"/>
      <c r="P365" s="1249"/>
      <c r="Q365" s="1249"/>
      <c r="R365" s="1249"/>
      <c r="S365" s="1233"/>
      <c r="T365" s="1233"/>
      <c r="U365" s="744" t="s">
        <v>23</v>
      </c>
      <c r="V365" s="1272"/>
      <c r="W365" s="1234"/>
      <c r="X365" s="1233"/>
      <c r="Y365" s="1249"/>
      <c r="Z365" s="1118"/>
      <c r="AA365" s="1249"/>
      <c r="AB365" s="1249"/>
      <c r="AC365" s="1249"/>
      <c r="AD365" s="1249"/>
      <c r="AE365" s="1249"/>
      <c r="AF365" s="1249"/>
      <c r="AG365" s="475"/>
      <c r="AH365" s="475"/>
      <c r="AI365" s="475"/>
      <c r="AJ365" s="475"/>
      <c r="AK365" s="475"/>
      <c r="AL365" s="475"/>
      <c r="AM365" s="475"/>
      <c r="AN365" s="475"/>
      <c r="AO365" s="475"/>
      <c r="AP365" s="475"/>
      <c r="AQ365" s="475"/>
      <c r="AR365" s="475"/>
      <c r="AS365" s="475"/>
      <c r="AT365" s="475"/>
      <c r="AU365" s="475"/>
      <c r="AV365" s="475"/>
      <c r="AW365" s="475"/>
      <c r="AX365" s="475"/>
      <c r="AY365" s="475"/>
      <c r="AZ365" s="475"/>
      <c r="BA365" s="475"/>
      <c r="BB365" s="475"/>
      <c r="BC365" s="475"/>
      <c r="BD365" s="475"/>
      <c r="BE365" s="475"/>
      <c r="BF365" s="475"/>
      <c r="BG365" s="475"/>
      <c r="BH365" s="475"/>
      <c r="BI365" s="475"/>
      <c r="BJ365" s="475"/>
      <c r="BK365" s="475"/>
      <c r="BL365" s="475"/>
      <c r="BM365" s="475"/>
      <c r="BN365" s="475"/>
      <c r="BO365" s="475"/>
      <c r="BP365" s="475"/>
      <c r="BQ365" s="475"/>
      <c r="BR365" s="475"/>
      <c r="BS365" s="475"/>
      <c r="BT365" s="475"/>
      <c r="BU365" s="475"/>
      <c r="BV365" s="475"/>
      <c r="BW365" s="475"/>
      <c r="BX365" s="475"/>
      <c r="BY365" s="475"/>
      <c r="BZ365" s="475"/>
      <c r="CA365" s="475"/>
      <c r="CB365" s="475"/>
      <c r="CC365" s="475"/>
      <c r="CD365" s="1095"/>
    </row>
    <row r="366" spans="1:82" s="1238" customFormat="1" ht="13.95" customHeight="1">
      <c r="A366" s="747" t="s">
        <v>38</v>
      </c>
      <c r="B366" s="1273" t="s">
        <v>1374</v>
      </c>
      <c r="C366" s="1229" t="s">
        <v>43</v>
      </c>
      <c r="D366" s="1229"/>
      <c r="E366" s="1229"/>
      <c r="F366" s="1350">
        <v>0</v>
      </c>
      <c r="G366" s="749" t="s">
        <v>24</v>
      </c>
      <c r="H366" s="1230"/>
      <c r="I366" s="1233"/>
      <c r="J366" s="1249"/>
      <c r="K366" s="1249"/>
      <c r="L366" s="1249"/>
      <c r="M366" s="1249"/>
      <c r="N366" s="1249"/>
      <c r="O366" s="1249"/>
      <c r="P366" s="1249"/>
      <c r="Q366" s="1249"/>
      <c r="R366" s="1249"/>
      <c r="S366" s="1233"/>
      <c r="T366" s="1233"/>
      <c r="U366" s="744" t="s">
        <v>23</v>
      </c>
      <c r="V366" s="1272"/>
      <c r="W366" s="1234"/>
      <c r="X366" s="1233"/>
      <c r="Y366" s="1249"/>
      <c r="Z366" s="1118"/>
      <c r="AA366" s="1249"/>
      <c r="AB366" s="1249"/>
      <c r="AC366" s="1249"/>
      <c r="AD366" s="1249"/>
      <c r="AE366" s="1249"/>
      <c r="AF366" s="1249"/>
      <c r="AG366" s="475"/>
      <c r="AH366" s="475"/>
      <c r="AI366" s="475"/>
      <c r="AJ366" s="475"/>
      <c r="AK366" s="475"/>
      <c r="AL366" s="475"/>
      <c r="AM366" s="475"/>
      <c r="AN366" s="475"/>
      <c r="AO366" s="475"/>
      <c r="AP366" s="475"/>
      <c r="AQ366" s="475"/>
      <c r="AR366" s="475"/>
      <c r="AS366" s="475"/>
      <c r="AT366" s="475"/>
      <c r="AU366" s="475"/>
      <c r="AV366" s="475"/>
      <c r="AW366" s="475"/>
      <c r="AX366" s="475"/>
      <c r="AY366" s="475"/>
      <c r="AZ366" s="475"/>
      <c r="BA366" s="475"/>
      <c r="BB366" s="475"/>
      <c r="BC366" s="475"/>
      <c r="BD366" s="475"/>
      <c r="BE366" s="475"/>
      <c r="BF366" s="475"/>
      <c r="BG366" s="475"/>
      <c r="BH366" s="475"/>
      <c r="BI366" s="475"/>
      <c r="BJ366" s="475"/>
      <c r="BK366" s="475"/>
      <c r="BL366" s="475"/>
      <c r="BM366" s="475"/>
      <c r="BN366" s="475"/>
      <c r="BO366" s="475"/>
      <c r="BP366" s="475"/>
      <c r="BQ366" s="475"/>
      <c r="BR366" s="475"/>
      <c r="BS366" s="475"/>
      <c r="BT366" s="475"/>
      <c r="BU366" s="475"/>
      <c r="BV366" s="475"/>
      <c r="BW366" s="475"/>
      <c r="BX366" s="475"/>
      <c r="BY366" s="475"/>
      <c r="BZ366" s="475"/>
      <c r="CA366" s="475"/>
      <c r="CB366" s="475"/>
      <c r="CC366" s="475"/>
      <c r="CD366" s="1095"/>
    </row>
    <row r="367" spans="1:82" s="1238" customFormat="1" ht="13.95" customHeight="1">
      <c r="A367" s="747" t="s">
        <v>38</v>
      </c>
      <c r="B367" s="1273" t="s">
        <v>1367</v>
      </c>
      <c r="C367" s="771" t="s">
        <v>42</v>
      </c>
      <c r="D367" s="1229"/>
      <c r="E367" s="1229"/>
      <c r="F367" s="1350">
        <f>VLOOKUP(B367,[4]Лист_1!$A:$E,5,0)</f>
        <v>67</v>
      </c>
      <c r="G367" s="749" t="s">
        <v>24</v>
      </c>
      <c r="H367" s="1230"/>
      <c r="I367" s="1233"/>
      <c r="J367" s="1249"/>
      <c r="K367" s="1249"/>
      <c r="L367" s="1249"/>
      <c r="M367" s="1249"/>
      <c r="N367" s="1249"/>
      <c r="O367" s="1249"/>
      <c r="P367" s="1249"/>
      <c r="Q367" s="1249"/>
      <c r="R367" s="1249"/>
      <c r="S367" s="1233"/>
      <c r="T367" s="1233"/>
      <c r="U367" s="744" t="s">
        <v>23</v>
      </c>
      <c r="V367" s="1272"/>
      <c r="W367" s="1234"/>
      <c r="X367" s="1233"/>
      <c r="Y367" s="1249"/>
      <c r="Z367" s="1118"/>
      <c r="AA367" s="1249"/>
      <c r="AB367" s="1249"/>
      <c r="AC367" s="1249"/>
      <c r="AD367" s="1249"/>
      <c r="AE367" s="1249"/>
      <c r="AF367" s="1249"/>
      <c r="AG367" s="475"/>
      <c r="AH367" s="475"/>
      <c r="AI367" s="475"/>
      <c r="AJ367" s="475"/>
      <c r="AK367" s="475"/>
      <c r="AL367" s="475"/>
      <c r="AM367" s="475"/>
      <c r="AN367" s="475"/>
      <c r="AO367" s="475"/>
      <c r="AP367" s="475"/>
      <c r="AQ367" s="475"/>
      <c r="AR367" s="475"/>
      <c r="AS367" s="475"/>
      <c r="AT367" s="475"/>
      <c r="AU367" s="475"/>
      <c r="AV367" s="475"/>
      <c r="AW367" s="475"/>
      <c r="AX367" s="475"/>
      <c r="AY367" s="475"/>
      <c r="AZ367" s="475"/>
      <c r="BA367" s="475"/>
      <c r="BB367" s="475"/>
      <c r="BC367" s="475"/>
      <c r="BD367" s="475"/>
      <c r="BE367" s="475"/>
      <c r="BF367" s="475"/>
      <c r="BG367" s="475"/>
      <c r="BH367" s="475"/>
      <c r="BI367" s="475"/>
      <c r="BJ367" s="475"/>
      <c r="BK367" s="475"/>
      <c r="BL367" s="475"/>
      <c r="BM367" s="475"/>
      <c r="BN367" s="475"/>
      <c r="BO367" s="475"/>
      <c r="BP367" s="475"/>
      <c r="BQ367" s="475"/>
      <c r="BR367" s="475"/>
      <c r="BS367" s="475"/>
      <c r="BT367" s="475"/>
      <c r="BU367" s="475"/>
      <c r="BV367" s="475"/>
      <c r="BW367" s="475"/>
      <c r="BX367" s="475"/>
      <c r="BY367" s="475"/>
      <c r="BZ367" s="475"/>
      <c r="CA367" s="475"/>
      <c r="CB367" s="475"/>
      <c r="CC367" s="475"/>
      <c r="CD367" s="1095"/>
    </row>
    <row r="368" spans="1:82" s="1238" customFormat="1" ht="13.95" customHeight="1">
      <c r="A368" s="747" t="s">
        <v>38</v>
      </c>
      <c r="B368" s="1273" t="s">
        <v>1368</v>
      </c>
      <c r="C368" s="771" t="s">
        <v>42</v>
      </c>
      <c r="D368" s="1229"/>
      <c r="E368" s="1229"/>
      <c r="F368" s="1350">
        <f>VLOOKUP(B368,[4]Лист_1!$A:$E,5,0)</f>
        <v>62</v>
      </c>
      <c r="G368" s="749" t="s">
        <v>24</v>
      </c>
      <c r="H368" s="1230"/>
      <c r="I368" s="1233"/>
      <c r="J368" s="1249"/>
      <c r="K368" s="1249"/>
      <c r="L368" s="1249"/>
      <c r="M368" s="1249"/>
      <c r="N368" s="1249"/>
      <c r="O368" s="1249"/>
      <c r="P368" s="1249"/>
      <c r="Q368" s="1249"/>
      <c r="R368" s="1249"/>
      <c r="S368" s="1233"/>
      <c r="T368" s="1233"/>
      <c r="U368" s="744" t="s">
        <v>23</v>
      </c>
      <c r="V368" s="1272"/>
      <c r="W368" s="1234"/>
      <c r="X368" s="1233"/>
      <c r="Y368" s="1249"/>
      <c r="Z368" s="1118"/>
      <c r="AA368" s="1249"/>
      <c r="AB368" s="1249"/>
      <c r="AC368" s="1249"/>
      <c r="AD368" s="1249"/>
      <c r="AE368" s="1249"/>
      <c r="AF368" s="1249"/>
      <c r="AG368" s="475"/>
      <c r="AH368" s="475"/>
      <c r="AI368" s="475"/>
      <c r="AJ368" s="475"/>
      <c r="AK368" s="475"/>
      <c r="AL368" s="475"/>
      <c r="AM368" s="475"/>
      <c r="AN368" s="475"/>
      <c r="AO368" s="475"/>
      <c r="AP368" s="475"/>
      <c r="AQ368" s="475"/>
      <c r="AR368" s="475"/>
      <c r="AS368" s="475"/>
      <c r="AT368" s="475"/>
      <c r="AU368" s="475"/>
      <c r="AV368" s="475"/>
      <c r="AW368" s="475"/>
      <c r="AX368" s="475"/>
      <c r="AY368" s="475"/>
      <c r="AZ368" s="475"/>
      <c r="BA368" s="475"/>
      <c r="BB368" s="475"/>
      <c r="BC368" s="475"/>
      <c r="BD368" s="475"/>
      <c r="BE368" s="475"/>
      <c r="BF368" s="475"/>
      <c r="BG368" s="475"/>
      <c r="BH368" s="475"/>
      <c r="BI368" s="475"/>
      <c r="BJ368" s="475"/>
      <c r="BK368" s="475"/>
      <c r="BL368" s="475"/>
      <c r="BM368" s="475"/>
      <c r="BN368" s="475"/>
      <c r="BO368" s="475"/>
      <c r="BP368" s="475"/>
      <c r="BQ368" s="475"/>
      <c r="BR368" s="475"/>
      <c r="BS368" s="475"/>
      <c r="BT368" s="475"/>
      <c r="BU368" s="475"/>
      <c r="BV368" s="475"/>
      <c r="BW368" s="475"/>
      <c r="BX368" s="475"/>
      <c r="BY368" s="475"/>
      <c r="BZ368" s="475"/>
      <c r="CA368" s="475"/>
      <c r="CB368" s="475"/>
      <c r="CC368" s="475"/>
      <c r="CD368" s="1095"/>
    </row>
    <row r="369" spans="1:82" s="1238" customFormat="1" ht="13.95" customHeight="1">
      <c r="A369" s="747" t="s">
        <v>38</v>
      </c>
      <c r="B369" s="1273" t="s">
        <v>1369</v>
      </c>
      <c r="C369" s="771" t="s">
        <v>42</v>
      </c>
      <c r="D369" s="1229"/>
      <c r="E369" s="1229"/>
      <c r="F369" s="1350">
        <f>VLOOKUP(B369,[4]Лист_1!$A:$E,5,0)</f>
        <v>71</v>
      </c>
      <c r="G369" s="749" t="s">
        <v>24</v>
      </c>
      <c r="H369" s="1230"/>
      <c r="I369" s="1233"/>
      <c r="J369" s="1249"/>
      <c r="K369" s="1249"/>
      <c r="L369" s="1249"/>
      <c r="M369" s="1249"/>
      <c r="N369" s="1249"/>
      <c r="O369" s="1249"/>
      <c r="P369" s="1249"/>
      <c r="Q369" s="1249"/>
      <c r="R369" s="1249"/>
      <c r="S369" s="1233"/>
      <c r="T369" s="1233"/>
      <c r="U369" s="744" t="s">
        <v>23</v>
      </c>
      <c r="V369" s="1272"/>
      <c r="W369" s="1234"/>
      <c r="X369" s="1233"/>
      <c r="Y369" s="1249"/>
      <c r="Z369" s="1118"/>
      <c r="AA369" s="1249"/>
      <c r="AB369" s="1249"/>
      <c r="AC369" s="1249"/>
      <c r="AD369" s="1249"/>
      <c r="AE369" s="1249"/>
      <c r="AF369" s="1249"/>
      <c r="AG369" s="475"/>
      <c r="AH369" s="475"/>
      <c r="AI369" s="475"/>
      <c r="AJ369" s="475"/>
      <c r="AK369" s="475"/>
      <c r="AL369" s="475"/>
      <c r="AM369" s="475"/>
      <c r="AN369" s="475"/>
      <c r="AO369" s="475"/>
      <c r="AP369" s="475"/>
      <c r="AQ369" s="475"/>
      <c r="AR369" s="475"/>
      <c r="AS369" s="475"/>
      <c r="AT369" s="475"/>
      <c r="AU369" s="475"/>
      <c r="AV369" s="475"/>
      <c r="AW369" s="475"/>
      <c r="AX369" s="475"/>
      <c r="AY369" s="475"/>
      <c r="AZ369" s="475"/>
      <c r="BA369" s="475"/>
      <c r="BB369" s="475"/>
      <c r="BC369" s="475"/>
      <c r="BD369" s="475"/>
      <c r="BE369" s="475"/>
      <c r="BF369" s="475"/>
      <c r="BG369" s="475"/>
      <c r="BH369" s="475"/>
      <c r="BI369" s="475"/>
      <c r="BJ369" s="475"/>
      <c r="BK369" s="475"/>
      <c r="BL369" s="475"/>
      <c r="BM369" s="475"/>
      <c r="BN369" s="475"/>
      <c r="BO369" s="475"/>
      <c r="BP369" s="475"/>
      <c r="BQ369" s="475"/>
      <c r="BR369" s="475"/>
      <c r="BS369" s="475"/>
      <c r="BT369" s="475"/>
      <c r="BU369" s="475"/>
      <c r="BV369" s="475"/>
      <c r="BW369" s="475"/>
      <c r="BX369" s="475"/>
      <c r="BY369" s="475"/>
      <c r="BZ369" s="475"/>
      <c r="CA369" s="475"/>
      <c r="CB369" s="475"/>
      <c r="CC369" s="475"/>
      <c r="CD369" s="1095"/>
    </row>
    <row r="370" spans="1:82" s="1238" customFormat="1" ht="13.95" customHeight="1">
      <c r="A370" s="747" t="s">
        <v>38</v>
      </c>
      <c r="B370" s="1273" t="s">
        <v>1277</v>
      </c>
      <c r="C370" s="1229" t="s">
        <v>43</v>
      </c>
      <c r="D370" s="1229"/>
      <c r="E370" s="1229"/>
      <c r="F370" s="1350">
        <f>VLOOKUP(B370,[4]Лист_1!$A:$E,5,0)</f>
        <v>5</v>
      </c>
      <c r="G370" s="1225" t="s">
        <v>24</v>
      </c>
      <c r="H370" s="1230"/>
      <c r="I370" s="1233"/>
      <c r="J370" s="1249"/>
      <c r="K370" s="1249"/>
      <c r="L370" s="1249"/>
      <c r="M370" s="1249"/>
      <c r="N370" s="1249"/>
      <c r="O370" s="1249"/>
      <c r="P370" s="1249"/>
      <c r="Q370" s="1249"/>
      <c r="R370" s="1249"/>
      <c r="S370" s="1233"/>
      <c r="T370" s="1233"/>
      <c r="U370" s="744" t="s">
        <v>23</v>
      </c>
      <c r="V370" s="1272"/>
      <c r="W370" s="1234"/>
      <c r="X370" s="1233"/>
      <c r="Y370" s="1249"/>
      <c r="Z370" s="1118"/>
      <c r="AA370" s="1249"/>
      <c r="AB370" s="1249"/>
      <c r="AC370" s="1249"/>
      <c r="AD370" s="1249"/>
      <c r="AE370" s="1249"/>
      <c r="AF370" s="1249"/>
      <c r="AG370" s="475"/>
      <c r="AH370" s="475"/>
      <c r="AI370" s="475"/>
      <c r="AJ370" s="475"/>
      <c r="AK370" s="475"/>
      <c r="AL370" s="475"/>
      <c r="AM370" s="475"/>
      <c r="AN370" s="475"/>
      <c r="AO370" s="475"/>
      <c r="AP370" s="475"/>
      <c r="AQ370" s="475"/>
      <c r="AR370" s="475"/>
      <c r="AS370" s="475"/>
      <c r="AT370" s="475"/>
      <c r="AU370" s="475"/>
      <c r="AV370" s="475"/>
      <c r="AW370" s="475"/>
      <c r="AX370" s="475"/>
      <c r="AY370" s="475"/>
      <c r="AZ370" s="475"/>
      <c r="BA370" s="475"/>
      <c r="BB370" s="475"/>
      <c r="BC370" s="475"/>
      <c r="BD370" s="475"/>
      <c r="BE370" s="475"/>
      <c r="BF370" s="475"/>
      <c r="BG370" s="475"/>
      <c r="BH370" s="475"/>
      <c r="BI370" s="475"/>
      <c r="BJ370" s="475"/>
      <c r="BK370" s="475"/>
      <c r="BL370" s="475"/>
      <c r="BM370" s="475"/>
      <c r="BN370" s="475"/>
      <c r="BO370" s="475"/>
      <c r="BP370" s="475"/>
      <c r="BQ370" s="475"/>
      <c r="BR370" s="475"/>
      <c r="BS370" s="475"/>
      <c r="BT370" s="475"/>
      <c r="BU370" s="475"/>
      <c r="BV370" s="475"/>
      <c r="BW370" s="475"/>
      <c r="BX370" s="475"/>
      <c r="BY370" s="475"/>
      <c r="BZ370" s="475"/>
      <c r="CA370" s="475"/>
      <c r="CB370" s="475"/>
      <c r="CC370" s="475"/>
      <c r="CD370" s="1095"/>
    </row>
    <row r="371" spans="1:82" s="1238" customFormat="1" ht="13.95" customHeight="1">
      <c r="A371" s="747" t="s">
        <v>38</v>
      </c>
      <c r="B371" s="1273" t="s">
        <v>1375</v>
      </c>
      <c r="C371" s="1229" t="s">
        <v>43</v>
      </c>
      <c r="D371" s="1229"/>
      <c r="E371" s="1229"/>
      <c r="F371" s="1350">
        <f>VLOOKUP(B371,[4]Лист_1!$A:$E,5,0)</f>
        <v>32</v>
      </c>
      <c r="G371" s="1225" t="s">
        <v>24</v>
      </c>
      <c r="H371" s="1230"/>
      <c r="I371" s="1233"/>
      <c r="J371" s="1249"/>
      <c r="K371" s="1249"/>
      <c r="L371" s="1249"/>
      <c r="M371" s="1249"/>
      <c r="N371" s="1249"/>
      <c r="O371" s="1249"/>
      <c r="P371" s="1249"/>
      <c r="Q371" s="1249"/>
      <c r="R371" s="1249"/>
      <c r="S371" s="1233"/>
      <c r="T371" s="1233"/>
      <c r="U371" s="744" t="s">
        <v>23</v>
      </c>
      <c r="V371" s="1272"/>
      <c r="W371" s="1234"/>
      <c r="X371" s="1233"/>
      <c r="Y371" s="1249"/>
      <c r="Z371" s="1118"/>
      <c r="AA371" s="1249"/>
      <c r="AB371" s="1249"/>
      <c r="AC371" s="1249"/>
      <c r="AD371" s="1249"/>
      <c r="AE371" s="1249"/>
      <c r="AF371" s="1249"/>
      <c r="AG371" s="475"/>
      <c r="AH371" s="475"/>
      <c r="AI371" s="475"/>
      <c r="AJ371" s="475"/>
      <c r="AK371" s="475"/>
      <c r="AL371" s="475"/>
      <c r="AM371" s="475"/>
      <c r="AN371" s="475"/>
      <c r="AO371" s="475"/>
      <c r="AP371" s="475"/>
      <c r="AQ371" s="475"/>
      <c r="AR371" s="475"/>
      <c r="AS371" s="475"/>
      <c r="AT371" s="475"/>
      <c r="AU371" s="475"/>
      <c r="AV371" s="475"/>
      <c r="AW371" s="475"/>
      <c r="AX371" s="475"/>
      <c r="AY371" s="475"/>
      <c r="AZ371" s="475"/>
      <c r="BA371" s="475"/>
      <c r="BB371" s="475"/>
      <c r="BC371" s="475"/>
      <c r="BD371" s="475"/>
      <c r="BE371" s="475"/>
      <c r="BF371" s="475"/>
      <c r="BG371" s="475"/>
      <c r="BH371" s="475"/>
      <c r="BI371" s="475"/>
      <c r="BJ371" s="475"/>
      <c r="BK371" s="475"/>
      <c r="BL371" s="475"/>
      <c r="BM371" s="475"/>
      <c r="BN371" s="475"/>
      <c r="BO371" s="475"/>
      <c r="BP371" s="475"/>
      <c r="BQ371" s="475"/>
      <c r="BR371" s="475"/>
      <c r="BS371" s="475"/>
      <c r="BT371" s="475"/>
      <c r="BU371" s="475"/>
      <c r="BV371" s="475"/>
      <c r="BW371" s="475"/>
      <c r="BX371" s="475"/>
      <c r="BY371" s="475"/>
      <c r="BZ371" s="475"/>
      <c r="CA371" s="475"/>
      <c r="CB371" s="475"/>
      <c r="CC371" s="475"/>
      <c r="CD371" s="1095"/>
    </row>
    <row r="372" spans="1:82" s="770" customFormat="1">
      <c r="A372" s="747" t="s">
        <v>38</v>
      </c>
      <c r="B372" s="1273" t="s">
        <v>678</v>
      </c>
      <c r="C372" s="771" t="s">
        <v>43</v>
      </c>
      <c r="D372" s="771"/>
      <c r="E372" s="771"/>
      <c r="F372" s="1350">
        <f>VLOOKUP(B372,[4]Лист_1!$A:$E,5,0)</f>
        <v>0</v>
      </c>
      <c r="G372" s="749" t="s">
        <v>24</v>
      </c>
      <c r="H372" s="750"/>
      <c r="I372" s="766"/>
      <c r="J372" s="769"/>
      <c r="K372" s="769"/>
      <c r="L372" s="769"/>
      <c r="M372" s="769"/>
      <c r="N372" s="769"/>
      <c r="O372" s="769"/>
      <c r="P372" s="769"/>
      <c r="Q372" s="769"/>
      <c r="R372" s="769"/>
      <c r="S372" s="933"/>
      <c r="T372" s="753"/>
      <c r="U372" s="744" t="s">
        <v>23</v>
      </c>
      <c r="V372" s="866"/>
      <c r="W372" s="854"/>
      <c r="X372" s="1233"/>
      <c r="Y372" s="858"/>
      <c r="Z372" s="879"/>
      <c r="AA372" s="769"/>
      <c r="AB372" s="1055"/>
      <c r="AC372" s="769"/>
      <c r="AD372" s="1135"/>
      <c r="AE372" s="769"/>
      <c r="AF372" s="769"/>
      <c r="AG372" s="743"/>
      <c r="AH372" s="743"/>
      <c r="AI372" s="743"/>
      <c r="AJ372" s="743"/>
      <c r="AK372" s="743"/>
      <c r="AL372" s="743"/>
      <c r="AM372" s="743"/>
      <c r="AN372" s="743"/>
      <c r="AO372" s="743"/>
      <c r="AP372" s="743"/>
      <c r="AQ372" s="743"/>
      <c r="AR372" s="743"/>
      <c r="AS372" s="743"/>
      <c r="AT372" s="743"/>
      <c r="AU372" s="743"/>
      <c r="AV372" s="743"/>
      <c r="AW372" s="743"/>
      <c r="AX372" s="743"/>
      <c r="AY372" s="743"/>
      <c r="AZ372" s="743"/>
      <c r="BA372" s="743"/>
      <c r="BB372" s="743"/>
      <c r="BC372" s="743"/>
      <c r="BD372" s="743"/>
      <c r="BE372" s="743"/>
      <c r="BF372" s="743"/>
      <c r="BG372" s="743"/>
      <c r="BH372" s="743"/>
      <c r="BI372" s="743"/>
      <c r="BJ372" s="743"/>
      <c r="BK372" s="743"/>
      <c r="BL372" s="743"/>
      <c r="BM372" s="743"/>
      <c r="BN372" s="743"/>
      <c r="BO372" s="743"/>
      <c r="BP372" s="743"/>
      <c r="BQ372" s="743"/>
      <c r="BR372" s="743"/>
      <c r="BS372" s="743"/>
      <c r="BT372" s="743"/>
      <c r="BU372" s="743"/>
      <c r="BV372" s="743"/>
      <c r="BW372" s="743"/>
      <c r="BX372" s="743"/>
      <c r="BY372" s="743"/>
      <c r="BZ372" s="743"/>
      <c r="CA372" s="743"/>
      <c r="CB372" s="743"/>
      <c r="CC372" s="743"/>
      <c r="CD372" s="784"/>
    </row>
    <row r="373" spans="1:82" s="770" customFormat="1">
      <c r="A373" s="747" t="s">
        <v>38</v>
      </c>
      <c r="B373" s="1273" t="s">
        <v>666</v>
      </c>
      <c r="C373" s="771" t="s">
        <v>42</v>
      </c>
      <c r="D373" s="771"/>
      <c r="E373" s="771"/>
      <c r="F373" s="1350">
        <f>VLOOKUP(B373,[4]Лист_1!$A:$E,5,0)</f>
        <v>0</v>
      </c>
      <c r="G373" s="749" t="s">
        <v>24</v>
      </c>
      <c r="H373" s="750"/>
      <c r="I373" s="766"/>
      <c r="J373" s="769"/>
      <c r="K373" s="769"/>
      <c r="L373" s="769"/>
      <c r="M373" s="769"/>
      <c r="N373" s="769"/>
      <c r="O373" s="769"/>
      <c r="P373" s="769"/>
      <c r="Q373" s="769"/>
      <c r="R373" s="769"/>
      <c r="S373" s="933"/>
      <c r="T373" s="753"/>
      <c r="U373" s="744" t="s">
        <v>23</v>
      </c>
      <c r="V373" s="869" t="s">
        <v>23</v>
      </c>
      <c r="W373" s="854"/>
      <c r="X373" s="1233"/>
      <c r="Y373" s="858"/>
      <c r="Z373" s="879"/>
      <c r="AA373" s="769"/>
      <c r="AB373" s="1055"/>
      <c r="AC373" s="769"/>
      <c r="AD373" s="1135"/>
      <c r="AE373" s="769"/>
      <c r="AF373" s="769"/>
      <c r="AG373" s="743"/>
      <c r="AH373" s="743"/>
      <c r="AI373" s="743"/>
      <c r="AJ373" s="743"/>
      <c r="AK373" s="743"/>
      <c r="AL373" s="743"/>
      <c r="AM373" s="743"/>
      <c r="AN373" s="743"/>
      <c r="AO373" s="743"/>
      <c r="AP373" s="743"/>
      <c r="AQ373" s="743"/>
      <c r="AR373" s="743"/>
      <c r="AS373" s="743"/>
      <c r="AT373" s="743"/>
      <c r="AU373" s="743"/>
      <c r="AV373" s="743"/>
      <c r="AW373" s="743"/>
      <c r="AX373" s="743"/>
      <c r="AY373" s="743"/>
      <c r="AZ373" s="743"/>
      <c r="BA373" s="743"/>
      <c r="BB373" s="743"/>
      <c r="BC373" s="743"/>
      <c r="BD373" s="743"/>
      <c r="BE373" s="743"/>
      <c r="BF373" s="743"/>
      <c r="BG373" s="743"/>
      <c r="BH373" s="743"/>
      <c r="BI373" s="743"/>
      <c r="BJ373" s="743"/>
      <c r="BK373" s="743"/>
      <c r="BL373" s="743"/>
      <c r="BM373" s="743"/>
      <c r="BN373" s="743"/>
      <c r="BO373" s="743"/>
      <c r="BP373" s="743"/>
      <c r="BQ373" s="743"/>
      <c r="BR373" s="743"/>
      <c r="BS373" s="743"/>
      <c r="BT373" s="743"/>
      <c r="BU373" s="743"/>
      <c r="BV373" s="743"/>
      <c r="BW373" s="743"/>
      <c r="BX373" s="743"/>
      <c r="BY373" s="743"/>
      <c r="BZ373" s="743"/>
      <c r="CA373" s="743"/>
      <c r="CB373" s="743"/>
      <c r="CC373" s="743"/>
      <c r="CD373" s="784"/>
    </row>
    <row r="374" spans="1:82" s="1121" customFormat="1">
      <c r="A374" s="762" t="s">
        <v>38</v>
      </c>
      <c r="B374" s="1273" t="s">
        <v>959</v>
      </c>
      <c r="C374" s="1140" t="s">
        <v>43</v>
      </c>
      <c r="D374" s="1141"/>
      <c r="E374" s="1141"/>
      <c r="F374" s="1350">
        <f>VLOOKUP(B374,[4]Лист_1!$A:$E,5,0)</f>
        <v>2</v>
      </c>
      <c r="G374" s="749" t="s">
        <v>22</v>
      </c>
      <c r="H374" s="1109"/>
      <c r="I374" s="766"/>
      <c r="J374" s="1136"/>
      <c r="K374" s="1136"/>
      <c r="L374" s="1136"/>
      <c r="M374" s="1136"/>
      <c r="N374" s="1136"/>
      <c r="O374" s="1136"/>
      <c r="P374" s="1136"/>
      <c r="Q374" s="1136"/>
      <c r="R374" s="1136"/>
      <c r="S374" s="1136"/>
      <c r="T374" s="1091"/>
      <c r="U374" s="744" t="s">
        <v>23</v>
      </c>
      <c r="V374" s="1104"/>
      <c r="W374" s="1091"/>
      <c r="X374" s="1233"/>
      <c r="Y374" s="1136"/>
      <c r="Z374" s="1142"/>
      <c r="AA374" s="1136"/>
      <c r="AB374" s="1136"/>
      <c r="AC374" s="1136"/>
      <c r="AD374" s="1136"/>
      <c r="AE374" s="1136"/>
      <c r="AF374" s="744" t="s">
        <v>23</v>
      </c>
      <c r="AG374" s="789"/>
      <c r="AH374" s="789"/>
      <c r="AI374" s="789"/>
      <c r="AJ374" s="789"/>
      <c r="AK374" s="789"/>
      <c r="AL374" s="789"/>
      <c r="AM374" s="789"/>
      <c r="AN374" s="789"/>
      <c r="AO374" s="789"/>
      <c r="AP374" s="789"/>
      <c r="AQ374" s="789"/>
      <c r="AR374" s="789"/>
      <c r="AS374" s="789"/>
      <c r="AT374" s="789"/>
      <c r="AU374" s="789"/>
      <c r="AV374" s="789"/>
      <c r="AW374" s="789"/>
      <c r="AX374" s="789"/>
      <c r="AY374" s="789"/>
      <c r="AZ374" s="789"/>
      <c r="BA374" s="789"/>
      <c r="BB374" s="789"/>
      <c r="BC374" s="789"/>
      <c r="BD374" s="789"/>
      <c r="BE374" s="789"/>
      <c r="BF374" s="789"/>
      <c r="BG374" s="789"/>
      <c r="BH374" s="789"/>
      <c r="BI374" s="789"/>
      <c r="BJ374" s="789"/>
      <c r="BK374" s="789"/>
      <c r="BL374" s="789"/>
      <c r="BM374" s="789"/>
      <c r="BN374" s="789"/>
      <c r="BO374" s="789"/>
      <c r="BP374" s="789"/>
      <c r="BQ374" s="789"/>
      <c r="BR374" s="789"/>
      <c r="BS374" s="789"/>
      <c r="BT374" s="789"/>
      <c r="BU374" s="789"/>
      <c r="BV374" s="789"/>
      <c r="BW374" s="789"/>
      <c r="BX374" s="789"/>
      <c r="BY374" s="789"/>
      <c r="BZ374" s="789"/>
      <c r="CA374" s="789"/>
      <c r="CB374" s="789"/>
      <c r="CC374" s="789"/>
      <c r="CD374" s="1120"/>
    </row>
    <row r="375" spans="1:82" s="1121" customFormat="1" ht="14.4" customHeight="1">
      <c r="A375" s="762" t="s">
        <v>38</v>
      </c>
      <c r="B375" s="1273" t="s">
        <v>960</v>
      </c>
      <c r="C375" s="1140" t="s">
        <v>43</v>
      </c>
      <c r="D375" s="1141"/>
      <c r="E375" s="1141"/>
      <c r="F375" s="1350">
        <f>VLOOKUP(B375,[4]Лист_1!$A:$E,5,0)</f>
        <v>3</v>
      </c>
      <c r="G375" s="749" t="s">
        <v>22</v>
      </c>
      <c r="H375" s="1109"/>
      <c r="I375" s="766"/>
      <c r="J375" s="1136"/>
      <c r="K375" s="1136"/>
      <c r="L375" s="1136"/>
      <c r="M375" s="1136"/>
      <c r="N375" s="1136"/>
      <c r="O375" s="1136"/>
      <c r="P375" s="1136"/>
      <c r="Q375" s="1136"/>
      <c r="R375" s="1136"/>
      <c r="S375" s="1136"/>
      <c r="T375" s="1091"/>
      <c r="U375" s="744" t="s">
        <v>23</v>
      </c>
      <c r="V375" s="1104"/>
      <c r="W375" s="1091"/>
      <c r="X375" s="1233"/>
      <c r="Y375" s="1136"/>
      <c r="Z375" s="1142"/>
      <c r="AA375" s="1136"/>
      <c r="AB375" s="1136"/>
      <c r="AC375" s="1136"/>
      <c r="AD375" s="1136"/>
      <c r="AE375" s="1136"/>
      <c r="AF375" s="744" t="s">
        <v>23</v>
      </c>
      <c r="AG375" s="789"/>
      <c r="AH375" s="789"/>
      <c r="AI375" s="789"/>
      <c r="AJ375" s="789"/>
      <c r="AK375" s="789"/>
      <c r="AL375" s="789"/>
      <c r="AM375" s="789"/>
      <c r="AN375" s="789"/>
      <c r="AO375" s="789"/>
      <c r="AP375" s="789"/>
      <c r="AQ375" s="789"/>
      <c r="AR375" s="789"/>
      <c r="AS375" s="789"/>
      <c r="AT375" s="789"/>
      <c r="AU375" s="789"/>
      <c r="AV375" s="789"/>
      <c r="AW375" s="789"/>
      <c r="AX375" s="789"/>
      <c r="AY375" s="789"/>
      <c r="AZ375" s="789"/>
      <c r="BA375" s="789"/>
      <c r="BB375" s="789"/>
      <c r="BC375" s="789"/>
      <c r="BD375" s="789"/>
      <c r="BE375" s="789"/>
      <c r="BF375" s="789"/>
      <c r="BG375" s="789"/>
      <c r="BH375" s="789"/>
      <c r="BI375" s="789"/>
      <c r="BJ375" s="789"/>
      <c r="BK375" s="789"/>
      <c r="BL375" s="789"/>
      <c r="BM375" s="789"/>
      <c r="BN375" s="789"/>
      <c r="BO375" s="789"/>
      <c r="BP375" s="789"/>
      <c r="BQ375" s="789"/>
      <c r="BR375" s="789"/>
      <c r="BS375" s="789"/>
      <c r="BT375" s="789"/>
      <c r="BU375" s="789"/>
      <c r="BV375" s="789"/>
      <c r="BW375" s="789"/>
      <c r="BX375" s="789"/>
      <c r="BY375" s="789"/>
      <c r="BZ375" s="789"/>
      <c r="CA375" s="789"/>
      <c r="CB375" s="789"/>
      <c r="CC375" s="789"/>
      <c r="CD375" s="1120"/>
    </row>
    <row r="376" spans="1:82" s="1242" customFormat="1" ht="14.4" customHeight="1">
      <c r="A376" s="762" t="s">
        <v>38</v>
      </c>
      <c r="B376" s="1273" t="s">
        <v>1106</v>
      </c>
      <c r="C376" s="1140" t="s">
        <v>43</v>
      </c>
      <c r="D376" s="1240"/>
      <c r="E376" s="1240"/>
      <c r="F376" s="1350">
        <f>VLOOKUP(B376,[4]Лист_1!$A:$E,5,0)</f>
        <v>43</v>
      </c>
      <c r="G376" s="1119" t="s">
        <v>22</v>
      </c>
      <c r="H376" s="1241"/>
      <c r="I376" s="1232"/>
      <c r="J376" s="1232"/>
      <c r="K376" s="1232"/>
      <c r="L376" s="1232"/>
      <c r="M376" s="1232"/>
      <c r="N376" s="1232"/>
      <c r="O376" s="1232"/>
      <c r="P376" s="1232"/>
      <c r="Q376" s="1232"/>
      <c r="R376" s="1232"/>
      <c r="S376" s="1232"/>
      <c r="T376" s="1233"/>
      <c r="U376" s="792"/>
      <c r="V376" s="1104"/>
      <c r="W376" s="1233"/>
      <c r="X376" s="1233"/>
      <c r="Y376" s="1232"/>
      <c r="Z376" s="1142"/>
      <c r="AA376" s="1232"/>
      <c r="AB376" s="1232"/>
      <c r="AC376" s="1232"/>
      <c r="AD376" s="1232"/>
      <c r="AE376" s="1232"/>
      <c r="AF376" s="1232"/>
      <c r="AG376" s="789"/>
      <c r="AH376" s="789"/>
      <c r="AI376" s="789"/>
      <c r="AJ376" s="789"/>
      <c r="AK376" s="789"/>
      <c r="AL376" s="789"/>
      <c r="AM376" s="789"/>
      <c r="AN376" s="789"/>
      <c r="AO376" s="789"/>
      <c r="AP376" s="789"/>
      <c r="AQ376" s="789"/>
      <c r="AR376" s="789"/>
      <c r="AS376" s="789"/>
      <c r="AT376" s="789"/>
      <c r="AU376" s="789"/>
      <c r="AV376" s="789"/>
      <c r="AW376" s="789"/>
      <c r="AX376" s="789"/>
      <c r="AY376" s="789"/>
      <c r="AZ376" s="789"/>
      <c r="BA376" s="789"/>
      <c r="BB376" s="789"/>
      <c r="BC376" s="789"/>
      <c r="BD376" s="789"/>
      <c r="BE376" s="789"/>
      <c r="BF376" s="789"/>
      <c r="BG376" s="789"/>
      <c r="BH376" s="789"/>
      <c r="BI376" s="789"/>
      <c r="BJ376" s="789"/>
      <c r="BK376" s="789"/>
      <c r="BL376" s="789"/>
      <c r="BM376" s="789"/>
      <c r="BN376" s="789"/>
      <c r="BO376" s="789"/>
      <c r="BP376" s="789"/>
      <c r="BQ376" s="789"/>
      <c r="BR376" s="789"/>
      <c r="BS376" s="789"/>
      <c r="BT376" s="789"/>
      <c r="BU376" s="789"/>
      <c r="BV376" s="789"/>
      <c r="BW376" s="789"/>
      <c r="BX376" s="789"/>
      <c r="BY376" s="789"/>
      <c r="BZ376" s="789"/>
      <c r="CA376" s="789"/>
      <c r="CB376" s="789"/>
      <c r="CC376" s="789"/>
      <c r="CD376" s="1120"/>
    </row>
    <row r="377" spans="1:82" s="1121" customFormat="1" ht="14.4" customHeight="1">
      <c r="A377" s="762" t="s">
        <v>38</v>
      </c>
      <c r="B377" s="1273" t="s">
        <v>1095</v>
      </c>
      <c r="C377" s="771" t="s">
        <v>42</v>
      </c>
      <c r="D377" s="1141"/>
      <c r="E377" s="1141"/>
      <c r="F377" s="1350">
        <f>VLOOKUP(B377,[4]Лист_1!$A:$E,5,0)</f>
        <v>66</v>
      </c>
      <c r="G377" s="1119" t="s">
        <v>22</v>
      </c>
      <c r="H377" s="1109"/>
      <c r="I377" s="1136"/>
      <c r="J377" s="1136"/>
      <c r="K377" s="1136"/>
      <c r="L377" s="1136"/>
      <c r="M377" s="1136"/>
      <c r="N377" s="1136"/>
      <c r="O377" s="1136"/>
      <c r="P377" s="1136"/>
      <c r="Q377" s="1136"/>
      <c r="R377" s="1136"/>
      <c r="S377" s="1136"/>
      <c r="T377" s="1091"/>
      <c r="U377" s="744" t="s">
        <v>23</v>
      </c>
      <c r="V377" s="1104"/>
      <c r="W377" s="1091"/>
      <c r="X377" s="1233"/>
      <c r="Y377" s="1136"/>
      <c r="Z377" s="1142"/>
      <c r="AA377" s="1136"/>
      <c r="AB377" s="1136"/>
      <c r="AC377" s="1136"/>
      <c r="AD377" s="1136"/>
      <c r="AE377" s="1136"/>
      <c r="AF377" s="1136"/>
      <c r="AG377" s="789"/>
      <c r="AH377" s="789"/>
      <c r="AI377" s="789"/>
      <c r="AJ377" s="789"/>
      <c r="AK377" s="789"/>
      <c r="AL377" s="789"/>
      <c r="AM377" s="789"/>
      <c r="AN377" s="789"/>
      <c r="AO377" s="789"/>
      <c r="AP377" s="789"/>
      <c r="AQ377" s="789"/>
      <c r="AR377" s="789"/>
      <c r="AS377" s="789"/>
      <c r="AT377" s="789"/>
      <c r="AU377" s="789"/>
      <c r="AV377" s="789"/>
      <c r="AW377" s="789"/>
      <c r="AX377" s="789"/>
      <c r="AY377" s="789"/>
      <c r="AZ377" s="789"/>
      <c r="BA377" s="789"/>
      <c r="BB377" s="789"/>
      <c r="BC377" s="789"/>
      <c r="BD377" s="789"/>
      <c r="BE377" s="789"/>
      <c r="BF377" s="789"/>
      <c r="BG377" s="789"/>
      <c r="BH377" s="789"/>
      <c r="BI377" s="789"/>
      <c r="BJ377" s="789"/>
      <c r="BK377" s="789"/>
      <c r="BL377" s="789"/>
      <c r="BM377" s="789"/>
      <c r="BN377" s="789"/>
      <c r="BO377" s="789"/>
      <c r="BP377" s="789"/>
      <c r="BQ377" s="789"/>
      <c r="BR377" s="789"/>
      <c r="BS377" s="789"/>
      <c r="BT377" s="789"/>
      <c r="BU377" s="789"/>
      <c r="BV377" s="789"/>
      <c r="BW377" s="789"/>
      <c r="BX377" s="789"/>
      <c r="BY377" s="789"/>
      <c r="BZ377" s="789"/>
      <c r="CA377" s="789"/>
      <c r="CB377" s="789"/>
      <c r="CC377" s="789"/>
      <c r="CD377" s="1120"/>
    </row>
    <row r="378" spans="1:82" s="1121" customFormat="1">
      <c r="A378" s="762" t="s">
        <v>38</v>
      </c>
      <c r="B378" s="1273" t="s">
        <v>1095</v>
      </c>
      <c r="C378" s="1140" t="s">
        <v>43</v>
      </c>
      <c r="D378" s="1141"/>
      <c r="E378" s="1141"/>
      <c r="F378" s="1350">
        <f>VLOOKUP(B378,[4]Лист_1!$A:$E,5,0)</f>
        <v>66</v>
      </c>
      <c r="G378" s="749" t="s">
        <v>22</v>
      </c>
      <c r="H378" s="1109"/>
      <c r="I378" s="1136"/>
      <c r="J378" s="1136"/>
      <c r="K378" s="1136"/>
      <c r="L378" s="1136"/>
      <c r="M378" s="1136"/>
      <c r="N378" s="1136"/>
      <c r="O378" s="1136"/>
      <c r="P378" s="1136"/>
      <c r="Q378" s="1136"/>
      <c r="R378" s="1136"/>
      <c r="S378" s="1136"/>
      <c r="T378" s="1091"/>
      <c r="U378" s="744" t="s">
        <v>23</v>
      </c>
      <c r="V378" s="1104"/>
      <c r="W378" s="1091"/>
      <c r="X378" s="1233"/>
      <c r="Y378" s="1136"/>
      <c r="Z378" s="1142"/>
      <c r="AA378" s="1136"/>
      <c r="AB378" s="1136"/>
      <c r="AC378" s="1136"/>
      <c r="AD378" s="1136"/>
      <c r="AE378" s="1136"/>
      <c r="AF378" s="744" t="s">
        <v>23</v>
      </c>
      <c r="AG378" s="789"/>
      <c r="AH378" s="789"/>
      <c r="AI378" s="789"/>
      <c r="AJ378" s="789"/>
      <c r="AK378" s="789"/>
      <c r="AL378" s="789"/>
      <c r="AM378" s="789"/>
      <c r="AN378" s="789"/>
      <c r="AO378" s="789"/>
      <c r="AP378" s="789"/>
      <c r="AQ378" s="789"/>
      <c r="AR378" s="789"/>
      <c r="AS378" s="789"/>
      <c r="AT378" s="789"/>
      <c r="AU378" s="789"/>
      <c r="AV378" s="789"/>
      <c r="AW378" s="789"/>
      <c r="AX378" s="789"/>
      <c r="AY378" s="789"/>
      <c r="AZ378" s="789"/>
      <c r="BA378" s="789"/>
      <c r="BB378" s="789"/>
      <c r="BC378" s="789"/>
      <c r="BD378" s="789"/>
      <c r="BE378" s="789"/>
      <c r="BF378" s="789"/>
      <c r="BG378" s="789"/>
      <c r="BH378" s="789"/>
      <c r="BI378" s="789"/>
      <c r="BJ378" s="789"/>
      <c r="BK378" s="789"/>
      <c r="BL378" s="789"/>
      <c r="BM378" s="789"/>
      <c r="BN378" s="789"/>
      <c r="BO378" s="789"/>
      <c r="BP378" s="789"/>
      <c r="BQ378" s="789"/>
      <c r="BR378" s="789"/>
      <c r="BS378" s="789"/>
      <c r="BT378" s="789"/>
      <c r="BU378" s="789"/>
      <c r="BV378" s="789"/>
      <c r="BW378" s="789"/>
      <c r="BX378" s="789"/>
      <c r="BY378" s="789"/>
      <c r="BZ378" s="789"/>
      <c r="CA378" s="789"/>
      <c r="CB378" s="789"/>
      <c r="CC378" s="789"/>
      <c r="CD378" s="1120"/>
    </row>
    <row r="379" spans="1:82" s="770" customFormat="1" hidden="1">
      <c r="A379" s="747" t="s">
        <v>38</v>
      </c>
      <c r="B379" s="1273" t="s">
        <v>681</v>
      </c>
      <c r="C379" s="1140" t="s">
        <v>43</v>
      </c>
      <c r="D379" s="771"/>
      <c r="E379" s="771"/>
      <c r="F379" s="1350">
        <f>VLOOKUP(B379,[4]Лист_1!$A:$E,5,0)</f>
        <v>31</v>
      </c>
      <c r="G379" s="749" t="s">
        <v>22</v>
      </c>
      <c r="H379" s="750"/>
      <c r="I379" s="1370" t="s">
        <v>1295</v>
      </c>
      <c r="J379" s="769"/>
      <c r="K379" s="769"/>
      <c r="L379" s="769"/>
      <c r="M379" s="769"/>
      <c r="N379" s="769"/>
      <c r="O379" s="769"/>
      <c r="P379" s="769"/>
      <c r="Q379" s="769"/>
      <c r="R379" s="769"/>
      <c r="S379" s="933"/>
      <c r="T379" s="753"/>
      <c r="U379" s="792"/>
      <c r="V379" s="869" t="s">
        <v>23</v>
      </c>
      <c r="W379" s="854"/>
      <c r="X379" s="1233"/>
      <c r="Y379" s="858"/>
      <c r="Z379" s="879"/>
      <c r="AA379" s="769"/>
      <c r="AB379" s="1055"/>
      <c r="AC379" s="769"/>
      <c r="AD379" s="1135"/>
      <c r="AE379" s="769"/>
      <c r="AF379" s="769"/>
      <c r="AG379" s="743"/>
      <c r="AH379" s="743"/>
      <c r="AI379" s="743"/>
      <c r="AJ379" s="743"/>
      <c r="AK379" s="743"/>
      <c r="AL379" s="743"/>
      <c r="AM379" s="743"/>
      <c r="AN379" s="743"/>
      <c r="AO379" s="743"/>
      <c r="AP379" s="743"/>
      <c r="AQ379" s="743"/>
      <c r="AR379" s="743"/>
      <c r="AS379" s="743"/>
      <c r="AT379" s="743"/>
      <c r="AU379" s="743"/>
      <c r="AV379" s="743"/>
      <c r="AW379" s="743"/>
      <c r="AX379" s="743"/>
      <c r="AY379" s="743"/>
      <c r="AZ379" s="743"/>
      <c r="BA379" s="743"/>
      <c r="BB379" s="743"/>
      <c r="BC379" s="743"/>
      <c r="BD379" s="743"/>
      <c r="BE379" s="743"/>
      <c r="BF379" s="743"/>
      <c r="BG379" s="743"/>
      <c r="BH379" s="743"/>
      <c r="BI379" s="743"/>
      <c r="BJ379" s="743"/>
      <c r="BK379" s="743"/>
      <c r="BL379" s="743"/>
      <c r="BM379" s="743"/>
      <c r="BN379" s="743"/>
      <c r="BO379" s="743"/>
      <c r="BP379" s="743"/>
      <c r="BQ379" s="743"/>
      <c r="BR379" s="743"/>
      <c r="BS379" s="743"/>
      <c r="BT379" s="743"/>
      <c r="BU379" s="743"/>
      <c r="BV379" s="743"/>
      <c r="BW379" s="743"/>
      <c r="BX379" s="743"/>
      <c r="BY379" s="743"/>
      <c r="BZ379" s="743"/>
      <c r="CA379" s="743"/>
      <c r="CB379" s="743"/>
      <c r="CC379" s="743"/>
      <c r="CD379" s="784"/>
    </row>
    <row r="380" spans="1:82" s="1235" customFormat="1">
      <c r="A380" s="762" t="s">
        <v>38</v>
      </c>
      <c r="B380" s="1273" t="s">
        <v>1363</v>
      </c>
      <c r="C380" s="1140" t="s">
        <v>43</v>
      </c>
      <c r="D380" s="1229"/>
      <c r="E380" s="1229"/>
      <c r="F380" s="1350">
        <f>VLOOKUP(B380,[4]Лист_1!$A:$E,5,0)</f>
        <v>209</v>
      </c>
      <c r="G380" s="1225" t="s">
        <v>24</v>
      </c>
      <c r="H380" s="1230"/>
      <c r="I380" s="1232"/>
      <c r="J380" s="1231"/>
      <c r="K380" s="1231"/>
      <c r="L380" s="1231"/>
      <c r="M380" s="1231"/>
      <c r="N380" s="1231"/>
      <c r="O380" s="1231"/>
      <c r="P380" s="1231"/>
      <c r="Q380" s="1231"/>
      <c r="R380" s="1231"/>
      <c r="S380" s="1232"/>
      <c r="T380" s="1233"/>
      <c r="U380" s="744" t="s">
        <v>23</v>
      </c>
      <c r="V380" s="1264"/>
      <c r="W380" s="1234"/>
      <c r="X380" s="1233"/>
      <c r="Y380" s="1231"/>
      <c r="Z380" s="1137"/>
      <c r="AA380" s="1231"/>
      <c r="AB380" s="1231"/>
      <c r="AC380" s="1231"/>
      <c r="AD380" s="1231"/>
      <c r="AE380" s="1231"/>
      <c r="AF380" s="1231"/>
      <c r="AG380" s="743"/>
      <c r="AH380" s="743"/>
      <c r="AI380" s="743"/>
      <c r="AJ380" s="743"/>
      <c r="AK380" s="743"/>
      <c r="AL380" s="743"/>
      <c r="AM380" s="743"/>
      <c r="AN380" s="743"/>
      <c r="AO380" s="743"/>
      <c r="AP380" s="743"/>
      <c r="AQ380" s="743"/>
      <c r="AR380" s="743"/>
      <c r="AS380" s="743"/>
      <c r="AT380" s="743"/>
      <c r="AU380" s="743"/>
      <c r="AV380" s="743"/>
      <c r="AW380" s="743"/>
      <c r="AX380" s="743"/>
      <c r="AY380" s="743"/>
      <c r="AZ380" s="743"/>
      <c r="BA380" s="743"/>
      <c r="BB380" s="743"/>
      <c r="BC380" s="743"/>
      <c r="BD380" s="743"/>
      <c r="BE380" s="743"/>
      <c r="BF380" s="743"/>
      <c r="BG380" s="743"/>
      <c r="BH380" s="743"/>
      <c r="BI380" s="743"/>
      <c r="BJ380" s="743"/>
      <c r="BK380" s="743"/>
      <c r="BL380" s="743"/>
      <c r="BM380" s="743"/>
      <c r="BN380" s="743"/>
      <c r="BO380" s="743"/>
      <c r="BP380" s="743"/>
      <c r="BQ380" s="743"/>
      <c r="BR380" s="743"/>
      <c r="BS380" s="743"/>
      <c r="BT380" s="743"/>
      <c r="BU380" s="743"/>
      <c r="BV380" s="743"/>
      <c r="BW380" s="743"/>
      <c r="BX380" s="743"/>
      <c r="BY380" s="743"/>
      <c r="BZ380" s="743"/>
      <c r="CA380" s="743"/>
      <c r="CB380" s="743"/>
      <c r="CC380" s="743"/>
      <c r="CD380" s="1138"/>
    </row>
    <row r="381" spans="1:82" s="1242" customFormat="1">
      <c r="A381" s="762" t="s">
        <v>38</v>
      </c>
      <c r="B381" s="1273" t="s">
        <v>1364</v>
      </c>
      <c r="C381" s="1140" t="s">
        <v>43</v>
      </c>
      <c r="D381" s="1240"/>
      <c r="E381" s="1240"/>
      <c r="F381" s="1350">
        <f>VLOOKUP(B381,[4]Лист_1!$A:$E,5,0)</f>
        <v>143</v>
      </c>
      <c r="G381" s="1225" t="s">
        <v>24</v>
      </c>
      <c r="H381" s="1241"/>
      <c r="I381" s="1232"/>
      <c r="J381" s="1232"/>
      <c r="K381" s="1232"/>
      <c r="L381" s="1232"/>
      <c r="M381" s="1232"/>
      <c r="N381" s="1232"/>
      <c r="O381" s="1232"/>
      <c r="P381" s="1232"/>
      <c r="Q381" s="1232"/>
      <c r="R381" s="1232"/>
      <c r="S381" s="1232"/>
      <c r="T381" s="1233"/>
      <c r="U381" s="744" t="s">
        <v>23</v>
      </c>
      <c r="V381" s="1256"/>
      <c r="W381" s="1233"/>
      <c r="X381" s="1233"/>
      <c r="Y381" s="1232"/>
      <c r="Z381" s="1142"/>
      <c r="AA381" s="1232"/>
      <c r="AB381" s="1232"/>
      <c r="AC381" s="1232"/>
      <c r="AD381" s="1232"/>
      <c r="AE381" s="1232"/>
      <c r="AF381" s="1232"/>
      <c r="AG381" s="789"/>
      <c r="AH381" s="789"/>
      <c r="AI381" s="789"/>
      <c r="AJ381" s="789"/>
      <c r="AK381" s="789"/>
      <c r="AL381" s="789"/>
      <c r="AM381" s="789"/>
      <c r="AN381" s="789"/>
      <c r="AO381" s="789"/>
      <c r="AP381" s="789"/>
      <c r="AQ381" s="789"/>
      <c r="AR381" s="789"/>
      <c r="AS381" s="789"/>
      <c r="AT381" s="789"/>
      <c r="AU381" s="789"/>
      <c r="AV381" s="789"/>
      <c r="AW381" s="789"/>
      <c r="AX381" s="789"/>
      <c r="AY381" s="789"/>
      <c r="AZ381" s="789"/>
      <c r="BA381" s="789"/>
      <c r="BB381" s="789"/>
      <c r="BC381" s="789"/>
      <c r="BD381" s="789"/>
      <c r="BE381" s="789"/>
      <c r="BF381" s="789"/>
      <c r="BG381" s="789"/>
      <c r="BH381" s="789"/>
      <c r="BI381" s="789"/>
      <c r="BJ381" s="789"/>
      <c r="BK381" s="789"/>
      <c r="BL381" s="789"/>
      <c r="BM381" s="789"/>
      <c r="BN381" s="789"/>
      <c r="BO381" s="789"/>
      <c r="BP381" s="789"/>
      <c r="BQ381" s="789"/>
      <c r="BR381" s="789"/>
      <c r="BS381" s="789"/>
      <c r="BT381" s="789"/>
      <c r="BU381" s="789"/>
      <c r="BV381" s="789"/>
      <c r="BW381" s="789"/>
      <c r="BX381" s="789"/>
      <c r="BY381" s="789"/>
      <c r="BZ381" s="789"/>
      <c r="CA381" s="789"/>
      <c r="CB381" s="789"/>
      <c r="CC381" s="789"/>
      <c r="CD381" s="1120"/>
    </row>
    <row r="382" spans="1:82" s="1235" customFormat="1">
      <c r="A382" s="762" t="s">
        <v>38</v>
      </c>
      <c r="B382" s="1273" t="s">
        <v>1361</v>
      </c>
      <c r="C382" s="1140" t="s">
        <v>43</v>
      </c>
      <c r="D382" s="1229"/>
      <c r="E382" s="1229"/>
      <c r="F382" s="1350">
        <f>VLOOKUP(B382,[4]Лист_1!$A:$E,5,0)</f>
        <v>93</v>
      </c>
      <c r="G382" s="1225" t="s">
        <v>24</v>
      </c>
      <c r="H382" s="1230"/>
      <c r="I382" s="1232"/>
      <c r="J382" s="1231"/>
      <c r="K382" s="1231"/>
      <c r="L382" s="1231"/>
      <c r="M382" s="1231"/>
      <c r="N382" s="1231"/>
      <c r="O382" s="1231"/>
      <c r="P382" s="1231"/>
      <c r="Q382" s="1231"/>
      <c r="R382" s="1231"/>
      <c r="S382" s="1232"/>
      <c r="T382" s="1233"/>
      <c r="U382" s="744" t="s">
        <v>23</v>
      </c>
      <c r="V382" s="1264"/>
      <c r="W382" s="1234"/>
      <c r="X382" s="1233"/>
      <c r="Y382" s="1231"/>
      <c r="Z382" s="1137"/>
      <c r="AA382" s="1231"/>
      <c r="AB382" s="1231"/>
      <c r="AC382" s="1231"/>
      <c r="AD382" s="1231"/>
      <c r="AE382" s="1231"/>
      <c r="AF382" s="1231"/>
      <c r="AG382" s="743"/>
      <c r="AH382" s="743"/>
      <c r="AI382" s="743"/>
      <c r="AJ382" s="743"/>
      <c r="AK382" s="743"/>
      <c r="AL382" s="743"/>
      <c r="AM382" s="743"/>
      <c r="AN382" s="743"/>
      <c r="AO382" s="743"/>
      <c r="AP382" s="743"/>
      <c r="AQ382" s="743"/>
      <c r="AR382" s="743"/>
      <c r="AS382" s="743"/>
      <c r="AT382" s="743"/>
      <c r="AU382" s="743"/>
      <c r="AV382" s="743"/>
      <c r="AW382" s="743"/>
      <c r="AX382" s="743"/>
      <c r="AY382" s="743"/>
      <c r="AZ382" s="743"/>
      <c r="BA382" s="743"/>
      <c r="BB382" s="743"/>
      <c r="BC382" s="743"/>
      <c r="BD382" s="743"/>
      <c r="BE382" s="743"/>
      <c r="BF382" s="743"/>
      <c r="BG382" s="743"/>
      <c r="BH382" s="743"/>
      <c r="BI382" s="743"/>
      <c r="BJ382" s="743"/>
      <c r="BK382" s="743"/>
      <c r="BL382" s="743"/>
      <c r="BM382" s="743"/>
      <c r="BN382" s="743"/>
      <c r="BO382" s="743"/>
      <c r="BP382" s="743"/>
      <c r="BQ382" s="743"/>
      <c r="BR382" s="743"/>
      <c r="BS382" s="743"/>
      <c r="BT382" s="743"/>
      <c r="BU382" s="743"/>
      <c r="BV382" s="743"/>
      <c r="BW382" s="743"/>
      <c r="BX382" s="743"/>
      <c r="BY382" s="743"/>
      <c r="BZ382" s="743"/>
      <c r="CA382" s="743"/>
      <c r="CB382" s="743"/>
      <c r="CC382" s="743"/>
      <c r="CD382" s="1138"/>
    </row>
    <row r="383" spans="1:82" s="1235" customFormat="1">
      <c r="A383" s="762" t="s">
        <v>38</v>
      </c>
      <c r="B383" s="1273" t="s">
        <v>1362</v>
      </c>
      <c r="C383" s="771" t="s">
        <v>42</v>
      </c>
      <c r="D383" s="1229"/>
      <c r="E383" s="1229"/>
      <c r="F383" s="1350">
        <f>VLOOKUP(B383,[4]Лист_1!$A:$E,5,0)</f>
        <v>45</v>
      </c>
      <c r="G383" s="1225" t="s">
        <v>24</v>
      </c>
      <c r="H383" s="1230"/>
      <c r="I383" s="1232"/>
      <c r="J383" s="1231"/>
      <c r="K383" s="1231"/>
      <c r="L383" s="1231"/>
      <c r="M383" s="1231"/>
      <c r="N383" s="1231"/>
      <c r="O383" s="1231"/>
      <c r="P383" s="1231"/>
      <c r="Q383" s="1231"/>
      <c r="R383" s="1231"/>
      <c r="S383" s="1232"/>
      <c r="T383" s="1233"/>
      <c r="U383" s="744" t="s">
        <v>23</v>
      </c>
      <c r="V383" s="1264"/>
      <c r="W383" s="1234"/>
      <c r="X383" s="1233"/>
      <c r="Y383" s="1231"/>
      <c r="Z383" s="1137"/>
      <c r="AA383" s="1231"/>
      <c r="AB383" s="1231"/>
      <c r="AC383" s="1231"/>
      <c r="AD383" s="1231"/>
      <c r="AE383" s="1231"/>
      <c r="AF383" s="1231"/>
      <c r="AG383" s="743"/>
      <c r="AH383" s="743"/>
      <c r="AI383" s="743"/>
      <c r="AJ383" s="743"/>
      <c r="AK383" s="743"/>
      <c r="AL383" s="743"/>
      <c r="AM383" s="743"/>
      <c r="AN383" s="743"/>
      <c r="AO383" s="743"/>
      <c r="AP383" s="743"/>
      <c r="AQ383" s="743"/>
      <c r="AR383" s="743"/>
      <c r="AS383" s="743"/>
      <c r="AT383" s="743"/>
      <c r="AU383" s="743"/>
      <c r="AV383" s="743"/>
      <c r="AW383" s="743"/>
      <c r="AX383" s="743"/>
      <c r="AY383" s="743"/>
      <c r="AZ383" s="743"/>
      <c r="BA383" s="743"/>
      <c r="BB383" s="743"/>
      <c r="BC383" s="743"/>
      <c r="BD383" s="743"/>
      <c r="BE383" s="743"/>
      <c r="BF383" s="743"/>
      <c r="BG383" s="743"/>
      <c r="BH383" s="743"/>
      <c r="BI383" s="743"/>
      <c r="BJ383" s="743"/>
      <c r="BK383" s="743"/>
      <c r="BL383" s="743"/>
      <c r="BM383" s="743"/>
      <c r="BN383" s="743"/>
      <c r="BO383" s="743"/>
      <c r="BP383" s="743"/>
      <c r="BQ383" s="743"/>
      <c r="BR383" s="743"/>
      <c r="BS383" s="743"/>
      <c r="BT383" s="743"/>
      <c r="BU383" s="743"/>
      <c r="BV383" s="743"/>
      <c r="BW383" s="743"/>
      <c r="BX383" s="743"/>
      <c r="BY383" s="743"/>
      <c r="BZ383" s="743"/>
      <c r="CA383" s="743"/>
      <c r="CB383" s="743"/>
      <c r="CC383" s="743"/>
      <c r="CD383" s="1138"/>
    </row>
    <row r="384" spans="1:82" s="1235" customFormat="1">
      <c r="A384" s="762" t="s">
        <v>38</v>
      </c>
      <c r="B384" s="1273" t="s">
        <v>1372</v>
      </c>
      <c r="C384" s="771" t="s">
        <v>42</v>
      </c>
      <c r="D384" s="1229"/>
      <c r="E384" s="1229"/>
      <c r="F384" s="1350">
        <f>VLOOKUP(B384,[4]Лист_1!$A:$E,5,0)</f>
        <v>166</v>
      </c>
      <c r="G384" s="1225" t="s">
        <v>24</v>
      </c>
      <c r="H384" s="1230"/>
      <c r="I384" s="1232"/>
      <c r="J384" s="1231"/>
      <c r="K384" s="1231"/>
      <c r="L384" s="1231"/>
      <c r="M384" s="1231"/>
      <c r="N384" s="1231"/>
      <c r="O384" s="1231"/>
      <c r="P384" s="1231"/>
      <c r="Q384" s="1231"/>
      <c r="R384" s="1231"/>
      <c r="S384" s="1232"/>
      <c r="T384" s="1233"/>
      <c r="U384" s="744" t="s">
        <v>23</v>
      </c>
      <c r="V384" s="1264"/>
      <c r="W384" s="1234"/>
      <c r="X384" s="1233"/>
      <c r="Y384" s="1231"/>
      <c r="Z384" s="1137"/>
      <c r="AA384" s="1231"/>
      <c r="AB384" s="1231"/>
      <c r="AC384" s="1231"/>
      <c r="AD384" s="1231"/>
      <c r="AE384" s="1231"/>
      <c r="AF384" s="1231"/>
      <c r="AG384" s="743"/>
      <c r="AH384" s="743"/>
      <c r="AI384" s="743"/>
      <c r="AJ384" s="743"/>
      <c r="AK384" s="743"/>
      <c r="AL384" s="743"/>
      <c r="AM384" s="743"/>
      <c r="AN384" s="743"/>
      <c r="AO384" s="743"/>
      <c r="AP384" s="743"/>
      <c r="AQ384" s="743"/>
      <c r="AR384" s="743"/>
      <c r="AS384" s="743"/>
      <c r="AT384" s="743"/>
      <c r="AU384" s="743"/>
      <c r="AV384" s="743"/>
      <c r="AW384" s="743"/>
      <c r="AX384" s="743"/>
      <c r="AY384" s="743"/>
      <c r="AZ384" s="743"/>
      <c r="BA384" s="743"/>
      <c r="BB384" s="743"/>
      <c r="BC384" s="743"/>
      <c r="BD384" s="743"/>
      <c r="BE384" s="743"/>
      <c r="BF384" s="743"/>
      <c r="BG384" s="743"/>
      <c r="BH384" s="743"/>
      <c r="BI384" s="743"/>
      <c r="BJ384" s="743"/>
      <c r="BK384" s="743"/>
      <c r="BL384" s="743"/>
      <c r="BM384" s="743"/>
      <c r="BN384" s="743"/>
      <c r="BO384" s="743"/>
      <c r="BP384" s="743"/>
      <c r="BQ384" s="743"/>
      <c r="BR384" s="743"/>
      <c r="BS384" s="743"/>
      <c r="BT384" s="743"/>
      <c r="BU384" s="743"/>
      <c r="BV384" s="743"/>
      <c r="BW384" s="743"/>
      <c r="BX384" s="743"/>
      <c r="BY384" s="743"/>
      <c r="BZ384" s="743"/>
      <c r="CA384" s="743"/>
      <c r="CB384" s="743"/>
      <c r="CC384" s="743"/>
      <c r="CD384" s="1138"/>
    </row>
    <row r="385" spans="1:82" s="1235" customFormat="1">
      <c r="A385" s="762" t="s">
        <v>38</v>
      </c>
      <c r="B385" s="1273" t="s">
        <v>1376</v>
      </c>
      <c r="C385" s="1229" t="s">
        <v>43</v>
      </c>
      <c r="D385" s="1229"/>
      <c r="E385" s="1229"/>
      <c r="F385" s="1350">
        <f>VLOOKUP(B385,[4]Лист_1!$A:$E,5,0)</f>
        <v>101</v>
      </c>
      <c r="G385" s="1225" t="s">
        <v>24</v>
      </c>
      <c r="H385" s="1230"/>
      <c r="I385" s="1232"/>
      <c r="J385" s="1231"/>
      <c r="K385" s="1231"/>
      <c r="L385" s="1231"/>
      <c r="M385" s="1231"/>
      <c r="N385" s="1231"/>
      <c r="O385" s="1231"/>
      <c r="P385" s="1231"/>
      <c r="Q385" s="1231"/>
      <c r="R385" s="1231"/>
      <c r="S385" s="1232"/>
      <c r="T385" s="1233"/>
      <c r="U385" s="744" t="s">
        <v>23</v>
      </c>
      <c r="V385" s="1264"/>
      <c r="W385" s="1234"/>
      <c r="X385" s="1233"/>
      <c r="Y385" s="1231"/>
      <c r="Z385" s="1137"/>
      <c r="AA385" s="1231"/>
      <c r="AB385" s="1231"/>
      <c r="AC385" s="1231"/>
      <c r="AD385" s="1231"/>
      <c r="AE385" s="1231"/>
      <c r="AF385" s="1231"/>
      <c r="AG385" s="743"/>
      <c r="AH385" s="743"/>
      <c r="AI385" s="743"/>
      <c r="AJ385" s="743"/>
      <c r="AK385" s="743"/>
      <c r="AL385" s="743"/>
      <c r="AM385" s="743"/>
      <c r="AN385" s="743"/>
      <c r="AO385" s="743"/>
      <c r="AP385" s="743"/>
      <c r="AQ385" s="743"/>
      <c r="AR385" s="743"/>
      <c r="AS385" s="743"/>
      <c r="AT385" s="743"/>
      <c r="AU385" s="743"/>
      <c r="AV385" s="743"/>
      <c r="AW385" s="743"/>
      <c r="AX385" s="743"/>
      <c r="AY385" s="743"/>
      <c r="AZ385" s="743"/>
      <c r="BA385" s="743"/>
      <c r="BB385" s="743"/>
      <c r="BC385" s="743"/>
      <c r="BD385" s="743"/>
      <c r="BE385" s="743"/>
      <c r="BF385" s="743"/>
      <c r="BG385" s="743"/>
      <c r="BH385" s="743"/>
      <c r="BI385" s="743"/>
      <c r="BJ385" s="743"/>
      <c r="BK385" s="743"/>
      <c r="BL385" s="743"/>
      <c r="BM385" s="743"/>
      <c r="BN385" s="743"/>
      <c r="BO385" s="743"/>
      <c r="BP385" s="743"/>
      <c r="BQ385" s="743"/>
      <c r="BR385" s="743"/>
      <c r="BS385" s="743"/>
      <c r="BT385" s="743"/>
      <c r="BU385" s="743"/>
      <c r="BV385" s="743"/>
      <c r="BW385" s="743"/>
      <c r="BX385" s="743"/>
      <c r="BY385" s="743"/>
      <c r="BZ385" s="743"/>
      <c r="CA385" s="743"/>
      <c r="CB385" s="743"/>
      <c r="CC385" s="743"/>
      <c r="CD385" s="1138"/>
    </row>
    <row r="386" spans="1:82" s="1235" customFormat="1">
      <c r="A386" s="762" t="s">
        <v>38</v>
      </c>
      <c r="B386" s="1273" t="s">
        <v>1373</v>
      </c>
      <c r="C386" s="771" t="s">
        <v>42</v>
      </c>
      <c r="D386" s="1229"/>
      <c r="E386" s="1229"/>
      <c r="F386" s="1350">
        <f>VLOOKUP(B386,[4]Лист_1!$A:$E,5,0)</f>
        <v>2</v>
      </c>
      <c r="G386" s="749" t="s">
        <v>22</v>
      </c>
      <c r="H386" s="1230"/>
      <c r="I386" s="1232"/>
      <c r="J386" s="1231"/>
      <c r="K386" s="1231"/>
      <c r="L386" s="1231"/>
      <c r="M386" s="1231"/>
      <c r="N386" s="1231"/>
      <c r="O386" s="1231"/>
      <c r="P386" s="1231"/>
      <c r="Q386" s="1231"/>
      <c r="R386" s="1231"/>
      <c r="S386" s="1232"/>
      <c r="T386" s="1233"/>
      <c r="U386" s="744" t="s">
        <v>23</v>
      </c>
      <c r="V386" s="1264"/>
      <c r="W386" s="1234"/>
      <c r="X386" s="1233"/>
      <c r="Y386" s="1231"/>
      <c r="Z386" s="1137"/>
      <c r="AA386" s="1231"/>
      <c r="AB386" s="1231"/>
      <c r="AC386" s="1231"/>
      <c r="AD386" s="1231"/>
      <c r="AE386" s="1231"/>
      <c r="AF386" s="744" t="s">
        <v>23</v>
      </c>
      <c r="AG386" s="743"/>
      <c r="AH386" s="743"/>
      <c r="AI386" s="743"/>
      <c r="AJ386" s="743"/>
      <c r="AK386" s="743"/>
      <c r="AL386" s="743"/>
      <c r="AM386" s="743"/>
      <c r="AN386" s="743"/>
      <c r="AO386" s="743"/>
      <c r="AP386" s="743"/>
      <c r="AQ386" s="743"/>
      <c r="AR386" s="743"/>
      <c r="AS386" s="743"/>
      <c r="AT386" s="743"/>
      <c r="AU386" s="743"/>
      <c r="AV386" s="743"/>
      <c r="AW386" s="743"/>
      <c r="AX386" s="743"/>
      <c r="AY386" s="743"/>
      <c r="AZ386" s="743"/>
      <c r="BA386" s="743"/>
      <c r="BB386" s="743"/>
      <c r="BC386" s="743"/>
      <c r="BD386" s="743"/>
      <c r="BE386" s="743"/>
      <c r="BF386" s="743"/>
      <c r="BG386" s="743"/>
      <c r="BH386" s="743"/>
      <c r="BI386" s="743"/>
      <c r="BJ386" s="743"/>
      <c r="BK386" s="743"/>
      <c r="BL386" s="743"/>
      <c r="BM386" s="743"/>
      <c r="BN386" s="743"/>
      <c r="BO386" s="743"/>
      <c r="BP386" s="743"/>
      <c r="BQ386" s="743"/>
      <c r="BR386" s="743"/>
      <c r="BS386" s="743"/>
      <c r="BT386" s="743"/>
      <c r="BU386" s="743"/>
      <c r="BV386" s="743"/>
      <c r="BW386" s="743"/>
      <c r="BX386" s="743"/>
      <c r="BY386" s="743"/>
      <c r="BZ386" s="743"/>
      <c r="CA386" s="743"/>
      <c r="CB386" s="743"/>
      <c r="CC386" s="743"/>
      <c r="CD386" s="1138"/>
    </row>
    <row r="387" spans="1:82" s="1235" customFormat="1">
      <c r="A387" s="747" t="s">
        <v>38</v>
      </c>
      <c r="B387" s="1273" t="s">
        <v>1202</v>
      </c>
      <c r="C387" s="1140" t="s">
        <v>43</v>
      </c>
      <c r="D387" s="1229"/>
      <c r="E387" s="1229"/>
      <c r="F387" s="1350">
        <f>VLOOKUP(B387,[4]Лист_1!$A:$E,5,0)</f>
        <v>87</v>
      </c>
      <c r="G387" s="749" t="s">
        <v>22</v>
      </c>
      <c r="H387" s="1230"/>
      <c r="I387" s="1232"/>
      <c r="J387" s="1231"/>
      <c r="K387" s="1231"/>
      <c r="L387" s="1231"/>
      <c r="M387" s="1231"/>
      <c r="N387" s="1231"/>
      <c r="O387" s="1231"/>
      <c r="P387" s="1231"/>
      <c r="Q387" s="1231"/>
      <c r="R387" s="1231"/>
      <c r="S387" s="1232"/>
      <c r="T387" s="1233"/>
      <c r="U387" s="792"/>
      <c r="V387" s="1264"/>
      <c r="W387" s="1234"/>
      <c r="X387" s="1233"/>
      <c r="Y387" s="1231"/>
      <c r="Z387" s="1137"/>
      <c r="AA387" s="1231"/>
      <c r="AB387" s="1231"/>
      <c r="AC387" s="1231"/>
      <c r="AD387" s="1231"/>
      <c r="AE387" s="1231"/>
      <c r="AF387" s="1231"/>
      <c r="AG387" s="743"/>
      <c r="AH387" s="743"/>
      <c r="AI387" s="743"/>
      <c r="AJ387" s="743"/>
      <c r="AK387" s="743"/>
      <c r="AL387" s="743"/>
      <c r="AM387" s="743"/>
      <c r="AN387" s="743"/>
      <c r="AO387" s="743"/>
      <c r="AP387" s="743"/>
      <c r="AQ387" s="743"/>
      <c r="AR387" s="743"/>
      <c r="AS387" s="743"/>
      <c r="AT387" s="743"/>
      <c r="AU387" s="743"/>
      <c r="AV387" s="743"/>
      <c r="AW387" s="743"/>
      <c r="AX387" s="743"/>
      <c r="AY387" s="743"/>
      <c r="AZ387" s="743"/>
      <c r="BA387" s="743"/>
      <c r="BB387" s="743"/>
      <c r="BC387" s="743"/>
      <c r="BD387" s="743"/>
      <c r="BE387" s="743"/>
      <c r="BF387" s="743"/>
      <c r="BG387" s="743"/>
      <c r="BH387" s="743"/>
      <c r="BI387" s="743"/>
      <c r="BJ387" s="743"/>
      <c r="BK387" s="743"/>
      <c r="BL387" s="743"/>
      <c r="BM387" s="743"/>
      <c r="BN387" s="743"/>
      <c r="BO387" s="743"/>
      <c r="BP387" s="743"/>
      <c r="BQ387" s="743"/>
      <c r="BR387" s="743"/>
      <c r="BS387" s="743"/>
      <c r="BT387" s="743"/>
      <c r="BU387" s="743"/>
      <c r="BV387" s="743"/>
      <c r="BW387" s="743"/>
      <c r="BX387" s="743"/>
      <c r="BY387" s="743"/>
      <c r="BZ387" s="743"/>
      <c r="CA387" s="743"/>
      <c r="CB387" s="743"/>
      <c r="CC387" s="743"/>
      <c r="CD387" s="1138"/>
    </row>
    <row r="388" spans="1:82" s="770" customFormat="1">
      <c r="A388" s="747" t="s">
        <v>38</v>
      </c>
      <c r="B388" s="1273" t="s">
        <v>682</v>
      </c>
      <c r="C388" s="771" t="s">
        <v>42</v>
      </c>
      <c r="D388" s="771"/>
      <c r="E388" s="771"/>
      <c r="F388" s="1350">
        <f>VLOOKUP(B388,[4]Лист_1!$A:$E,5,0)</f>
        <v>46</v>
      </c>
      <c r="G388" s="749" t="s">
        <v>22</v>
      </c>
      <c r="H388" s="750"/>
      <c r="I388" s="766"/>
      <c r="J388" s="769"/>
      <c r="K388" s="769"/>
      <c r="L388" s="769"/>
      <c r="M388" s="769"/>
      <c r="N388" s="769"/>
      <c r="O388" s="769"/>
      <c r="P388" s="769"/>
      <c r="Q388" s="769"/>
      <c r="R388" s="769"/>
      <c r="S388" s="933"/>
      <c r="T388" s="753"/>
      <c r="U388" s="744" t="s">
        <v>23</v>
      </c>
      <c r="V388" s="866"/>
      <c r="W388" s="854"/>
      <c r="X388" s="1233"/>
      <c r="Y388" s="858"/>
      <c r="Z388" s="879"/>
      <c r="AA388" s="769"/>
      <c r="AB388" s="1055"/>
      <c r="AC388" s="769"/>
      <c r="AD388" s="1135"/>
      <c r="AE388" s="769"/>
      <c r="AF388" s="744" t="s">
        <v>23</v>
      </c>
      <c r="AG388" s="743"/>
      <c r="AH388" s="743"/>
      <c r="AI388" s="743"/>
      <c r="AJ388" s="743"/>
      <c r="AK388" s="743"/>
      <c r="AL388" s="743"/>
      <c r="AM388" s="743"/>
      <c r="AN388" s="743"/>
      <c r="AO388" s="743"/>
      <c r="AP388" s="743"/>
      <c r="AQ388" s="743"/>
      <c r="AR388" s="743"/>
      <c r="AS388" s="743"/>
      <c r="AT388" s="743"/>
      <c r="AU388" s="743"/>
      <c r="AV388" s="743"/>
      <c r="AW388" s="743"/>
      <c r="AX388" s="743"/>
      <c r="AY388" s="743"/>
      <c r="AZ388" s="743"/>
      <c r="BA388" s="743"/>
      <c r="BB388" s="743"/>
      <c r="BC388" s="743"/>
      <c r="BD388" s="743"/>
      <c r="BE388" s="743"/>
      <c r="BF388" s="743"/>
      <c r="BG388" s="743"/>
      <c r="BH388" s="743"/>
      <c r="BI388" s="743"/>
      <c r="BJ388" s="743"/>
      <c r="BK388" s="743"/>
      <c r="BL388" s="743"/>
      <c r="BM388" s="743"/>
      <c r="BN388" s="743"/>
      <c r="BO388" s="743"/>
      <c r="BP388" s="743"/>
      <c r="BQ388" s="743"/>
      <c r="BR388" s="743"/>
      <c r="BS388" s="743"/>
      <c r="BT388" s="743"/>
      <c r="BU388" s="743"/>
      <c r="BV388" s="743"/>
      <c r="BW388" s="743"/>
      <c r="BX388" s="743"/>
      <c r="BY388" s="743"/>
      <c r="BZ388" s="743"/>
      <c r="CA388" s="743"/>
      <c r="CB388" s="743"/>
      <c r="CC388" s="743"/>
      <c r="CD388" s="784"/>
    </row>
    <row r="389" spans="1:82" s="1235" customFormat="1">
      <c r="A389" s="747" t="s">
        <v>38</v>
      </c>
      <c r="B389" s="1273" t="s">
        <v>1203</v>
      </c>
      <c r="C389" s="771" t="s">
        <v>42</v>
      </c>
      <c r="D389" s="1229"/>
      <c r="E389" s="1229"/>
      <c r="F389" s="1350">
        <f>VLOOKUP(B389,[4]Лист_1!$A:$E,5,0)</f>
        <v>6</v>
      </c>
      <c r="G389" s="749" t="s">
        <v>22</v>
      </c>
      <c r="H389" s="1230"/>
      <c r="I389" s="1232"/>
      <c r="J389" s="1231"/>
      <c r="K389" s="1231"/>
      <c r="L389" s="1231"/>
      <c r="M389" s="1231"/>
      <c r="N389" s="1231"/>
      <c r="O389" s="1231"/>
      <c r="P389" s="1231"/>
      <c r="Q389" s="1231"/>
      <c r="R389" s="1231"/>
      <c r="S389" s="1232"/>
      <c r="T389" s="1233"/>
      <c r="U389" s="792"/>
      <c r="V389" s="1267"/>
      <c r="W389" s="1234"/>
      <c r="X389" s="1233"/>
      <c r="Y389" s="1231"/>
      <c r="Z389" s="1137"/>
      <c r="AA389" s="1231"/>
      <c r="AB389" s="1231"/>
      <c r="AC389" s="1231"/>
      <c r="AD389" s="1231"/>
      <c r="AE389" s="1231"/>
      <c r="AF389" s="1231"/>
      <c r="AG389" s="743"/>
      <c r="AH389" s="743"/>
      <c r="AI389" s="743"/>
      <c r="AJ389" s="743"/>
      <c r="AK389" s="743"/>
      <c r="AL389" s="743"/>
      <c r="AM389" s="743"/>
      <c r="AN389" s="743"/>
      <c r="AO389" s="743"/>
      <c r="AP389" s="743"/>
      <c r="AQ389" s="743"/>
      <c r="AR389" s="743"/>
      <c r="AS389" s="743"/>
      <c r="AT389" s="743"/>
      <c r="AU389" s="743"/>
      <c r="AV389" s="743"/>
      <c r="AW389" s="743"/>
      <c r="AX389" s="743"/>
      <c r="AY389" s="743"/>
      <c r="AZ389" s="743"/>
      <c r="BA389" s="743"/>
      <c r="BB389" s="743"/>
      <c r="BC389" s="743"/>
      <c r="BD389" s="743"/>
      <c r="BE389" s="743"/>
      <c r="BF389" s="743"/>
      <c r="BG389" s="743"/>
      <c r="BH389" s="743"/>
      <c r="BI389" s="743"/>
      <c r="BJ389" s="743"/>
      <c r="BK389" s="743"/>
      <c r="BL389" s="743"/>
      <c r="BM389" s="743"/>
      <c r="BN389" s="743"/>
      <c r="BO389" s="743"/>
      <c r="BP389" s="743"/>
      <c r="BQ389" s="743"/>
      <c r="BR389" s="743"/>
      <c r="BS389" s="743"/>
      <c r="BT389" s="743"/>
      <c r="BU389" s="743"/>
      <c r="BV389" s="743"/>
      <c r="BW389" s="743"/>
      <c r="BX389" s="743"/>
      <c r="BY389" s="743"/>
      <c r="BZ389" s="743"/>
      <c r="CA389" s="743"/>
      <c r="CB389" s="743"/>
      <c r="CC389" s="743"/>
      <c r="CD389" s="1138"/>
    </row>
    <row r="390" spans="1:82" s="1235" customFormat="1">
      <c r="A390" s="747" t="s">
        <v>38</v>
      </c>
      <c r="B390" s="1273" t="s">
        <v>1370</v>
      </c>
      <c r="C390" s="771" t="s">
        <v>42</v>
      </c>
      <c r="D390" s="1229"/>
      <c r="E390" s="1229"/>
      <c r="F390" s="1350">
        <f>VLOOKUP(B390,[4]Лист_1!$A:$E,5,0)</f>
        <v>53</v>
      </c>
      <c r="G390" s="1119" t="s">
        <v>24</v>
      </c>
      <c r="H390" s="1230"/>
      <c r="I390" s="1232"/>
      <c r="J390" s="1231"/>
      <c r="K390" s="1231"/>
      <c r="L390" s="1231"/>
      <c r="M390" s="1231"/>
      <c r="N390" s="1231"/>
      <c r="O390" s="1231"/>
      <c r="P390" s="1231"/>
      <c r="Q390" s="1231"/>
      <c r="R390" s="1231"/>
      <c r="S390" s="1232"/>
      <c r="T390" s="1233"/>
      <c r="U390" s="744" t="s">
        <v>23</v>
      </c>
      <c r="V390" s="1267"/>
      <c r="W390" s="1234"/>
      <c r="X390" s="1233"/>
      <c r="Y390" s="1231"/>
      <c r="Z390" s="1137"/>
      <c r="AA390" s="1231"/>
      <c r="AB390" s="1231"/>
      <c r="AC390" s="1231"/>
      <c r="AD390" s="1231"/>
      <c r="AE390" s="1231"/>
      <c r="AF390" s="1231"/>
      <c r="AG390" s="743"/>
      <c r="AH390" s="743"/>
      <c r="AI390" s="743"/>
      <c r="AJ390" s="743"/>
      <c r="AK390" s="743"/>
      <c r="AL390" s="743"/>
      <c r="AM390" s="743"/>
      <c r="AN390" s="743"/>
      <c r="AO390" s="743"/>
      <c r="AP390" s="743"/>
      <c r="AQ390" s="743"/>
      <c r="AR390" s="743"/>
      <c r="AS390" s="743"/>
      <c r="AT390" s="743"/>
      <c r="AU390" s="743"/>
      <c r="AV390" s="743"/>
      <c r="AW390" s="743"/>
      <c r="AX390" s="743"/>
      <c r="AY390" s="743"/>
      <c r="AZ390" s="743"/>
      <c r="BA390" s="743"/>
      <c r="BB390" s="743"/>
      <c r="BC390" s="743"/>
      <c r="BD390" s="743"/>
      <c r="BE390" s="743"/>
      <c r="BF390" s="743"/>
      <c r="BG390" s="743"/>
      <c r="BH390" s="743"/>
      <c r="BI390" s="743"/>
      <c r="BJ390" s="743"/>
      <c r="BK390" s="743"/>
      <c r="BL390" s="743"/>
      <c r="BM390" s="743"/>
      <c r="BN390" s="743"/>
      <c r="BO390" s="743"/>
      <c r="BP390" s="743"/>
      <c r="BQ390" s="743"/>
      <c r="BR390" s="743"/>
      <c r="BS390" s="743"/>
      <c r="BT390" s="743"/>
      <c r="BU390" s="743"/>
      <c r="BV390" s="743"/>
      <c r="BW390" s="743"/>
      <c r="BX390" s="743"/>
      <c r="BY390" s="743"/>
      <c r="BZ390" s="743"/>
      <c r="CA390" s="743"/>
      <c r="CB390" s="743"/>
      <c r="CC390" s="743"/>
      <c r="CD390" s="1138"/>
    </row>
    <row r="391" spans="1:82" s="1235" customFormat="1">
      <c r="A391" s="747" t="s">
        <v>38</v>
      </c>
      <c r="B391" s="1273" t="s">
        <v>1371</v>
      </c>
      <c r="C391" s="771" t="s">
        <v>42</v>
      </c>
      <c r="D391" s="1229"/>
      <c r="E391" s="1229"/>
      <c r="F391" s="1350">
        <f>VLOOKUP(B391,[4]Лист_1!$A:$E,5,0)</f>
        <v>75</v>
      </c>
      <c r="G391" s="1119" t="s">
        <v>24</v>
      </c>
      <c r="H391" s="1230"/>
      <c r="I391" s="1232"/>
      <c r="J391" s="1231"/>
      <c r="K391" s="1231"/>
      <c r="L391" s="1231"/>
      <c r="M391" s="1231"/>
      <c r="N391" s="1231"/>
      <c r="O391" s="1231"/>
      <c r="P391" s="1231"/>
      <c r="Q391" s="1231"/>
      <c r="R391" s="1231"/>
      <c r="S391" s="1232"/>
      <c r="T391" s="1233"/>
      <c r="U391" s="744" t="s">
        <v>23</v>
      </c>
      <c r="V391" s="1267"/>
      <c r="W391" s="1234"/>
      <c r="X391" s="1233"/>
      <c r="Y391" s="1231"/>
      <c r="Z391" s="1137"/>
      <c r="AA391" s="1231"/>
      <c r="AB391" s="1231"/>
      <c r="AC391" s="1231"/>
      <c r="AD391" s="1231"/>
      <c r="AE391" s="1231"/>
      <c r="AF391" s="1231"/>
      <c r="AG391" s="743"/>
      <c r="AH391" s="743"/>
      <c r="AI391" s="743"/>
      <c r="AJ391" s="743"/>
      <c r="AK391" s="743"/>
      <c r="AL391" s="743"/>
      <c r="AM391" s="743"/>
      <c r="AN391" s="743"/>
      <c r="AO391" s="743"/>
      <c r="AP391" s="743"/>
      <c r="AQ391" s="743"/>
      <c r="AR391" s="743"/>
      <c r="AS391" s="743"/>
      <c r="AT391" s="743"/>
      <c r="AU391" s="743"/>
      <c r="AV391" s="743"/>
      <c r="AW391" s="743"/>
      <c r="AX391" s="743"/>
      <c r="AY391" s="743"/>
      <c r="AZ391" s="743"/>
      <c r="BA391" s="743"/>
      <c r="BB391" s="743"/>
      <c r="BC391" s="743"/>
      <c r="BD391" s="743"/>
      <c r="BE391" s="743"/>
      <c r="BF391" s="743"/>
      <c r="BG391" s="743"/>
      <c r="BH391" s="743"/>
      <c r="BI391" s="743"/>
      <c r="BJ391" s="743"/>
      <c r="BK391" s="743"/>
      <c r="BL391" s="743"/>
      <c r="BM391" s="743"/>
      <c r="BN391" s="743"/>
      <c r="BO391" s="743"/>
      <c r="BP391" s="743"/>
      <c r="BQ391" s="743"/>
      <c r="BR391" s="743"/>
      <c r="BS391" s="743"/>
      <c r="BT391" s="743"/>
      <c r="BU391" s="743"/>
      <c r="BV391" s="743"/>
      <c r="BW391" s="743"/>
      <c r="BX391" s="743"/>
      <c r="BY391" s="743"/>
      <c r="BZ391" s="743"/>
      <c r="CA391" s="743"/>
      <c r="CB391" s="743"/>
      <c r="CC391" s="743"/>
      <c r="CD391" s="1138"/>
    </row>
    <row r="392" spans="1:82" s="1121" customFormat="1">
      <c r="A392" s="1146" t="s">
        <v>17</v>
      </c>
      <c r="B392" s="1273" t="s">
        <v>925</v>
      </c>
      <c r="C392" s="1140" t="s">
        <v>42</v>
      </c>
      <c r="D392" s="1141"/>
      <c r="E392" s="1141"/>
      <c r="F392" s="1350">
        <f>VLOOKUP(B392,[4]Лист_1!$A:$E,5,0)</f>
        <v>75</v>
      </c>
      <c r="G392" s="1119" t="s">
        <v>24</v>
      </c>
      <c r="H392" s="1109"/>
      <c r="I392" s="1136"/>
      <c r="J392" s="1136"/>
      <c r="K392" s="1136"/>
      <c r="L392" s="1136"/>
      <c r="M392" s="1136"/>
      <c r="N392" s="1136"/>
      <c r="O392" s="1136"/>
      <c r="P392" s="1136"/>
      <c r="Q392" s="1136"/>
      <c r="R392" s="1136"/>
      <c r="S392" s="1136"/>
      <c r="T392" s="1091"/>
      <c r="U392" s="744" t="s">
        <v>23</v>
      </c>
      <c r="V392" s="1147"/>
      <c r="W392" s="1091"/>
      <c r="X392" s="1233"/>
      <c r="Y392" s="1136"/>
      <c r="Z392" s="1142"/>
      <c r="AA392" s="1136"/>
      <c r="AB392" s="1136"/>
      <c r="AC392" s="1136"/>
      <c r="AD392" s="1136"/>
      <c r="AE392" s="1136"/>
      <c r="AF392" s="1136"/>
      <c r="AG392" s="789"/>
      <c r="AH392" s="789"/>
      <c r="AI392" s="789"/>
      <c r="AJ392" s="789"/>
      <c r="AK392" s="789"/>
      <c r="AL392" s="789"/>
      <c r="AM392" s="789"/>
      <c r="AN392" s="789"/>
      <c r="AO392" s="789"/>
      <c r="AP392" s="789"/>
      <c r="AQ392" s="789"/>
      <c r="AR392" s="789"/>
      <c r="AS392" s="789"/>
      <c r="AT392" s="789"/>
      <c r="AU392" s="789"/>
      <c r="AV392" s="789"/>
      <c r="AW392" s="789"/>
      <c r="AX392" s="789"/>
      <c r="AY392" s="789"/>
      <c r="AZ392" s="789"/>
      <c r="BA392" s="789"/>
      <c r="BB392" s="789"/>
      <c r="BC392" s="789"/>
      <c r="BD392" s="789"/>
      <c r="BE392" s="789"/>
      <c r="BF392" s="789"/>
      <c r="BG392" s="789"/>
      <c r="BH392" s="789"/>
      <c r="BI392" s="789"/>
      <c r="BJ392" s="789"/>
      <c r="BK392" s="789"/>
      <c r="BL392" s="789"/>
      <c r="BM392" s="789"/>
      <c r="BN392" s="789"/>
      <c r="BO392" s="789"/>
      <c r="BP392" s="789"/>
      <c r="BQ392" s="789"/>
      <c r="BR392" s="789"/>
      <c r="BS392" s="789"/>
      <c r="BT392" s="789"/>
      <c r="BU392" s="789"/>
      <c r="BV392" s="789"/>
      <c r="BW392" s="789"/>
      <c r="BX392" s="789"/>
      <c r="BY392" s="789"/>
      <c r="BZ392" s="789"/>
      <c r="CA392" s="789"/>
      <c r="CB392" s="789"/>
      <c r="CC392" s="789"/>
      <c r="CD392" s="1120"/>
    </row>
    <row r="393" spans="1:82" s="1121" customFormat="1">
      <c r="A393" s="1146" t="s">
        <v>17</v>
      </c>
      <c r="B393" s="1273" t="s">
        <v>926</v>
      </c>
      <c r="C393" s="1140" t="s">
        <v>42</v>
      </c>
      <c r="D393" s="1141"/>
      <c r="E393" s="1141"/>
      <c r="F393" s="1350">
        <f>VLOOKUP(B393,[4]Лист_1!$A:$E,5,0)</f>
        <v>0</v>
      </c>
      <c r="G393" s="1119" t="s">
        <v>24</v>
      </c>
      <c r="H393" s="1109"/>
      <c r="I393" s="1136"/>
      <c r="J393" s="1136"/>
      <c r="K393" s="1136"/>
      <c r="L393" s="1136"/>
      <c r="M393" s="1136"/>
      <c r="N393" s="1136"/>
      <c r="O393" s="1136"/>
      <c r="P393" s="1136"/>
      <c r="Q393" s="1136"/>
      <c r="R393" s="1136"/>
      <c r="S393" s="1136"/>
      <c r="T393" s="1091"/>
      <c r="U393" s="744" t="s">
        <v>23</v>
      </c>
      <c r="V393" s="1147"/>
      <c r="W393" s="1091"/>
      <c r="X393" s="1233"/>
      <c r="Y393" s="1136"/>
      <c r="Z393" s="1142"/>
      <c r="AA393" s="1136"/>
      <c r="AB393" s="1136"/>
      <c r="AC393" s="1136"/>
      <c r="AD393" s="1136"/>
      <c r="AE393" s="1136"/>
      <c r="AF393" s="1136"/>
      <c r="AG393" s="789"/>
      <c r="AH393" s="789"/>
      <c r="AI393" s="789"/>
      <c r="AJ393" s="789"/>
      <c r="AK393" s="789"/>
      <c r="AL393" s="789"/>
      <c r="AM393" s="789"/>
      <c r="AN393" s="789"/>
      <c r="AO393" s="789"/>
      <c r="AP393" s="789"/>
      <c r="AQ393" s="789"/>
      <c r="AR393" s="789"/>
      <c r="AS393" s="789"/>
      <c r="AT393" s="789"/>
      <c r="AU393" s="789"/>
      <c r="AV393" s="789"/>
      <c r="AW393" s="789"/>
      <c r="AX393" s="789"/>
      <c r="AY393" s="789"/>
      <c r="AZ393" s="789"/>
      <c r="BA393" s="789"/>
      <c r="BB393" s="789"/>
      <c r="BC393" s="789"/>
      <c r="BD393" s="789"/>
      <c r="BE393" s="789"/>
      <c r="BF393" s="789"/>
      <c r="BG393" s="789"/>
      <c r="BH393" s="789"/>
      <c r="BI393" s="789"/>
      <c r="BJ393" s="789"/>
      <c r="BK393" s="789"/>
      <c r="BL393" s="789"/>
      <c r="BM393" s="789"/>
      <c r="BN393" s="789"/>
      <c r="BO393" s="789"/>
      <c r="BP393" s="789"/>
      <c r="BQ393" s="789"/>
      <c r="BR393" s="789"/>
      <c r="BS393" s="789"/>
      <c r="BT393" s="789"/>
      <c r="BU393" s="789"/>
      <c r="BV393" s="789"/>
      <c r="BW393" s="789"/>
      <c r="BX393" s="789"/>
      <c r="BY393" s="789"/>
      <c r="BZ393" s="789"/>
      <c r="CA393" s="789"/>
      <c r="CB393" s="789"/>
      <c r="CC393" s="789"/>
      <c r="CD393" s="1120"/>
    </row>
    <row r="394" spans="1:82" s="770" customFormat="1">
      <c r="A394" s="747" t="s">
        <v>39</v>
      </c>
      <c r="B394" s="1273" t="s">
        <v>44</v>
      </c>
      <c r="C394" s="771" t="s">
        <v>42</v>
      </c>
      <c r="D394" s="771"/>
      <c r="E394" s="771"/>
      <c r="F394" s="1350">
        <f>VLOOKUP(B394,[4]Лист_1!$A:$E,5,0)</f>
        <v>14</v>
      </c>
      <c r="G394" s="749" t="s">
        <v>22</v>
      </c>
      <c r="H394" s="750"/>
      <c r="I394" s="769"/>
      <c r="J394" s="769"/>
      <c r="K394" s="769"/>
      <c r="L394" s="769"/>
      <c r="M394" s="769"/>
      <c r="N394" s="769"/>
      <c r="O394" s="769"/>
      <c r="P394" s="769"/>
      <c r="Q394" s="769"/>
      <c r="R394" s="769"/>
      <c r="S394" s="933"/>
      <c r="T394" s="753"/>
      <c r="U394" s="744" t="s">
        <v>23</v>
      </c>
      <c r="V394" s="869" t="s">
        <v>23</v>
      </c>
      <c r="W394" s="854"/>
      <c r="X394" s="1233"/>
      <c r="Y394" s="858"/>
      <c r="Z394" s="879"/>
      <c r="AA394" s="769"/>
      <c r="AB394" s="1055"/>
      <c r="AC394" s="769"/>
      <c r="AD394" s="1135"/>
      <c r="AE394" s="769"/>
      <c r="AF394" s="744" t="s">
        <v>23</v>
      </c>
      <c r="AG394" s="743"/>
      <c r="AH394" s="743"/>
      <c r="AI394" s="743"/>
      <c r="AJ394" s="743"/>
      <c r="AK394" s="743"/>
      <c r="AL394" s="743"/>
      <c r="AM394" s="743"/>
      <c r="AN394" s="743"/>
      <c r="AO394" s="743"/>
      <c r="AP394" s="743"/>
      <c r="AQ394" s="743"/>
      <c r="AR394" s="743"/>
      <c r="AS394" s="743"/>
      <c r="AT394" s="743"/>
      <c r="AU394" s="743"/>
      <c r="AV394" s="743"/>
      <c r="AW394" s="743"/>
      <c r="AX394" s="743"/>
      <c r="AY394" s="743"/>
      <c r="AZ394" s="743"/>
      <c r="BA394" s="743"/>
      <c r="BB394" s="743"/>
      <c r="BC394" s="743"/>
      <c r="BD394" s="743"/>
      <c r="BE394" s="743"/>
      <c r="BF394" s="743"/>
      <c r="BG394" s="743"/>
      <c r="BH394" s="743"/>
      <c r="BI394" s="743"/>
      <c r="BJ394" s="743"/>
      <c r="BK394" s="743"/>
      <c r="BL394" s="743"/>
      <c r="BM394" s="743"/>
      <c r="BN394" s="743"/>
      <c r="BO394" s="743"/>
      <c r="BP394" s="743"/>
      <c r="BQ394" s="743"/>
      <c r="BR394" s="743"/>
      <c r="BS394" s="743"/>
      <c r="BT394" s="743"/>
      <c r="BU394" s="743"/>
      <c r="BV394" s="743"/>
      <c r="BW394" s="743"/>
      <c r="BX394" s="743"/>
      <c r="BY394" s="743"/>
      <c r="BZ394" s="743"/>
      <c r="CA394" s="743"/>
      <c r="CB394" s="743"/>
      <c r="CC394" s="743"/>
      <c r="CD394" s="784"/>
    </row>
    <row r="395" spans="1:82" s="770" customFormat="1">
      <c r="A395" s="747" t="s">
        <v>39</v>
      </c>
      <c r="B395" s="1273" t="s">
        <v>45</v>
      </c>
      <c r="C395" s="771" t="s">
        <v>42</v>
      </c>
      <c r="D395" s="771"/>
      <c r="E395" s="771"/>
      <c r="F395" s="1350">
        <f>VLOOKUP(B395,[4]Лист_1!$A:$E,5,0)</f>
        <v>3</v>
      </c>
      <c r="G395" s="749" t="s">
        <v>24</v>
      </c>
      <c r="H395" s="750"/>
      <c r="I395" s="769"/>
      <c r="J395" s="769"/>
      <c r="K395" s="769"/>
      <c r="L395" s="747"/>
      <c r="M395" s="769"/>
      <c r="N395" s="769"/>
      <c r="O395" s="769"/>
      <c r="P395" s="769"/>
      <c r="Q395" s="769"/>
      <c r="R395" s="769"/>
      <c r="S395" s="933"/>
      <c r="T395" s="753"/>
      <c r="U395" s="744" t="s">
        <v>23</v>
      </c>
      <c r="V395" s="869" t="s">
        <v>23</v>
      </c>
      <c r="W395" s="854"/>
      <c r="X395" s="1233"/>
      <c r="Y395" s="858"/>
      <c r="Z395" s="879"/>
      <c r="AA395" s="769"/>
      <c r="AB395" s="1055"/>
      <c r="AC395" s="769"/>
      <c r="AD395" s="1135"/>
      <c r="AE395" s="769"/>
      <c r="AF395" s="769"/>
      <c r="AG395" s="743"/>
      <c r="AH395" s="743"/>
      <c r="AI395" s="743"/>
      <c r="AJ395" s="743"/>
      <c r="AK395" s="743"/>
      <c r="AL395" s="743"/>
      <c r="AM395" s="743"/>
      <c r="AN395" s="743"/>
      <c r="AO395" s="743"/>
      <c r="AP395" s="743"/>
      <c r="AQ395" s="743"/>
      <c r="AR395" s="743"/>
      <c r="AS395" s="743"/>
      <c r="AT395" s="743"/>
      <c r="AU395" s="743"/>
      <c r="AV395" s="743"/>
      <c r="AW395" s="743"/>
      <c r="AX395" s="743"/>
      <c r="AY395" s="743"/>
      <c r="AZ395" s="743"/>
      <c r="BA395" s="743"/>
      <c r="BB395" s="743"/>
      <c r="BC395" s="743"/>
      <c r="BD395" s="743"/>
      <c r="BE395" s="743"/>
      <c r="BF395" s="743"/>
      <c r="BG395" s="743"/>
      <c r="BH395" s="743"/>
      <c r="BI395" s="743"/>
      <c r="BJ395" s="743"/>
      <c r="BK395" s="743"/>
      <c r="BL395" s="743"/>
      <c r="BM395" s="743"/>
      <c r="BN395" s="743"/>
      <c r="BO395" s="743"/>
      <c r="BP395" s="743"/>
      <c r="BQ395" s="743"/>
      <c r="BR395" s="743"/>
      <c r="BS395" s="743"/>
      <c r="BT395" s="743"/>
      <c r="BU395" s="743"/>
      <c r="BV395" s="743"/>
      <c r="BW395" s="743"/>
      <c r="BX395" s="743"/>
      <c r="BY395" s="743"/>
      <c r="BZ395" s="743"/>
      <c r="CA395" s="743"/>
      <c r="CB395" s="743"/>
      <c r="CC395" s="743"/>
      <c r="CD395" s="784"/>
    </row>
    <row r="396" spans="1:82" s="1139" customFormat="1" ht="13.8" customHeight="1">
      <c r="A396" s="747" t="s">
        <v>39</v>
      </c>
      <c r="B396" s="1273" t="s">
        <v>963</v>
      </c>
      <c r="C396" s="771" t="s">
        <v>43</v>
      </c>
      <c r="D396" s="771"/>
      <c r="E396" s="771"/>
      <c r="F396" s="1350">
        <f>VLOOKUP(B396,[4]Лист_1!$A:$E,5,0)</f>
        <v>0</v>
      </c>
      <c r="G396" s="749" t="s">
        <v>22</v>
      </c>
      <c r="H396" s="1111"/>
      <c r="I396" s="1135"/>
      <c r="J396" s="1135"/>
      <c r="K396" s="1135"/>
      <c r="L396" s="1135"/>
      <c r="M396" s="1135"/>
      <c r="N396" s="1135"/>
      <c r="O396" s="1135"/>
      <c r="P396" s="1135"/>
      <c r="Q396" s="1135"/>
      <c r="R396" s="1135"/>
      <c r="S396" s="1136"/>
      <c r="T396" s="1091"/>
      <c r="U396" s="744" t="s">
        <v>23</v>
      </c>
      <c r="V396" s="1148"/>
      <c r="W396" s="1117"/>
      <c r="X396" s="1233"/>
      <c r="Y396" s="1135"/>
      <c r="Z396" s="1137"/>
      <c r="AA396" s="1135"/>
      <c r="AB396" s="1135"/>
      <c r="AC396" s="1135"/>
      <c r="AD396" s="1135"/>
      <c r="AE396" s="1135"/>
      <c r="AF396" s="1135"/>
      <c r="AG396" s="743"/>
      <c r="AH396" s="743"/>
      <c r="AI396" s="743"/>
      <c r="AJ396" s="743"/>
      <c r="AK396" s="743"/>
      <c r="AL396" s="743"/>
      <c r="AM396" s="743"/>
      <c r="AN396" s="743"/>
      <c r="AO396" s="743"/>
      <c r="AP396" s="743"/>
      <c r="AQ396" s="743"/>
      <c r="AR396" s="743"/>
      <c r="AS396" s="743"/>
      <c r="AT396" s="743"/>
      <c r="AU396" s="743"/>
      <c r="AV396" s="743"/>
      <c r="AW396" s="743"/>
      <c r="AX396" s="743"/>
      <c r="AY396" s="743"/>
      <c r="AZ396" s="743"/>
      <c r="BA396" s="743"/>
      <c r="BB396" s="743"/>
      <c r="BC396" s="743"/>
      <c r="BD396" s="743"/>
      <c r="BE396" s="743"/>
      <c r="BF396" s="743"/>
      <c r="BG396" s="743"/>
      <c r="BH396" s="743"/>
      <c r="BI396" s="743"/>
      <c r="BJ396" s="743"/>
      <c r="BK396" s="743"/>
      <c r="BL396" s="743"/>
      <c r="BM396" s="743"/>
      <c r="BN396" s="743"/>
      <c r="BO396" s="743"/>
      <c r="BP396" s="743"/>
      <c r="BQ396" s="743"/>
      <c r="BR396" s="743"/>
      <c r="BS396" s="743"/>
      <c r="BT396" s="743"/>
      <c r="BU396" s="743"/>
      <c r="BV396" s="743"/>
      <c r="BW396" s="743"/>
      <c r="BX396" s="743"/>
      <c r="BY396" s="743"/>
      <c r="BZ396" s="743"/>
      <c r="CA396" s="743"/>
      <c r="CB396" s="743"/>
      <c r="CC396" s="743"/>
      <c r="CD396" s="1138"/>
    </row>
    <row r="397" spans="1:82" s="770" customFormat="1">
      <c r="A397" s="747" t="s">
        <v>39</v>
      </c>
      <c r="B397" s="1273" t="s">
        <v>772</v>
      </c>
      <c r="C397" s="771" t="s">
        <v>42</v>
      </c>
      <c r="D397" s="771"/>
      <c r="E397" s="771"/>
      <c r="F397" s="1350">
        <f>VLOOKUP(B397,[4]Лист_1!$A:$E,5,0)</f>
        <v>20</v>
      </c>
      <c r="G397" s="749" t="s">
        <v>22</v>
      </c>
      <c r="H397" s="750"/>
      <c r="I397" s="769"/>
      <c r="J397" s="769"/>
      <c r="K397" s="769"/>
      <c r="L397" s="769"/>
      <c r="M397" s="769"/>
      <c r="N397" s="769"/>
      <c r="O397" s="769"/>
      <c r="P397" s="769"/>
      <c r="Q397" s="769"/>
      <c r="R397" s="769"/>
      <c r="S397" s="933"/>
      <c r="T397" s="753"/>
      <c r="U397" s="744" t="s">
        <v>23</v>
      </c>
      <c r="V397" s="866"/>
      <c r="W397" s="854"/>
      <c r="X397" s="1233"/>
      <c r="Y397" s="858"/>
      <c r="Z397" s="879"/>
      <c r="AA397" s="769"/>
      <c r="AB397" s="1055"/>
      <c r="AC397" s="769"/>
      <c r="AD397" s="1135"/>
      <c r="AE397" s="769"/>
      <c r="AF397" s="769"/>
      <c r="AG397" s="743"/>
      <c r="AH397" s="743"/>
      <c r="AI397" s="743"/>
      <c r="AJ397" s="743"/>
      <c r="AK397" s="743"/>
      <c r="AL397" s="743"/>
      <c r="AM397" s="743"/>
      <c r="AN397" s="743"/>
      <c r="AO397" s="743"/>
      <c r="AP397" s="743"/>
      <c r="AQ397" s="743"/>
      <c r="AR397" s="743"/>
      <c r="AS397" s="743"/>
      <c r="AT397" s="743"/>
      <c r="AU397" s="743"/>
      <c r="AV397" s="743"/>
      <c r="AW397" s="743"/>
      <c r="AX397" s="743"/>
      <c r="AY397" s="743"/>
      <c r="AZ397" s="743"/>
      <c r="BA397" s="743"/>
      <c r="BB397" s="743"/>
      <c r="BC397" s="743"/>
      <c r="BD397" s="743"/>
      <c r="BE397" s="743"/>
      <c r="BF397" s="743"/>
      <c r="BG397" s="743"/>
      <c r="BH397" s="743"/>
      <c r="BI397" s="743"/>
      <c r="BJ397" s="743"/>
      <c r="BK397" s="743"/>
      <c r="BL397" s="743"/>
      <c r="BM397" s="743"/>
      <c r="BN397" s="743"/>
      <c r="BO397" s="743"/>
      <c r="BP397" s="743"/>
      <c r="BQ397" s="743"/>
      <c r="BR397" s="743"/>
      <c r="BS397" s="743"/>
      <c r="BT397" s="743"/>
      <c r="BU397" s="743"/>
      <c r="BV397" s="743"/>
      <c r="BW397" s="743"/>
      <c r="BX397" s="743"/>
      <c r="BY397" s="743"/>
      <c r="BZ397" s="743"/>
      <c r="CA397" s="743"/>
      <c r="CB397" s="743"/>
      <c r="CC397" s="743"/>
      <c r="CD397" s="784"/>
    </row>
    <row r="398" spans="1:82" s="1235" customFormat="1">
      <c r="A398" s="747" t="s">
        <v>39</v>
      </c>
      <c r="B398" s="1273" t="s">
        <v>1099</v>
      </c>
      <c r="C398" s="771" t="s">
        <v>42</v>
      </c>
      <c r="D398" s="771"/>
      <c r="E398" s="771"/>
      <c r="F398" s="1350">
        <v>0</v>
      </c>
      <c r="G398" s="749" t="s">
        <v>22</v>
      </c>
      <c r="H398" s="1230"/>
      <c r="I398" s="1231"/>
      <c r="J398" s="1231"/>
      <c r="K398" s="1231"/>
      <c r="L398" s="1231"/>
      <c r="M398" s="1231"/>
      <c r="N398" s="1231"/>
      <c r="O398" s="1231"/>
      <c r="P398" s="1231"/>
      <c r="Q398" s="1231"/>
      <c r="R398" s="1231"/>
      <c r="S398" s="1232"/>
      <c r="T398" s="1233"/>
      <c r="U398" s="744" t="s">
        <v>23</v>
      </c>
      <c r="V398" s="1144"/>
      <c r="W398" s="1234"/>
      <c r="X398" s="1233"/>
      <c r="Y398" s="1231"/>
      <c r="Z398" s="1137"/>
      <c r="AA398" s="1231"/>
      <c r="AB398" s="1231"/>
      <c r="AC398" s="1231"/>
      <c r="AD398" s="1231"/>
      <c r="AE398" s="1231"/>
      <c r="AF398" s="1231"/>
      <c r="AG398" s="743"/>
      <c r="AH398" s="743"/>
      <c r="AI398" s="743"/>
      <c r="AJ398" s="743"/>
      <c r="AK398" s="743"/>
      <c r="AL398" s="743"/>
      <c r="AM398" s="743"/>
      <c r="AN398" s="743"/>
      <c r="AO398" s="743"/>
      <c r="AP398" s="743"/>
      <c r="AQ398" s="743"/>
      <c r="AR398" s="743"/>
      <c r="AS398" s="743"/>
      <c r="AT398" s="743"/>
      <c r="AU398" s="743"/>
      <c r="AV398" s="743"/>
      <c r="AW398" s="743"/>
      <c r="AX398" s="743"/>
      <c r="AY398" s="743"/>
      <c r="AZ398" s="743"/>
      <c r="BA398" s="743"/>
      <c r="BB398" s="743"/>
      <c r="BC398" s="743"/>
      <c r="BD398" s="743"/>
      <c r="BE398" s="743"/>
      <c r="BF398" s="743"/>
      <c r="BG398" s="743"/>
      <c r="BH398" s="743"/>
      <c r="BI398" s="743"/>
      <c r="BJ398" s="743"/>
      <c r="BK398" s="743"/>
      <c r="BL398" s="743"/>
      <c r="BM398" s="743"/>
      <c r="BN398" s="743"/>
      <c r="BO398" s="743"/>
      <c r="BP398" s="743"/>
      <c r="BQ398" s="743"/>
      <c r="BR398" s="743"/>
      <c r="BS398" s="743"/>
      <c r="BT398" s="743"/>
      <c r="BU398" s="743"/>
      <c r="BV398" s="743"/>
      <c r="BW398" s="743"/>
      <c r="BX398" s="743"/>
      <c r="BY398" s="743"/>
      <c r="BZ398" s="743"/>
      <c r="CA398" s="743"/>
      <c r="CB398" s="743"/>
      <c r="CC398" s="743"/>
      <c r="CD398" s="1138"/>
    </row>
    <row r="399" spans="1:82" s="770" customFormat="1">
      <c r="A399" s="747" t="s">
        <v>39</v>
      </c>
      <c r="B399" s="1273" t="s">
        <v>46</v>
      </c>
      <c r="C399" s="771" t="s">
        <v>42</v>
      </c>
      <c r="D399" s="771"/>
      <c r="E399" s="771"/>
      <c r="F399" s="1350">
        <f>VLOOKUP(B399,[4]Лист_1!$A:$E,5,0)</f>
        <v>1</v>
      </c>
      <c r="G399" s="749" t="s">
        <v>24</v>
      </c>
      <c r="H399" s="750"/>
      <c r="I399" s="769"/>
      <c r="J399" s="769"/>
      <c r="K399" s="769"/>
      <c r="L399" s="769"/>
      <c r="M399" s="769"/>
      <c r="N399" s="769"/>
      <c r="O399" s="769"/>
      <c r="P399" s="769"/>
      <c r="Q399" s="769"/>
      <c r="R399" s="769"/>
      <c r="S399" s="933"/>
      <c r="T399" s="766"/>
      <c r="U399" s="744" t="s">
        <v>23</v>
      </c>
      <c r="V399" s="869" t="s">
        <v>23</v>
      </c>
      <c r="W399" s="858"/>
      <c r="X399" s="1232"/>
      <c r="Y399" s="858"/>
      <c r="Z399" s="879"/>
      <c r="AA399" s="769"/>
      <c r="AB399" s="1055"/>
      <c r="AC399" s="769"/>
      <c r="AD399" s="1135"/>
      <c r="AE399" s="769"/>
      <c r="AF399" s="769"/>
      <c r="AG399" s="743"/>
      <c r="AH399" s="743"/>
      <c r="AI399" s="743"/>
      <c r="AJ399" s="743"/>
      <c r="AK399" s="743"/>
      <c r="AL399" s="743"/>
      <c r="AM399" s="743"/>
      <c r="AN399" s="743"/>
      <c r="AO399" s="743"/>
      <c r="AP399" s="743"/>
      <c r="AQ399" s="743"/>
      <c r="AR399" s="743"/>
      <c r="AS399" s="743"/>
      <c r="AT399" s="743"/>
      <c r="AU399" s="743"/>
      <c r="AV399" s="743"/>
      <c r="AW399" s="743"/>
      <c r="AX399" s="743"/>
      <c r="AY399" s="743"/>
      <c r="AZ399" s="743"/>
      <c r="BA399" s="743"/>
      <c r="BB399" s="743"/>
      <c r="BC399" s="743"/>
      <c r="BD399" s="743"/>
      <c r="BE399" s="743"/>
      <c r="BF399" s="743"/>
      <c r="BG399" s="743"/>
      <c r="BH399" s="743"/>
      <c r="BI399" s="743"/>
      <c r="BJ399" s="743"/>
      <c r="BK399" s="743"/>
      <c r="BL399" s="743"/>
      <c r="BM399" s="743"/>
      <c r="BN399" s="743"/>
      <c r="BO399" s="743"/>
      <c r="BP399" s="743"/>
      <c r="BQ399" s="743"/>
      <c r="BR399" s="743"/>
      <c r="BS399" s="743"/>
      <c r="BT399" s="743"/>
      <c r="BU399" s="743"/>
      <c r="BV399" s="743"/>
      <c r="BW399" s="743"/>
      <c r="BX399" s="743"/>
      <c r="BY399" s="743"/>
      <c r="BZ399" s="743"/>
      <c r="CA399" s="743"/>
      <c r="CB399" s="743"/>
      <c r="CC399" s="743"/>
      <c r="CD399" s="784"/>
    </row>
    <row r="400" spans="1:82" s="947" customFormat="1">
      <c r="A400" s="747" t="s">
        <v>39</v>
      </c>
      <c r="B400" s="1273" t="s">
        <v>841</v>
      </c>
      <c r="C400" s="771" t="s">
        <v>42</v>
      </c>
      <c r="D400" s="771"/>
      <c r="E400" s="771"/>
      <c r="F400" s="1350">
        <f>VLOOKUP(B400,[4]Лист_1!$A:$E,5,0)</f>
        <v>54</v>
      </c>
      <c r="G400" s="749" t="s">
        <v>24</v>
      </c>
      <c r="H400" s="942"/>
      <c r="I400" s="954"/>
      <c r="J400" s="954"/>
      <c r="K400" s="954"/>
      <c r="L400" s="954"/>
      <c r="M400" s="954"/>
      <c r="N400" s="954"/>
      <c r="O400" s="954"/>
      <c r="P400" s="954"/>
      <c r="Q400" s="954"/>
      <c r="R400" s="954"/>
      <c r="S400" s="933"/>
      <c r="T400" s="933"/>
      <c r="U400" s="744" t="s">
        <v>23</v>
      </c>
      <c r="V400" s="954"/>
      <c r="W400" s="954"/>
      <c r="X400" s="1232"/>
      <c r="Y400" s="954"/>
      <c r="Z400" s="955"/>
      <c r="AA400" s="954"/>
      <c r="AB400" s="1055"/>
      <c r="AC400" s="954"/>
      <c r="AD400" s="1135"/>
      <c r="AE400" s="954"/>
      <c r="AF400" s="954"/>
      <c r="AG400" s="743"/>
      <c r="AH400" s="743"/>
      <c r="AI400" s="743"/>
      <c r="AJ400" s="743"/>
      <c r="AK400" s="743"/>
      <c r="AL400" s="743"/>
      <c r="AM400" s="743"/>
      <c r="AN400" s="743"/>
      <c r="AO400" s="743"/>
      <c r="AP400" s="743"/>
      <c r="AQ400" s="743"/>
      <c r="AR400" s="743"/>
      <c r="AS400" s="743"/>
      <c r="AT400" s="743"/>
      <c r="AU400" s="743"/>
      <c r="AV400" s="743"/>
      <c r="AW400" s="743"/>
      <c r="AX400" s="743"/>
      <c r="AY400" s="743"/>
      <c r="AZ400" s="743"/>
      <c r="BA400" s="743"/>
      <c r="BB400" s="743"/>
      <c r="BC400" s="743"/>
      <c r="BD400" s="743"/>
      <c r="BE400" s="743"/>
      <c r="BF400" s="743"/>
      <c r="BG400" s="743"/>
      <c r="BH400" s="743"/>
      <c r="BI400" s="743"/>
      <c r="BJ400" s="743"/>
      <c r="BK400" s="743"/>
      <c r="BL400" s="743"/>
      <c r="BM400" s="743"/>
      <c r="BN400" s="743"/>
      <c r="BO400" s="743"/>
      <c r="BP400" s="743"/>
      <c r="BQ400" s="743"/>
      <c r="BR400" s="743"/>
      <c r="BS400" s="743"/>
      <c r="BT400" s="743"/>
      <c r="BU400" s="743"/>
      <c r="BV400" s="743"/>
      <c r="BW400" s="743"/>
      <c r="BX400" s="743"/>
      <c r="BY400" s="743"/>
      <c r="BZ400" s="743"/>
      <c r="CA400" s="743"/>
      <c r="CB400" s="743"/>
      <c r="CC400" s="743"/>
      <c r="CD400" s="946"/>
    </row>
    <row r="401" spans="1:82" s="947" customFormat="1">
      <c r="A401" s="747" t="s">
        <v>39</v>
      </c>
      <c r="B401" s="1273" t="s">
        <v>838</v>
      </c>
      <c r="C401" s="771" t="s">
        <v>42</v>
      </c>
      <c r="D401" s="771"/>
      <c r="E401" s="771"/>
      <c r="F401" s="1350">
        <f>VLOOKUP(B401,[4]Лист_1!$A:$E,5,0)</f>
        <v>87</v>
      </c>
      <c r="G401" s="749" t="s">
        <v>24</v>
      </c>
      <c r="H401" s="942"/>
      <c r="I401" s="954"/>
      <c r="J401" s="954"/>
      <c r="K401" s="954"/>
      <c r="L401" s="954"/>
      <c r="M401" s="954"/>
      <c r="N401" s="954"/>
      <c r="O401" s="954"/>
      <c r="P401" s="954"/>
      <c r="Q401" s="954"/>
      <c r="R401" s="954"/>
      <c r="S401" s="933"/>
      <c r="T401" s="933"/>
      <c r="U401" s="744" t="s">
        <v>23</v>
      </c>
      <c r="V401" s="954"/>
      <c r="W401" s="954"/>
      <c r="X401" s="1232"/>
      <c r="Y401" s="954"/>
      <c r="Z401" s="955"/>
      <c r="AA401" s="954"/>
      <c r="AB401" s="1055"/>
      <c r="AC401" s="954"/>
      <c r="AD401" s="1135"/>
      <c r="AE401" s="954"/>
      <c r="AF401" s="954"/>
      <c r="AG401" s="743"/>
      <c r="AH401" s="743"/>
      <c r="AI401" s="743"/>
      <c r="AJ401" s="743"/>
      <c r="AK401" s="743"/>
      <c r="AL401" s="743"/>
      <c r="AM401" s="743"/>
      <c r="AN401" s="743"/>
      <c r="AO401" s="743"/>
      <c r="AP401" s="743"/>
      <c r="AQ401" s="743"/>
      <c r="AR401" s="743"/>
      <c r="AS401" s="743"/>
      <c r="AT401" s="743"/>
      <c r="AU401" s="743"/>
      <c r="AV401" s="743"/>
      <c r="AW401" s="743"/>
      <c r="AX401" s="743"/>
      <c r="AY401" s="743"/>
      <c r="AZ401" s="743"/>
      <c r="BA401" s="743"/>
      <c r="BB401" s="743"/>
      <c r="BC401" s="743"/>
      <c r="BD401" s="743"/>
      <c r="BE401" s="743"/>
      <c r="BF401" s="743"/>
      <c r="BG401" s="743"/>
      <c r="BH401" s="743"/>
      <c r="BI401" s="743"/>
      <c r="BJ401" s="743"/>
      <c r="BK401" s="743"/>
      <c r="BL401" s="743"/>
      <c r="BM401" s="743"/>
      <c r="BN401" s="743"/>
      <c r="BO401" s="743"/>
      <c r="BP401" s="743"/>
      <c r="BQ401" s="743"/>
      <c r="BR401" s="743"/>
      <c r="BS401" s="743"/>
      <c r="BT401" s="743"/>
      <c r="BU401" s="743"/>
      <c r="BV401" s="743"/>
      <c r="BW401" s="743"/>
      <c r="BX401" s="743"/>
      <c r="BY401" s="743"/>
      <c r="BZ401" s="743"/>
      <c r="CA401" s="743"/>
      <c r="CB401" s="743"/>
      <c r="CC401" s="743"/>
      <c r="CD401" s="946"/>
    </row>
    <row r="402" spans="1:82" s="1139" customFormat="1">
      <c r="A402" s="747" t="s">
        <v>17</v>
      </c>
      <c r="B402" s="1273" t="s">
        <v>928</v>
      </c>
      <c r="C402" s="771" t="s">
        <v>43</v>
      </c>
      <c r="D402" s="1133"/>
      <c r="E402" s="1133"/>
      <c r="F402" s="1350">
        <f>VLOOKUP(B402,[4]Лист_1!$A:$E,5,0)</f>
        <v>11</v>
      </c>
      <c r="G402" s="772" t="s">
        <v>22</v>
      </c>
      <c r="H402" s="1111"/>
      <c r="I402" s="1135"/>
      <c r="J402" s="1135"/>
      <c r="K402" s="1135"/>
      <c r="L402" s="1135"/>
      <c r="M402" s="1135"/>
      <c r="N402" s="1135"/>
      <c r="O402" s="1135"/>
      <c r="P402" s="1135"/>
      <c r="Q402" s="1135"/>
      <c r="R402" s="1135"/>
      <c r="S402" s="1136"/>
      <c r="T402" s="1136"/>
      <c r="U402" s="744" t="s">
        <v>23</v>
      </c>
      <c r="V402" s="1144"/>
      <c r="W402" s="1135"/>
      <c r="X402" s="1232"/>
      <c r="Y402" s="1135"/>
      <c r="Z402" s="1137"/>
      <c r="AA402" s="1135"/>
      <c r="AB402" s="1135"/>
      <c r="AC402" s="1135"/>
      <c r="AD402" s="1135"/>
      <c r="AE402" s="1135"/>
      <c r="AF402" s="1135"/>
      <c r="AG402" s="743"/>
      <c r="AH402" s="743"/>
      <c r="AI402" s="743"/>
      <c r="AJ402" s="743"/>
      <c r="AK402" s="743"/>
      <c r="AL402" s="743"/>
      <c r="AM402" s="743"/>
      <c r="AN402" s="743"/>
      <c r="AO402" s="743"/>
      <c r="AP402" s="743"/>
      <c r="AQ402" s="743"/>
      <c r="AR402" s="743"/>
      <c r="AS402" s="743"/>
      <c r="AT402" s="743"/>
      <c r="AU402" s="743"/>
      <c r="AV402" s="743"/>
      <c r="AW402" s="743"/>
      <c r="AX402" s="743"/>
      <c r="AY402" s="743"/>
      <c r="AZ402" s="743"/>
      <c r="BA402" s="743"/>
      <c r="BB402" s="743"/>
      <c r="BC402" s="743"/>
      <c r="BD402" s="743"/>
      <c r="BE402" s="743"/>
      <c r="BF402" s="743"/>
      <c r="BG402" s="743"/>
      <c r="BH402" s="743"/>
      <c r="BI402" s="743"/>
      <c r="BJ402" s="743"/>
      <c r="BK402" s="743"/>
      <c r="BL402" s="743"/>
      <c r="BM402" s="743"/>
      <c r="BN402" s="743"/>
      <c r="BO402" s="743"/>
      <c r="BP402" s="743"/>
      <c r="BQ402" s="743"/>
      <c r="BR402" s="743"/>
      <c r="BS402" s="743"/>
      <c r="BT402" s="743"/>
      <c r="BU402" s="743"/>
      <c r="BV402" s="743"/>
      <c r="BW402" s="743"/>
      <c r="BX402" s="743"/>
      <c r="BY402" s="743"/>
      <c r="BZ402" s="743"/>
      <c r="CA402" s="743"/>
      <c r="CB402" s="743"/>
      <c r="CC402" s="743"/>
      <c r="CD402" s="1138"/>
    </row>
    <row r="403" spans="1:82" s="770" customFormat="1">
      <c r="A403" s="747" t="s">
        <v>17</v>
      </c>
      <c r="B403" s="1273" t="s">
        <v>591</v>
      </c>
      <c r="C403" s="771" t="s">
        <v>42</v>
      </c>
      <c r="D403" s="771"/>
      <c r="E403" s="771"/>
      <c r="F403" s="1350">
        <f>VLOOKUP(B403,[4]Лист_1!$A:$E,5,0)</f>
        <v>18</v>
      </c>
      <c r="G403" s="772" t="s">
        <v>24</v>
      </c>
      <c r="H403" s="769"/>
      <c r="I403" s="769"/>
      <c r="J403" s="769"/>
      <c r="K403" s="769"/>
      <c r="L403" s="769"/>
      <c r="M403" s="769"/>
      <c r="N403" s="769"/>
      <c r="O403" s="769"/>
      <c r="P403" s="769"/>
      <c r="Q403" s="769"/>
      <c r="R403" s="769"/>
      <c r="S403" s="933"/>
      <c r="T403" s="766"/>
      <c r="U403" s="744" t="s">
        <v>23</v>
      </c>
      <c r="V403" s="869" t="s">
        <v>23</v>
      </c>
      <c r="W403" s="858"/>
      <c r="X403" s="1232"/>
      <c r="Y403" s="858"/>
      <c r="Z403" s="879"/>
      <c r="AA403" s="769"/>
      <c r="AB403" s="1055"/>
      <c r="AC403" s="769"/>
      <c r="AD403" s="1135"/>
      <c r="AE403" s="769"/>
      <c r="AF403" s="769"/>
      <c r="AG403" s="743"/>
      <c r="AH403" s="743"/>
      <c r="AI403" s="743"/>
      <c r="AJ403" s="743"/>
      <c r="AK403" s="743"/>
      <c r="AL403" s="743"/>
      <c r="AM403" s="743"/>
      <c r="AN403" s="743"/>
      <c r="AO403" s="743"/>
      <c r="AP403" s="743"/>
      <c r="AQ403" s="743"/>
      <c r="AR403" s="743"/>
      <c r="AS403" s="743"/>
      <c r="AT403" s="743"/>
      <c r="AU403" s="743"/>
      <c r="AV403" s="743"/>
      <c r="AW403" s="743"/>
      <c r="AX403" s="743"/>
      <c r="AY403" s="743"/>
      <c r="AZ403" s="743"/>
      <c r="BA403" s="743"/>
      <c r="BB403" s="743"/>
      <c r="BC403" s="743"/>
      <c r="BD403" s="743"/>
      <c r="BE403" s="743"/>
      <c r="BF403" s="743"/>
      <c r="BG403" s="743"/>
      <c r="BH403" s="743"/>
      <c r="BI403" s="743"/>
      <c r="BJ403" s="743"/>
      <c r="BK403" s="743"/>
      <c r="BL403" s="743"/>
      <c r="BM403" s="743"/>
      <c r="BN403" s="743"/>
      <c r="BO403" s="743"/>
      <c r="BP403" s="743"/>
      <c r="BQ403" s="743"/>
      <c r="BR403" s="743"/>
      <c r="BS403" s="743"/>
      <c r="BT403" s="743"/>
      <c r="BU403" s="743"/>
      <c r="BV403" s="743"/>
      <c r="BW403" s="743"/>
      <c r="BX403" s="743"/>
      <c r="BY403" s="743"/>
      <c r="BZ403" s="743"/>
      <c r="CA403" s="743"/>
      <c r="CB403" s="743"/>
      <c r="CC403" s="743"/>
      <c r="CD403" s="784"/>
    </row>
    <row r="404" spans="1:82" s="770" customFormat="1" ht="12.75" customHeight="1">
      <c r="A404" s="747" t="s">
        <v>17</v>
      </c>
      <c r="B404" s="1273" t="s">
        <v>47</v>
      </c>
      <c r="C404" s="771" t="s">
        <v>42</v>
      </c>
      <c r="D404" s="771"/>
      <c r="E404" s="771"/>
      <c r="F404" s="1350">
        <f>VLOOKUP(B404,[4]Лист_1!$A:$E,5,0)</f>
        <v>1</v>
      </c>
      <c r="G404" s="772" t="s">
        <v>22</v>
      </c>
      <c r="H404" s="769"/>
      <c r="I404" s="891"/>
      <c r="J404" s="891"/>
      <c r="K404" s="891"/>
      <c r="L404" s="891"/>
      <c r="M404" s="891"/>
      <c r="N404" s="891"/>
      <c r="O404" s="891"/>
      <c r="P404" s="891"/>
      <c r="Q404" s="891"/>
      <c r="R404" s="891"/>
      <c r="S404" s="930"/>
      <c r="T404" s="891"/>
      <c r="U404" s="744" t="s">
        <v>23</v>
      </c>
      <c r="V404" s="744" t="s">
        <v>23</v>
      </c>
      <c r="W404" s="891"/>
      <c r="X404" s="1237"/>
      <c r="Y404" s="891"/>
      <c r="Z404" s="891"/>
      <c r="AA404" s="891"/>
      <c r="AB404" s="1048"/>
      <c r="AC404" s="891"/>
      <c r="AD404" s="1087"/>
      <c r="AE404" s="769"/>
      <c r="AF404" s="769"/>
      <c r="AG404" s="743"/>
      <c r="AH404" s="743"/>
      <c r="AI404" s="743"/>
      <c r="AJ404" s="743"/>
      <c r="AK404" s="743"/>
      <c r="AL404" s="743"/>
      <c r="AM404" s="743"/>
      <c r="AN404" s="743"/>
      <c r="AO404" s="743"/>
      <c r="AP404" s="743"/>
      <c r="AQ404" s="743"/>
      <c r="AR404" s="743"/>
      <c r="AS404" s="743"/>
      <c r="AT404" s="743"/>
      <c r="AU404" s="743"/>
      <c r="AV404" s="743"/>
      <c r="AW404" s="743"/>
      <c r="AX404" s="743"/>
      <c r="AY404" s="743"/>
      <c r="AZ404" s="743"/>
      <c r="BA404" s="743"/>
      <c r="BB404" s="743"/>
      <c r="BC404" s="743"/>
      <c r="BD404" s="743"/>
      <c r="BE404" s="743"/>
      <c r="BF404" s="743"/>
      <c r="BG404" s="743"/>
      <c r="BH404" s="743"/>
      <c r="BI404" s="743"/>
      <c r="BJ404" s="743"/>
      <c r="BK404" s="743"/>
      <c r="BL404" s="743"/>
      <c r="BM404" s="743"/>
      <c r="BN404" s="743"/>
      <c r="BO404" s="743"/>
      <c r="BP404" s="743"/>
      <c r="BQ404" s="743"/>
      <c r="BR404" s="743"/>
      <c r="BS404" s="743"/>
      <c r="BT404" s="743"/>
      <c r="BU404" s="743"/>
      <c r="BV404" s="743"/>
      <c r="BW404" s="743"/>
      <c r="BX404" s="743"/>
      <c r="BY404" s="743"/>
      <c r="BZ404" s="743"/>
      <c r="CA404" s="743"/>
      <c r="CB404" s="743"/>
      <c r="CC404" s="743"/>
      <c r="CD404" s="784"/>
    </row>
    <row r="405" spans="1:82" s="770" customFormat="1">
      <c r="A405" s="747" t="s">
        <v>17</v>
      </c>
      <c r="B405" s="1273" t="s">
        <v>1204</v>
      </c>
      <c r="C405" s="771" t="s">
        <v>42</v>
      </c>
      <c r="D405" s="749">
        <v>18</v>
      </c>
      <c r="E405" s="771"/>
      <c r="F405" s="1350">
        <f>VLOOKUP(B405,[4]Лист_1!$A:$E,5,0)</f>
        <v>79</v>
      </c>
      <c r="G405" s="772" t="s">
        <v>24</v>
      </c>
      <c r="H405" s="769"/>
      <c r="I405" s="769"/>
      <c r="J405" s="769"/>
      <c r="K405" s="769"/>
      <c r="L405" s="769"/>
      <c r="M405" s="769"/>
      <c r="N405" s="769"/>
      <c r="O405" s="769"/>
      <c r="P405" s="769"/>
      <c r="Q405" s="769"/>
      <c r="R405" s="769"/>
      <c r="S405" s="933"/>
      <c r="T405" s="766"/>
      <c r="U405" s="744" t="s">
        <v>23</v>
      </c>
      <c r="V405" s="866"/>
      <c r="W405" s="858"/>
      <c r="X405" s="1232"/>
      <c r="Y405" s="858"/>
      <c r="Z405" s="879"/>
      <c r="AA405" s="769"/>
      <c r="AB405" s="1055"/>
      <c r="AC405" s="769"/>
      <c r="AD405" s="1135"/>
      <c r="AE405" s="769"/>
      <c r="AF405" s="769"/>
      <c r="AG405" s="743"/>
      <c r="AH405" s="743"/>
      <c r="AI405" s="743"/>
      <c r="AJ405" s="743"/>
      <c r="AK405" s="743"/>
      <c r="AL405" s="743"/>
      <c r="AM405" s="743"/>
      <c r="AN405" s="743"/>
      <c r="AO405" s="743"/>
      <c r="AP405" s="743"/>
      <c r="AQ405" s="743"/>
      <c r="AR405" s="743"/>
      <c r="AS405" s="743"/>
      <c r="AT405" s="743"/>
      <c r="AU405" s="743"/>
      <c r="AV405" s="743"/>
      <c r="AW405" s="743"/>
      <c r="AX405" s="743"/>
      <c r="AY405" s="743"/>
      <c r="AZ405" s="743"/>
      <c r="BA405" s="743"/>
      <c r="BB405" s="743"/>
      <c r="BC405" s="743"/>
      <c r="BD405" s="743"/>
      <c r="BE405" s="743"/>
      <c r="BF405" s="743"/>
      <c r="BG405" s="743"/>
      <c r="BH405" s="743"/>
      <c r="BI405" s="743"/>
      <c r="BJ405" s="743"/>
      <c r="BK405" s="743"/>
      <c r="BL405" s="743"/>
      <c r="BM405" s="743"/>
      <c r="BN405" s="743"/>
      <c r="BO405" s="743"/>
      <c r="BP405" s="743"/>
      <c r="BQ405" s="743"/>
      <c r="BR405" s="743"/>
      <c r="BS405" s="743"/>
      <c r="BT405" s="743"/>
      <c r="BU405" s="743"/>
      <c r="BV405" s="743"/>
      <c r="BW405" s="743"/>
      <c r="BX405" s="743"/>
      <c r="BY405" s="743"/>
      <c r="BZ405" s="743"/>
      <c r="CA405" s="743"/>
      <c r="CB405" s="743"/>
      <c r="CC405" s="743"/>
      <c r="CD405" s="784"/>
    </row>
    <row r="406" spans="1:82" s="1235" customFormat="1">
      <c r="A406" s="747" t="s">
        <v>17</v>
      </c>
      <c r="B406" s="1273" t="s">
        <v>668</v>
      </c>
      <c r="C406" s="1229" t="s">
        <v>43</v>
      </c>
      <c r="D406" s="1225"/>
      <c r="E406" s="1229"/>
      <c r="F406" s="1350">
        <f>VLOOKUP(B406,[4]Лист_1!$A:$E,5,0)</f>
        <v>1</v>
      </c>
      <c r="G406" s="772" t="s">
        <v>24</v>
      </c>
      <c r="H406" s="1231"/>
      <c r="I406" s="1231"/>
      <c r="J406" s="1231"/>
      <c r="K406" s="1231"/>
      <c r="L406" s="1231"/>
      <c r="M406" s="1231"/>
      <c r="N406" s="1231"/>
      <c r="O406" s="1231"/>
      <c r="P406" s="1231"/>
      <c r="Q406" s="1231"/>
      <c r="R406" s="1231"/>
      <c r="S406" s="1232"/>
      <c r="T406" s="1232"/>
      <c r="U406" s="744" t="s">
        <v>23</v>
      </c>
      <c r="V406" s="1267"/>
      <c r="W406" s="1231"/>
      <c r="X406" s="1232"/>
      <c r="Y406" s="1231"/>
      <c r="Z406" s="1137"/>
      <c r="AA406" s="1231"/>
      <c r="AB406" s="1231"/>
      <c r="AC406" s="1231"/>
      <c r="AD406" s="1231"/>
      <c r="AE406" s="1231"/>
      <c r="AF406" s="1231"/>
      <c r="AG406" s="743"/>
      <c r="AH406" s="743"/>
      <c r="AI406" s="743"/>
      <c r="AJ406" s="743"/>
      <c r="AK406" s="743"/>
      <c r="AL406" s="743"/>
      <c r="AM406" s="743"/>
      <c r="AN406" s="743"/>
      <c r="AO406" s="743"/>
      <c r="AP406" s="743"/>
      <c r="AQ406" s="743"/>
      <c r="AR406" s="743"/>
      <c r="AS406" s="743"/>
      <c r="AT406" s="743"/>
      <c r="AU406" s="743"/>
      <c r="AV406" s="743"/>
      <c r="AW406" s="743"/>
      <c r="AX406" s="743"/>
      <c r="AY406" s="743"/>
      <c r="AZ406" s="743"/>
      <c r="BA406" s="743"/>
      <c r="BB406" s="743"/>
      <c r="BC406" s="743"/>
      <c r="BD406" s="743"/>
      <c r="BE406" s="743"/>
      <c r="BF406" s="743"/>
      <c r="BG406" s="743"/>
      <c r="BH406" s="743"/>
      <c r="BI406" s="743"/>
      <c r="BJ406" s="743"/>
      <c r="BK406" s="743"/>
      <c r="BL406" s="743"/>
      <c r="BM406" s="743"/>
      <c r="BN406" s="743"/>
      <c r="BO406" s="743"/>
      <c r="BP406" s="743"/>
      <c r="BQ406" s="743"/>
      <c r="BR406" s="743"/>
      <c r="BS406" s="743"/>
      <c r="BT406" s="743"/>
      <c r="BU406" s="743"/>
      <c r="BV406" s="743"/>
      <c r="BW406" s="743"/>
      <c r="BX406" s="743"/>
      <c r="BY406" s="743"/>
      <c r="BZ406" s="743"/>
      <c r="CA406" s="743"/>
      <c r="CB406" s="743"/>
      <c r="CC406" s="743"/>
      <c r="CD406" s="1138"/>
    </row>
    <row r="407" spans="1:82" s="1235" customFormat="1">
      <c r="A407" s="747" t="s">
        <v>17</v>
      </c>
      <c r="B407" s="1273" t="s">
        <v>1156</v>
      </c>
      <c r="C407" s="771" t="s">
        <v>42</v>
      </c>
      <c r="D407" s="1225"/>
      <c r="E407" s="1229"/>
      <c r="F407" s="1350">
        <f>VLOOKUP(B407,[4]Лист_1!$A:$E,5,0)</f>
        <v>99</v>
      </c>
      <c r="G407" s="772" t="s">
        <v>24</v>
      </c>
      <c r="H407" s="1231"/>
      <c r="I407" s="1231"/>
      <c r="J407" s="1231"/>
      <c r="K407" s="1231"/>
      <c r="L407" s="1231"/>
      <c r="M407" s="1231"/>
      <c r="N407" s="1231"/>
      <c r="O407" s="1231"/>
      <c r="P407" s="1231"/>
      <c r="Q407" s="1231"/>
      <c r="R407" s="1231"/>
      <c r="S407" s="1232"/>
      <c r="T407" s="1232"/>
      <c r="U407" s="744" t="s">
        <v>23</v>
      </c>
      <c r="V407" s="1267"/>
      <c r="W407" s="1231"/>
      <c r="X407" s="1232"/>
      <c r="Y407" s="1231"/>
      <c r="Z407" s="1137"/>
      <c r="AA407" s="1231"/>
      <c r="AB407" s="1231"/>
      <c r="AC407" s="1231"/>
      <c r="AD407" s="1231"/>
      <c r="AE407" s="1231"/>
      <c r="AF407" s="1231"/>
      <c r="AG407" s="743"/>
      <c r="AH407" s="743"/>
      <c r="AI407" s="743"/>
      <c r="AJ407" s="743"/>
      <c r="AK407" s="743"/>
      <c r="AL407" s="743"/>
      <c r="AM407" s="743"/>
      <c r="AN407" s="743"/>
      <c r="AO407" s="743"/>
      <c r="AP407" s="743"/>
      <c r="AQ407" s="743"/>
      <c r="AR407" s="743"/>
      <c r="AS407" s="743"/>
      <c r="AT407" s="743"/>
      <c r="AU407" s="743"/>
      <c r="AV407" s="743"/>
      <c r="AW407" s="743"/>
      <c r="AX407" s="743"/>
      <c r="AY407" s="743"/>
      <c r="AZ407" s="743"/>
      <c r="BA407" s="743"/>
      <c r="BB407" s="743"/>
      <c r="BC407" s="743"/>
      <c r="BD407" s="743"/>
      <c r="BE407" s="743"/>
      <c r="BF407" s="743"/>
      <c r="BG407" s="743"/>
      <c r="BH407" s="743"/>
      <c r="BI407" s="743"/>
      <c r="BJ407" s="743"/>
      <c r="BK407" s="743"/>
      <c r="BL407" s="743"/>
      <c r="BM407" s="743"/>
      <c r="BN407" s="743"/>
      <c r="BO407" s="743"/>
      <c r="BP407" s="743"/>
      <c r="BQ407" s="743"/>
      <c r="BR407" s="743"/>
      <c r="BS407" s="743"/>
      <c r="BT407" s="743"/>
      <c r="BU407" s="743"/>
      <c r="BV407" s="743"/>
      <c r="BW407" s="743"/>
      <c r="BX407" s="743"/>
      <c r="BY407" s="743"/>
      <c r="BZ407" s="743"/>
      <c r="CA407" s="743"/>
      <c r="CB407" s="743"/>
      <c r="CC407" s="743"/>
      <c r="CD407" s="1138"/>
    </row>
    <row r="408" spans="1:82" s="1235" customFormat="1">
      <c r="A408" s="747" t="s">
        <v>17</v>
      </c>
      <c r="B408" s="1273" t="s">
        <v>1147</v>
      </c>
      <c r="C408" s="1229" t="s">
        <v>43</v>
      </c>
      <c r="D408" s="1225"/>
      <c r="E408" s="1229"/>
      <c r="F408" s="1350">
        <f>VLOOKUP(B408,[4]Лист_1!$A:$E,5,0)</f>
        <v>86</v>
      </c>
      <c r="G408" s="1254" t="s">
        <v>24</v>
      </c>
      <c r="H408" s="1231"/>
      <c r="I408" s="1231"/>
      <c r="J408" s="1231"/>
      <c r="K408" s="1231"/>
      <c r="L408" s="1231"/>
      <c r="M408" s="1231"/>
      <c r="N408" s="1231"/>
      <c r="O408" s="1231"/>
      <c r="P408" s="1231"/>
      <c r="Q408" s="1231"/>
      <c r="R408" s="1231"/>
      <c r="S408" s="1232"/>
      <c r="T408" s="1232"/>
      <c r="U408" s="1243" t="s">
        <v>23</v>
      </c>
      <c r="V408" s="1267"/>
      <c r="W408" s="1231"/>
      <c r="X408" s="1232"/>
      <c r="Y408" s="1231"/>
      <c r="Z408" s="1137"/>
      <c r="AA408" s="1231"/>
      <c r="AB408" s="1231"/>
      <c r="AC408" s="1231"/>
      <c r="AD408" s="1231"/>
      <c r="AE408" s="1231"/>
      <c r="AF408" s="1231"/>
      <c r="AG408" s="743"/>
      <c r="AH408" s="743"/>
      <c r="AI408" s="743"/>
      <c r="AJ408" s="743"/>
      <c r="AK408" s="743"/>
      <c r="AL408" s="743"/>
      <c r="AM408" s="743"/>
      <c r="AN408" s="743"/>
      <c r="AO408" s="743"/>
      <c r="AP408" s="743"/>
      <c r="AQ408" s="743"/>
      <c r="AR408" s="743"/>
      <c r="AS408" s="743"/>
      <c r="AT408" s="743"/>
      <c r="AU408" s="743"/>
      <c r="AV408" s="743"/>
      <c r="AW408" s="743"/>
      <c r="AX408" s="743"/>
      <c r="AY408" s="743"/>
      <c r="AZ408" s="743"/>
      <c r="BA408" s="743"/>
      <c r="BB408" s="743"/>
      <c r="BC408" s="743"/>
      <c r="BD408" s="743"/>
      <c r="BE408" s="743"/>
      <c r="BF408" s="743"/>
      <c r="BG408" s="743"/>
      <c r="BH408" s="743"/>
      <c r="BI408" s="743"/>
      <c r="BJ408" s="743"/>
      <c r="BK408" s="743"/>
      <c r="BL408" s="743"/>
      <c r="BM408" s="743"/>
      <c r="BN408" s="743"/>
      <c r="BO408" s="743"/>
      <c r="BP408" s="743"/>
      <c r="BQ408" s="743"/>
      <c r="BR408" s="743"/>
      <c r="BS408" s="743"/>
      <c r="BT408" s="743"/>
      <c r="BU408" s="743"/>
      <c r="BV408" s="743"/>
      <c r="BW408" s="743"/>
      <c r="BX408" s="743"/>
      <c r="BY408" s="743"/>
      <c r="BZ408" s="743"/>
      <c r="CA408" s="743"/>
      <c r="CB408" s="743"/>
      <c r="CC408" s="743"/>
      <c r="CD408" s="1138"/>
    </row>
    <row r="409" spans="1:82" s="1235" customFormat="1">
      <c r="A409" s="747" t="s">
        <v>17</v>
      </c>
      <c r="B409" s="1273" t="s">
        <v>1215</v>
      </c>
      <c r="C409" s="1229" t="s">
        <v>43</v>
      </c>
      <c r="D409" s="1225"/>
      <c r="E409" s="1229"/>
      <c r="F409" s="1350">
        <v>0</v>
      </c>
      <c r="G409" s="1254" t="s">
        <v>24</v>
      </c>
      <c r="H409" s="1231"/>
      <c r="I409" s="1231"/>
      <c r="J409" s="1231"/>
      <c r="K409" s="1231"/>
      <c r="L409" s="1231"/>
      <c r="M409" s="1231"/>
      <c r="N409" s="1231"/>
      <c r="O409" s="1231"/>
      <c r="P409" s="1231"/>
      <c r="Q409" s="1231"/>
      <c r="R409" s="1231"/>
      <c r="S409" s="1232"/>
      <c r="T409" s="1232"/>
      <c r="U409" s="1243" t="s">
        <v>23</v>
      </c>
      <c r="V409" s="1267"/>
      <c r="W409" s="1231"/>
      <c r="X409" s="1232"/>
      <c r="Y409" s="1231"/>
      <c r="Z409" s="1137"/>
      <c r="AA409" s="1231"/>
      <c r="AB409" s="1231"/>
      <c r="AC409" s="1231"/>
      <c r="AD409" s="1231"/>
      <c r="AE409" s="1231"/>
      <c r="AF409" s="1231"/>
      <c r="AG409" s="743"/>
      <c r="AH409" s="743"/>
      <c r="AI409" s="743"/>
      <c r="AJ409" s="743"/>
      <c r="AK409" s="743"/>
      <c r="AL409" s="743"/>
      <c r="AM409" s="743"/>
      <c r="AN409" s="743"/>
      <c r="AO409" s="743"/>
      <c r="AP409" s="743"/>
      <c r="AQ409" s="743"/>
      <c r="AR409" s="743"/>
      <c r="AS409" s="743"/>
      <c r="AT409" s="743"/>
      <c r="AU409" s="743"/>
      <c r="AV409" s="743"/>
      <c r="AW409" s="743"/>
      <c r="AX409" s="743"/>
      <c r="AY409" s="743"/>
      <c r="AZ409" s="743"/>
      <c r="BA409" s="743"/>
      <c r="BB409" s="743"/>
      <c r="BC409" s="743"/>
      <c r="BD409" s="743"/>
      <c r="BE409" s="743"/>
      <c r="BF409" s="743"/>
      <c r="BG409" s="743"/>
      <c r="BH409" s="743"/>
      <c r="BI409" s="743"/>
      <c r="BJ409" s="743"/>
      <c r="BK409" s="743"/>
      <c r="BL409" s="743"/>
      <c r="BM409" s="743"/>
      <c r="BN409" s="743"/>
      <c r="BO409" s="743"/>
      <c r="BP409" s="743"/>
      <c r="BQ409" s="743"/>
      <c r="BR409" s="743"/>
      <c r="BS409" s="743"/>
      <c r="BT409" s="743"/>
      <c r="BU409" s="743"/>
      <c r="BV409" s="743"/>
      <c r="BW409" s="743"/>
      <c r="BX409" s="743"/>
      <c r="BY409" s="743"/>
      <c r="BZ409" s="743"/>
      <c r="CA409" s="743"/>
      <c r="CB409" s="743"/>
      <c r="CC409" s="743"/>
      <c r="CD409" s="1138"/>
    </row>
    <row r="410" spans="1:82" s="770" customFormat="1">
      <c r="A410" s="747" t="s">
        <v>17</v>
      </c>
      <c r="B410" s="1273" t="s">
        <v>552</v>
      </c>
      <c r="C410" s="771" t="s">
        <v>42</v>
      </c>
      <c r="D410" s="771"/>
      <c r="E410" s="771"/>
      <c r="F410" s="1350">
        <f>VLOOKUP(B410,[4]Лист_1!$A:$E,5,0)</f>
        <v>1</v>
      </c>
      <c r="G410" s="772" t="s">
        <v>24</v>
      </c>
      <c r="H410" s="769"/>
      <c r="I410" s="769"/>
      <c r="J410" s="769"/>
      <c r="K410" s="769"/>
      <c r="L410" s="769"/>
      <c r="M410" s="769"/>
      <c r="N410" s="769"/>
      <c r="O410" s="769"/>
      <c r="P410" s="769"/>
      <c r="Q410" s="769"/>
      <c r="R410" s="769"/>
      <c r="S410" s="933"/>
      <c r="T410" s="766"/>
      <c r="U410" s="744" t="s">
        <v>23</v>
      </c>
      <c r="V410" s="869" t="s">
        <v>23</v>
      </c>
      <c r="W410" s="858"/>
      <c r="X410" s="1232"/>
      <c r="Y410" s="858"/>
      <c r="Z410" s="879"/>
      <c r="AA410" s="769"/>
      <c r="AB410" s="1055"/>
      <c r="AC410" s="769"/>
      <c r="AD410" s="1135"/>
      <c r="AE410" s="769"/>
      <c r="AF410" s="769"/>
      <c r="AG410" s="743"/>
      <c r="AH410" s="743"/>
      <c r="AI410" s="743"/>
      <c r="AJ410" s="743"/>
      <c r="AK410" s="743"/>
      <c r="AL410" s="743"/>
      <c r="AM410" s="743"/>
      <c r="AN410" s="743"/>
      <c r="AO410" s="743"/>
      <c r="AP410" s="743"/>
      <c r="AQ410" s="743"/>
      <c r="AR410" s="743"/>
      <c r="AS410" s="743"/>
      <c r="AT410" s="743"/>
      <c r="AU410" s="743"/>
      <c r="AV410" s="743"/>
      <c r="AW410" s="743"/>
      <c r="AX410" s="743"/>
      <c r="AY410" s="743"/>
      <c r="AZ410" s="743"/>
      <c r="BA410" s="743"/>
      <c r="BB410" s="743"/>
      <c r="BC410" s="743"/>
      <c r="BD410" s="743"/>
      <c r="BE410" s="743"/>
      <c r="BF410" s="743"/>
      <c r="BG410" s="743"/>
      <c r="BH410" s="743"/>
      <c r="BI410" s="743"/>
      <c r="BJ410" s="743"/>
      <c r="BK410" s="743"/>
      <c r="BL410" s="743"/>
      <c r="BM410" s="743"/>
      <c r="BN410" s="743"/>
      <c r="BO410" s="743"/>
      <c r="BP410" s="743"/>
      <c r="BQ410" s="743"/>
      <c r="BR410" s="743"/>
      <c r="BS410" s="743"/>
      <c r="BT410" s="743"/>
      <c r="BU410" s="743"/>
      <c r="BV410" s="743"/>
      <c r="BW410" s="743"/>
      <c r="BX410" s="743"/>
      <c r="BY410" s="743"/>
      <c r="BZ410" s="743"/>
      <c r="CA410" s="743"/>
      <c r="CB410" s="743"/>
      <c r="CC410" s="743"/>
      <c r="CD410" s="784"/>
    </row>
    <row r="411" spans="1:82" s="1139" customFormat="1">
      <c r="A411" s="747" t="s">
        <v>17</v>
      </c>
      <c r="B411" s="1273" t="s">
        <v>1013</v>
      </c>
      <c r="C411" s="771" t="s">
        <v>42</v>
      </c>
      <c r="D411" s="1133"/>
      <c r="E411" s="1133"/>
      <c r="F411" s="1350">
        <f>VLOOKUP(B411,[4]Лист_1!$A:$E,5,0)</f>
        <v>112</v>
      </c>
      <c r="G411" s="772" t="s">
        <v>24</v>
      </c>
      <c r="H411" s="1135"/>
      <c r="I411" s="1135"/>
      <c r="J411" s="1135"/>
      <c r="K411" s="1135"/>
      <c r="L411" s="1135"/>
      <c r="M411" s="1135"/>
      <c r="N411" s="1135"/>
      <c r="O411" s="1135"/>
      <c r="P411" s="1135"/>
      <c r="Q411" s="1135"/>
      <c r="R411" s="1135"/>
      <c r="S411" s="1136"/>
      <c r="T411" s="1136"/>
      <c r="U411" s="744" t="s">
        <v>23</v>
      </c>
      <c r="V411" s="1148"/>
      <c r="W411" s="1135"/>
      <c r="X411" s="1232"/>
      <c r="Y411" s="1135"/>
      <c r="Z411" s="1137"/>
      <c r="AA411" s="1135"/>
      <c r="AB411" s="1135"/>
      <c r="AC411" s="1135"/>
      <c r="AD411" s="1135"/>
      <c r="AE411" s="1135"/>
      <c r="AF411" s="1135"/>
      <c r="AG411" s="743"/>
      <c r="AH411" s="743"/>
      <c r="AI411" s="743"/>
      <c r="AJ411" s="743"/>
      <c r="AK411" s="743"/>
      <c r="AL411" s="743"/>
      <c r="AM411" s="743"/>
      <c r="AN411" s="743"/>
      <c r="AO411" s="743"/>
      <c r="AP411" s="743"/>
      <c r="AQ411" s="743"/>
      <c r="AR411" s="743"/>
      <c r="AS411" s="743"/>
      <c r="AT411" s="743"/>
      <c r="AU411" s="743"/>
      <c r="AV411" s="743"/>
      <c r="AW411" s="743"/>
      <c r="AX411" s="743"/>
      <c r="AY411" s="743"/>
      <c r="AZ411" s="743"/>
      <c r="BA411" s="743"/>
      <c r="BB411" s="743"/>
      <c r="BC411" s="743"/>
      <c r="BD411" s="743"/>
      <c r="BE411" s="743"/>
      <c r="BF411" s="743"/>
      <c r="BG411" s="743"/>
      <c r="BH411" s="743"/>
      <c r="BI411" s="743"/>
      <c r="BJ411" s="743"/>
      <c r="BK411" s="743"/>
      <c r="BL411" s="743"/>
      <c r="BM411" s="743"/>
      <c r="BN411" s="743"/>
      <c r="BO411" s="743"/>
      <c r="BP411" s="743"/>
      <c r="BQ411" s="743"/>
      <c r="BR411" s="743"/>
      <c r="BS411" s="743"/>
      <c r="BT411" s="743"/>
      <c r="BU411" s="743"/>
      <c r="BV411" s="743"/>
      <c r="BW411" s="743"/>
      <c r="BX411" s="743"/>
      <c r="BY411" s="743"/>
      <c r="BZ411" s="743"/>
      <c r="CA411" s="743"/>
      <c r="CB411" s="743"/>
      <c r="CC411" s="743"/>
      <c r="CD411" s="1138"/>
    </row>
    <row r="412" spans="1:82" s="770" customFormat="1">
      <c r="A412" s="747" t="s">
        <v>17</v>
      </c>
      <c r="B412" s="1273" t="s">
        <v>688</v>
      </c>
      <c r="C412" s="771" t="s">
        <v>42</v>
      </c>
      <c r="D412" s="771"/>
      <c r="E412" s="771"/>
      <c r="F412" s="1350">
        <f>VLOOKUP(B412,[4]Лист_1!$A:$E,5,0)</f>
        <v>12</v>
      </c>
      <c r="G412" s="772" t="s">
        <v>24</v>
      </c>
      <c r="H412" s="769"/>
      <c r="I412" s="769"/>
      <c r="J412" s="769"/>
      <c r="K412" s="769"/>
      <c r="L412" s="769"/>
      <c r="M412" s="769"/>
      <c r="N412" s="769"/>
      <c r="O412" s="769"/>
      <c r="P412" s="769"/>
      <c r="Q412" s="769"/>
      <c r="R412" s="769"/>
      <c r="S412" s="933"/>
      <c r="T412" s="766"/>
      <c r="U412" s="773" t="s">
        <v>23</v>
      </c>
      <c r="V412" s="870" t="s">
        <v>23</v>
      </c>
      <c r="W412" s="858"/>
      <c r="X412" s="1232"/>
      <c r="Y412" s="858"/>
      <c r="Z412" s="879"/>
      <c r="AA412" s="769"/>
      <c r="AB412" s="1055"/>
      <c r="AC412" s="769"/>
      <c r="AD412" s="1135"/>
      <c r="AE412" s="769"/>
      <c r="AF412" s="769"/>
      <c r="AG412" s="743"/>
      <c r="AH412" s="743"/>
      <c r="AI412" s="743"/>
      <c r="AJ412" s="743"/>
      <c r="AK412" s="743"/>
      <c r="AL412" s="743"/>
      <c r="AM412" s="743"/>
      <c r="AN412" s="743"/>
      <c r="AO412" s="743"/>
      <c r="AP412" s="743"/>
      <c r="AQ412" s="743"/>
      <c r="AR412" s="743"/>
      <c r="AS412" s="743"/>
      <c r="AT412" s="743"/>
      <c r="AU412" s="743"/>
      <c r="AV412" s="743"/>
      <c r="AW412" s="743"/>
      <c r="AX412" s="743"/>
      <c r="AY412" s="743"/>
      <c r="AZ412" s="743"/>
      <c r="BA412" s="743"/>
      <c r="BB412" s="743"/>
      <c r="BC412" s="743"/>
      <c r="BD412" s="743"/>
      <c r="BE412" s="743"/>
      <c r="BF412" s="743"/>
      <c r="BG412" s="743"/>
      <c r="BH412" s="743"/>
      <c r="BI412" s="743"/>
      <c r="BJ412" s="743"/>
      <c r="BK412" s="743"/>
      <c r="BL412" s="743"/>
      <c r="BM412" s="743"/>
      <c r="BN412" s="743"/>
      <c r="BO412" s="743"/>
      <c r="BP412" s="743"/>
      <c r="BQ412" s="743"/>
      <c r="BR412" s="743"/>
      <c r="BS412" s="743"/>
      <c r="BT412" s="743"/>
      <c r="BU412" s="743"/>
      <c r="BV412" s="743"/>
      <c r="BW412" s="743"/>
      <c r="BX412" s="743"/>
      <c r="BY412" s="743"/>
      <c r="BZ412" s="743"/>
      <c r="CA412" s="743"/>
      <c r="CB412" s="743"/>
      <c r="CC412" s="743"/>
      <c r="CD412" s="784"/>
    </row>
    <row r="413" spans="1:82" s="947" customFormat="1">
      <c r="A413" s="747" t="s">
        <v>17</v>
      </c>
      <c r="B413" s="1273" t="s">
        <v>842</v>
      </c>
      <c r="C413" s="771" t="s">
        <v>42</v>
      </c>
      <c r="D413" s="771"/>
      <c r="E413" s="771"/>
      <c r="F413" s="1350">
        <f>VLOOKUP(B413,[4]Лист_1!$A:$E,5,0)</f>
        <v>32</v>
      </c>
      <c r="G413" s="772" t="s">
        <v>24</v>
      </c>
      <c r="H413" s="954"/>
      <c r="I413" s="954"/>
      <c r="J413" s="954"/>
      <c r="K413" s="954"/>
      <c r="L413" s="954"/>
      <c r="M413" s="954"/>
      <c r="N413" s="954"/>
      <c r="O413" s="954"/>
      <c r="P413" s="954"/>
      <c r="Q413" s="954"/>
      <c r="R413" s="954"/>
      <c r="S413" s="933"/>
      <c r="T413" s="933"/>
      <c r="U413" s="773" t="s">
        <v>23</v>
      </c>
      <c r="V413" s="954"/>
      <c r="W413" s="954"/>
      <c r="X413" s="1232"/>
      <c r="Y413" s="954"/>
      <c r="Z413" s="955"/>
      <c r="AA413" s="954"/>
      <c r="AB413" s="1055"/>
      <c r="AC413" s="954"/>
      <c r="AD413" s="1135"/>
      <c r="AE413" s="954"/>
      <c r="AF413" s="954"/>
      <c r="AG413" s="743"/>
      <c r="AH413" s="743"/>
      <c r="AI413" s="743"/>
      <c r="AJ413" s="743"/>
      <c r="AK413" s="743"/>
      <c r="AL413" s="743"/>
      <c r="AM413" s="743"/>
      <c r="AN413" s="743"/>
      <c r="AO413" s="743"/>
      <c r="AP413" s="743"/>
      <c r="AQ413" s="743"/>
      <c r="AR413" s="743"/>
      <c r="AS413" s="743"/>
      <c r="AT413" s="743"/>
      <c r="AU413" s="743"/>
      <c r="AV413" s="743"/>
      <c r="AW413" s="743"/>
      <c r="AX413" s="743"/>
      <c r="AY413" s="743"/>
      <c r="AZ413" s="743"/>
      <c r="BA413" s="743"/>
      <c r="BB413" s="743"/>
      <c r="BC413" s="743"/>
      <c r="BD413" s="743"/>
      <c r="BE413" s="743"/>
      <c r="BF413" s="743"/>
      <c r="BG413" s="743"/>
      <c r="BH413" s="743"/>
      <c r="BI413" s="743"/>
      <c r="BJ413" s="743"/>
      <c r="BK413" s="743"/>
      <c r="BL413" s="743"/>
      <c r="BM413" s="743"/>
      <c r="BN413" s="743"/>
      <c r="BO413" s="743"/>
      <c r="BP413" s="743"/>
      <c r="BQ413" s="743"/>
      <c r="BR413" s="743"/>
      <c r="BS413" s="743"/>
      <c r="BT413" s="743"/>
      <c r="BU413" s="743"/>
      <c r="BV413" s="743"/>
      <c r="BW413" s="743"/>
      <c r="BX413" s="743"/>
      <c r="BY413" s="743"/>
      <c r="BZ413" s="743"/>
      <c r="CA413" s="743"/>
      <c r="CB413" s="743"/>
      <c r="CC413" s="743"/>
      <c r="CD413" s="946"/>
    </row>
    <row r="414" spans="1:82" s="770" customFormat="1">
      <c r="A414" s="747" t="s">
        <v>17</v>
      </c>
      <c r="B414" s="1273" t="s">
        <v>48</v>
      </c>
      <c r="C414" s="771" t="s">
        <v>42</v>
      </c>
      <c r="D414" s="771"/>
      <c r="E414" s="771"/>
      <c r="F414" s="1350">
        <f>VLOOKUP(B414,[4]Лист_1!$A:$E,5,0)</f>
        <v>28</v>
      </c>
      <c r="G414" s="772" t="s">
        <v>22</v>
      </c>
      <c r="H414" s="766"/>
      <c r="I414" s="769"/>
      <c r="J414" s="769"/>
      <c r="K414" s="769"/>
      <c r="L414" s="769"/>
      <c r="M414" s="769"/>
      <c r="N414" s="769"/>
      <c r="O414" s="769"/>
      <c r="P414" s="766"/>
      <c r="Q414" s="769"/>
      <c r="R414" s="769"/>
      <c r="S414" s="933"/>
      <c r="T414" s="766"/>
      <c r="U414" s="773" t="s">
        <v>23</v>
      </c>
      <c r="V414" s="870" t="s">
        <v>23</v>
      </c>
      <c r="W414" s="858"/>
      <c r="X414" s="1232"/>
      <c r="Y414" s="858"/>
      <c r="Z414" s="879"/>
      <c r="AA414" s="769"/>
      <c r="AB414" s="1055"/>
      <c r="AC414" s="769"/>
      <c r="AD414" s="1135"/>
      <c r="AE414" s="769"/>
      <c r="AF414" s="769"/>
      <c r="AG414" s="743"/>
      <c r="AH414" s="743"/>
      <c r="AI414" s="743"/>
      <c r="AJ414" s="743"/>
      <c r="AK414" s="743"/>
      <c r="AL414" s="743"/>
      <c r="AM414" s="743"/>
      <c r="AN414" s="743"/>
      <c r="AO414" s="743"/>
      <c r="AP414" s="743"/>
      <c r="AQ414" s="743"/>
      <c r="AR414" s="743"/>
      <c r="AS414" s="743"/>
      <c r="AT414" s="743"/>
      <c r="AU414" s="743"/>
      <c r="AV414" s="743"/>
      <c r="AW414" s="743"/>
      <c r="AX414" s="743"/>
      <c r="AY414" s="743"/>
      <c r="AZ414" s="743"/>
      <c r="BA414" s="743"/>
      <c r="BB414" s="743"/>
      <c r="BC414" s="743"/>
      <c r="BD414" s="743"/>
      <c r="BE414" s="743"/>
      <c r="BF414" s="743"/>
      <c r="BG414" s="743"/>
      <c r="BH414" s="743"/>
      <c r="BI414" s="743"/>
      <c r="BJ414" s="743"/>
      <c r="BK414" s="743"/>
      <c r="BL414" s="743"/>
      <c r="BM414" s="743"/>
      <c r="BN414" s="743"/>
      <c r="BO414" s="743"/>
      <c r="BP414" s="743"/>
      <c r="BQ414" s="743"/>
      <c r="BR414" s="743"/>
      <c r="BS414" s="743"/>
      <c r="BT414" s="743"/>
      <c r="BU414" s="743"/>
      <c r="BV414" s="743"/>
      <c r="BW414" s="743"/>
      <c r="BX414" s="743"/>
      <c r="BY414" s="743"/>
      <c r="BZ414" s="743"/>
      <c r="CA414" s="743"/>
      <c r="CB414" s="743"/>
      <c r="CC414" s="743"/>
      <c r="CD414" s="784"/>
    </row>
    <row r="415" spans="1:82" s="770" customFormat="1">
      <c r="A415" s="747" t="s">
        <v>17</v>
      </c>
      <c r="B415" s="1273" t="s">
        <v>689</v>
      </c>
      <c r="C415" s="771" t="s">
        <v>42</v>
      </c>
      <c r="D415" s="771"/>
      <c r="E415" s="771"/>
      <c r="F415" s="1350">
        <f>VLOOKUP(B415,[4]Лист_1!$A:$E,5,0)</f>
        <v>31</v>
      </c>
      <c r="G415" s="772" t="s">
        <v>22</v>
      </c>
      <c r="H415" s="766"/>
      <c r="I415" s="769"/>
      <c r="J415" s="769"/>
      <c r="K415" s="769"/>
      <c r="L415" s="769"/>
      <c r="M415" s="769"/>
      <c r="N415" s="769"/>
      <c r="O415" s="769"/>
      <c r="P415" s="766"/>
      <c r="Q415" s="769"/>
      <c r="R415" s="769"/>
      <c r="S415" s="933"/>
      <c r="T415" s="766"/>
      <c r="U415" s="773" t="s">
        <v>23</v>
      </c>
      <c r="V415" s="866"/>
      <c r="W415" s="858"/>
      <c r="X415" s="1232"/>
      <c r="Y415" s="858"/>
      <c r="Z415" s="879"/>
      <c r="AA415" s="769"/>
      <c r="AB415" s="1055"/>
      <c r="AC415" s="769"/>
      <c r="AD415" s="1135"/>
      <c r="AE415" s="769"/>
      <c r="AF415" s="769"/>
      <c r="AG415" s="743"/>
      <c r="AH415" s="743"/>
      <c r="AI415" s="743"/>
      <c r="AJ415" s="743"/>
      <c r="AK415" s="743"/>
      <c r="AL415" s="743"/>
      <c r="AM415" s="743"/>
      <c r="AN415" s="743"/>
      <c r="AO415" s="743"/>
      <c r="AP415" s="743"/>
      <c r="AQ415" s="743"/>
      <c r="AR415" s="743"/>
      <c r="AS415" s="743"/>
      <c r="AT415" s="743"/>
      <c r="AU415" s="743"/>
      <c r="AV415" s="743"/>
      <c r="AW415" s="743"/>
      <c r="AX415" s="743"/>
      <c r="AY415" s="743"/>
      <c r="AZ415" s="743"/>
      <c r="BA415" s="743"/>
      <c r="BB415" s="743"/>
      <c r="BC415" s="743"/>
      <c r="BD415" s="743"/>
      <c r="BE415" s="743"/>
      <c r="BF415" s="743"/>
      <c r="BG415" s="743"/>
      <c r="BH415" s="743"/>
      <c r="BI415" s="743"/>
      <c r="BJ415" s="743"/>
      <c r="BK415" s="743"/>
      <c r="BL415" s="743"/>
      <c r="BM415" s="743"/>
      <c r="BN415" s="743"/>
      <c r="BO415" s="743"/>
      <c r="BP415" s="743"/>
      <c r="BQ415" s="743"/>
      <c r="BR415" s="743"/>
      <c r="BS415" s="743"/>
      <c r="BT415" s="743"/>
      <c r="BU415" s="743"/>
      <c r="BV415" s="743"/>
      <c r="BW415" s="743"/>
      <c r="BX415" s="743"/>
      <c r="BY415" s="743"/>
      <c r="BZ415" s="743"/>
      <c r="CA415" s="743"/>
      <c r="CB415" s="743"/>
      <c r="CC415" s="743"/>
      <c r="CD415" s="784"/>
    </row>
    <row r="416" spans="1:82" s="770" customFormat="1">
      <c r="A416" s="747" t="s">
        <v>17</v>
      </c>
      <c r="B416" s="1273" t="s">
        <v>49</v>
      </c>
      <c r="C416" s="771" t="s">
        <v>42</v>
      </c>
      <c r="D416" s="771"/>
      <c r="E416" s="771"/>
      <c r="F416" s="1350">
        <f>VLOOKUP(B416,[4]Лист_1!$A:$E,5,0)</f>
        <v>0</v>
      </c>
      <c r="G416" s="772" t="s">
        <v>24</v>
      </c>
      <c r="H416" s="769"/>
      <c r="I416" s="769"/>
      <c r="J416" s="769"/>
      <c r="K416" s="769"/>
      <c r="L416" s="769"/>
      <c r="M416" s="769"/>
      <c r="N416" s="769"/>
      <c r="O416" s="769"/>
      <c r="P416" s="769"/>
      <c r="Q416" s="769"/>
      <c r="R416" s="769"/>
      <c r="S416" s="933"/>
      <c r="T416" s="766"/>
      <c r="U416" s="773" t="s">
        <v>23</v>
      </c>
      <c r="V416" s="870" t="s">
        <v>23</v>
      </c>
      <c r="W416" s="858"/>
      <c r="X416" s="1232"/>
      <c r="Y416" s="858"/>
      <c r="Z416" s="879"/>
      <c r="AA416" s="769"/>
      <c r="AB416" s="1055"/>
      <c r="AC416" s="769"/>
      <c r="AD416" s="1135"/>
      <c r="AE416" s="769"/>
      <c r="AF416" s="769"/>
      <c r="AG416" s="743"/>
      <c r="AH416" s="743"/>
      <c r="AI416" s="743"/>
      <c r="AJ416" s="743"/>
      <c r="AK416" s="743"/>
      <c r="AL416" s="743"/>
      <c r="AM416" s="743"/>
      <c r="AN416" s="743"/>
      <c r="AO416" s="743"/>
      <c r="AP416" s="743"/>
      <c r="AQ416" s="743"/>
      <c r="AR416" s="743"/>
      <c r="AS416" s="743"/>
      <c r="AT416" s="743"/>
      <c r="AU416" s="743"/>
      <c r="AV416" s="743"/>
      <c r="AW416" s="743"/>
      <c r="AX416" s="743"/>
      <c r="AY416" s="743"/>
      <c r="AZ416" s="743"/>
      <c r="BA416" s="743"/>
      <c r="BB416" s="743"/>
      <c r="BC416" s="743"/>
      <c r="BD416" s="743"/>
      <c r="BE416" s="743"/>
      <c r="BF416" s="743"/>
      <c r="BG416" s="743"/>
      <c r="BH416" s="743"/>
      <c r="BI416" s="743"/>
      <c r="BJ416" s="743"/>
      <c r="BK416" s="743"/>
      <c r="BL416" s="743"/>
      <c r="BM416" s="743"/>
      <c r="BN416" s="743"/>
      <c r="BO416" s="743"/>
      <c r="BP416" s="743"/>
      <c r="BQ416" s="743"/>
      <c r="BR416" s="743"/>
      <c r="BS416" s="743"/>
      <c r="BT416" s="743"/>
      <c r="BU416" s="743"/>
      <c r="BV416" s="743"/>
      <c r="BW416" s="743"/>
      <c r="BX416" s="743"/>
      <c r="BY416" s="743"/>
      <c r="BZ416" s="743"/>
      <c r="CA416" s="743"/>
      <c r="CB416" s="743"/>
      <c r="CC416" s="743"/>
      <c r="CD416" s="784"/>
    </row>
    <row r="417" spans="1:82" s="770" customFormat="1">
      <c r="A417" s="747" t="s">
        <v>17</v>
      </c>
      <c r="B417" s="1273" t="s">
        <v>673</v>
      </c>
      <c r="C417" s="771" t="s">
        <v>42</v>
      </c>
      <c r="D417" s="771"/>
      <c r="E417" s="771"/>
      <c r="F417" s="1350">
        <f>VLOOKUP(B417,[4]Лист_1!$A:$E,5,0)</f>
        <v>3</v>
      </c>
      <c r="G417" s="772" t="s">
        <v>24</v>
      </c>
      <c r="H417" s="769"/>
      <c r="I417" s="769"/>
      <c r="J417" s="769"/>
      <c r="K417" s="769"/>
      <c r="L417" s="769"/>
      <c r="M417" s="769"/>
      <c r="N417" s="769"/>
      <c r="O417" s="769"/>
      <c r="P417" s="769"/>
      <c r="Q417" s="769"/>
      <c r="R417" s="769"/>
      <c r="S417" s="933"/>
      <c r="T417" s="766"/>
      <c r="U417" s="773" t="s">
        <v>23</v>
      </c>
      <c r="V417" s="870" t="s">
        <v>23</v>
      </c>
      <c r="W417" s="858"/>
      <c r="X417" s="1232"/>
      <c r="Y417" s="858"/>
      <c r="Z417" s="879"/>
      <c r="AA417" s="769"/>
      <c r="AB417" s="1055"/>
      <c r="AC417" s="769"/>
      <c r="AD417" s="1135"/>
      <c r="AE417" s="769"/>
      <c r="AF417" s="769"/>
      <c r="AG417" s="743"/>
      <c r="AH417" s="743"/>
      <c r="AI417" s="743"/>
      <c r="AJ417" s="743"/>
      <c r="AK417" s="743"/>
      <c r="AL417" s="743"/>
      <c r="AM417" s="743"/>
      <c r="AN417" s="743"/>
      <c r="AO417" s="743"/>
      <c r="AP417" s="743"/>
      <c r="AQ417" s="743"/>
      <c r="AR417" s="743"/>
      <c r="AS417" s="743"/>
      <c r="AT417" s="743"/>
      <c r="AU417" s="743"/>
      <c r="AV417" s="743"/>
      <c r="AW417" s="743"/>
      <c r="AX417" s="743"/>
      <c r="AY417" s="743"/>
      <c r="AZ417" s="743"/>
      <c r="BA417" s="743"/>
      <c r="BB417" s="743"/>
      <c r="BC417" s="743"/>
      <c r="BD417" s="743"/>
      <c r="BE417" s="743"/>
      <c r="BF417" s="743"/>
      <c r="BG417" s="743"/>
      <c r="BH417" s="743"/>
      <c r="BI417" s="743"/>
      <c r="BJ417" s="743"/>
      <c r="BK417" s="743"/>
      <c r="BL417" s="743"/>
      <c r="BM417" s="743"/>
      <c r="BN417" s="743"/>
      <c r="BO417" s="743"/>
      <c r="BP417" s="743"/>
      <c r="BQ417" s="743"/>
      <c r="BR417" s="743"/>
      <c r="BS417" s="743"/>
      <c r="BT417" s="743"/>
      <c r="BU417" s="743"/>
      <c r="BV417" s="743"/>
      <c r="BW417" s="743"/>
      <c r="BX417" s="743"/>
      <c r="BY417" s="743"/>
      <c r="BZ417" s="743"/>
      <c r="CA417" s="743"/>
      <c r="CB417" s="743"/>
      <c r="CC417" s="743"/>
      <c r="CD417" s="784"/>
    </row>
    <row r="418" spans="1:82" s="1235" customFormat="1">
      <c r="A418" s="747" t="s">
        <v>17</v>
      </c>
      <c r="B418" s="1273" t="s">
        <v>1131</v>
      </c>
      <c r="C418" s="771" t="s">
        <v>42</v>
      </c>
      <c r="D418" s="1229"/>
      <c r="E418" s="1229"/>
      <c r="F418" s="1350">
        <f>VLOOKUP(B418,[4]Лист_1!$A:$E,5,0)</f>
        <v>66</v>
      </c>
      <c r="G418" s="772" t="s">
        <v>24</v>
      </c>
      <c r="H418" s="1231"/>
      <c r="I418" s="1231"/>
      <c r="J418" s="1231"/>
      <c r="K418" s="1231"/>
      <c r="L418" s="1231"/>
      <c r="M418" s="1231"/>
      <c r="N418" s="1231"/>
      <c r="O418" s="1231"/>
      <c r="P418" s="1231"/>
      <c r="Q418" s="1231"/>
      <c r="R418" s="1231"/>
      <c r="S418" s="1232"/>
      <c r="T418" s="1232"/>
      <c r="U418" s="773" t="s">
        <v>23</v>
      </c>
      <c r="V418" s="1258"/>
      <c r="W418" s="1231"/>
      <c r="X418" s="1232"/>
      <c r="Y418" s="1231"/>
      <c r="Z418" s="1137"/>
      <c r="AA418" s="1231"/>
      <c r="AB418" s="1231"/>
      <c r="AC418" s="1231"/>
      <c r="AD418" s="1231"/>
      <c r="AE418" s="1231"/>
      <c r="AF418" s="1231"/>
      <c r="AG418" s="743"/>
      <c r="AH418" s="743"/>
      <c r="AI418" s="743"/>
      <c r="AJ418" s="743"/>
      <c r="AK418" s="743"/>
      <c r="AL418" s="743"/>
      <c r="AM418" s="743"/>
      <c r="AN418" s="743"/>
      <c r="AO418" s="743"/>
      <c r="AP418" s="743"/>
      <c r="AQ418" s="743"/>
      <c r="AR418" s="743"/>
      <c r="AS418" s="743"/>
      <c r="AT418" s="743"/>
      <c r="AU418" s="743"/>
      <c r="AV418" s="743"/>
      <c r="AW418" s="743"/>
      <c r="AX418" s="743"/>
      <c r="AY418" s="743"/>
      <c r="AZ418" s="743"/>
      <c r="BA418" s="743"/>
      <c r="BB418" s="743"/>
      <c r="BC418" s="743"/>
      <c r="BD418" s="743"/>
      <c r="BE418" s="743"/>
      <c r="BF418" s="743"/>
      <c r="BG418" s="743"/>
      <c r="BH418" s="743"/>
      <c r="BI418" s="743"/>
      <c r="BJ418" s="743"/>
      <c r="BK418" s="743"/>
      <c r="BL418" s="743"/>
      <c r="BM418" s="743"/>
      <c r="BN418" s="743"/>
      <c r="BO418" s="743"/>
      <c r="BP418" s="743"/>
      <c r="BQ418" s="743"/>
      <c r="BR418" s="743"/>
      <c r="BS418" s="743"/>
      <c r="BT418" s="743"/>
      <c r="BU418" s="743"/>
      <c r="BV418" s="743"/>
      <c r="BW418" s="743"/>
      <c r="BX418" s="743"/>
      <c r="BY418" s="743"/>
      <c r="BZ418" s="743"/>
      <c r="CA418" s="743"/>
      <c r="CB418" s="743"/>
      <c r="CC418" s="743"/>
      <c r="CD418" s="1138"/>
    </row>
    <row r="419" spans="1:82" s="770" customFormat="1">
      <c r="A419" s="747" t="s">
        <v>17</v>
      </c>
      <c r="B419" s="1273" t="s">
        <v>674</v>
      </c>
      <c r="C419" s="771" t="s">
        <v>42</v>
      </c>
      <c r="D419" s="771"/>
      <c r="E419" s="771"/>
      <c r="F419" s="1350">
        <f>VLOOKUP(B419,[4]Лист_1!$A:$E,5,0)</f>
        <v>3</v>
      </c>
      <c r="G419" s="772" t="s">
        <v>22</v>
      </c>
      <c r="H419" s="769"/>
      <c r="I419" s="769"/>
      <c r="J419" s="769"/>
      <c r="K419" s="769"/>
      <c r="L419" s="769"/>
      <c r="M419" s="769"/>
      <c r="N419" s="769"/>
      <c r="O419" s="769"/>
      <c r="P419" s="769"/>
      <c r="Q419" s="769"/>
      <c r="R419" s="769"/>
      <c r="S419" s="933"/>
      <c r="T419" s="766"/>
      <c r="U419" s="773" t="s">
        <v>23</v>
      </c>
      <c r="V419" s="870" t="s">
        <v>23</v>
      </c>
      <c r="W419" s="858"/>
      <c r="X419" s="1232"/>
      <c r="Y419" s="858"/>
      <c r="Z419" s="879"/>
      <c r="AA419" s="769"/>
      <c r="AB419" s="1055"/>
      <c r="AC419" s="769"/>
      <c r="AD419" s="1135"/>
      <c r="AE419" s="769"/>
      <c r="AF419" s="769"/>
      <c r="AG419" s="743"/>
      <c r="AH419" s="743"/>
      <c r="AI419" s="743"/>
      <c r="AJ419" s="743"/>
      <c r="AK419" s="743"/>
      <c r="AL419" s="743"/>
      <c r="AM419" s="743"/>
      <c r="AN419" s="743"/>
      <c r="AO419" s="743"/>
      <c r="AP419" s="743"/>
      <c r="AQ419" s="743"/>
      <c r="AR419" s="743"/>
      <c r="AS419" s="743"/>
      <c r="AT419" s="743"/>
      <c r="AU419" s="743"/>
      <c r="AV419" s="743"/>
      <c r="AW419" s="743"/>
      <c r="AX419" s="743"/>
      <c r="AY419" s="743"/>
      <c r="AZ419" s="743"/>
      <c r="BA419" s="743"/>
      <c r="BB419" s="743"/>
      <c r="BC419" s="743"/>
      <c r="BD419" s="743"/>
      <c r="BE419" s="743"/>
      <c r="BF419" s="743"/>
      <c r="BG419" s="743"/>
      <c r="BH419" s="743"/>
      <c r="BI419" s="743"/>
      <c r="BJ419" s="743"/>
      <c r="BK419" s="743"/>
      <c r="BL419" s="743"/>
      <c r="BM419" s="743"/>
      <c r="BN419" s="743"/>
      <c r="BO419" s="743"/>
      <c r="BP419" s="743"/>
      <c r="BQ419" s="743"/>
      <c r="BR419" s="743"/>
      <c r="BS419" s="743"/>
      <c r="BT419" s="743"/>
      <c r="BU419" s="743"/>
      <c r="BV419" s="743"/>
      <c r="BW419" s="743"/>
      <c r="BX419" s="743"/>
      <c r="BY419" s="743"/>
      <c r="BZ419" s="743"/>
      <c r="CA419" s="743"/>
      <c r="CB419" s="743"/>
      <c r="CC419" s="743"/>
      <c r="CD419" s="784"/>
    </row>
    <row r="420" spans="1:82" s="947" customFormat="1">
      <c r="A420" s="747" t="s">
        <v>17</v>
      </c>
      <c r="B420" s="1273" t="s">
        <v>844</v>
      </c>
      <c r="C420" s="771" t="s">
        <v>42</v>
      </c>
      <c r="D420" s="771"/>
      <c r="E420" s="771"/>
      <c r="F420" s="1350">
        <f>VLOOKUP(B420,[4]Лист_1!$A:$E,5,0)</f>
        <v>6</v>
      </c>
      <c r="G420" s="772" t="s">
        <v>24</v>
      </c>
      <c r="H420" s="954"/>
      <c r="I420" s="954"/>
      <c r="J420" s="954"/>
      <c r="K420" s="954"/>
      <c r="L420" s="954"/>
      <c r="M420" s="954"/>
      <c r="N420" s="954"/>
      <c r="O420" s="954"/>
      <c r="P420" s="954"/>
      <c r="Q420" s="954"/>
      <c r="R420" s="954"/>
      <c r="S420" s="933"/>
      <c r="T420" s="933"/>
      <c r="U420" s="773" t="s">
        <v>23</v>
      </c>
      <c r="V420" s="954"/>
      <c r="W420" s="954"/>
      <c r="X420" s="1232"/>
      <c r="Y420" s="954"/>
      <c r="Z420" s="955"/>
      <c r="AA420" s="954"/>
      <c r="AB420" s="1055"/>
      <c r="AC420" s="954"/>
      <c r="AD420" s="1135"/>
      <c r="AE420" s="954"/>
      <c r="AF420" s="954"/>
      <c r="AG420" s="743"/>
      <c r="AH420" s="743"/>
      <c r="AI420" s="743"/>
      <c r="AJ420" s="743"/>
      <c r="AK420" s="743"/>
      <c r="AL420" s="743"/>
      <c r="AM420" s="743"/>
      <c r="AN420" s="743"/>
      <c r="AO420" s="743"/>
      <c r="AP420" s="743"/>
      <c r="AQ420" s="743"/>
      <c r="AR420" s="743"/>
      <c r="AS420" s="743"/>
      <c r="AT420" s="743"/>
      <c r="AU420" s="743"/>
      <c r="AV420" s="743"/>
      <c r="AW420" s="743"/>
      <c r="AX420" s="743"/>
      <c r="AY420" s="743"/>
      <c r="AZ420" s="743"/>
      <c r="BA420" s="743"/>
      <c r="BB420" s="743"/>
      <c r="BC420" s="743"/>
      <c r="BD420" s="743"/>
      <c r="BE420" s="743"/>
      <c r="BF420" s="743"/>
      <c r="BG420" s="743"/>
      <c r="BH420" s="743"/>
      <c r="BI420" s="743"/>
      <c r="BJ420" s="743"/>
      <c r="BK420" s="743"/>
      <c r="BL420" s="743"/>
      <c r="BM420" s="743"/>
      <c r="BN420" s="743"/>
      <c r="BO420" s="743"/>
      <c r="BP420" s="743"/>
      <c r="BQ420" s="743"/>
      <c r="BR420" s="743"/>
      <c r="BS420" s="743"/>
      <c r="BT420" s="743"/>
      <c r="BU420" s="743"/>
      <c r="BV420" s="743"/>
      <c r="BW420" s="743"/>
      <c r="BX420" s="743"/>
      <c r="BY420" s="743"/>
      <c r="BZ420" s="743"/>
      <c r="CA420" s="743"/>
      <c r="CB420" s="743"/>
      <c r="CC420" s="743"/>
      <c r="CD420" s="946"/>
    </row>
    <row r="421" spans="1:82" s="770" customFormat="1">
      <c r="A421" s="747" t="s">
        <v>17</v>
      </c>
      <c r="B421" s="1273" t="s">
        <v>685</v>
      </c>
      <c r="C421" s="771" t="s">
        <v>42</v>
      </c>
      <c r="D421" s="771"/>
      <c r="E421" s="771"/>
      <c r="F421" s="1350">
        <f>VLOOKUP(B421,[4]Лист_1!$A:$E,5,0)</f>
        <v>12</v>
      </c>
      <c r="G421" s="772" t="s">
        <v>22</v>
      </c>
      <c r="H421" s="769"/>
      <c r="I421" s="769"/>
      <c r="J421" s="769"/>
      <c r="K421" s="769"/>
      <c r="L421" s="769"/>
      <c r="M421" s="769"/>
      <c r="N421" s="769"/>
      <c r="O421" s="769"/>
      <c r="P421" s="769"/>
      <c r="Q421" s="769"/>
      <c r="R421" s="769"/>
      <c r="S421" s="933"/>
      <c r="T421" s="766"/>
      <c r="U421" s="773" t="s">
        <v>23</v>
      </c>
      <c r="V421" s="870" t="s">
        <v>23</v>
      </c>
      <c r="W421" s="858"/>
      <c r="X421" s="1232"/>
      <c r="Y421" s="858"/>
      <c r="Z421" s="879"/>
      <c r="AA421" s="769"/>
      <c r="AB421" s="1055"/>
      <c r="AC421" s="769"/>
      <c r="AD421" s="1135"/>
      <c r="AE421" s="769"/>
      <c r="AF421" s="769"/>
      <c r="AG421" s="743"/>
      <c r="AH421" s="743"/>
      <c r="AI421" s="743"/>
      <c r="AJ421" s="743"/>
      <c r="AK421" s="743"/>
      <c r="AL421" s="743"/>
      <c r="AM421" s="743"/>
      <c r="AN421" s="743"/>
      <c r="AO421" s="743"/>
      <c r="AP421" s="743"/>
      <c r="AQ421" s="743"/>
      <c r="AR421" s="743"/>
      <c r="AS421" s="743"/>
      <c r="AT421" s="743"/>
      <c r="AU421" s="743"/>
      <c r="AV421" s="743"/>
      <c r="AW421" s="743"/>
      <c r="AX421" s="743"/>
      <c r="AY421" s="743"/>
      <c r="AZ421" s="743"/>
      <c r="BA421" s="743"/>
      <c r="BB421" s="743"/>
      <c r="BC421" s="743"/>
      <c r="BD421" s="743"/>
      <c r="BE421" s="743"/>
      <c r="BF421" s="743"/>
      <c r="BG421" s="743"/>
      <c r="BH421" s="743"/>
      <c r="BI421" s="743"/>
      <c r="BJ421" s="743"/>
      <c r="BK421" s="743"/>
      <c r="BL421" s="743"/>
      <c r="BM421" s="743"/>
      <c r="BN421" s="743"/>
      <c r="BO421" s="743"/>
      <c r="BP421" s="743"/>
      <c r="BQ421" s="743"/>
      <c r="BR421" s="743"/>
      <c r="BS421" s="743"/>
      <c r="BT421" s="743"/>
      <c r="BU421" s="743"/>
      <c r="BV421" s="743"/>
      <c r="BW421" s="743"/>
      <c r="BX421" s="743"/>
      <c r="BY421" s="743"/>
      <c r="BZ421" s="743"/>
      <c r="CA421" s="743"/>
      <c r="CB421" s="743"/>
      <c r="CC421" s="743"/>
      <c r="CD421" s="784"/>
    </row>
    <row r="422" spans="1:82" s="770" customFormat="1">
      <c r="A422" s="747" t="s">
        <v>17</v>
      </c>
      <c r="B422" s="1273" t="s">
        <v>603</v>
      </c>
      <c r="C422" s="771" t="s">
        <v>42</v>
      </c>
      <c r="D422" s="771"/>
      <c r="E422" s="771"/>
      <c r="F422" s="1350">
        <f>VLOOKUP(B422,[4]Лист_1!$A:$E,5,0)</f>
        <v>0</v>
      </c>
      <c r="G422" s="772" t="s">
        <v>24</v>
      </c>
      <c r="H422" s="769"/>
      <c r="I422" s="769"/>
      <c r="J422" s="769"/>
      <c r="K422" s="769"/>
      <c r="L422" s="769"/>
      <c r="M422" s="769"/>
      <c r="N422" s="769"/>
      <c r="O422" s="769"/>
      <c r="P422" s="769"/>
      <c r="Q422" s="769"/>
      <c r="R422" s="769"/>
      <c r="S422" s="933"/>
      <c r="T422" s="766"/>
      <c r="U422" s="773" t="s">
        <v>23</v>
      </c>
      <c r="V422" s="870" t="s">
        <v>23</v>
      </c>
      <c r="W422" s="858"/>
      <c r="X422" s="1232"/>
      <c r="Y422" s="858"/>
      <c r="Z422" s="879"/>
      <c r="AA422" s="769"/>
      <c r="AB422" s="1055"/>
      <c r="AC422" s="769"/>
      <c r="AD422" s="1135"/>
      <c r="AE422" s="769"/>
      <c r="AF422" s="773" t="s">
        <v>23</v>
      </c>
      <c r="AG422" s="743"/>
      <c r="AH422" s="743"/>
      <c r="AI422" s="743"/>
      <c r="AJ422" s="743"/>
      <c r="AK422" s="743"/>
      <c r="AL422" s="743"/>
      <c r="AM422" s="743"/>
      <c r="AN422" s="743"/>
      <c r="AO422" s="743"/>
      <c r="AP422" s="743"/>
      <c r="AQ422" s="743"/>
      <c r="AR422" s="743"/>
      <c r="AS422" s="743"/>
      <c r="AT422" s="743"/>
      <c r="AU422" s="743"/>
      <c r="AV422" s="743"/>
      <c r="AW422" s="743"/>
      <c r="AX422" s="743"/>
      <c r="AY422" s="743"/>
      <c r="AZ422" s="743"/>
      <c r="BA422" s="743"/>
      <c r="BB422" s="743"/>
      <c r="BC422" s="743"/>
      <c r="BD422" s="743"/>
      <c r="BE422" s="743"/>
      <c r="BF422" s="743"/>
      <c r="BG422" s="743"/>
      <c r="BH422" s="743"/>
      <c r="BI422" s="743"/>
      <c r="BJ422" s="743"/>
      <c r="BK422" s="743"/>
      <c r="BL422" s="743"/>
      <c r="BM422" s="743"/>
      <c r="BN422" s="743"/>
      <c r="BO422" s="743"/>
      <c r="BP422" s="743"/>
      <c r="BQ422" s="743"/>
      <c r="BR422" s="743"/>
      <c r="BS422" s="743"/>
      <c r="BT422" s="743"/>
      <c r="BU422" s="743"/>
      <c r="BV422" s="743"/>
      <c r="BW422" s="743"/>
      <c r="BX422" s="743"/>
      <c r="BY422" s="743"/>
      <c r="BZ422" s="743"/>
      <c r="CA422" s="743"/>
      <c r="CB422" s="743"/>
      <c r="CC422" s="743"/>
      <c r="CD422" s="784"/>
    </row>
    <row r="423" spans="1:82" s="1139" customFormat="1">
      <c r="A423" s="747" t="s">
        <v>17</v>
      </c>
      <c r="B423" s="1273" t="s">
        <v>1205</v>
      </c>
      <c r="C423" s="771" t="s">
        <v>42</v>
      </c>
      <c r="D423" s="1133"/>
      <c r="E423" s="1133"/>
      <c r="F423" s="1350">
        <f>VLOOKUP(B423,[4]Лист_1!$A:$E,5,0)</f>
        <v>65</v>
      </c>
      <c r="G423" s="772" t="s">
        <v>24</v>
      </c>
      <c r="H423" s="1135"/>
      <c r="I423" s="1135"/>
      <c r="J423" s="1135"/>
      <c r="K423" s="1135"/>
      <c r="L423" s="1135"/>
      <c r="M423" s="1135"/>
      <c r="N423" s="1135"/>
      <c r="O423" s="1135"/>
      <c r="P423" s="1135"/>
      <c r="Q423" s="1135"/>
      <c r="R423" s="1135"/>
      <c r="S423" s="1136"/>
      <c r="T423" s="1136"/>
      <c r="U423" s="773" t="s">
        <v>23</v>
      </c>
      <c r="V423" s="1145"/>
      <c r="W423" s="1135"/>
      <c r="X423" s="1232"/>
      <c r="Y423" s="1135"/>
      <c r="Z423" s="1137"/>
      <c r="AA423" s="1135"/>
      <c r="AB423" s="1135"/>
      <c r="AC423" s="1135"/>
      <c r="AD423" s="1135"/>
      <c r="AE423" s="1135"/>
      <c r="AF423" s="1135"/>
      <c r="AG423" s="743"/>
      <c r="AH423" s="743"/>
      <c r="AI423" s="743"/>
      <c r="AJ423" s="743"/>
      <c r="AK423" s="743"/>
      <c r="AL423" s="743"/>
      <c r="AM423" s="743"/>
      <c r="AN423" s="743"/>
      <c r="AO423" s="743"/>
      <c r="AP423" s="743"/>
      <c r="AQ423" s="743"/>
      <c r="AR423" s="743"/>
      <c r="AS423" s="743"/>
      <c r="AT423" s="743"/>
      <c r="AU423" s="743"/>
      <c r="AV423" s="743"/>
      <c r="AW423" s="743"/>
      <c r="AX423" s="743"/>
      <c r="AY423" s="743"/>
      <c r="AZ423" s="743"/>
      <c r="BA423" s="743"/>
      <c r="BB423" s="743"/>
      <c r="BC423" s="743"/>
      <c r="BD423" s="743"/>
      <c r="BE423" s="743"/>
      <c r="BF423" s="743"/>
      <c r="BG423" s="743"/>
      <c r="BH423" s="743"/>
      <c r="BI423" s="743"/>
      <c r="BJ423" s="743"/>
      <c r="BK423" s="743"/>
      <c r="BL423" s="743"/>
      <c r="BM423" s="743"/>
      <c r="BN423" s="743"/>
      <c r="BO423" s="743"/>
      <c r="BP423" s="743"/>
      <c r="BQ423" s="743"/>
      <c r="BR423" s="743"/>
      <c r="BS423" s="743"/>
      <c r="BT423" s="743"/>
      <c r="BU423" s="743"/>
      <c r="BV423" s="743"/>
      <c r="BW423" s="743"/>
      <c r="BX423" s="743"/>
      <c r="BY423" s="743"/>
      <c r="BZ423" s="743"/>
      <c r="CA423" s="743"/>
      <c r="CB423" s="743"/>
      <c r="CC423" s="743"/>
      <c r="CD423" s="1138"/>
    </row>
    <row r="424" spans="1:82" s="770" customFormat="1">
      <c r="A424" s="747" t="s">
        <v>17</v>
      </c>
      <c r="B424" s="1273" t="s">
        <v>1206</v>
      </c>
      <c r="C424" s="771" t="s">
        <v>42</v>
      </c>
      <c r="D424" s="771"/>
      <c r="E424" s="771"/>
      <c r="F424" s="1350">
        <f>VLOOKUP(B424,[4]Лист_1!$A:$E,5,0)</f>
        <v>29</v>
      </c>
      <c r="G424" s="772" t="s">
        <v>24</v>
      </c>
      <c r="H424" s="769"/>
      <c r="I424" s="769"/>
      <c r="J424" s="769"/>
      <c r="K424" s="769"/>
      <c r="L424" s="769"/>
      <c r="M424" s="769"/>
      <c r="N424" s="769"/>
      <c r="O424" s="769"/>
      <c r="P424" s="769"/>
      <c r="Q424" s="769"/>
      <c r="R424" s="769"/>
      <c r="S424" s="933"/>
      <c r="T424" s="766"/>
      <c r="U424" s="773" t="s">
        <v>23</v>
      </c>
      <c r="V424" s="866"/>
      <c r="W424" s="858"/>
      <c r="X424" s="1232"/>
      <c r="Y424" s="858"/>
      <c r="Z424" s="879"/>
      <c r="AA424" s="769"/>
      <c r="AB424" s="1055"/>
      <c r="AC424" s="769"/>
      <c r="AD424" s="1135"/>
      <c r="AE424" s="769"/>
      <c r="AF424" s="769"/>
      <c r="AG424" s="743"/>
      <c r="AH424" s="743"/>
      <c r="AI424" s="743"/>
      <c r="AJ424" s="743"/>
      <c r="AK424" s="743"/>
      <c r="AL424" s="743"/>
      <c r="AM424" s="743"/>
      <c r="AN424" s="743"/>
      <c r="AO424" s="743"/>
      <c r="AP424" s="743"/>
      <c r="AQ424" s="743"/>
      <c r="AR424" s="743"/>
      <c r="AS424" s="743"/>
      <c r="AT424" s="743"/>
      <c r="AU424" s="743"/>
      <c r="AV424" s="743"/>
      <c r="AW424" s="743"/>
      <c r="AX424" s="743"/>
      <c r="AY424" s="743"/>
      <c r="AZ424" s="743"/>
      <c r="BA424" s="743"/>
      <c r="BB424" s="743"/>
      <c r="BC424" s="743"/>
      <c r="BD424" s="743"/>
      <c r="BE424" s="743"/>
      <c r="BF424" s="743"/>
      <c r="BG424" s="743"/>
      <c r="BH424" s="743"/>
      <c r="BI424" s="743"/>
      <c r="BJ424" s="743"/>
      <c r="BK424" s="743"/>
      <c r="BL424" s="743"/>
      <c r="BM424" s="743"/>
      <c r="BN424" s="743"/>
      <c r="BO424" s="743"/>
      <c r="BP424" s="743"/>
      <c r="BQ424" s="743"/>
      <c r="BR424" s="743"/>
      <c r="BS424" s="743"/>
      <c r="BT424" s="743"/>
      <c r="BU424" s="743"/>
      <c r="BV424" s="743"/>
      <c r="BW424" s="743"/>
      <c r="BX424" s="743"/>
      <c r="BY424" s="743"/>
      <c r="BZ424" s="743"/>
      <c r="CA424" s="743"/>
      <c r="CB424" s="743"/>
      <c r="CC424" s="743"/>
      <c r="CD424" s="784"/>
    </row>
    <row r="425" spans="1:82" s="770" customFormat="1" hidden="1">
      <c r="A425" s="747" t="s">
        <v>17</v>
      </c>
      <c r="B425" s="1273" t="s">
        <v>683</v>
      </c>
      <c r="C425" s="771" t="s">
        <v>42</v>
      </c>
      <c r="D425" s="771"/>
      <c r="E425" s="771"/>
      <c r="F425" s="1350">
        <f>VLOOKUP(B425,[4]Лист_1!$A:$E,5,0)</f>
        <v>0</v>
      </c>
      <c r="G425" s="772" t="s">
        <v>24</v>
      </c>
      <c r="H425" s="1300"/>
      <c r="I425" s="1300" t="s">
        <v>1234</v>
      </c>
      <c r="J425" s="769"/>
      <c r="K425" s="769"/>
      <c r="L425" s="769"/>
      <c r="M425" s="769"/>
      <c r="N425" s="769"/>
      <c r="O425" s="769"/>
      <c r="P425" s="769"/>
      <c r="Q425" s="769"/>
      <c r="R425" s="769"/>
      <c r="S425" s="933"/>
      <c r="T425" s="766"/>
      <c r="U425" s="773"/>
      <c r="V425" s="870" t="s">
        <v>23</v>
      </c>
      <c r="W425" s="858"/>
      <c r="X425" s="1232"/>
      <c r="Y425" s="858"/>
      <c r="Z425" s="879"/>
      <c r="AA425" s="769"/>
      <c r="AB425" s="1055"/>
      <c r="AC425" s="769"/>
      <c r="AD425" s="1135"/>
      <c r="AE425" s="769"/>
      <c r="AF425" s="769"/>
      <c r="AG425" s="743"/>
      <c r="AH425" s="743"/>
      <c r="AI425" s="743"/>
      <c r="AJ425" s="743"/>
      <c r="AK425" s="743"/>
      <c r="AL425" s="743"/>
      <c r="AM425" s="743"/>
      <c r="AN425" s="743"/>
      <c r="AO425" s="743"/>
      <c r="AP425" s="743"/>
      <c r="AQ425" s="743"/>
      <c r="AR425" s="743"/>
      <c r="AS425" s="743"/>
      <c r="AT425" s="743"/>
      <c r="AU425" s="743"/>
      <c r="AV425" s="743"/>
      <c r="AW425" s="743"/>
      <c r="AX425" s="743"/>
      <c r="AY425" s="743"/>
      <c r="AZ425" s="743"/>
      <c r="BA425" s="743"/>
      <c r="BB425" s="743"/>
      <c r="BC425" s="743"/>
      <c r="BD425" s="743"/>
      <c r="BE425" s="743"/>
      <c r="BF425" s="743"/>
      <c r="BG425" s="743"/>
      <c r="BH425" s="743"/>
      <c r="BI425" s="743"/>
      <c r="BJ425" s="743"/>
      <c r="BK425" s="743"/>
      <c r="BL425" s="743"/>
      <c r="BM425" s="743"/>
      <c r="BN425" s="743"/>
      <c r="BO425" s="743"/>
      <c r="BP425" s="743"/>
      <c r="BQ425" s="743"/>
      <c r="BR425" s="743"/>
      <c r="BS425" s="743"/>
      <c r="BT425" s="743"/>
      <c r="BU425" s="743"/>
      <c r="BV425" s="743"/>
      <c r="BW425" s="743"/>
      <c r="BX425" s="743"/>
      <c r="BY425" s="743"/>
      <c r="BZ425" s="743"/>
      <c r="CA425" s="743"/>
      <c r="CB425" s="743"/>
      <c r="CC425" s="743"/>
      <c r="CD425" s="784"/>
    </row>
    <row r="426" spans="1:82" s="770" customFormat="1">
      <c r="A426" s="747" t="s">
        <v>17</v>
      </c>
      <c r="B426" s="1273" t="s">
        <v>684</v>
      </c>
      <c r="C426" s="771" t="s">
        <v>42</v>
      </c>
      <c r="D426" s="771"/>
      <c r="E426" s="771"/>
      <c r="F426" s="1350">
        <f>VLOOKUP(B426,[4]Лист_1!$A:$E,5,0)</f>
        <v>2</v>
      </c>
      <c r="G426" s="772" t="s">
        <v>24</v>
      </c>
      <c r="H426" s="769"/>
      <c r="I426" s="769"/>
      <c r="J426" s="769"/>
      <c r="K426" s="769"/>
      <c r="L426" s="769"/>
      <c r="M426" s="769"/>
      <c r="N426" s="769"/>
      <c r="O426" s="769"/>
      <c r="P426" s="769"/>
      <c r="Q426" s="769"/>
      <c r="R426" s="769"/>
      <c r="S426" s="933"/>
      <c r="T426" s="766"/>
      <c r="U426" s="773" t="s">
        <v>23</v>
      </c>
      <c r="V426" s="870" t="s">
        <v>23</v>
      </c>
      <c r="W426" s="858"/>
      <c r="X426" s="1232"/>
      <c r="Y426" s="858"/>
      <c r="Z426" s="879"/>
      <c r="AA426" s="769"/>
      <c r="AB426" s="1055"/>
      <c r="AC426" s="769"/>
      <c r="AD426" s="1135"/>
      <c r="AE426" s="769"/>
      <c r="AF426" s="769"/>
      <c r="AG426" s="743"/>
      <c r="AH426" s="743"/>
      <c r="AI426" s="743"/>
      <c r="AJ426" s="743"/>
      <c r="AK426" s="743"/>
      <c r="AL426" s="743"/>
      <c r="AM426" s="743"/>
      <c r="AN426" s="743"/>
      <c r="AO426" s="743"/>
      <c r="AP426" s="743"/>
      <c r="AQ426" s="743"/>
      <c r="AR426" s="743"/>
      <c r="AS426" s="743"/>
      <c r="AT426" s="743"/>
      <c r="AU426" s="743"/>
      <c r="AV426" s="743"/>
      <c r="AW426" s="743"/>
      <c r="AX426" s="743"/>
      <c r="AY426" s="743"/>
      <c r="AZ426" s="743"/>
      <c r="BA426" s="743"/>
      <c r="BB426" s="743"/>
      <c r="BC426" s="743"/>
      <c r="BD426" s="743"/>
      <c r="BE426" s="743"/>
      <c r="BF426" s="743"/>
      <c r="BG426" s="743"/>
      <c r="BH426" s="743"/>
      <c r="BI426" s="743"/>
      <c r="BJ426" s="743"/>
      <c r="BK426" s="743"/>
      <c r="BL426" s="743"/>
      <c r="BM426" s="743"/>
      <c r="BN426" s="743"/>
      <c r="BO426" s="743"/>
      <c r="BP426" s="743"/>
      <c r="BQ426" s="743"/>
      <c r="BR426" s="743"/>
      <c r="BS426" s="743"/>
      <c r="BT426" s="743"/>
      <c r="BU426" s="743"/>
      <c r="BV426" s="743"/>
      <c r="BW426" s="743"/>
      <c r="BX426" s="743"/>
      <c r="BY426" s="743"/>
      <c r="BZ426" s="743"/>
      <c r="CA426" s="743"/>
      <c r="CB426" s="743"/>
      <c r="CC426" s="743"/>
      <c r="CD426" s="784"/>
    </row>
    <row r="427" spans="1:82" s="770" customFormat="1">
      <c r="A427" s="747" t="s">
        <v>17</v>
      </c>
      <c r="B427" s="1273" t="s">
        <v>691</v>
      </c>
      <c r="C427" s="771" t="s">
        <v>42</v>
      </c>
      <c r="D427" s="771"/>
      <c r="E427" s="771"/>
      <c r="F427" s="1350">
        <f>VLOOKUP(B427,[4]Лист_1!$A:$E,5,0)</f>
        <v>16</v>
      </c>
      <c r="G427" s="772" t="s">
        <v>24</v>
      </c>
      <c r="H427" s="769"/>
      <c r="I427" s="769"/>
      <c r="J427" s="769"/>
      <c r="K427" s="769"/>
      <c r="L427" s="769"/>
      <c r="M427" s="769"/>
      <c r="N427" s="769"/>
      <c r="O427" s="769"/>
      <c r="P427" s="769"/>
      <c r="Q427" s="769"/>
      <c r="R427" s="769"/>
      <c r="S427" s="933"/>
      <c r="T427" s="766"/>
      <c r="U427" s="773" t="s">
        <v>23</v>
      </c>
      <c r="V427" s="866"/>
      <c r="W427" s="858"/>
      <c r="X427" s="1232"/>
      <c r="Y427" s="858"/>
      <c r="Z427" s="879"/>
      <c r="AA427" s="769"/>
      <c r="AB427" s="1055"/>
      <c r="AC427" s="769"/>
      <c r="AD427" s="1135"/>
      <c r="AE427" s="769"/>
      <c r="AF427" s="769"/>
      <c r="AG427" s="743"/>
      <c r="AH427" s="743"/>
      <c r="AI427" s="743"/>
      <c r="AJ427" s="743"/>
      <c r="AK427" s="743"/>
      <c r="AL427" s="743"/>
      <c r="AM427" s="743"/>
      <c r="AN427" s="743"/>
      <c r="AO427" s="743"/>
      <c r="AP427" s="743"/>
      <c r="AQ427" s="743"/>
      <c r="AR427" s="743"/>
      <c r="AS427" s="743"/>
      <c r="AT427" s="743"/>
      <c r="AU427" s="743"/>
      <c r="AV427" s="743"/>
      <c r="AW427" s="743"/>
      <c r="AX427" s="743"/>
      <c r="AY427" s="743"/>
      <c r="AZ427" s="743"/>
      <c r="BA427" s="743"/>
      <c r="BB427" s="743"/>
      <c r="BC427" s="743"/>
      <c r="BD427" s="743"/>
      <c r="BE427" s="743"/>
      <c r="BF427" s="743"/>
      <c r="BG427" s="743"/>
      <c r="BH427" s="743"/>
      <c r="BI427" s="743"/>
      <c r="BJ427" s="743"/>
      <c r="BK427" s="743"/>
      <c r="BL427" s="743"/>
      <c r="BM427" s="743"/>
      <c r="BN427" s="743"/>
      <c r="BO427" s="743"/>
      <c r="BP427" s="743"/>
      <c r="BQ427" s="743"/>
      <c r="BR427" s="743"/>
      <c r="BS427" s="743"/>
      <c r="BT427" s="743"/>
      <c r="BU427" s="743"/>
      <c r="BV427" s="743"/>
      <c r="BW427" s="743"/>
      <c r="BX427" s="743"/>
      <c r="BY427" s="743"/>
      <c r="BZ427" s="743"/>
      <c r="CA427" s="743"/>
      <c r="CB427" s="743"/>
      <c r="CC427" s="743"/>
      <c r="CD427" s="784"/>
    </row>
    <row r="428" spans="1:82" s="770" customFormat="1">
      <c r="A428" s="747" t="s">
        <v>39</v>
      </c>
      <c r="B428" s="1273" t="s">
        <v>50</v>
      </c>
      <c r="C428" s="771" t="s">
        <v>42</v>
      </c>
      <c r="D428" s="771"/>
      <c r="E428" s="771"/>
      <c r="F428" s="1350">
        <f>VLOOKUP(B428,[4]Лист_1!$A:$E,5,0)</f>
        <v>2</v>
      </c>
      <c r="G428" s="772" t="s">
        <v>22</v>
      </c>
      <c r="H428" s="769"/>
      <c r="I428" s="769"/>
      <c r="J428" s="769"/>
      <c r="K428" s="769"/>
      <c r="L428" s="769"/>
      <c r="M428" s="769"/>
      <c r="N428" s="769"/>
      <c r="O428" s="769"/>
      <c r="P428" s="769"/>
      <c r="Q428" s="769"/>
      <c r="R428" s="769"/>
      <c r="S428" s="933"/>
      <c r="T428" s="766"/>
      <c r="U428" s="773" t="s">
        <v>23</v>
      </c>
      <c r="V428" s="870" t="s">
        <v>23</v>
      </c>
      <c r="W428" s="858"/>
      <c r="X428" s="1232"/>
      <c r="Y428" s="858"/>
      <c r="Z428" s="879"/>
      <c r="AA428" s="769"/>
      <c r="AB428" s="1055"/>
      <c r="AC428" s="769"/>
      <c r="AD428" s="1135"/>
      <c r="AE428" s="769"/>
      <c r="AF428" s="769"/>
      <c r="AG428" s="743"/>
      <c r="AH428" s="743"/>
      <c r="AI428" s="743"/>
      <c r="AJ428" s="743"/>
      <c r="AK428" s="743"/>
      <c r="AL428" s="743"/>
      <c r="AM428" s="743"/>
      <c r="AN428" s="743"/>
      <c r="AO428" s="743"/>
      <c r="AP428" s="743"/>
      <c r="AQ428" s="743"/>
      <c r="AR428" s="743"/>
      <c r="AS428" s="743"/>
      <c r="AT428" s="743"/>
      <c r="AU428" s="743"/>
      <c r="AV428" s="743"/>
      <c r="AW428" s="743"/>
      <c r="AX428" s="743"/>
      <c r="AY428" s="743"/>
      <c r="AZ428" s="743"/>
      <c r="BA428" s="743"/>
      <c r="BB428" s="743"/>
      <c r="BC428" s="743"/>
      <c r="BD428" s="743"/>
      <c r="BE428" s="743"/>
      <c r="BF428" s="743"/>
      <c r="BG428" s="743"/>
      <c r="BH428" s="743"/>
      <c r="BI428" s="743"/>
      <c r="BJ428" s="743"/>
      <c r="BK428" s="743"/>
      <c r="BL428" s="743"/>
      <c r="BM428" s="743"/>
      <c r="BN428" s="743"/>
      <c r="BO428" s="743"/>
      <c r="BP428" s="743"/>
      <c r="BQ428" s="743"/>
      <c r="BR428" s="743"/>
      <c r="BS428" s="743"/>
      <c r="BT428" s="743"/>
      <c r="BU428" s="743"/>
      <c r="BV428" s="743"/>
      <c r="BW428" s="743"/>
      <c r="BX428" s="743"/>
      <c r="BY428" s="743"/>
      <c r="BZ428" s="743"/>
      <c r="CA428" s="743"/>
      <c r="CB428" s="743"/>
      <c r="CC428" s="743"/>
      <c r="CD428" s="784"/>
    </row>
    <row r="429" spans="1:82" s="770" customFormat="1">
      <c r="A429" s="747" t="s">
        <v>39</v>
      </c>
      <c r="B429" s="1273" t="s">
        <v>675</v>
      </c>
      <c r="C429" s="771" t="s">
        <v>42</v>
      </c>
      <c r="D429" s="771"/>
      <c r="E429" s="771"/>
      <c r="F429" s="1350">
        <f>VLOOKUP(B429,[4]Лист_1!$A:$E,5,0)</f>
        <v>19</v>
      </c>
      <c r="G429" s="772" t="s">
        <v>22</v>
      </c>
      <c r="H429" s="769"/>
      <c r="I429" s="769"/>
      <c r="J429" s="769"/>
      <c r="K429" s="769"/>
      <c r="L429" s="769"/>
      <c r="M429" s="769"/>
      <c r="N429" s="769"/>
      <c r="O429" s="769"/>
      <c r="P429" s="769"/>
      <c r="Q429" s="769"/>
      <c r="R429" s="769"/>
      <c r="S429" s="933"/>
      <c r="T429" s="766"/>
      <c r="U429" s="773" t="s">
        <v>23</v>
      </c>
      <c r="V429" s="866"/>
      <c r="W429" s="858"/>
      <c r="X429" s="1232"/>
      <c r="Y429" s="858"/>
      <c r="Z429" s="879"/>
      <c r="AA429" s="769"/>
      <c r="AB429" s="1055"/>
      <c r="AC429" s="769"/>
      <c r="AD429" s="1135"/>
      <c r="AE429" s="769"/>
      <c r="AF429" s="769"/>
      <c r="AG429" s="743"/>
      <c r="AH429" s="743"/>
      <c r="AI429" s="743"/>
      <c r="AJ429" s="743"/>
      <c r="AK429" s="743"/>
      <c r="AL429" s="743"/>
      <c r="AM429" s="743"/>
      <c r="AN429" s="743"/>
      <c r="AO429" s="743"/>
      <c r="AP429" s="743"/>
      <c r="AQ429" s="743"/>
      <c r="AR429" s="743"/>
      <c r="AS429" s="743"/>
      <c r="AT429" s="743"/>
      <c r="AU429" s="743"/>
      <c r="AV429" s="743"/>
      <c r="AW429" s="743"/>
      <c r="AX429" s="743"/>
      <c r="AY429" s="743"/>
      <c r="AZ429" s="743"/>
      <c r="BA429" s="743"/>
      <c r="BB429" s="743"/>
      <c r="BC429" s="743"/>
      <c r="BD429" s="743"/>
      <c r="BE429" s="743"/>
      <c r="BF429" s="743"/>
      <c r="BG429" s="743"/>
      <c r="BH429" s="743"/>
      <c r="BI429" s="743"/>
      <c r="BJ429" s="743"/>
      <c r="BK429" s="743"/>
      <c r="BL429" s="743"/>
      <c r="BM429" s="743"/>
      <c r="BN429" s="743"/>
      <c r="BO429" s="743"/>
      <c r="BP429" s="743"/>
      <c r="BQ429" s="743"/>
      <c r="BR429" s="743"/>
      <c r="BS429" s="743"/>
      <c r="BT429" s="743"/>
      <c r="BU429" s="743"/>
      <c r="BV429" s="743"/>
      <c r="BW429" s="743"/>
      <c r="BX429" s="743"/>
      <c r="BY429" s="743"/>
      <c r="BZ429" s="743"/>
      <c r="CA429" s="743"/>
      <c r="CB429" s="743"/>
      <c r="CC429" s="743"/>
      <c r="CD429" s="784"/>
    </row>
    <row r="430" spans="1:82" s="770" customFormat="1">
      <c r="A430" s="747" t="s">
        <v>17</v>
      </c>
      <c r="B430" s="1273" t="s">
        <v>605</v>
      </c>
      <c r="C430" s="771" t="s">
        <v>42</v>
      </c>
      <c r="D430" s="771"/>
      <c r="E430" s="771"/>
      <c r="F430" s="1350">
        <f>VLOOKUP(B430,[4]Лист_1!$A:$E,5,0)</f>
        <v>0</v>
      </c>
      <c r="G430" s="772" t="s">
        <v>22</v>
      </c>
      <c r="H430" s="769"/>
      <c r="I430" s="769"/>
      <c r="J430" s="769"/>
      <c r="K430" s="769"/>
      <c r="L430" s="769"/>
      <c r="M430" s="769"/>
      <c r="N430" s="769"/>
      <c r="O430" s="769"/>
      <c r="P430" s="769"/>
      <c r="Q430" s="769"/>
      <c r="R430" s="769"/>
      <c r="S430" s="933"/>
      <c r="T430" s="766"/>
      <c r="U430" s="773" t="s">
        <v>23</v>
      </c>
      <c r="V430" s="870" t="s">
        <v>23</v>
      </c>
      <c r="W430" s="858"/>
      <c r="X430" s="1232"/>
      <c r="Y430" s="858"/>
      <c r="Z430" s="879"/>
      <c r="AA430" s="769"/>
      <c r="AB430" s="1055"/>
      <c r="AC430" s="769"/>
      <c r="AD430" s="1135"/>
      <c r="AE430" s="769"/>
      <c r="AF430" s="769"/>
      <c r="AG430" s="743"/>
      <c r="AH430" s="743"/>
      <c r="AI430" s="743"/>
      <c r="AJ430" s="743"/>
      <c r="AK430" s="743"/>
      <c r="AL430" s="743"/>
      <c r="AM430" s="743"/>
      <c r="AN430" s="743"/>
      <c r="AO430" s="743"/>
      <c r="AP430" s="743"/>
      <c r="AQ430" s="743"/>
      <c r="AR430" s="743"/>
      <c r="AS430" s="743"/>
      <c r="AT430" s="743"/>
      <c r="AU430" s="743"/>
      <c r="AV430" s="743"/>
      <c r="AW430" s="743"/>
      <c r="AX430" s="743"/>
      <c r="AY430" s="743"/>
      <c r="AZ430" s="743"/>
      <c r="BA430" s="743"/>
      <c r="BB430" s="743"/>
      <c r="BC430" s="743"/>
      <c r="BD430" s="743"/>
      <c r="BE430" s="743"/>
      <c r="BF430" s="743"/>
      <c r="BG430" s="743"/>
      <c r="BH430" s="743"/>
      <c r="BI430" s="743"/>
      <c r="BJ430" s="743"/>
      <c r="BK430" s="743"/>
      <c r="BL430" s="743"/>
      <c r="BM430" s="743"/>
      <c r="BN430" s="743"/>
      <c r="BO430" s="743"/>
      <c r="BP430" s="743"/>
      <c r="BQ430" s="743"/>
      <c r="BR430" s="743"/>
      <c r="BS430" s="743"/>
      <c r="BT430" s="743"/>
      <c r="BU430" s="743"/>
      <c r="BV430" s="743"/>
      <c r="BW430" s="743"/>
      <c r="BX430" s="743"/>
      <c r="BY430" s="743"/>
      <c r="BZ430" s="743"/>
      <c r="CA430" s="743"/>
      <c r="CB430" s="743"/>
      <c r="CC430" s="743"/>
      <c r="CD430" s="784"/>
    </row>
    <row r="431" spans="1:82" s="770" customFormat="1">
      <c r="A431" s="747" t="s">
        <v>17</v>
      </c>
      <c r="B431" s="1273" t="s">
        <v>686</v>
      </c>
      <c r="C431" s="771" t="s">
        <v>42</v>
      </c>
      <c r="D431" s="771"/>
      <c r="E431" s="771"/>
      <c r="F431" s="1350">
        <f>VLOOKUP(B431,[4]Лист_1!$A:$E,5,0)</f>
        <v>0</v>
      </c>
      <c r="G431" s="772" t="s">
        <v>24</v>
      </c>
      <c r="H431" s="769"/>
      <c r="I431" s="769"/>
      <c r="J431" s="769"/>
      <c r="K431" s="769"/>
      <c r="L431" s="769"/>
      <c r="M431" s="769"/>
      <c r="N431" s="769"/>
      <c r="O431" s="769"/>
      <c r="P431" s="769"/>
      <c r="Q431" s="769"/>
      <c r="R431" s="769"/>
      <c r="S431" s="933"/>
      <c r="T431" s="766"/>
      <c r="U431" s="773" t="s">
        <v>23</v>
      </c>
      <c r="V431" s="870" t="s">
        <v>23</v>
      </c>
      <c r="W431" s="858"/>
      <c r="X431" s="1232"/>
      <c r="Y431" s="858"/>
      <c r="Z431" s="879"/>
      <c r="AA431" s="769"/>
      <c r="AB431" s="1055"/>
      <c r="AC431" s="769"/>
      <c r="AD431" s="1135"/>
      <c r="AE431" s="769"/>
      <c r="AF431" s="769"/>
      <c r="AG431" s="743"/>
      <c r="AH431" s="743"/>
      <c r="AI431" s="743"/>
      <c r="AJ431" s="743"/>
      <c r="AK431" s="743"/>
      <c r="AL431" s="743"/>
      <c r="AM431" s="743"/>
      <c r="AN431" s="743"/>
      <c r="AO431" s="743"/>
      <c r="AP431" s="743"/>
      <c r="AQ431" s="743"/>
      <c r="AR431" s="743"/>
      <c r="AS431" s="743"/>
      <c r="AT431" s="743"/>
      <c r="AU431" s="743"/>
      <c r="AV431" s="743"/>
      <c r="AW431" s="743"/>
      <c r="AX431" s="743"/>
      <c r="AY431" s="743"/>
      <c r="AZ431" s="743"/>
      <c r="BA431" s="743"/>
      <c r="BB431" s="743"/>
      <c r="BC431" s="743"/>
      <c r="BD431" s="743"/>
      <c r="BE431" s="743"/>
      <c r="BF431" s="743"/>
      <c r="BG431" s="743"/>
      <c r="BH431" s="743"/>
      <c r="BI431" s="743"/>
      <c r="BJ431" s="743"/>
      <c r="BK431" s="743"/>
      <c r="BL431" s="743"/>
      <c r="BM431" s="743"/>
      <c r="BN431" s="743"/>
      <c r="BO431" s="743"/>
      <c r="BP431" s="743"/>
      <c r="BQ431" s="743"/>
      <c r="BR431" s="743"/>
      <c r="BS431" s="743"/>
      <c r="BT431" s="743"/>
      <c r="BU431" s="743"/>
      <c r="BV431" s="743"/>
      <c r="BW431" s="743"/>
      <c r="BX431" s="743"/>
      <c r="BY431" s="743"/>
      <c r="BZ431" s="743"/>
      <c r="CA431" s="743"/>
      <c r="CB431" s="743"/>
      <c r="CC431" s="743"/>
      <c r="CD431" s="784"/>
    </row>
    <row r="432" spans="1:82" s="770" customFormat="1">
      <c r="A432" s="747" t="s">
        <v>17</v>
      </c>
      <c r="B432" s="1273" t="s">
        <v>737</v>
      </c>
      <c r="C432" s="771" t="s">
        <v>42</v>
      </c>
      <c r="D432" s="771"/>
      <c r="E432" s="771"/>
      <c r="F432" s="1350">
        <f>VLOOKUP(B432,[4]Лист_1!$A:$E,5,0)</f>
        <v>0</v>
      </c>
      <c r="G432" s="772" t="s">
        <v>24</v>
      </c>
      <c r="H432" s="769"/>
      <c r="I432" s="769"/>
      <c r="J432" s="769"/>
      <c r="K432" s="769"/>
      <c r="L432" s="769"/>
      <c r="M432" s="769"/>
      <c r="N432" s="769"/>
      <c r="O432" s="769"/>
      <c r="P432" s="769"/>
      <c r="Q432" s="769"/>
      <c r="R432" s="769"/>
      <c r="S432" s="933"/>
      <c r="T432" s="766"/>
      <c r="U432" s="773" t="s">
        <v>23</v>
      </c>
      <c r="V432" s="870" t="s">
        <v>23</v>
      </c>
      <c r="W432" s="858"/>
      <c r="X432" s="1232"/>
      <c r="Y432" s="858"/>
      <c r="Z432" s="879"/>
      <c r="AA432" s="769"/>
      <c r="AB432" s="1055"/>
      <c r="AC432" s="769"/>
      <c r="AD432" s="1135"/>
      <c r="AE432" s="769"/>
      <c r="AF432" s="769"/>
      <c r="AG432" s="743"/>
      <c r="AH432" s="743"/>
      <c r="AI432" s="743"/>
      <c r="AJ432" s="743"/>
      <c r="AK432" s="743"/>
      <c r="AL432" s="743"/>
      <c r="AM432" s="743"/>
      <c r="AN432" s="743"/>
      <c r="AO432" s="743"/>
      <c r="AP432" s="743"/>
      <c r="AQ432" s="743"/>
      <c r="AR432" s="743"/>
      <c r="AS432" s="743"/>
      <c r="AT432" s="743"/>
      <c r="AU432" s="743"/>
      <c r="AV432" s="743"/>
      <c r="AW432" s="743"/>
      <c r="AX432" s="743"/>
      <c r="AY432" s="743"/>
      <c r="AZ432" s="743"/>
      <c r="BA432" s="743"/>
      <c r="BB432" s="743"/>
      <c r="BC432" s="743"/>
      <c r="BD432" s="743"/>
      <c r="BE432" s="743"/>
      <c r="BF432" s="743"/>
      <c r="BG432" s="743"/>
      <c r="BH432" s="743"/>
      <c r="BI432" s="743"/>
      <c r="BJ432" s="743"/>
      <c r="BK432" s="743"/>
      <c r="BL432" s="743"/>
      <c r="BM432" s="743"/>
      <c r="BN432" s="743"/>
      <c r="BO432" s="743"/>
      <c r="BP432" s="743"/>
      <c r="BQ432" s="743"/>
      <c r="BR432" s="743"/>
      <c r="BS432" s="743"/>
      <c r="BT432" s="743"/>
      <c r="BU432" s="743"/>
      <c r="BV432" s="743"/>
      <c r="BW432" s="743"/>
      <c r="BX432" s="743"/>
      <c r="BY432" s="743"/>
      <c r="BZ432" s="743"/>
      <c r="CA432" s="743"/>
      <c r="CB432" s="743"/>
      <c r="CC432" s="743"/>
      <c r="CD432" s="784"/>
    </row>
    <row r="433" spans="1:82" s="770" customFormat="1">
      <c r="A433" s="747" t="s">
        <v>17</v>
      </c>
      <c r="B433" s="1273" t="s">
        <v>692</v>
      </c>
      <c r="C433" s="771" t="s">
        <v>42</v>
      </c>
      <c r="D433" s="771"/>
      <c r="E433" s="771"/>
      <c r="F433" s="1350">
        <f>VLOOKUP(B433,[4]Лист_1!$A:$E,5,0)</f>
        <v>2</v>
      </c>
      <c r="G433" s="772" t="s">
        <v>24</v>
      </c>
      <c r="H433" s="769"/>
      <c r="I433" s="769"/>
      <c r="J433" s="769"/>
      <c r="K433" s="769"/>
      <c r="L433" s="769"/>
      <c r="M433" s="769"/>
      <c r="N433" s="769"/>
      <c r="O433" s="769"/>
      <c r="P433" s="769"/>
      <c r="Q433" s="769"/>
      <c r="R433" s="769"/>
      <c r="S433" s="933"/>
      <c r="T433" s="766"/>
      <c r="U433" s="773" t="s">
        <v>23</v>
      </c>
      <c r="V433" s="866"/>
      <c r="W433" s="858"/>
      <c r="X433" s="1232"/>
      <c r="Y433" s="858"/>
      <c r="Z433" s="879"/>
      <c r="AA433" s="769"/>
      <c r="AB433" s="1055"/>
      <c r="AC433" s="769"/>
      <c r="AD433" s="1135"/>
      <c r="AE433" s="769"/>
      <c r="AF433" s="769"/>
      <c r="AG433" s="743"/>
      <c r="AH433" s="743"/>
      <c r="AI433" s="743"/>
      <c r="AJ433" s="743"/>
      <c r="AK433" s="743"/>
      <c r="AL433" s="743"/>
      <c r="AM433" s="743"/>
      <c r="AN433" s="743"/>
      <c r="AO433" s="743"/>
      <c r="AP433" s="743"/>
      <c r="AQ433" s="743"/>
      <c r="AR433" s="743"/>
      <c r="AS433" s="743"/>
      <c r="AT433" s="743"/>
      <c r="AU433" s="743"/>
      <c r="AV433" s="743"/>
      <c r="AW433" s="743"/>
      <c r="AX433" s="743"/>
      <c r="AY433" s="743"/>
      <c r="AZ433" s="743"/>
      <c r="BA433" s="743"/>
      <c r="BB433" s="743"/>
      <c r="BC433" s="743"/>
      <c r="BD433" s="743"/>
      <c r="BE433" s="743"/>
      <c r="BF433" s="743"/>
      <c r="BG433" s="743"/>
      <c r="BH433" s="743"/>
      <c r="BI433" s="743"/>
      <c r="BJ433" s="743"/>
      <c r="BK433" s="743"/>
      <c r="BL433" s="743"/>
      <c r="BM433" s="743"/>
      <c r="BN433" s="743"/>
      <c r="BO433" s="743"/>
      <c r="BP433" s="743"/>
      <c r="BQ433" s="743"/>
      <c r="BR433" s="743"/>
      <c r="BS433" s="743"/>
      <c r="BT433" s="743"/>
      <c r="BU433" s="743"/>
      <c r="BV433" s="743"/>
      <c r="BW433" s="743"/>
      <c r="BX433" s="743"/>
      <c r="BY433" s="743"/>
      <c r="BZ433" s="743"/>
      <c r="CA433" s="743"/>
      <c r="CB433" s="743"/>
      <c r="CC433" s="743"/>
      <c r="CD433" s="784"/>
    </row>
    <row r="434" spans="1:82" s="770" customFormat="1">
      <c r="A434" s="747" t="s">
        <v>17</v>
      </c>
      <c r="B434" s="1273" t="s">
        <v>1207</v>
      </c>
      <c r="C434" s="771" t="s">
        <v>42</v>
      </c>
      <c r="D434" s="771"/>
      <c r="E434" s="771"/>
      <c r="F434" s="1350">
        <f>VLOOKUP(B434,[4]Лист_1!$A:$E,5,0)</f>
        <v>87</v>
      </c>
      <c r="G434" s="772" t="s">
        <v>24</v>
      </c>
      <c r="H434" s="769"/>
      <c r="I434" s="769"/>
      <c r="J434" s="769"/>
      <c r="K434" s="769"/>
      <c r="L434" s="769"/>
      <c r="M434" s="769"/>
      <c r="N434" s="769"/>
      <c r="O434" s="769"/>
      <c r="P434" s="769"/>
      <c r="Q434" s="769"/>
      <c r="R434" s="769"/>
      <c r="S434" s="933"/>
      <c r="T434" s="766"/>
      <c r="U434" s="773" t="s">
        <v>23</v>
      </c>
      <c r="V434" s="866"/>
      <c r="W434" s="858"/>
      <c r="X434" s="1232"/>
      <c r="Y434" s="858"/>
      <c r="Z434" s="879"/>
      <c r="AA434" s="769"/>
      <c r="AB434" s="1055"/>
      <c r="AC434" s="769"/>
      <c r="AD434" s="1135"/>
      <c r="AE434" s="769"/>
      <c r="AF434" s="769"/>
      <c r="AG434" s="743"/>
      <c r="AH434" s="743"/>
      <c r="AI434" s="743"/>
      <c r="AJ434" s="743"/>
      <c r="AK434" s="743"/>
      <c r="AL434" s="743"/>
      <c r="AM434" s="743"/>
      <c r="AN434" s="743"/>
      <c r="AO434" s="743"/>
      <c r="AP434" s="743"/>
      <c r="AQ434" s="743"/>
      <c r="AR434" s="743"/>
      <c r="AS434" s="743"/>
      <c r="AT434" s="743"/>
      <c r="AU434" s="743"/>
      <c r="AV434" s="743"/>
      <c r="AW434" s="743"/>
      <c r="AX434" s="743"/>
      <c r="AY434" s="743"/>
      <c r="AZ434" s="743"/>
      <c r="BA434" s="743"/>
      <c r="BB434" s="743"/>
      <c r="BC434" s="743"/>
      <c r="BD434" s="743"/>
      <c r="BE434" s="743"/>
      <c r="BF434" s="743"/>
      <c r="BG434" s="743"/>
      <c r="BH434" s="743"/>
      <c r="BI434" s="743"/>
      <c r="BJ434" s="743"/>
      <c r="BK434" s="743"/>
      <c r="BL434" s="743"/>
      <c r="BM434" s="743"/>
      <c r="BN434" s="743"/>
      <c r="BO434" s="743"/>
      <c r="BP434" s="743"/>
      <c r="BQ434" s="743"/>
      <c r="BR434" s="743"/>
      <c r="BS434" s="743"/>
      <c r="BT434" s="743"/>
      <c r="BU434" s="743"/>
      <c r="BV434" s="743"/>
      <c r="BW434" s="743"/>
      <c r="BX434" s="743"/>
      <c r="BY434" s="743"/>
      <c r="BZ434" s="743"/>
      <c r="CA434" s="743"/>
      <c r="CB434" s="743"/>
      <c r="CC434" s="743"/>
      <c r="CD434" s="784"/>
    </row>
    <row r="435" spans="1:82" s="770" customFormat="1">
      <c r="A435" s="747" t="s">
        <v>17</v>
      </c>
      <c r="B435" s="1273" t="s">
        <v>1207</v>
      </c>
      <c r="C435" s="771" t="s">
        <v>43</v>
      </c>
      <c r="D435" s="771"/>
      <c r="E435" s="771"/>
      <c r="F435" s="1350">
        <f>VLOOKUP(B435,[4]Лист_1!$A:$E,5,0)</f>
        <v>87</v>
      </c>
      <c r="G435" s="772" t="s">
        <v>24</v>
      </c>
      <c r="H435" s="769"/>
      <c r="I435" s="769"/>
      <c r="J435" s="769"/>
      <c r="K435" s="769"/>
      <c r="L435" s="769"/>
      <c r="M435" s="769"/>
      <c r="N435" s="769"/>
      <c r="O435" s="769"/>
      <c r="P435" s="769"/>
      <c r="Q435" s="769"/>
      <c r="R435" s="769"/>
      <c r="S435" s="933"/>
      <c r="T435" s="766"/>
      <c r="U435" s="773" t="s">
        <v>23</v>
      </c>
      <c r="V435" s="866"/>
      <c r="W435" s="858"/>
      <c r="X435" s="1232"/>
      <c r="Y435" s="858"/>
      <c r="Z435" s="879"/>
      <c r="AA435" s="769"/>
      <c r="AB435" s="1055"/>
      <c r="AC435" s="769"/>
      <c r="AD435" s="1135"/>
      <c r="AE435" s="769"/>
      <c r="AF435" s="769"/>
      <c r="AG435" s="743"/>
      <c r="AH435" s="743"/>
      <c r="AI435" s="743"/>
      <c r="AJ435" s="743"/>
      <c r="AK435" s="743"/>
      <c r="AL435" s="743"/>
      <c r="AM435" s="743"/>
      <c r="AN435" s="743"/>
      <c r="AO435" s="743"/>
      <c r="AP435" s="743"/>
      <c r="AQ435" s="743"/>
      <c r="AR435" s="743"/>
      <c r="AS435" s="743"/>
      <c r="AT435" s="743"/>
      <c r="AU435" s="743"/>
      <c r="AV435" s="743"/>
      <c r="AW435" s="743"/>
      <c r="AX435" s="743"/>
      <c r="AY435" s="743"/>
      <c r="AZ435" s="743"/>
      <c r="BA435" s="743"/>
      <c r="BB435" s="743"/>
      <c r="BC435" s="743"/>
      <c r="BD435" s="743"/>
      <c r="BE435" s="743"/>
      <c r="BF435" s="743"/>
      <c r="BG435" s="743"/>
      <c r="BH435" s="743"/>
      <c r="BI435" s="743"/>
      <c r="BJ435" s="743"/>
      <c r="BK435" s="743"/>
      <c r="BL435" s="743"/>
      <c r="BM435" s="743"/>
      <c r="BN435" s="743"/>
      <c r="BO435" s="743"/>
      <c r="BP435" s="743"/>
      <c r="BQ435" s="743"/>
      <c r="BR435" s="743"/>
      <c r="BS435" s="743"/>
      <c r="BT435" s="743"/>
      <c r="BU435" s="743"/>
      <c r="BV435" s="743"/>
      <c r="BW435" s="743"/>
      <c r="BX435" s="743"/>
      <c r="BY435" s="743"/>
      <c r="BZ435" s="743"/>
      <c r="CA435" s="743"/>
      <c r="CB435" s="743"/>
      <c r="CC435" s="743"/>
      <c r="CD435" s="784"/>
    </row>
    <row r="436" spans="1:82" s="1139" customFormat="1" ht="13.2">
      <c r="A436" s="747" t="s">
        <v>17</v>
      </c>
      <c r="B436" s="1273" t="s">
        <v>1208</v>
      </c>
      <c r="C436" s="771" t="s">
        <v>42</v>
      </c>
      <c r="D436" s="1133"/>
      <c r="E436" s="1133"/>
      <c r="F436" s="1350">
        <f>VLOOKUP(B436,[4]Лист_1!$A:$E,5,0)</f>
        <v>74</v>
      </c>
      <c r="G436" s="772" t="s">
        <v>24</v>
      </c>
      <c r="H436" s="1135"/>
      <c r="I436" s="1353"/>
      <c r="J436" s="1135"/>
      <c r="K436" s="1135"/>
      <c r="L436" s="1135"/>
      <c r="M436" s="1135"/>
      <c r="N436" s="1135"/>
      <c r="O436" s="1135"/>
      <c r="P436" s="1135"/>
      <c r="Q436" s="1135"/>
      <c r="R436" s="1135"/>
      <c r="S436" s="1136"/>
      <c r="T436" s="1136"/>
      <c r="U436" s="773" t="s">
        <v>23</v>
      </c>
      <c r="V436" s="1144"/>
      <c r="W436" s="1135"/>
      <c r="X436" s="1232"/>
      <c r="Y436" s="1135"/>
      <c r="Z436" s="1137"/>
      <c r="AA436" s="1135"/>
      <c r="AB436" s="1135"/>
      <c r="AC436" s="1135"/>
      <c r="AD436" s="1135"/>
      <c r="AE436" s="1135"/>
      <c r="AF436" s="1135"/>
      <c r="AG436" s="743"/>
      <c r="AH436" s="743"/>
      <c r="AI436" s="743"/>
      <c r="AJ436" s="743"/>
      <c r="AK436" s="743"/>
      <c r="AL436" s="743"/>
      <c r="AM436" s="743"/>
      <c r="AN436" s="743"/>
      <c r="AO436" s="743"/>
      <c r="AP436" s="743"/>
      <c r="AQ436" s="743"/>
      <c r="AR436" s="743"/>
      <c r="AS436" s="743"/>
      <c r="AT436" s="743"/>
      <c r="AU436" s="743"/>
      <c r="AV436" s="743"/>
      <c r="AW436" s="743"/>
      <c r="AX436" s="743"/>
      <c r="AY436" s="743"/>
      <c r="AZ436" s="743"/>
      <c r="BA436" s="743"/>
      <c r="BB436" s="743"/>
      <c r="BC436" s="743"/>
      <c r="BD436" s="743"/>
      <c r="BE436" s="743"/>
      <c r="BF436" s="743"/>
      <c r="BG436" s="743"/>
      <c r="BH436" s="743"/>
      <c r="BI436" s="743"/>
      <c r="BJ436" s="743"/>
      <c r="BK436" s="743"/>
      <c r="BL436" s="743"/>
      <c r="BM436" s="743"/>
      <c r="BN436" s="743"/>
      <c r="BO436" s="743"/>
      <c r="BP436" s="743"/>
      <c r="BQ436" s="743"/>
      <c r="BR436" s="743"/>
      <c r="BS436" s="743"/>
      <c r="BT436" s="743"/>
      <c r="BU436" s="743"/>
      <c r="BV436" s="743"/>
      <c r="BW436" s="743"/>
      <c r="BX436" s="743"/>
      <c r="BY436" s="743"/>
      <c r="BZ436" s="743"/>
      <c r="CA436" s="743"/>
      <c r="CB436" s="743"/>
      <c r="CC436" s="743"/>
      <c r="CD436" s="1138"/>
    </row>
    <row r="437" spans="1:82" s="1139" customFormat="1" ht="13.2">
      <c r="A437" s="747" t="s">
        <v>17</v>
      </c>
      <c r="B437" s="1273" t="s">
        <v>1208</v>
      </c>
      <c r="C437" s="771" t="s">
        <v>43</v>
      </c>
      <c r="D437" s="1133"/>
      <c r="E437" s="1133"/>
      <c r="F437" s="1350">
        <f>VLOOKUP(B437,[4]Лист_1!$A:$E,5,0)</f>
        <v>74</v>
      </c>
      <c r="G437" s="772" t="s">
        <v>24</v>
      </c>
      <c r="H437" s="1135"/>
      <c r="I437" s="1353"/>
      <c r="J437" s="1135"/>
      <c r="K437" s="1135"/>
      <c r="L437" s="1135"/>
      <c r="M437" s="1135"/>
      <c r="N437" s="1135"/>
      <c r="O437" s="1135"/>
      <c r="P437" s="1135"/>
      <c r="Q437" s="1135"/>
      <c r="R437" s="1135"/>
      <c r="S437" s="1136"/>
      <c r="T437" s="1136"/>
      <c r="U437" s="773" t="s">
        <v>23</v>
      </c>
      <c r="V437" s="1144"/>
      <c r="W437" s="1135"/>
      <c r="X437" s="1232"/>
      <c r="Y437" s="1135"/>
      <c r="Z437" s="1137"/>
      <c r="AA437" s="1135"/>
      <c r="AB437" s="1135"/>
      <c r="AC437" s="1135"/>
      <c r="AD437" s="1135"/>
      <c r="AE437" s="1135"/>
      <c r="AF437" s="1135"/>
      <c r="AG437" s="743"/>
      <c r="AH437" s="743"/>
      <c r="AI437" s="743"/>
      <c r="AJ437" s="743"/>
      <c r="AK437" s="743"/>
      <c r="AL437" s="743"/>
      <c r="AM437" s="743"/>
      <c r="AN437" s="743"/>
      <c r="AO437" s="743"/>
      <c r="AP437" s="743"/>
      <c r="AQ437" s="743"/>
      <c r="AR437" s="743"/>
      <c r="AS437" s="743"/>
      <c r="AT437" s="743"/>
      <c r="AU437" s="743"/>
      <c r="AV437" s="743"/>
      <c r="AW437" s="743"/>
      <c r="AX437" s="743"/>
      <c r="AY437" s="743"/>
      <c r="AZ437" s="743"/>
      <c r="BA437" s="743"/>
      <c r="BB437" s="743"/>
      <c r="BC437" s="743"/>
      <c r="BD437" s="743"/>
      <c r="BE437" s="743"/>
      <c r="BF437" s="743"/>
      <c r="BG437" s="743"/>
      <c r="BH437" s="743"/>
      <c r="BI437" s="743"/>
      <c r="BJ437" s="743"/>
      <c r="BK437" s="743"/>
      <c r="BL437" s="743"/>
      <c r="BM437" s="743"/>
      <c r="BN437" s="743"/>
      <c r="BO437" s="743"/>
      <c r="BP437" s="743"/>
      <c r="BQ437" s="743"/>
      <c r="BR437" s="743"/>
      <c r="BS437" s="743"/>
      <c r="BT437" s="743"/>
      <c r="BU437" s="743"/>
      <c r="BV437" s="743"/>
      <c r="BW437" s="743"/>
      <c r="BX437" s="743"/>
      <c r="BY437" s="743"/>
      <c r="BZ437" s="743"/>
      <c r="CA437" s="743"/>
      <c r="CB437" s="743"/>
      <c r="CC437" s="743"/>
      <c r="CD437" s="1138"/>
    </row>
    <row r="438" spans="1:82" s="1235" customFormat="1" ht="13.2">
      <c r="A438" s="747" t="s">
        <v>17</v>
      </c>
      <c r="B438" s="1273" t="s">
        <v>1338</v>
      </c>
      <c r="C438" s="771" t="s">
        <v>42</v>
      </c>
      <c r="D438" s="1229"/>
      <c r="E438" s="1229"/>
      <c r="F438" s="1350">
        <f>VLOOKUP(B438,[4]Лист_1!$A:$E,5,0)</f>
        <v>104</v>
      </c>
      <c r="G438" s="772" t="s">
        <v>24</v>
      </c>
      <c r="H438" s="1231"/>
      <c r="I438" s="1353"/>
      <c r="J438" s="1231"/>
      <c r="K438" s="1231"/>
      <c r="L438" s="1231"/>
      <c r="M438" s="1231"/>
      <c r="N438" s="1231"/>
      <c r="O438" s="1231"/>
      <c r="P438" s="1231"/>
      <c r="Q438" s="1231"/>
      <c r="R438" s="1231"/>
      <c r="S438" s="1232"/>
      <c r="T438" s="1232"/>
      <c r="U438" s="773" t="s">
        <v>23</v>
      </c>
      <c r="V438" s="1267"/>
      <c r="W438" s="1231"/>
      <c r="X438" s="1232"/>
      <c r="Y438" s="1231"/>
      <c r="Z438" s="1137"/>
      <c r="AA438" s="1231"/>
      <c r="AB438" s="1231"/>
      <c r="AC438" s="1231"/>
      <c r="AD438" s="1231"/>
      <c r="AE438" s="1231"/>
      <c r="AF438" s="1231"/>
      <c r="AG438" s="743"/>
      <c r="AH438" s="743"/>
      <c r="AI438" s="743"/>
      <c r="AJ438" s="743"/>
      <c r="AK438" s="743"/>
      <c r="AL438" s="743"/>
      <c r="AM438" s="743"/>
      <c r="AN438" s="743"/>
      <c r="AO438" s="743"/>
      <c r="AP438" s="743"/>
      <c r="AQ438" s="743"/>
      <c r="AR438" s="743"/>
      <c r="AS438" s="743"/>
      <c r="AT438" s="743"/>
      <c r="AU438" s="743"/>
      <c r="AV438" s="743"/>
      <c r="AW438" s="743"/>
      <c r="AX438" s="743"/>
      <c r="AY438" s="743"/>
      <c r="AZ438" s="743"/>
      <c r="BA438" s="743"/>
      <c r="BB438" s="743"/>
      <c r="BC438" s="743"/>
      <c r="BD438" s="743"/>
      <c r="BE438" s="743"/>
      <c r="BF438" s="743"/>
      <c r="BG438" s="743"/>
      <c r="BH438" s="743"/>
      <c r="BI438" s="743"/>
      <c r="BJ438" s="743"/>
      <c r="BK438" s="743"/>
      <c r="BL438" s="743"/>
      <c r="BM438" s="743"/>
      <c r="BN438" s="743"/>
      <c r="BO438" s="743"/>
      <c r="BP438" s="743"/>
      <c r="BQ438" s="743"/>
      <c r="BR438" s="743"/>
      <c r="BS438" s="743"/>
      <c r="BT438" s="743"/>
      <c r="BU438" s="743"/>
      <c r="BV438" s="743"/>
      <c r="BW438" s="743"/>
      <c r="BX438" s="743"/>
      <c r="BY438" s="743"/>
      <c r="BZ438" s="743"/>
      <c r="CA438" s="743"/>
      <c r="CB438" s="743"/>
      <c r="CC438" s="743"/>
      <c r="CD438" s="1138"/>
    </row>
    <row r="439" spans="1:82" s="1139" customFormat="1">
      <c r="A439" s="1085" t="s">
        <v>35</v>
      </c>
      <c r="B439" s="1273" t="s">
        <v>961</v>
      </c>
      <c r="C439" s="771" t="s">
        <v>42</v>
      </c>
      <c r="D439" s="1134"/>
      <c r="E439" s="1178"/>
      <c r="F439" s="1350">
        <f>VLOOKUP(B439,[4]Лист_1!$A:$E,5,0)</f>
        <v>81</v>
      </c>
      <c r="G439" s="1178" t="s">
        <v>24</v>
      </c>
      <c r="H439" s="1135"/>
      <c r="I439" s="1135"/>
      <c r="J439" s="1135"/>
      <c r="K439" s="1135"/>
      <c r="L439" s="1135"/>
      <c r="M439" s="1135"/>
      <c r="N439" s="1135"/>
      <c r="O439" s="1135"/>
      <c r="P439" s="1135"/>
      <c r="Q439" s="1135"/>
      <c r="R439" s="1135"/>
      <c r="S439" s="1136"/>
      <c r="T439" s="1136"/>
      <c r="U439" s="773" t="s">
        <v>23</v>
      </c>
      <c r="V439" s="1144"/>
      <c r="W439" s="1135"/>
      <c r="X439" s="1232"/>
      <c r="Y439" s="1135"/>
      <c r="Z439" s="1137"/>
      <c r="AA439" s="1135"/>
      <c r="AB439" s="1135"/>
      <c r="AC439" s="1135"/>
      <c r="AD439" s="1135"/>
      <c r="AE439" s="1135"/>
      <c r="AF439" s="1135"/>
      <c r="AG439" s="743"/>
      <c r="AH439" s="743"/>
      <c r="AI439" s="743"/>
      <c r="AJ439" s="743"/>
      <c r="AK439" s="743"/>
      <c r="AL439" s="743"/>
      <c r="AM439" s="743"/>
      <c r="AN439" s="743"/>
      <c r="AO439" s="743"/>
      <c r="AP439" s="743"/>
      <c r="AQ439" s="743"/>
      <c r="AR439" s="743"/>
      <c r="AS439" s="743"/>
      <c r="AT439" s="743"/>
      <c r="AU439" s="743"/>
      <c r="AV439" s="743"/>
      <c r="AW439" s="743"/>
      <c r="AX439" s="743"/>
      <c r="AY439" s="743"/>
      <c r="AZ439" s="743"/>
      <c r="BA439" s="743"/>
      <c r="BB439" s="743"/>
      <c r="BC439" s="743"/>
      <c r="BD439" s="743"/>
      <c r="BE439" s="743"/>
      <c r="BF439" s="743"/>
      <c r="BG439" s="743"/>
      <c r="BH439" s="743"/>
      <c r="BI439" s="743"/>
      <c r="BJ439" s="743"/>
      <c r="BK439" s="743"/>
      <c r="BL439" s="743"/>
      <c r="BM439" s="743"/>
      <c r="BN439" s="743"/>
      <c r="BO439" s="743"/>
      <c r="BP439" s="743"/>
      <c r="BQ439" s="743"/>
      <c r="BR439" s="743"/>
      <c r="BS439" s="743"/>
      <c r="BT439" s="743"/>
      <c r="BU439" s="743"/>
      <c r="BV439" s="743"/>
      <c r="BW439" s="743"/>
      <c r="BX439" s="743"/>
      <c r="BY439" s="743"/>
      <c r="BZ439" s="743"/>
      <c r="CA439" s="743"/>
      <c r="CB439" s="743"/>
      <c r="CC439" s="743"/>
      <c r="CD439" s="1138"/>
    </row>
    <row r="440" spans="1:82" s="1235" customFormat="1">
      <c r="A440" s="1085" t="s">
        <v>35</v>
      </c>
      <c r="B440" s="1273" t="s">
        <v>1121</v>
      </c>
      <c r="C440" s="771" t="s">
        <v>42</v>
      </c>
      <c r="D440" s="1225"/>
      <c r="E440" s="1254"/>
      <c r="F440" s="1350">
        <f>VLOOKUP(B440,[4]Лист_1!$A:$E,5,0)</f>
        <v>60</v>
      </c>
      <c r="G440" s="1178" t="s">
        <v>24</v>
      </c>
      <c r="H440" s="1231"/>
      <c r="I440" s="1231"/>
      <c r="J440" s="1231"/>
      <c r="K440" s="1231"/>
      <c r="L440" s="1231"/>
      <c r="M440" s="1231"/>
      <c r="N440" s="1231"/>
      <c r="O440" s="1231"/>
      <c r="P440" s="1231"/>
      <c r="Q440" s="1231"/>
      <c r="R440" s="1231"/>
      <c r="S440" s="1232"/>
      <c r="T440" s="1232"/>
      <c r="U440" s="773" t="s">
        <v>23</v>
      </c>
      <c r="V440" s="1144"/>
      <c r="W440" s="1231"/>
      <c r="X440" s="1232"/>
      <c r="Y440" s="1231"/>
      <c r="Z440" s="1137"/>
      <c r="AA440" s="1231"/>
      <c r="AB440" s="1231"/>
      <c r="AC440" s="1231"/>
      <c r="AD440" s="1231"/>
      <c r="AE440" s="1231"/>
      <c r="AF440" s="1231"/>
      <c r="AG440" s="743"/>
      <c r="AH440" s="743"/>
      <c r="AI440" s="743"/>
      <c r="AJ440" s="743"/>
      <c r="AK440" s="743"/>
      <c r="AL440" s="743"/>
      <c r="AM440" s="743"/>
      <c r="AN440" s="743"/>
      <c r="AO440" s="743"/>
      <c r="AP440" s="743"/>
      <c r="AQ440" s="743"/>
      <c r="AR440" s="743"/>
      <c r="AS440" s="743"/>
      <c r="AT440" s="743"/>
      <c r="AU440" s="743"/>
      <c r="AV440" s="743"/>
      <c r="AW440" s="743"/>
      <c r="AX440" s="743"/>
      <c r="AY440" s="743"/>
      <c r="AZ440" s="743"/>
      <c r="BA440" s="743"/>
      <c r="BB440" s="743"/>
      <c r="BC440" s="743"/>
      <c r="BD440" s="743"/>
      <c r="BE440" s="743"/>
      <c r="BF440" s="743"/>
      <c r="BG440" s="743"/>
      <c r="BH440" s="743"/>
      <c r="BI440" s="743"/>
      <c r="BJ440" s="743"/>
      <c r="BK440" s="743"/>
      <c r="BL440" s="743"/>
      <c r="BM440" s="743"/>
      <c r="BN440" s="743"/>
      <c r="BO440" s="743"/>
      <c r="BP440" s="743"/>
      <c r="BQ440" s="743"/>
      <c r="BR440" s="743"/>
      <c r="BS440" s="743"/>
      <c r="BT440" s="743"/>
      <c r="BU440" s="743"/>
      <c r="BV440" s="743"/>
      <c r="BW440" s="743"/>
      <c r="BX440" s="743"/>
      <c r="BY440" s="743"/>
      <c r="BZ440" s="743"/>
      <c r="CA440" s="743"/>
      <c r="CB440" s="743"/>
      <c r="CC440" s="743"/>
      <c r="CD440" s="1138"/>
    </row>
    <row r="441" spans="1:82" s="1235" customFormat="1">
      <c r="A441" s="1085" t="s">
        <v>35</v>
      </c>
      <c r="B441" s="1273" t="s">
        <v>1299</v>
      </c>
      <c r="C441" s="771" t="s">
        <v>42</v>
      </c>
      <c r="D441" s="1225"/>
      <c r="E441" s="1254"/>
      <c r="F441" s="1350">
        <f>VLOOKUP(B441,[4]Лист_1!$A:$E,5,0)</f>
        <v>170</v>
      </c>
      <c r="G441" s="1178" t="s">
        <v>24</v>
      </c>
      <c r="H441" s="1231"/>
      <c r="I441" s="1231"/>
      <c r="J441" s="1231"/>
      <c r="K441" s="1231"/>
      <c r="L441" s="1231"/>
      <c r="M441" s="1231"/>
      <c r="N441" s="1231"/>
      <c r="O441" s="1231"/>
      <c r="P441" s="1231"/>
      <c r="Q441" s="1231"/>
      <c r="R441" s="1231"/>
      <c r="S441" s="1232"/>
      <c r="T441" s="1232"/>
      <c r="U441" s="773" t="s">
        <v>23</v>
      </c>
      <c r="V441" s="1267"/>
      <c r="W441" s="1231"/>
      <c r="X441" s="1232"/>
      <c r="Y441" s="1231"/>
      <c r="Z441" s="1137"/>
      <c r="AA441" s="1231"/>
      <c r="AB441" s="1231"/>
      <c r="AC441" s="1231"/>
      <c r="AD441" s="1231"/>
      <c r="AE441" s="1231"/>
      <c r="AF441" s="1231"/>
      <c r="AG441" s="743"/>
      <c r="AH441" s="743"/>
      <c r="AI441" s="743"/>
      <c r="AJ441" s="743"/>
      <c r="AK441" s="743"/>
      <c r="AL441" s="743"/>
      <c r="AM441" s="743"/>
      <c r="AN441" s="743"/>
      <c r="AO441" s="743"/>
      <c r="AP441" s="743"/>
      <c r="AQ441" s="743"/>
      <c r="AR441" s="743"/>
      <c r="AS441" s="743"/>
      <c r="AT441" s="743"/>
      <c r="AU441" s="743"/>
      <c r="AV441" s="743"/>
      <c r="AW441" s="743"/>
      <c r="AX441" s="743"/>
      <c r="AY441" s="743"/>
      <c r="AZ441" s="743"/>
      <c r="BA441" s="743"/>
      <c r="BB441" s="743"/>
      <c r="BC441" s="743"/>
      <c r="BD441" s="743"/>
      <c r="BE441" s="743"/>
      <c r="BF441" s="743"/>
      <c r="BG441" s="743"/>
      <c r="BH441" s="743"/>
      <c r="BI441" s="743"/>
      <c r="BJ441" s="743"/>
      <c r="BK441" s="743"/>
      <c r="BL441" s="743"/>
      <c r="BM441" s="743"/>
      <c r="BN441" s="743"/>
      <c r="BO441" s="743"/>
      <c r="BP441" s="743"/>
      <c r="BQ441" s="743"/>
      <c r="BR441" s="743"/>
      <c r="BS441" s="743"/>
      <c r="BT441" s="743"/>
      <c r="BU441" s="743"/>
      <c r="BV441" s="743"/>
      <c r="BW441" s="743"/>
      <c r="BX441" s="743"/>
      <c r="BY441" s="743"/>
      <c r="BZ441" s="743"/>
      <c r="CA441" s="743"/>
      <c r="CB441" s="743"/>
      <c r="CC441" s="743"/>
      <c r="CD441" s="1138"/>
    </row>
    <row r="442" spans="1:82" s="770" customFormat="1">
      <c r="A442" s="747" t="s">
        <v>17</v>
      </c>
      <c r="B442" s="1273" t="s">
        <v>624</v>
      </c>
      <c r="C442" s="771" t="s">
        <v>42</v>
      </c>
      <c r="D442" s="771"/>
      <c r="E442" s="771"/>
      <c r="F442" s="1350">
        <f>VLOOKUP(B442,[4]Лист_1!$A:$E,5,0)</f>
        <v>135</v>
      </c>
      <c r="G442" s="772" t="s">
        <v>24</v>
      </c>
      <c r="H442" s="769"/>
      <c r="I442" s="769"/>
      <c r="J442" s="769"/>
      <c r="K442" s="769"/>
      <c r="L442" s="769"/>
      <c r="M442" s="769"/>
      <c r="N442" s="769"/>
      <c r="O442" s="769"/>
      <c r="P442" s="769"/>
      <c r="Q442" s="769"/>
      <c r="R442" s="769"/>
      <c r="S442" s="933"/>
      <c r="T442" s="766"/>
      <c r="U442" s="773" t="s">
        <v>23</v>
      </c>
      <c r="V442" s="870" t="s">
        <v>23</v>
      </c>
      <c r="W442" s="858"/>
      <c r="X442" s="1232"/>
      <c r="Y442" s="858"/>
      <c r="Z442" s="879"/>
      <c r="AA442" s="769"/>
      <c r="AB442" s="1055"/>
      <c r="AC442" s="769"/>
      <c r="AD442" s="1135"/>
      <c r="AE442" s="769"/>
      <c r="AF442" s="769"/>
      <c r="AG442" s="743"/>
      <c r="AH442" s="743"/>
      <c r="AI442" s="743"/>
      <c r="AJ442" s="743"/>
      <c r="AK442" s="743"/>
      <c r="AL442" s="743"/>
      <c r="AM442" s="743"/>
      <c r="AN442" s="743"/>
      <c r="AO442" s="743"/>
      <c r="AP442" s="743"/>
      <c r="AQ442" s="743"/>
      <c r="AR442" s="743"/>
      <c r="AS442" s="743"/>
      <c r="AT442" s="743"/>
      <c r="AU442" s="743"/>
      <c r="AV442" s="743"/>
      <c r="AW442" s="743"/>
      <c r="AX442" s="743"/>
      <c r="AY442" s="743"/>
      <c r="AZ442" s="743"/>
      <c r="BA442" s="743"/>
      <c r="BB442" s="743"/>
      <c r="BC442" s="743"/>
      <c r="BD442" s="743"/>
      <c r="BE442" s="743"/>
      <c r="BF442" s="743"/>
      <c r="BG442" s="743"/>
      <c r="BH442" s="743"/>
      <c r="BI442" s="743"/>
      <c r="BJ442" s="743"/>
      <c r="BK442" s="743"/>
      <c r="BL442" s="743"/>
      <c r="BM442" s="743"/>
      <c r="BN442" s="743"/>
      <c r="BO442" s="743"/>
      <c r="BP442" s="743"/>
      <c r="BQ442" s="743"/>
      <c r="BR442" s="743"/>
      <c r="BS442" s="743"/>
      <c r="BT442" s="743"/>
      <c r="BU442" s="743"/>
      <c r="BV442" s="743"/>
      <c r="BW442" s="743"/>
      <c r="BX442" s="743"/>
      <c r="BY442" s="743"/>
      <c r="BZ442" s="743"/>
      <c r="CA442" s="743"/>
      <c r="CB442" s="743"/>
      <c r="CC442" s="743"/>
      <c r="CD442" s="784"/>
    </row>
    <row r="443" spans="1:82" s="770" customFormat="1">
      <c r="A443" s="747" t="s">
        <v>17</v>
      </c>
      <c r="B443" s="1273" t="s">
        <v>624</v>
      </c>
      <c r="C443" s="771" t="s">
        <v>43</v>
      </c>
      <c r="D443" s="771"/>
      <c r="E443" s="771"/>
      <c r="F443" s="1350">
        <f>VLOOKUP(B443,[4]Лист_1!$A:$E,5,0)</f>
        <v>135</v>
      </c>
      <c r="G443" s="772" t="s">
        <v>24</v>
      </c>
      <c r="H443" s="769"/>
      <c r="I443" s="769"/>
      <c r="J443" s="769"/>
      <c r="K443" s="769"/>
      <c r="L443" s="769"/>
      <c r="M443" s="769"/>
      <c r="N443" s="769"/>
      <c r="O443" s="769"/>
      <c r="P443" s="769"/>
      <c r="Q443" s="769"/>
      <c r="R443" s="769"/>
      <c r="S443" s="933"/>
      <c r="T443" s="766"/>
      <c r="U443" s="773" t="s">
        <v>23</v>
      </c>
      <c r="V443" s="870" t="s">
        <v>23</v>
      </c>
      <c r="W443" s="858"/>
      <c r="X443" s="1232"/>
      <c r="Y443" s="858"/>
      <c r="Z443" s="879"/>
      <c r="AA443" s="769"/>
      <c r="AB443" s="1055"/>
      <c r="AC443" s="769"/>
      <c r="AD443" s="1135"/>
      <c r="AE443" s="769"/>
      <c r="AF443" s="769"/>
      <c r="AG443" s="743"/>
      <c r="AH443" s="743"/>
      <c r="AI443" s="743"/>
      <c r="AJ443" s="743"/>
      <c r="AK443" s="743"/>
      <c r="AL443" s="743"/>
      <c r="AM443" s="743"/>
      <c r="AN443" s="743"/>
      <c r="AO443" s="743"/>
      <c r="AP443" s="743"/>
      <c r="AQ443" s="743"/>
      <c r="AR443" s="743"/>
      <c r="AS443" s="743"/>
      <c r="AT443" s="743"/>
      <c r="AU443" s="743"/>
      <c r="AV443" s="743"/>
      <c r="AW443" s="743"/>
      <c r="AX443" s="743"/>
      <c r="AY443" s="743"/>
      <c r="AZ443" s="743"/>
      <c r="BA443" s="743"/>
      <c r="BB443" s="743"/>
      <c r="BC443" s="743"/>
      <c r="BD443" s="743"/>
      <c r="BE443" s="743"/>
      <c r="BF443" s="743"/>
      <c r="BG443" s="743"/>
      <c r="BH443" s="743"/>
      <c r="BI443" s="743"/>
      <c r="BJ443" s="743"/>
      <c r="BK443" s="743"/>
      <c r="BL443" s="743"/>
      <c r="BM443" s="743"/>
      <c r="BN443" s="743"/>
      <c r="BO443" s="743"/>
      <c r="BP443" s="743"/>
      <c r="BQ443" s="743"/>
      <c r="BR443" s="743"/>
      <c r="BS443" s="743"/>
      <c r="BT443" s="743"/>
      <c r="BU443" s="743"/>
      <c r="BV443" s="743"/>
      <c r="BW443" s="743"/>
      <c r="BX443" s="743"/>
      <c r="BY443" s="743"/>
      <c r="BZ443" s="743"/>
      <c r="CA443" s="743"/>
      <c r="CB443" s="743"/>
      <c r="CC443" s="743"/>
      <c r="CD443" s="784"/>
    </row>
    <row r="444" spans="1:82" s="1139" customFormat="1">
      <c r="A444" s="747" t="s">
        <v>17</v>
      </c>
      <c r="B444" s="1273" t="s">
        <v>923</v>
      </c>
      <c r="C444" s="771" t="s">
        <v>42</v>
      </c>
      <c r="D444" s="1133"/>
      <c r="E444" s="1133"/>
      <c r="F444" s="1350">
        <f>VLOOKUP(B444,[4]Лист_1!$A:$E,5,0)</f>
        <v>231</v>
      </c>
      <c r="G444" s="772" t="s">
        <v>24</v>
      </c>
      <c r="H444" s="1135"/>
      <c r="I444" s="1135"/>
      <c r="J444" s="1135"/>
      <c r="K444" s="1135"/>
      <c r="L444" s="1135"/>
      <c r="M444" s="1135"/>
      <c r="N444" s="1135"/>
      <c r="O444" s="1135"/>
      <c r="P444" s="1135"/>
      <c r="Q444" s="1135"/>
      <c r="R444" s="1135"/>
      <c r="S444" s="1136"/>
      <c r="T444" s="1136"/>
      <c r="U444" s="773" t="s">
        <v>23</v>
      </c>
      <c r="V444" s="1145"/>
      <c r="W444" s="1135"/>
      <c r="X444" s="1232"/>
      <c r="Y444" s="1135"/>
      <c r="Z444" s="1137"/>
      <c r="AA444" s="1135"/>
      <c r="AB444" s="1135"/>
      <c r="AC444" s="1135"/>
      <c r="AD444" s="1135"/>
      <c r="AE444" s="1135"/>
      <c r="AF444" s="1135"/>
      <c r="AG444" s="743"/>
      <c r="AH444" s="743"/>
      <c r="AI444" s="743"/>
      <c r="AJ444" s="743"/>
      <c r="AK444" s="743"/>
      <c r="AL444" s="743"/>
      <c r="AM444" s="743"/>
      <c r="AN444" s="743"/>
      <c r="AO444" s="743"/>
      <c r="AP444" s="743"/>
      <c r="AQ444" s="743"/>
      <c r="AR444" s="743"/>
      <c r="AS444" s="743"/>
      <c r="AT444" s="743"/>
      <c r="AU444" s="743"/>
      <c r="AV444" s="743"/>
      <c r="AW444" s="743"/>
      <c r="AX444" s="743"/>
      <c r="AY444" s="743"/>
      <c r="AZ444" s="743"/>
      <c r="BA444" s="743"/>
      <c r="BB444" s="743"/>
      <c r="BC444" s="743"/>
      <c r="BD444" s="743"/>
      <c r="BE444" s="743"/>
      <c r="BF444" s="743"/>
      <c r="BG444" s="743"/>
      <c r="BH444" s="743"/>
      <c r="BI444" s="743"/>
      <c r="BJ444" s="743"/>
      <c r="BK444" s="743"/>
      <c r="BL444" s="743"/>
      <c r="BM444" s="743"/>
      <c r="BN444" s="743"/>
      <c r="BO444" s="743"/>
      <c r="BP444" s="743"/>
      <c r="BQ444" s="743"/>
      <c r="BR444" s="743"/>
      <c r="BS444" s="743"/>
      <c r="BT444" s="743"/>
      <c r="BU444" s="743"/>
      <c r="BV444" s="743"/>
      <c r="BW444" s="743"/>
      <c r="BX444" s="743"/>
      <c r="BY444" s="743"/>
      <c r="BZ444" s="743"/>
      <c r="CA444" s="743"/>
      <c r="CB444" s="743"/>
      <c r="CC444" s="743"/>
      <c r="CD444" s="1138"/>
    </row>
    <row r="445" spans="1:82" s="1139" customFormat="1">
      <c r="A445" s="747" t="s">
        <v>17</v>
      </c>
      <c r="B445" s="1273" t="s">
        <v>923</v>
      </c>
      <c r="C445" s="771" t="s">
        <v>43</v>
      </c>
      <c r="D445" s="1133"/>
      <c r="E445" s="1133"/>
      <c r="F445" s="1350">
        <f>VLOOKUP(B445,[4]Лист_1!$A:$E,5,0)</f>
        <v>231</v>
      </c>
      <c r="G445" s="772" t="s">
        <v>24</v>
      </c>
      <c r="H445" s="1135"/>
      <c r="I445" s="1135"/>
      <c r="J445" s="1135"/>
      <c r="K445" s="1135"/>
      <c r="L445" s="1135"/>
      <c r="M445" s="1135"/>
      <c r="N445" s="1135"/>
      <c r="O445" s="1135"/>
      <c r="P445" s="1135"/>
      <c r="Q445" s="1135"/>
      <c r="R445" s="1135"/>
      <c r="S445" s="1136"/>
      <c r="T445" s="1136"/>
      <c r="U445" s="773" t="s">
        <v>23</v>
      </c>
      <c r="V445" s="1145"/>
      <c r="W445" s="1135"/>
      <c r="X445" s="1232"/>
      <c r="Y445" s="1135"/>
      <c r="Z445" s="1137"/>
      <c r="AA445" s="1135"/>
      <c r="AB445" s="1135"/>
      <c r="AC445" s="1135"/>
      <c r="AD445" s="1135"/>
      <c r="AE445" s="1135"/>
      <c r="AF445" s="1135"/>
      <c r="AG445" s="743"/>
      <c r="AH445" s="743"/>
      <c r="AI445" s="743"/>
      <c r="AJ445" s="743"/>
      <c r="AK445" s="743"/>
      <c r="AL445" s="743"/>
      <c r="AM445" s="743"/>
      <c r="AN445" s="743"/>
      <c r="AO445" s="743"/>
      <c r="AP445" s="743"/>
      <c r="AQ445" s="743"/>
      <c r="AR445" s="743"/>
      <c r="AS445" s="743"/>
      <c r="AT445" s="743"/>
      <c r="AU445" s="743"/>
      <c r="AV445" s="743"/>
      <c r="AW445" s="743"/>
      <c r="AX445" s="743"/>
      <c r="AY445" s="743"/>
      <c r="AZ445" s="743"/>
      <c r="BA445" s="743"/>
      <c r="BB445" s="743"/>
      <c r="BC445" s="743"/>
      <c r="BD445" s="743"/>
      <c r="BE445" s="743"/>
      <c r="BF445" s="743"/>
      <c r="BG445" s="743"/>
      <c r="BH445" s="743"/>
      <c r="BI445" s="743"/>
      <c r="BJ445" s="743"/>
      <c r="BK445" s="743"/>
      <c r="BL445" s="743"/>
      <c r="BM445" s="743"/>
      <c r="BN445" s="743"/>
      <c r="BO445" s="743"/>
      <c r="BP445" s="743"/>
      <c r="BQ445" s="743"/>
      <c r="BR445" s="743"/>
      <c r="BS445" s="743"/>
      <c r="BT445" s="743"/>
      <c r="BU445" s="743"/>
      <c r="BV445" s="743"/>
      <c r="BW445" s="743"/>
      <c r="BX445" s="743"/>
      <c r="BY445" s="743"/>
      <c r="BZ445" s="743"/>
      <c r="CA445" s="743"/>
      <c r="CB445" s="743"/>
      <c r="CC445" s="743"/>
      <c r="CD445" s="1138"/>
    </row>
    <row r="446" spans="1:82" s="1139" customFormat="1">
      <c r="A446" s="747" t="s">
        <v>17</v>
      </c>
      <c r="B446" s="1273" t="s">
        <v>924</v>
      </c>
      <c r="C446" s="771" t="s">
        <v>42</v>
      </c>
      <c r="D446" s="1133"/>
      <c r="E446" s="1133"/>
      <c r="F446" s="1350">
        <v>0</v>
      </c>
      <c r="G446" s="772" t="s">
        <v>24</v>
      </c>
      <c r="H446" s="1135"/>
      <c r="I446" s="1135"/>
      <c r="J446" s="1135"/>
      <c r="K446" s="1135"/>
      <c r="L446" s="1135"/>
      <c r="M446" s="1135"/>
      <c r="N446" s="1135"/>
      <c r="O446" s="1135"/>
      <c r="P446" s="1135"/>
      <c r="Q446" s="1135"/>
      <c r="R446" s="1135"/>
      <c r="S446" s="1136"/>
      <c r="T446" s="1136"/>
      <c r="U446" s="773" t="s">
        <v>23</v>
      </c>
      <c r="V446" s="1145"/>
      <c r="W446" s="1135"/>
      <c r="X446" s="1232"/>
      <c r="Y446" s="1135"/>
      <c r="Z446" s="1137"/>
      <c r="AA446" s="1135"/>
      <c r="AB446" s="1135"/>
      <c r="AC446" s="1135"/>
      <c r="AD446" s="1135"/>
      <c r="AE446" s="1135"/>
      <c r="AF446" s="1135"/>
      <c r="AG446" s="743"/>
      <c r="AH446" s="743"/>
      <c r="AI446" s="743"/>
      <c r="AJ446" s="743"/>
      <c r="AK446" s="743"/>
      <c r="AL446" s="743"/>
      <c r="AM446" s="743"/>
      <c r="AN446" s="743"/>
      <c r="AO446" s="743"/>
      <c r="AP446" s="743"/>
      <c r="AQ446" s="743"/>
      <c r="AR446" s="743"/>
      <c r="AS446" s="743"/>
      <c r="AT446" s="743"/>
      <c r="AU446" s="743"/>
      <c r="AV446" s="743"/>
      <c r="AW446" s="743"/>
      <c r="AX446" s="743"/>
      <c r="AY446" s="743"/>
      <c r="AZ446" s="743"/>
      <c r="BA446" s="743"/>
      <c r="BB446" s="743"/>
      <c r="BC446" s="743"/>
      <c r="BD446" s="743"/>
      <c r="BE446" s="743"/>
      <c r="BF446" s="743"/>
      <c r="BG446" s="743"/>
      <c r="BH446" s="743"/>
      <c r="BI446" s="743"/>
      <c r="BJ446" s="743"/>
      <c r="BK446" s="743"/>
      <c r="BL446" s="743"/>
      <c r="BM446" s="743"/>
      <c r="BN446" s="743"/>
      <c r="BO446" s="743"/>
      <c r="BP446" s="743"/>
      <c r="BQ446" s="743"/>
      <c r="BR446" s="743"/>
      <c r="BS446" s="743"/>
      <c r="BT446" s="743"/>
      <c r="BU446" s="743"/>
      <c r="BV446" s="743"/>
      <c r="BW446" s="743"/>
      <c r="BX446" s="743"/>
      <c r="BY446" s="743"/>
      <c r="BZ446" s="743"/>
      <c r="CA446" s="743"/>
      <c r="CB446" s="743"/>
      <c r="CC446" s="743"/>
      <c r="CD446" s="1138"/>
    </row>
    <row r="447" spans="1:82" s="1235" customFormat="1">
      <c r="A447" s="747" t="s">
        <v>17</v>
      </c>
      <c r="B447" s="1273" t="s">
        <v>1286</v>
      </c>
      <c r="C447" s="771" t="s">
        <v>42</v>
      </c>
      <c r="D447" s="1133"/>
      <c r="E447" s="1133"/>
      <c r="F447" s="1350">
        <f>VLOOKUP(B447,[4]Лист_1!$A:$E,5,0)</f>
        <v>112</v>
      </c>
      <c r="G447" s="772" t="s">
        <v>24</v>
      </c>
      <c r="H447" s="1231"/>
      <c r="I447" s="1231"/>
      <c r="J447" s="1231"/>
      <c r="K447" s="1231"/>
      <c r="L447" s="1231"/>
      <c r="M447" s="1231"/>
      <c r="N447" s="1231"/>
      <c r="O447" s="1231"/>
      <c r="P447" s="1231"/>
      <c r="Q447" s="1231"/>
      <c r="R447" s="1231"/>
      <c r="S447" s="1232"/>
      <c r="T447" s="1232"/>
      <c r="U447" s="773" t="s">
        <v>23</v>
      </c>
      <c r="V447" s="1258"/>
      <c r="W447" s="1231"/>
      <c r="X447" s="1232"/>
      <c r="Y447" s="1231"/>
      <c r="Z447" s="1137"/>
      <c r="AA447" s="1231"/>
      <c r="AB447" s="1231"/>
      <c r="AC447" s="1231"/>
      <c r="AD447" s="1231"/>
      <c r="AE447" s="1231"/>
      <c r="AF447" s="1231"/>
      <c r="AG447" s="743"/>
      <c r="AH447" s="743"/>
      <c r="AI447" s="743"/>
      <c r="AJ447" s="743"/>
      <c r="AK447" s="743"/>
      <c r="AL447" s="743"/>
      <c r="AM447" s="743"/>
      <c r="AN447" s="743"/>
      <c r="AO447" s="743"/>
      <c r="AP447" s="743"/>
      <c r="AQ447" s="743"/>
      <c r="AR447" s="743"/>
      <c r="AS447" s="743"/>
      <c r="AT447" s="743"/>
      <c r="AU447" s="743"/>
      <c r="AV447" s="743"/>
      <c r="AW447" s="743"/>
      <c r="AX447" s="743"/>
      <c r="AY447" s="743"/>
      <c r="AZ447" s="743"/>
      <c r="BA447" s="743"/>
      <c r="BB447" s="743"/>
      <c r="BC447" s="743"/>
      <c r="BD447" s="743"/>
      <c r="BE447" s="743"/>
      <c r="BF447" s="743"/>
      <c r="BG447" s="743"/>
      <c r="BH447" s="743"/>
      <c r="BI447" s="743"/>
      <c r="BJ447" s="743"/>
      <c r="BK447" s="743"/>
      <c r="BL447" s="743"/>
      <c r="BM447" s="743"/>
      <c r="BN447" s="743"/>
      <c r="BO447" s="743"/>
      <c r="BP447" s="743"/>
      <c r="BQ447" s="743"/>
      <c r="BR447" s="743"/>
      <c r="BS447" s="743"/>
      <c r="BT447" s="743"/>
      <c r="BU447" s="743"/>
      <c r="BV447" s="743"/>
      <c r="BW447" s="743"/>
      <c r="BX447" s="743"/>
      <c r="BY447" s="743"/>
      <c r="BZ447" s="743"/>
      <c r="CA447" s="743"/>
      <c r="CB447" s="743"/>
      <c r="CC447" s="743"/>
      <c r="CD447" s="1138"/>
    </row>
    <row r="448" spans="1:82" s="1235" customFormat="1">
      <c r="A448" s="747" t="s">
        <v>17</v>
      </c>
      <c r="B448" s="1273" t="s">
        <v>1360</v>
      </c>
      <c r="C448" s="771" t="s">
        <v>42</v>
      </c>
      <c r="D448" s="1229"/>
      <c r="E448" s="1229"/>
      <c r="F448" s="1350">
        <f>VLOOKUP(B448,[4]Лист_1!$A:$E,5,0)</f>
        <v>113</v>
      </c>
      <c r="G448" s="772" t="s">
        <v>24</v>
      </c>
      <c r="H448" s="1231"/>
      <c r="I448" s="1231"/>
      <c r="J448" s="1231"/>
      <c r="K448" s="1231"/>
      <c r="L448" s="1231"/>
      <c r="M448" s="1231"/>
      <c r="N448" s="1231"/>
      <c r="O448" s="1231"/>
      <c r="P448" s="1231"/>
      <c r="Q448" s="1231"/>
      <c r="R448" s="1231"/>
      <c r="S448" s="1232"/>
      <c r="T448" s="1232"/>
      <c r="U448" s="773" t="s">
        <v>23</v>
      </c>
      <c r="V448" s="1258"/>
      <c r="W448" s="1231"/>
      <c r="X448" s="1232"/>
      <c r="Y448" s="1231"/>
      <c r="Z448" s="1137"/>
      <c r="AA448" s="1231"/>
      <c r="AB448" s="1231"/>
      <c r="AC448" s="1231"/>
      <c r="AD448" s="1231"/>
      <c r="AE448" s="1231"/>
      <c r="AF448" s="1231"/>
      <c r="AG448" s="743"/>
      <c r="AH448" s="743"/>
      <c r="AI448" s="743"/>
      <c r="AJ448" s="743"/>
      <c r="AK448" s="743"/>
      <c r="AL448" s="743"/>
      <c r="AM448" s="743"/>
      <c r="AN448" s="743"/>
      <c r="AO448" s="743"/>
      <c r="AP448" s="743"/>
      <c r="AQ448" s="743"/>
      <c r="AR448" s="743"/>
      <c r="AS448" s="743"/>
      <c r="AT448" s="743"/>
      <c r="AU448" s="743"/>
      <c r="AV448" s="743"/>
      <c r="AW448" s="743"/>
      <c r="AX448" s="743"/>
      <c r="AY448" s="743"/>
      <c r="AZ448" s="743"/>
      <c r="BA448" s="743"/>
      <c r="BB448" s="743"/>
      <c r="BC448" s="743"/>
      <c r="BD448" s="743"/>
      <c r="BE448" s="743"/>
      <c r="BF448" s="743"/>
      <c r="BG448" s="743"/>
      <c r="BH448" s="743"/>
      <c r="BI448" s="743"/>
      <c r="BJ448" s="743"/>
      <c r="BK448" s="743"/>
      <c r="BL448" s="743"/>
      <c r="BM448" s="743"/>
      <c r="BN448" s="743"/>
      <c r="BO448" s="743"/>
      <c r="BP448" s="743"/>
      <c r="BQ448" s="743"/>
      <c r="BR448" s="743"/>
      <c r="BS448" s="743"/>
      <c r="BT448" s="743"/>
      <c r="BU448" s="743"/>
      <c r="BV448" s="743"/>
      <c r="BW448" s="743"/>
      <c r="BX448" s="743"/>
      <c r="BY448" s="743"/>
      <c r="BZ448" s="743"/>
      <c r="CA448" s="743"/>
      <c r="CB448" s="743"/>
      <c r="CC448" s="743"/>
      <c r="CD448" s="1138"/>
    </row>
    <row r="449" spans="1:82" s="1235" customFormat="1">
      <c r="A449" s="747" t="s">
        <v>17</v>
      </c>
      <c r="B449" s="1273" t="s">
        <v>1313</v>
      </c>
      <c r="C449" s="771" t="s">
        <v>42</v>
      </c>
      <c r="D449" s="1229"/>
      <c r="E449" s="1229"/>
      <c r="F449" s="1350">
        <f>VLOOKUP(B449,[4]Лист_1!$A:$E,5,0)</f>
        <v>51</v>
      </c>
      <c r="G449" s="772" t="s">
        <v>24</v>
      </c>
      <c r="H449" s="1231"/>
      <c r="I449" s="1231"/>
      <c r="J449" s="1231"/>
      <c r="K449" s="1231"/>
      <c r="L449" s="1231"/>
      <c r="M449" s="1231"/>
      <c r="N449" s="1231"/>
      <c r="O449" s="1231"/>
      <c r="P449" s="1231"/>
      <c r="Q449" s="1231"/>
      <c r="R449" s="1231"/>
      <c r="S449" s="1232"/>
      <c r="T449" s="1232"/>
      <c r="U449" s="773" t="s">
        <v>23</v>
      </c>
      <c r="V449" s="1258"/>
      <c r="W449" s="1231"/>
      <c r="X449" s="1232"/>
      <c r="Y449" s="1231"/>
      <c r="Z449" s="1137"/>
      <c r="AA449" s="1231"/>
      <c r="AB449" s="1231"/>
      <c r="AC449" s="1231"/>
      <c r="AD449" s="1231"/>
      <c r="AE449" s="1231"/>
      <c r="AF449" s="1231"/>
      <c r="AG449" s="743"/>
      <c r="AH449" s="743"/>
      <c r="AI449" s="743"/>
      <c r="AJ449" s="743"/>
      <c r="AK449" s="743"/>
      <c r="AL449" s="743"/>
      <c r="AM449" s="743"/>
      <c r="AN449" s="743"/>
      <c r="AO449" s="743"/>
      <c r="AP449" s="743"/>
      <c r="AQ449" s="743"/>
      <c r="AR449" s="743"/>
      <c r="AS449" s="743"/>
      <c r="AT449" s="743"/>
      <c r="AU449" s="743"/>
      <c r="AV449" s="743"/>
      <c r="AW449" s="743"/>
      <c r="AX449" s="743"/>
      <c r="AY449" s="743"/>
      <c r="AZ449" s="743"/>
      <c r="BA449" s="743"/>
      <c r="BB449" s="743"/>
      <c r="BC449" s="743"/>
      <c r="BD449" s="743"/>
      <c r="BE449" s="743"/>
      <c r="BF449" s="743"/>
      <c r="BG449" s="743"/>
      <c r="BH449" s="743"/>
      <c r="BI449" s="743"/>
      <c r="BJ449" s="743"/>
      <c r="BK449" s="743"/>
      <c r="BL449" s="743"/>
      <c r="BM449" s="743"/>
      <c r="BN449" s="743"/>
      <c r="BO449" s="743"/>
      <c r="BP449" s="743"/>
      <c r="BQ449" s="743"/>
      <c r="BR449" s="743"/>
      <c r="BS449" s="743"/>
      <c r="BT449" s="743"/>
      <c r="BU449" s="743"/>
      <c r="BV449" s="743"/>
      <c r="BW449" s="743"/>
      <c r="BX449" s="743"/>
      <c r="BY449" s="743"/>
      <c r="BZ449" s="743"/>
      <c r="CA449" s="743"/>
      <c r="CB449" s="743"/>
      <c r="CC449" s="743"/>
      <c r="CD449" s="1138"/>
    </row>
    <row r="450" spans="1:82" s="770" customFormat="1" ht="11.25" customHeight="1">
      <c r="A450" s="747" t="s">
        <v>39</v>
      </c>
      <c r="B450" s="1273" t="s">
        <v>51</v>
      </c>
      <c r="C450" s="771" t="s">
        <v>43</v>
      </c>
      <c r="D450" s="771"/>
      <c r="E450" s="771"/>
      <c r="F450" s="1350">
        <f>VLOOKUP(B450,[4]Лист_1!$A:$E,5,0)</f>
        <v>2</v>
      </c>
      <c r="G450" s="772" t="s">
        <v>22</v>
      </c>
      <c r="H450" s="769"/>
      <c r="I450" s="769"/>
      <c r="J450" s="769"/>
      <c r="K450" s="769"/>
      <c r="L450" s="769"/>
      <c r="M450" s="769"/>
      <c r="N450" s="769"/>
      <c r="O450" s="769"/>
      <c r="P450" s="769"/>
      <c r="Q450" s="769"/>
      <c r="R450" s="769"/>
      <c r="S450" s="933"/>
      <c r="T450" s="766"/>
      <c r="U450" s="773" t="s">
        <v>23</v>
      </c>
      <c r="V450" s="870" t="s">
        <v>23</v>
      </c>
      <c r="W450" s="858"/>
      <c r="X450" s="1232"/>
      <c r="Y450" s="858"/>
      <c r="Z450" s="879"/>
      <c r="AA450" s="769"/>
      <c r="AB450" s="1055"/>
      <c r="AC450" s="769"/>
      <c r="AD450" s="1135"/>
      <c r="AE450" s="769"/>
      <c r="AF450" s="769"/>
      <c r="AG450" s="743"/>
      <c r="AH450" s="743"/>
      <c r="AI450" s="743"/>
      <c r="AJ450" s="743"/>
      <c r="AK450" s="743"/>
      <c r="AL450" s="743"/>
      <c r="AM450" s="743"/>
      <c r="AN450" s="743"/>
      <c r="AO450" s="743"/>
      <c r="AP450" s="743"/>
      <c r="AQ450" s="743"/>
      <c r="AR450" s="743"/>
      <c r="AS450" s="743"/>
      <c r="AT450" s="743"/>
      <c r="AU450" s="743"/>
      <c r="AV450" s="743"/>
      <c r="AW450" s="743"/>
      <c r="AX450" s="743"/>
      <c r="AY450" s="743"/>
      <c r="AZ450" s="743"/>
      <c r="BA450" s="743"/>
      <c r="BB450" s="743"/>
      <c r="BC450" s="743"/>
      <c r="BD450" s="743"/>
      <c r="BE450" s="743"/>
      <c r="BF450" s="743"/>
      <c r="BG450" s="743"/>
      <c r="BH450" s="743"/>
      <c r="BI450" s="743"/>
      <c r="BJ450" s="743"/>
      <c r="BK450" s="743"/>
      <c r="BL450" s="743"/>
      <c r="BM450" s="743"/>
      <c r="BN450" s="743"/>
      <c r="BO450" s="743"/>
      <c r="BP450" s="743"/>
      <c r="BQ450" s="743"/>
      <c r="BR450" s="743"/>
      <c r="BS450" s="743"/>
      <c r="BT450" s="743"/>
      <c r="BU450" s="743"/>
      <c r="BV450" s="743"/>
      <c r="BW450" s="743"/>
      <c r="BX450" s="743"/>
      <c r="BY450" s="743"/>
      <c r="BZ450" s="743"/>
      <c r="CA450" s="743"/>
      <c r="CB450" s="743"/>
      <c r="CC450" s="743"/>
      <c r="CD450" s="784"/>
    </row>
    <row r="451" spans="1:82" s="770" customFormat="1">
      <c r="A451" s="747" t="s">
        <v>39</v>
      </c>
      <c r="B451" s="1273" t="s">
        <v>52</v>
      </c>
      <c r="C451" s="771" t="s">
        <v>43</v>
      </c>
      <c r="D451" s="771"/>
      <c r="E451" s="771"/>
      <c r="F451" s="1350">
        <f>VLOOKUP(B451,[4]Лист_1!$A:$E,5,0)</f>
        <v>1</v>
      </c>
      <c r="G451" s="772" t="s">
        <v>22</v>
      </c>
      <c r="H451" s="769"/>
      <c r="I451" s="769"/>
      <c r="J451" s="769"/>
      <c r="K451" s="769"/>
      <c r="L451" s="769"/>
      <c r="M451" s="769"/>
      <c r="N451" s="769"/>
      <c r="O451" s="769"/>
      <c r="P451" s="769"/>
      <c r="Q451" s="769"/>
      <c r="R451" s="769"/>
      <c r="S451" s="933"/>
      <c r="T451" s="766"/>
      <c r="U451" s="773" t="s">
        <v>23</v>
      </c>
      <c r="V451" s="870" t="s">
        <v>23</v>
      </c>
      <c r="W451" s="858"/>
      <c r="X451" s="1232"/>
      <c r="Y451" s="858"/>
      <c r="Z451" s="879"/>
      <c r="AA451" s="769"/>
      <c r="AB451" s="1055"/>
      <c r="AC451" s="769"/>
      <c r="AD451" s="1135"/>
      <c r="AE451" s="769"/>
      <c r="AF451" s="769"/>
      <c r="AG451" s="743"/>
      <c r="AH451" s="743"/>
      <c r="AI451" s="743"/>
      <c r="AJ451" s="743"/>
      <c r="AK451" s="743"/>
      <c r="AL451" s="743"/>
      <c r="AM451" s="743"/>
      <c r="AN451" s="743"/>
      <c r="AO451" s="743"/>
      <c r="AP451" s="743"/>
      <c r="AQ451" s="743"/>
      <c r="AR451" s="743"/>
      <c r="AS451" s="743"/>
      <c r="AT451" s="743"/>
      <c r="AU451" s="743"/>
      <c r="AV451" s="743"/>
      <c r="AW451" s="743"/>
      <c r="AX451" s="743"/>
      <c r="AY451" s="743"/>
      <c r="AZ451" s="743"/>
      <c r="BA451" s="743"/>
      <c r="BB451" s="743"/>
      <c r="BC451" s="743"/>
      <c r="BD451" s="743"/>
      <c r="BE451" s="743"/>
      <c r="BF451" s="743"/>
      <c r="BG451" s="743"/>
      <c r="BH451" s="743"/>
      <c r="BI451" s="743"/>
      <c r="BJ451" s="743"/>
      <c r="BK451" s="743"/>
      <c r="BL451" s="743"/>
      <c r="BM451" s="743"/>
      <c r="BN451" s="743"/>
      <c r="BO451" s="743"/>
      <c r="BP451" s="743"/>
      <c r="BQ451" s="743"/>
      <c r="BR451" s="743"/>
      <c r="BS451" s="743"/>
      <c r="BT451" s="743"/>
      <c r="BU451" s="743"/>
      <c r="BV451" s="743"/>
      <c r="BW451" s="743"/>
      <c r="BX451" s="743"/>
      <c r="BY451" s="743"/>
      <c r="BZ451" s="743"/>
      <c r="CA451" s="743"/>
      <c r="CB451" s="743"/>
      <c r="CC451" s="743"/>
      <c r="CD451" s="784"/>
    </row>
    <row r="452" spans="1:82" s="770" customFormat="1">
      <c r="A452" s="747" t="s">
        <v>35</v>
      </c>
      <c r="B452" s="1273" t="s">
        <v>612</v>
      </c>
      <c r="C452" s="771" t="s">
        <v>42</v>
      </c>
      <c r="D452" s="771"/>
      <c r="E452" s="771"/>
      <c r="F452" s="1350">
        <f>VLOOKUP(B452,[4]Лист_1!$A:$E,5,0)</f>
        <v>1</v>
      </c>
      <c r="G452" s="772" t="s">
        <v>24</v>
      </c>
      <c r="H452" s="769"/>
      <c r="I452" s="769"/>
      <c r="J452" s="769"/>
      <c r="K452" s="769"/>
      <c r="L452" s="769"/>
      <c r="M452" s="769"/>
      <c r="N452" s="769"/>
      <c r="O452" s="769"/>
      <c r="P452" s="769"/>
      <c r="Q452" s="769"/>
      <c r="R452" s="769"/>
      <c r="S452" s="933"/>
      <c r="T452" s="766"/>
      <c r="U452" s="773" t="s">
        <v>23</v>
      </c>
      <c r="V452" s="870" t="s">
        <v>23</v>
      </c>
      <c r="W452" s="858"/>
      <c r="X452" s="1232"/>
      <c r="Y452" s="858"/>
      <c r="Z452" s="879"/>
      <c r="AA452" s="769"/>
      <c r="AB452" s="1055"/>
      <c r="AC452" s="769"/>
      <c r="AD452" s="1135"/>
      <c r="AE452" s="769"/>
      <c r="AF452" s="769"/>
      <c r="AG452" s="743"/>
      <c r="AH452" s="743"/>
      <c r="AI452" s="743"/>
      <c r="AJ452" s="743"/>
      <c r="AK452" s="743"/>
      <c r="AL452" s="743"/>
      <c r="AM452" s="743"/>
      <c r="AN452" s="743"/>
      <c r="AO452" s="743"/>
      <c r="AP452" s="743"/>
      <c r="AQ452" s="743"/>
      <c r="AR452" s="743"/>
      <c r="AS452" s="743"/>
      <c r="AT452" s="743"/>
      <c r="AU452" s="743"/>
      <c r="AV452" s="743"/>
      <c r="AW452" s="743"/>
      <c r="AX452" s="743"/>
      <c r="AY452" s="743"/>
      <c r="AZ452" s="743"/>
      <c r="BA452" s="743"/>
      <c r="BB452" s="743"/>
      <c r="BC452" s="743"/>
      <c r="BD452" s="743"/>
      <c r="BE452" s="743"/>
      <c r="BF452" s="743"/>
      <c r="BG452" s="743"/>
      <c r="BH452" s="743"/>
      <c r="BI452" s="743"/>
      <c r="BJ452" s="743"/>
      <c r="BK452" s="743"/>
      <c r="BL452" s="743"/>
      <c r="BM452" s="743"/>
      <c r="BN452" s="743"/>
      <c r="BO452" s="743"/>
      <c r="BP452" s="743"/>
      <c r="BQ452" s="743"/>
      <c r="BR452" s="743"/>
      <c r="BS452" s="743"/>
      <c r="BT452" s="743"/>
      <c r="BU452" s="743"/>
      <c r="BV452" s="743"/>
      <c r="BW452" s="743"/>
      <c r="BX452" s="743"/>
      <c r="BY452" s="743"/>
      <c r="BZ452" s="743"/>
      <c r="CA452" s="743"/>
      <c r="CB452" s="743"/>
      <c r="CC452" s="743"/>
      <c r="CD452" s="784"/>
    </row>
    <row r="453" spans="1:82" s="770" customFormat="1">
      <c r="A453" s="747" t="s">
        <v>35</v>
      </c>
      <c r="B453" s="1273" t="s">
        <v>594</v>
      </c>
      <c r="C453" s="771" t="s">
        <v>42</v>
      </c>
      <c r="D453" s="771"/>
      <c r="E453" s="771"/>
      <c r="F453" s="1350">
        <f>VLOOKUP(B453,[4]Лист_1!$A:$E,5,0)</f>
        <v>1</v>
      </c>
      <c r="G453" s="772" t="s">
        <v>24</v>
      </c>
      <c r="H453" s="769"/>
      <c r="I453" s="769"/>
      <c r="J453" s="769"/>
      <c r="K453" s="769"/>
      <c r="L453" s="769"/>
      <c r="M453" s="769"/>
      <c r="N453" s="769"/>
      <c r="O453" s="769"/>
      <c r="P453" s="769"/>
      <c r="Q453" s="769"/>
      <c r="R453" s="769"/>
      <c r="S453" s="933"/>
      <c r="T453" s="766"/>
      <c r="U453" s="769"/>
      <c r="V453" s="870" t="s">
        <v>23</v>
      </c>
      <c r="W453" s="858"/>
      <c r="X453" s="1232"/>
      <c r="Y453" s="858"/>
      <c r="Z453" s="879"/>
      <c r="AA453" s="769"/>
      <c r="AB453" s="1055"/>
      <c r="AC453" s="769"/>
      <c r="AD453" s="1135"/>
      <c r="AE453" s="769"/>
      <c r="AF453" s="769"/>
      <c r="AG453" s="743"/>
      <c r="AH453" s="743"/>
      <c r="AI453" s="743"/>
      <c r="AJ453" s="743"/>
      <c r="AK453" s="743"/>
      <c r="AL453" s="743"/>
      <c r="AM453" s="743"/>
      <c r="AN453" s="743"/>
      <c r="AO453" s="743"/>
      <c r="AP453" s="743"/>
      <c r="AQ453" s="743"/>
      <c r="AR453" s="743"/>
      <c r="AS453" s="743"/>
      <c r="AT453" s="743"/>
      <c r="AU453" s="743"/>
      <c r="AV453" s="743"/>
      <c r="AW453" s="743"/>
      <c r="AX453" s="743"/>
      <c r="AY453" s="743"/>
      <c r="AZ453" s="743"/>
      <c r="BA453" s="743"/>
      <c r="BB453" s="743"/>
      <c r="BC453" s="743"/>
      <c r="BD453" s="743"/>
      <c r="BE453" s="743"/>
      <c r="BF453" s="743"/>
      <c r="BG453" s="743"/>
      <c r="BH453" s="743"/>
      <c r="BI453" s="743"/>
      <c r="BJ453" s="743"/>
      <c r="BK453" s="743"/>
      <c r="BL453" s="743"/>
      <c r="BM453" s="743"/>
      <c r="BN453" s="743"/>
      <c r="BO453" s="743"/>
      <c r="BP453" s="743"/>
      <c r="BQ453" s="743"/>
      <c r="BR453" s="743"/>
      <c r="BS453" s="743"/>
      <c r="BT453" s="743"/>
      <c r="BU453" s="743"/>
      <c r="BV453" s="743"/>
      <c r="BW453" s="743"/>
      <c r="BX453" s="743"/>
      <c r="BY453" s="743"/>
      <c r="BZ453" s="743"/>
      <c r="CA453" s="743"/>
      <c r="CB453" s="743"/>
      <c r="CC453" s="743"/>
      <c r="CD453" s="784"/>
    </row>
    <row r="454" spans="1:82" s="770" customFormat="1">
      <c r="A454" s="747" t="s">
        <v>35</v>
      </c>
      <c r="B454" s="1273" t="s">
        <v>595</v>
      </c>
      <c r="C454" s="771" t="s">
        <v>42</v>
      </c>
      <c r="D454" s="771"/>
      <c r="E454" s="771"/>
      <c r="F454" s="1350">
        <f>VLOOKUP(B454,[4]Лист_1!$A:$E,5,0)</f>
        <v>23</v>
      </c>
      <c r="G454" s="772" t="s">
        <v>24</v>
      </c>
      <c r="H454" s="769"/>
      <c r="I454" s="769"/>
      <c r="J454" s="769"/>
      <c r="K454" s="769"/>
      <c r="L454" s="769"/>
      <c r="M454" s="769"/>
      <c r="N454" s="769"/>
      <c r="O454" s="769"/>
      <c r="P454" s="769"/>
      <c r="Q454" s="769"/>
      <c r="R454" s="769"/>
      <c r="S454" s="933"/>
      <c r="T454" s="766"/>
      <c r="U454" s="769"/>
      <c r="V454" s="870" t="s">
        <v>23</v>
      </c>
      <c r="W454" s="858"/>
      <c r="X454" s="1232"/>
      <c r="Y454" s="858"/>
      <c r="Z454" s="879"/>
      <c r="AA454" s="769"/>
      <c r="AB454" s="1055"/>
      <c r="AC454" s="769"/>
      <c r="AD454" s="1135"/>
      <c r="AE454" s="769"/>
      <c r="AF454" s="769"/>
      <c r="AG454" s="743"/>
      <c r="AH454" s="743"/>
      <c r="AI454" s="743"/>
      <c r="AJ454" s="743"/>
      <c r="AK454" s="743"/>
      <c r="AL454" s="743"/>
      <c r="AM454" s="743"/>
      <c r="AN454" s="743"/>
      <c r="AO454" s="743"/>
      <c r="AP454" s="743"/>
      <c r="AQ454" s="743"/>
      <c r="AR454" s="743"/>
      <c r="AS454" s="743"/>
      <c r="AT454" s="743"/>
      <c r="AU454" s="743"/>
      <c r="AV454" s="743"/>
      <c r="AW454" s="743"/>
      <c r="AX454" s="743"/>
      <c r="AY454" s="743"/>
      <c r="AZ454" s="743"/>
      <c r="BA454" s="743"/>
      <c r="BB454" s="743"/>
      <c r="BC454" s="743"/>
      <c r="BD454" s="743"/>
      <c r="BE454" s="743"/>
      <c r="BF454" s="743"/>
      <c r="BG454" s="743"/>
      <c r="BH454" s="743"/>
      <c r="BI454" s="743"/>
      <c r="BJ454" s="743"/>
      <c r="BK454" s="743"/>
      <c r="BL454" s="743"/>
      <c r="BM454" s="743"/>
      <c r="BN454" s="743"/>
      <c r="BO454" s="743"/>
      <c r="BP454" s="743"/>
      <c r="BQ454" s="743"/>
      <c r="BR454" s="743"/>
      <c r="BS454" s="743"/>
      <c r="BT454" s="743"/>
      <c r="BU454" s="743"/>
      <c r="BV454" s="743"/>
      <c r="BW454" s="743"/>
      <c r="BX454" s="743"/>
      <c r="BY454" s="743"/>
      <c r="BZ454" s="743"/>
      <c r="CA454" s="743"/>
      <c r="CB454" s="743"/>
      <c r="CC454" s="743"/>
      <c r="CD454" s="784"/>
    </row>
    <row r="455" spans="1:82" s="770" customFormat="1">
      <c r="A455" s="747" t="s">
        <v>17</v>
      </c>
      <c r="B455" s="1273" t="s">
        <v>690</v>
      </c>
      <c r="C455" s="747" t="s">
        <v>42</v>
      </c>
      <c r="D455" s="771"/>
      <c r="E455" s="771"/>
      <c r="F455" s="1350">
        <v>0</v>
      </c>
      <c r="G455" s="772" t="s">
        <v>24</v>
      </c>
      <c r="H455" s="769"/>
      <c r="I455" s="769"/>
      <c r="J455" s="769"/>
      <c r="K455" s="769"/>
      <c r="L455" s="769"/>
      <c r="M455" s="769"/>
      <c r="N455" s="769"/>
      <c r="O455" s="769"/>
      <c r="P455" s="769"/>
      <c r="Q455" s="769"/>
      <c r="R455" s="769"/>
      <c r="S455" s="933"/>
      <c r="T455" s="769"/>
      <c r="U455" s="773" t="s">
        <v>23</v>
      </c>
      <c r="V455" s="866"/>
      <c r="W455" s="858"/>
      <c r="X455" s="1232"/>
      <c r="Y455" s="858"/>
      <c r="Z455" s="879"/>
      <c r="AA455" s="769"/>
      <c r="AB455" s="1055"/>
      <c r="AC455" s="769"/>
      <c r="AD455" s="1135"/>
      <c r="AE455" s="769"/>
      <c r="AF455" s="769"/>
      <c r="AG455" s="743"/>
      <c r="AH455" s="743"/>
      <c r="AI455" s="743"/>
      <c r="AJ455" s="743"/>
      <c r="AK455" s="743"/>
      <c r="AL455" s="743"/>
      <c r="AM455" s="743"/>
      <c r="AN455" s="743"/>
      <c r="AO455" s="743"/>
      <c r="AP455" s="743"/>
      <c r="AQ455" s="743"/>
      <c r="AR455" s="743"/>
      <c r="AS455" s="743"/>
      <c r="AT455" s="743"/>
      <c r="AU455" s="743"/>
      <c r="AV455" s="743"/>
      <c r="AW455" s="743"/>
      <c r="AX455" s="743"/>
      <c r="AY455" s="743"/>
      <c r="AZ455" s="743"/>
      <c r="BA455" s="743"/>
      <c r="BB455" s="743"/>
      <c r="BC455" s="743"/>
      <c r="BD455" s="743"/>
      <c r="BE455" s="743"/>
      <c r="BF455" s="743"/>
      <c r="BG455" s="743"/>
      <c r="BH455" s="743"/>
      <c r="BI455" s="743"/>
      <c r="BJ455" s="743"/>
      <c r="BK455" s="743"/>
      <c r="BL455" s="743"/>
      <c r="BM455" s="743"/>
      <c r="BN455" s="743"/>
      <c r="BO455" s="743"/>
      <c r="BP455" s="743"/>
      <c r="BQ455" s="743"/>
      <c r="BR455" s="743"/>
      <c r="BS455" s="743"/>
      <c r="BT455" s="743"/>
      <c r="BU455" s="743"/>
      <c r="BV455" s="743"/>
      <c r="BW455" s="743"/>
      <c r="BX455" s="743"/>
      <c r="BY455" s="743"/>
      <c r="BZ455" s="743"/>
      <c r="CA455" s="743"/>
      <c r="CB455" s="743"/>
      <c r="CC455" s="743"/>
      <c r="CD455" s="784"/>
    </row>
    <row r="456" spans="1:82">
      <c r="A456" s="896" t="s">
        <v>17</v>
      </c>
      <c r="B456" s="1273" t="s">
        <v>1209</v>
      </c>
      <c r="C456" s="896" t="s">
        <v>42</v>
      </c>
      <c r="D456" s="897"/>
      <c r="E456" s="897"/>
      <c r="F456" s="1350">
        <f>VLOOKUP(B456,[4]Лист_1!$A:$E,5,0)</f>
        <v>44</v>
      </c>
      <c r="G456" s="898" t="s">
        <v>24</v>
      </c>
      <c r="H456" s="895"/>
      <c r="I456" s="895"/>
      <c r="J456" s="895"/>
      <c r="K456" s="895"/>
      <c r="L456" s="895"/>
      <c r="M456" s="895"/>
      <c r="N456" s="895"/>
      <c r="O456" s="895"/>
      <c r="P456" s="895"/>
      <c r="Q456" s="895"/>
      <c r="R456" s="895"/>
      <c r="S456" s="933"/>
      <c r="T456" s="895"/>
      <c r="U456" s="773" t="s">
        <v>23</v>
      </c>
      <c r="V456" s="773" t="s">
        <v>23</v>
      </c>
      <c r="W456" s="895"/>
      <c r="Y456" s="895"/>
      <c r="Z456" s="895"/>
      <c r="AA456" s="895"/>
      <c r="AB456" s="1055"/>
      <c r="AC456" s="895"/>
      <c r="AD456" s="1135"/>
      <c r="AE456" s="895"/>
      <c r="AF456" s="895"/>
      <c r="AG456" s="743"/>
      <c r="AH456" s="743"/>
      <c r="AI456" s="743"/>
      <c r="AJ456" s="743"/>
      <c r="AK456" s="743"/>
      <c r="AL456" s="743"/>
      <c r="AM456" s="743"/>
      <c r="AN456" s="743"/>
      <c r="AO456" s="743"/>
      <c r="AP456" s="743"/>
      <c r="AQ456" s="743"/>
      <c r="AR456" s="743"/>
      <c r="AS456" s="743"/>
      <c r="AT456" s="743"/>
      <c r="AU456" s="743"/>
      <c r="AV456" s="743"/>
      <c r="AW456" s="743"/>
      <c r="AX456" s="743"/>
      <c r="AY456" s="743"/>
      <c r="AZ456" s="743"/>
      <c r="BA456" s="743"/>
      <c r="BB456" s="743"/>
      <c r="BC456" s="743"/>
      <c r="BD456" s="743"/>
      <c r="BE456" s="743"/>
      <c r="BF456" s="743"/>
      <c r="BG456" s="743"/>
      <c r="BH456" s="743"/>
      <c r="BI456" s="743"/>
      <c r="BJ456" s="743"/>
      <c r="BK456" s="743"/>
      <c r="BL456" s="743"/>
      <c r="BM456" s="743"/>
      <c r="BN456" s="743"/>
      <c r="BO456" s="743"/>
      <c r="BP456" s="743"/>
      <c r="BQ456" s="743"/>
      <c r="BR456" s="743"/>
      <c r="BS456" s="743"/>
      <c r="BT456" s="743"/>
      <c r="BU456" s="743"/>
      <c r="BV456" s="743"/>
      <c r="BW456" s="743"/>
      <c r="BX456" s="743"/>
      <c r="BY456" s="743"/>
      <c r="BZ456" s="743"/>
      <c r="CA456" s="743"/>
      <c r="CB456" s="743"/>
      <c r="CC456" s="743"/>
    </row>
    <row r="457" spans="1:82">
      <c r="A457" s="896" t="s">
        <v>17</v>
      </c>
      <c r="B457" s="1273" t="s">
        <v>831</v>
      </c>
      <c r="C457" s="896" t="s">
        <v>43</v>
      </c>
      <c r="D457" s="897"/>
      <c r="E457" s="897"/>
      <c r="F457" s="1350">
        <f>VLOOKUP(B457,[4]Лист_1!$A:$E,5,0)</f>
        <v>9</v>
      </c>
      <c r="G457" s="898" t="s">
        <v>24</v>
      </c>
      <c r="H457" s="895"/>
      <c r="I457" s="895"/>
      <c r="J457" s="895"/>
      <c r="K457" s="895"/>
      <c r="L457" s="895"/>
      <c r="M457" s="895"/>
      <c r="N457" s="895"/>
      <c r="O457" s="895"/>
      <c r="P457" s="895"/>
      <c r="Q457" s="895"/>
      <c r="R457" s="895"/>
      <c r="S457" s="933"/>
      <c r="T457" s="895"/>
      <c r="U457" s="773" t="s">
        <v>23</v>
      </c>
      <c r="V457" s="773" t="s">
        <v>23</v>
      </c>
      <c r="W457" s="895"/>
      <c r="Y457" s="895"/>
      <c r="Z457" s="895"/>
      <c r="AA457" s="895"/>
      <c r="AB457" s="1055"/>
      <c r="AC457" s="895"/>
      <c r="AD457" s="1135"/>
      <c r="AE457" s="895"/>
      <c r="AF457" s="895"/>
      <c r="AG457" s="743"/>
      <c r="AH457" s="743"/>
      <c r="AI457" s="743"/>
      <c r="AJ457" s="743"/>
      <c r="AK457" s="743"/>
      <c r="AL457" s="743"/>
      <c r="AM457" s="743"/>
      <c r="AN457" s="743"/>
      <c r="AO457" s="743"/>
      <c r="AP457" s="743"/>
      <c r="AQ457" s="743"/>
      <c r="AR457" s="743"/>
      <c r="AS457" s="743"/>
      <c r="AT457" s="743"/>
      <c r="AU457" s="743"/>
      <c r="AV457" s="743"/>
      <c r="AW457" s="743"/>
      <c r="AX457" s="743"/>
      <c r="AY457" s="743"/>
      <c r="AZ457" s="743"/>
      <c r="BA457" s="743"/>
      <c r="BB457" s="743"/>
      <c r="BC457" s="743"/>
      <c r="BD457" s="743"/>
      <c r="BE457" s="743"/>
      <c r="BF457" s="743"/>
      <c r="BG457" s="743"/>
      <c r="BH457" s="743"/>
      <c r="BI457" s="743"/>
      <c r="BJ457" s="743"/>
      <c r="BK457" s="743"/>
      <c r="BL457" s="743"/>
      <c r="BM457" s="743"/>
      <c r="BN457" s="743"/>
      <c r="BO457" s="743"/>
      <c r="BP457" s="743"/>
      <c r="BQ457" s="743"/>
      <c r="BR457" s="743"/>
      <c r="BS457" s="743"/>
      <c r="BT457" s="743"/>
      <c r="BU457" s="743"/>
      <c r="BV457" s="743"/>
      <c r="BW457" s="743"/>
      <c r="BX457" s="743"/>
      <c r="BY457" s="743"/>
      <c r="BZ457" s="743"/>
      <c r="CA457" s="743"/>
      <c r="CB457" s="743"/>
      <c r="CC457" s="743"/>
    </row>
    <row r="458" spans="1:82" ht="13.2">
      <c r="A458" s="896" t="s">
        <v>17</v>
      </c>
      <c r="B458" s="1273" t="s">
        <v>851</v>
      </c>
      <c r="C458" s="896" t="s">
        <v>42</v>
      </c>
      <c r="D458" s="897"/>
      <c r="E458" s="897"/>
      <c r="F458" s="1350">
        <f>VLOOKUP(B458,[4]Лист_1!$A:$E,5,0)</f>
        <v>71</v>
      </c>
      <c r="G458" s="898" t="s">
        <v>24</v>
      </c>
      <c r="H458" s="954"/>
      <c r="I458" s="954"/>
      <c r="J458" s="954"/>
      <c r="K458" s="1352"/>
      <c r="L458" s="954"/>
      <c r="M458" s="954"/>
      <c r="N458" s="954"/>
      <c r="O458" s="954"/>
      <c r="P458" s="954"/>
      <c r="Q458" s="954"/>
      <c r="R458" s="954"/>
      <c r="S458" s="933"/>
      <c r="T458" s="954"/>
      <c r="U458" s="773" t="s">
        <v>23</v>
      </c>
      <c r="V458" s="954"/>
      <c r="W458" s="954"/>
      <c r="Y458" s="954"/>
      <c r="Z458" s="954"/>
      <c r="AA458" s="954"/>
      <c r="AB458" s="1055"/>
      <c r="AC458" s="954"/>
      <c r="AD458" s="1135"/>
      <c r="AE458" s="954"/>
      <c r="AF458" s="954"/>
      <c r="AG458" s="743"/>
      <c r="AH458" s="743"/>
      <c r="AI458" s="743"/>
      <c r="AJ458" s="743"/>
      <c r="AK458" s="743"/>
      <c r="AL458" s="743"/>
      <c r="AM458" s="743"/>
      <c r="AN458" s="743"/>
      <c r="AO458" s="743"/>
      <c r="AP458" s="743"/>
      <c r="AQ458" s="743"/>
      <c r="AR458" s="743"/>
      <c r="AS458" s="743"/>
      <c r="AT458" s="743"/>
      <c r="AU458" s="743"/>
      <c r="AV458" s="743"/>
      <c r="AW458" s="743"/>
      <c r="AX458" s="743"/>
      <c r="AY458" s="743"/>
      <c r="AZ458" s="743"/>
      <c r="BA458" s="743"/>
      <c r="BB458" s="743"/>
      <c r="BC458" s="743"/>
      <c r="BD458" s="743"/>
      <c r="BE458" s="743"/>
      <c r="BF458" s="743"/>
      <c r="BG458" s="743"/>
      <c r="BH458" s="743"/>
      <c r="BI458" s="743"/>
      <c r="BJ458" s="743"/>
      <c r="BK458" s="743"/>
      <c r="BL458" s="743"/>
      <c r="BM458" s="743"/>
      <c r="BN458" s="743"/>
      <c r="BO458" s="743"/>
      <c r="BP458" s="743"/>
      <c r="BQ458" s="743"/>
      <c r="BR458" s="743"/>
      <c r="BS458" s="743"/>
      <c r="BT458" s="743"/>
      <c r="BU458" s="743"/>
      <c r="BV458" s="743"/>
      <c r="BW458" s="743"/>
      <c r="BX458" s="743"/>
      <c r="BY458" s="743"/>
      <c r="BZ458" s="743"/>
      <c r="CA458" s="743"/>
      <c r="CB458" s="743"/>
      <c r="CC458" s="743"/>
    </row>
    <row r="459" spans="1:82">
      <c r="A459" s="896" t="s">
        <v>17</v>
      </c>
      <c r="B459" s="1273" t="s">
        <v>850</v>
      </c>
      <c r="C459" s="896" t="s">
        <v>43</v>
      </c>
      <c r="D459" s="897"/>
      <c r="E459" s="897"/>
      <c r="F459" s="1350">
        <f>VLOOKUP(B459,[4]Лист_1!$A:$E,5,0)</f>
        <v>8</v>
      </c>
      <c r="G459" s="898" t="s">
        <v>24</v>
      </c>
      <c r="H459" s="954"/>
      <c r="I459" s="954"/>
      <c r="J459" s="954"/>
      <c r="K459" s="954"/>
      <c r="L459" s="954"/>
      <c r="M459" s="954"/>
      <c r="N459" s="954"/>
      <c r="O459" s="954"/>
      <c r="P459" s="954"/>
      <c r="Q459" s="954"/>
      <c r="R459" s="954"/>
      <c r="S459" s="933"/>
      <c r="T459" s="954"/>
      <c r="U459" s="773" t="s">
        <v>23</v>
      </c>
      <c r="V459" s="954"/>
      <c r="W459" s="954"/>
      <c r="Y459" s="954"/>
      <c r="Z459" s="954"/>
      <c r="AA459" s="954"/>
      <c r="AB459" s="1055"/>
      <c r="AC459" s="954"/>
      <c r="AD459" s="1135"/>
      <c r="AE459" s="954"/>
      <c r="AF459" s="954"/>
      <c r="AG459" s="743"/>
      <c r="AH459" s="743"/>
      <c r="AI459" s="743"/>
      <c r="AJ459" s="743"/>
      <c r="AK459" s="743"/>
      <c r="AL459" s="743"/>
      <c r="AM459" s="743"/>
      <c r="AN459" s="743"/>
      <c r="AO459" s="743"/>
      <c r="AP459" s="743"/>
      <c r="AQ459" s="743"/>
      <c r="AR459" s="743"/>
      <c r="AS459" s="743"/>
      <c r="AT459" s="743"/>
      <c r="AU459" s="743"/>
      <c r="AV459" s="743"/>
      <c r="AW459" s="743"/>
      <c r="AX459" s="743"/>
      <c r="AY459" s="743"/>
      <c r="AZ459" s="743"/>
      <c r="BA459" s="743"/>
      <c r="BB459" s="743"/>
      <c r="BC459" s="743"/>
      <c r="BD459" s="743"/>
      <c r="BE459" s="743"/>
      <c r="BF459" s="743"/>
      <c r="BG459" s="743"/>
      <c r="BH459" s="743"/>
      <c r="BI459" s="743"/>
      <c r="BJ459" s="743"/>
      <c r="BK459" s="743"/>
      <c r="BL459" s="743"/>
      <c r="BM459" s="743"/>
      <c r="BN459" s="743"/>
      <c r="BO459" s="743"/>
      <c r="BP459" s="743"/>
      <c r="BQ459" s="743"/>
      <c r="BR459" s="743"/>
      <c r="BS459" s="743"/>
      <c r="BT459" s="743"/>
      <c r="BU459" s="743"/>
      <c r="BV459" s="743"/>
      <c r="BW459" s="743"/>
      <c r="BX459" s="743"/>
      <c r="BY459" s="743"/>
      <c r="BZ459" s="743"/>
      <c r="CA459" s="743"/>
      <c r="CB459" s="743"/>
      <c r="CC459" s="743"/>
    </row>
    <row r="460" spans="1:82">
      <c r="A460" s="896" t="s">
        <v>17</v>
      </c>
      <c r="B460" s="1273" t="s">
        <v>779</v>
      </c>
      <c r="C460" s="896" t="s">
        <v>42</v>
      </c>
      <c r="D460" s="897"/>
      <c r="E460" s="897"/>
      <c r="F460" s="1350">
        <f>VLOOKUP(B460,[4]Лист_1!$A:$E,5,0)</f>
        <v>0</v>
      </c>
      <c r="G460" s="898" t="s">
        <v>22</v>
      </c>
      <c r="H460" s="895"/>
      <c r="I460" s="895"/>
      <c r="J460" s="895"/>
      <c r="K460" s="895"/>
      <c r="L460" s="895"/>
      <c r="M460" s="895"/>
      <c r="N460" s="895"/>
      <c r="O460" s="895"/>
      <c r="P460" s="895"/>
      <c r="Q460" s="895"/>
      <c r="R460" s="895"/>
      <c r="S460" s="933"/>
      <c r="T460" s="895"/>
      <c r="U460" s="773" t="s">
        <v>23</v>
      </c>
      <c r="V460" s="895"/>
      <c r="W460" s="895"/>
      <c r="Y460" s="895"/>
      <c r="Z460" s="895"/>
      <c r="AA460" s="895"/>
      <c r="AB460" s="1055"/>
      <c r="AC460" s="895"/>
      <c r="AD460" s="1135"/>
      <c r="AE460" s="895"/>
      <c r="AF460" s="895"/>
      <c r="AG460" s="743"/>
      <c r="AH460" s="743"/>
      <c r="AI460" s="743"/>
      <c r="AJ460" s="743"/>
      <c r="AK460" s="743"/>
      <c r="AL460" s="743"/>
      <c r="AM460" s="743"/>
      <c r="AN460" s="743"/>
      <c r="AO460" s="743"/>
      <c r="AP460" s="743"/>
      <c r="AQ460" s="743"/>
      <c r="AR460" s="743"/>
      <c r="AS460" s="743"/>
      <c r="AT460" s="743"/>
      <c r="AU460" s="743"/>
      <c r="AV460" s="743"/>
      <c r="AW460" s="743"/>
      <c r="AX460" s="743"/>
      <c r="AY460" s="743"/>
      <c r="AZ460" s="743"/>
      <c r="BA460" s="743"/>
      <c r="BB460" s="743"/>
      <c r="BC460" s="743"/>
      <c r="BD460" s="743"/>
      <c r="BE460" s="743"/>
      <c r="BF460" s="743"/>
      <c r="BG460" s="743"/>
      <c r="BH460" s="743"/>
      <c r="BI460" s="743"/>
      <c r="BJ460" s="743"/>
      <c r="BK460" s="743"/>
      <c r="BL460" s="743"/>
      <c r="BM460" s="743"/>
      <c r="BN460" s="743"/>
      <c r="BO460" s="743"/>
      <c r="BP460" s="743"/>
      <c r="BQ460" s="743"/>
      <c r="BR460" s="743"/>
      <c r="BS460" s="743"/>
      <c r="BT460" s="743"/>
      <c r="BU460" s="743"/>
      <c r="BV460" s="743"/>
      <c r="BW460" s="743"/>
      <c r="BX460" s="743"/>
      <c r="BY460" s="743"/>
      <c r="BZ460" s="743"/>
      <c r="CA460" s="743"/>
      <c r="CB460" s="743"/>
      <c r="CC460" s="743"/>
    </row>
    <row r="461" spans="1:82">
      <c r="A461" s="896" t="s">
        <v>17</v>
      </c>
      <c r="B461" s="1273" t="s">
        <v>777</v>
      </c>
      <c r="C461" s="896" t="s">
        <v>42</v>
      </c>
      <c r="D461" s="897"/>
      <c r="E461" s="897"/>
      <c r="F461" s="1350">
        <f>VLOOKUP(B461,[4]Лист_1!$A:$E,5,0)</f>
        <v>2</v>
      </c>
      <c r="G461" s="898" t="s">
        <v>22</v>
      </c>
      <c r="H461" s="895"/>
      <c r="I461" s="895"/>
      <c r="J461" s="895"/>
      <c r="K461" s="895"/>
      <c r="L461" s="895"/>
      <c r="M461" s="895"/>
      <c r="N461" s="895"/>
      <c r="O461" s="895"/>
      <c r="P461" s="895"/>
      <c r="Q461" s="895"/>
      <c r="R461" s="895"/>
      <c r="S461" s="933"/>
      <c r="T461" s="895"/>
      <c r="U461" s="773" t="s">
        <v>23</v>
      </c>
      <c r="V461" s="895"/>
      <c r="W461" s="895"/>
      <c r="Y461" s="895"/>
      <c r="Z461" s="895"/>
      <c r="AA461" s="895"/>
      <c r="AB461" s="1055"/>
      <c r="AC461" s="895"/>
      <c r="AD461" s="1135"/>
      <c r="AE461" s="895"/>
      <c r="AF461" s="895"/>
      <c r="AG461" s="743"/>
      <c r="AH461" s="743"/>
      <c r="AI461" s="743"/>
      <c r="AJ461" s="743"/>
      <c r="AK461" s="743"/>
      <c r="AL461" s="743"/>
      <c r="AM461" s="743"/>
      <c r="AN461" s="743"/>
      <c r="AO461" s="743"/>
      <c r="AP461" s="743"/>
      <c r="AQ461" s="743"/>
      <c r="AR461" s="743"/>
      <c r="AS461" s="743"/>
      <c r="AT461" s="743"/>
      <c r="AU461" s="743"/>
      <c r="AV461" s="743"/>
      <c r="AW461" s="743"/>
      <c r="AX461" s="743"/>
      <c r="AY461" s="743"/>
      <c r="AZ461" s="743"/>
      <c r="BA461" s="743"/>
      <c r="BB461" s="743"/>
      <c r="BC461" s="743"/>
      <c r="BD461" s="743"/>
      <c r="BE461" s="743"/>
      <c r="BF461" s="743"/>
      <c r="BG461" s="743"/>
      <c r="BH461" s="743"/>
      <c r="BI461" s="743"/>
      <c r="BJ461" s="743"/>
      <c r="BK461" s="743"/>
      <c r="BL461" s="743"/>
      <c r="BM461" s="743"/>
      <c r="BN461" s="743"/>
      <c r="BO461" s="743"/>
      <c r="BP461" s="743"/>
      <c r="BQ461" s="743"/>
      <c r="BR461" s="743"/>
      <c r="BS461" s="743"/>
      <c r="BT461" s="743"/>
      <c r="BU461" s="743"/>
      <c r="BV461" s="743"/>
      <c r="BW461" s="743"/>
      <c r="BX461" s="743"/>
      <c r="BY461" s="743"/>
      <c r="BZ461" s="743"/>
      <c r="CA461" s="743"/>
      <c r="CB461" s="743"/>
      <c r="CC461" s="743"/>
    </row>
    <row r="462" spans="1:82">
      <c r="A462" s="980" t="s">
        <v>17</v>
      </c>
      <c r="B462" s="1273" t="s">
        <v>778</v>
      </c>
      <c r="C462" s="980" t="s">
        <v>42</v>
      </c>
      <c r="D462" s="981"/>
      <c r="E462" s="981"/>
      <c r="F462" s="1350">
        <f>VLOOKUP(B462,[4]Лист_1!$A:$E,5,0)</f>
        <v>92</v>
      </c>
      <c r="G462" s="982" t="s">
        <v>24</v>
      </c>
      <c r="H462" s="983"/>
      <c r="I462" s="983"/>
      <c r="J462" s="983"/>
      <c r="K462" s="983"/>
      <c r="L462" s="983"/>
      <c r="M462" s="983"/>
      <c r="N462" s="983"/>
      <c r="O462" s="983"/>
      <c r="P462" s="983"/>
      <c r="Q462" s="983"/>
      <c r="R462" s="983"/>
      <c r="S462" s="984"/>
      <c r="T462" s="983"/>
      <c r="U462" s="985" t="s">
        <v>23</v>
      </c>
      <c r="V462" s="985" t="s">
        <v>23</v>
      </c>
      <c r="W462" s="983"/>
      <c r="X462" s="1320"/>
      <c r="Y462" s="983"/>
      <c r="Z462" s="983"/>
      <c r="AA462" s="983"/>
      <c r="AB462" s="1059"/>
      <c r="AC462" s="983"/>
      <c r="AD462" s="1059"/>
      <c r="AE462" s="983"/>
      <c r="AF462" s="983"/>
      <c r="AG462" s="743"/>
      <c r="AH462" s="743"/>
      <c r="AI462" s="743"/>
      <c r="AJ462" s="743"/>
      <c r="AK462" s="743"/>
      <c r="AL462" s="743"/>
      <c r="AM462" s="743"/>
      <c r="AN462" s="743"/>
      <c r="AO462" s="743"/>
      <c r="AP462" s="743"/>
      <c r="AQ462" s="743"/>
      <c r="AR462" s="743"/>
      <c r="AS462" s="743"/>
      <c r="AT462" s="743"/>
      <c r="AU462" s="743"/>
      <c r="AV462" s="743"/>
      <c r="AW462" s="743"/>
      <c r="AX462" s="743"/>
      <c r="AY462" s="743"/>
      <c r="AZ462" s="743"/>
      <c r="BA462" s="743"/>
      <c r="BB462" s="743"/>
      <c r="BC462" s="743"/>
      <c r="BD462" s="743"/>
      <c r="BE462" s="743"/>
      <c r="BF462" s="743"/>
      <c r="BG462" s="743"/>
      <c r="BH462" s="743"/>
      <c r="BI462" s="743"/>
      <c r="BJ462" s="743"/>
      <c r="BK462" s="743"/>
      <c r="BL462" s="743"/>
      <c r="BM462" s="743"/>
      <c r="BN462" s="743"/>
      <c r="BO462" s="743"/>
      <c r="BP462" s="743"/>
      <c r="BQ462" s="743"/>
      <c r="BR462" s="743"/>
      <c r="BS462" s="743"/>
      <c r="BT462" s="743"/>
      <c r="BU462" s="743"/>
      <c r="BV462" s="743"/>
      <c r="BW462" s="743"/>
      <c r="BX462" s="743"/>
      <c r="BY462" s="743"/>
      <c r="BZ462" s="743"/>
      <c r="CA462" s="743"/>
      <c r="CB462" s="743"/>
      <c r="CC462" s="743"/>
    </row>
    <row r="463" spans="1:82" s="988" customFormat="1">
      <c r="A463" s="973" t="s">
        <v>17</v>
      </c>
      <c r="B463" s="1273" t="s">
        <v>1030</v>
      </c>
      <c r="C463" s="973" t="s">
        <v>42</v>
      </c>
      <c r="D463" s="986"/>
      <c r="E463" s="986"/>
      <c r="F463" s="1350">
        <f>VLOOKUP(B463,[4]Лист_1!$A:$E,5,0)</f>
        <v>88</v>
      </c>
      <c r="G463" s="987" t="s">
        <v>24</v>
      </c>
      <c r="H463" s="1231"/>
      <c r="I463" s="1231"/>
      <c r="J463" s="1231"/>
      <c r="K463" s="1231"/>
      <c r="L463" s="1231"/>
      <c r="M463" s="1231"/>
      <c r="N463" s="1231"/>
      <c r="O463" s="1231"/>
      <c r="P463" s="1231"/>
      <c r="Q463" s="1231"/>
      <c r="R463" s="1231"/>
      <c r="S463" s="1232"/>
      <c r="T463" s="1231"/>
      <c r="U463" s="1312" t="s">
        <v>23</v>
      </c>
      <c r="V463" s="1231"/>
      <c r="W463" s="1231"/>
      <c r="X463" s="1232"/>
      <c r="Y463" s="1231"/>
      <c r="Z463" s="1231"/>
      <c r="AA463" s="1231"/>
      <c r="AB463" s="1231"/>
      <c r="AC463" s="1231"/>
      <c r="AD463" s="1231"/>
      <c r="AE463" s="1231"/>
      <c r="AF463" s="1231"/>
      <c r="AG463" s="1138"/>
    </row>
    <row r="464" spans="1:82">
      <c r="A464" s="973" t="s">
        <v>17</v>
      </c>
      <c r="B464" s="1273" t="s">
        <v>1140</v>
      </c>
      <c r="C464" s="973" t="s">
        <v>42</v>
      </c>
      <c r="F464" s="1350">
        <f>VLOOKUP(B464,[4]Лист_1!$A:$E,5,0)</f>
        <v>90</v>
      </c>
      <c r="G464" s="987" t="s">
        <v>24</v>
      </c>
      <c r="H464" s="1231"/>
      <c r="I464" s="1231"/>
      <c r="J464" s="1231"/>
      <c r="K464" s="1231"/>
      <c r="L464" s="1231"/>
      <c r="M464" s="1231"/>
      <c r="N464" s="1231"/>
      <c r="O464" s="1231"/>
      <c r="P464" s="1231"/>
      <c r="Q464" s="1231"/>
      <c r="R464" s="1231"/>
      <c r="S464" s="1232"/>
      <c r="T464" s="1231"/>
      <c r="U464" s="1312" t="s">
        <v>23</v>
      </c>
      <c r="V464" s="1231"/>
      <c r="W464" s="1231"/>
      <c r="Y464" s="1231"/>
      <c r="Z464" s="1231"/>
      <c r="AA464" s="1231"/>
      <c r="AB464" s="1231"/>
      <c r="AC464" s="1231"/>
      <c r="AD464" s="1231"/>
      <c r="AE464" s="1231"/>
      <c r="AF464" s="1231"/>
      <c r="AG464" s="743"/>
      <c r="AH464" s="743"/>
      <c r="AI464" s="743"/>
      <c r="AJ464" s="743"/>
      <c r="AK464" s="743"/>
      <c r="AL464" s="743"/>
      <c r="AM464" s="743"/>
      <c r="AN464" s="743"/>
      <c r="AO464" s="743"/>
      <c r="AP464" s="743"/>
      <c r="AQ464" s="743"/>
      <c r="AR464" s="743"/>
      <c r="AS464" s="743"/>
      <c r="AT464" s="743"/>
      <c r="AU464" s="743"/>
      <c r="AV464" s="743"/>
      <c r="AW464" s="743"/>
      <c r="AX464" s="743"/>
      <c r="AY464" s="743"/>
      <c r="AZ464" s="743"/>
      <c r="BA464" s="743"/>
      <c r="BB464" s="743"/>
      <c r="BC464" s="743"/>
      <c r="BD464" s="743"/>
      <c r="BE464" s="743"/>
      <c r="BF464" s="743"/>
      <c r="BG464" s="743"/>
      <c r="BH464" s="743"/>
      <c r="BI464" s="743"/>
      <c r="BJ464" s="743"/>
      <c r="BK464" s="743"/>
      <c r="BL464" s="743"/>
      <c r="BM464" s="743"/>
      <c r="BN464" s="743"/>
      <c r="BO464" s="743"/>
      <c r="BP464" s="743"/>
      <c r="BQ464" s="743"/>
      <c r="BR464" s="743"/>
      <c r="BS464" s="743"/>
      <c r="BT464" s="743"/>
      <c r="BU464" s="743"/>
      <c r="BV464" s="743"/>
      <c r="BW464" s="743"/>
      <c r="BX464" s="743"/>
      <c r="BY464" s="743"/>
      <c r="BZ464" s="743"/>
      <c r="CA464" s="743"/>
      <c r="CB464" s="743"/>
      <c r="CC464" s="743"/>
    </row>
    <row r="465" spans="1:81">
      <c r="A465" s="1260"/>
      <c r="B465" s="1273"/>
      <c r="C465" s="1260"/>
      <c r="F465" s="1261"/>
      <c r="G465" s="1262"/>
      <c r="V465" s="192"/>
      <c r="W465" s="1068"/>
      <c r="X465" s="1321"/>
      <c r="Y465" s="1068"/>
      <c r="AG465" s="743"/>
      <c r="AH465" s="743"/>
      <c r="AI465" s="743"/>
      <c r="AJ465" s="743"/>
      <c r="AK465" s="743"/>
      <c r="AL465" s="743"/>
      <c r="AM465" s="743"/>
      <c r="AN465" s="743"/>
      <c r="AO465" s="743"/>
      <c r="AP465" s="743"/>
      <c r="AQ465" s="743"/>
      <c r="AR465" s="743"/>
      <c r="AS465" s="743"/>
      <c r="AT465" s="743"/>
      <c r="AU465" s="743"/>
      <c r="AV465" s="743"/>
      <c r="AW465" s="743"/>
      <c r="AX465" s="743"/>
      <c r="AY465" s="743"/>
      <c r="AZ465" s="743"/>
      <c r="BA465" s="743"/>
      <c r="BB465" s="743"/>
      <c r="BC465" s="743"/>
      <c r="BD465" s="743"/>
      <c r="BE465" s="743"/>
      <c r="BF465" s="743"/>
      <c r="BG465" s="743"/>
      <c r="BH465" s="743"/>
      <c r="BI465" s="743"/>
      <c r="BJ465" s="743"/>
      <c r="BK465" s="743"/>
      <c r="BL465" s="743"/>
      <c r="BM465" s="743"/>
      <c r="BN465" s="743"/>
      <c r="BO465" s="743"/>
      <c r="BP465" s="743"/>
      <c r="BQ465" s="743"/>
      <c r="BR465" s="743"/>
      <c r="BS465" s="743"/>
      <c r="BT465" s="743"/>
      <c r="BU465" s="743"/>
      <c r="BV465" s="743"/>
      <c r="BW465" s="743"/>
      <c r="BX465" s="743"/>
      <c r="BY465" s="743"/>
      <c r="BZ465" s="743"/>
      <c r="CA465" s="743"/>
      <c r="CB465" s="743"/>
      <c r="CC465" s="743"/>
    </row>
    <row r="466" spans="1:81">
      <c r="B466" s="1273" t="s">
        <v>53</v>
      </c>
      <c r="F466" s="206">
        <f>SUM(F3:F221)</f>
        <v>7556</v>
      </c>
      <c r="V466" s="192"/>
      <c r="W466" s="1068"/>
      <c r="X466" s="1321"/>
      <c r="Y466" s="1068"/>
      <c r="AG466" s="743"/>
      <c r="AH466" s="743"/>
      <c r="AI466" s="743"/>
      <c r="AJ466" s="743"/>
      <c r="AK466" s="743"/>
      <c r="AL466" s="743"/>
      <c r="AM466" s="743"/>
      <c r="AN466" s="743"/>
      <c r="AO466" s="743"/>
      <c r="AP466" s="743"/>
      <c r="AQ466" s="743"/>
      <c r="AR466" s="743"/>
      <c r="AS466" s="743"/>
      <c r="AT466" s="743"/>
      <c r="AU466" s="743"/>
      <c r="AV466" s="743"/>
      <c r="AW466" s="743"/>
      <c r="AX466" s="743"/>
      <c r="AY466" s="743"/>
      <c r="AZ466" s="743"/>
      <c r="BA466" s="743"/>
      <c r="BB466" s="743"/>
      <c r="BC466" s="743"/>
      <c r="BD466" s="743"/>
      <c r="BE466" s="743"/>
      <c r="BF466" s="743"/>
      <c r="BG466" s="743"/>
      <c r="BH466" s="743"/>
      <c r="BI466" s="743"/>
      <c r="BJ466" s="743"/>
      <c r="BK466" s="743"/>
      <c r="BL466" s="743"/>
      <c r="BM466" s="743"/>
      <c r="BN466" s="743"/>
      <c r="BO466" s="743"/>
      <c r="BP466" s="743"/>
      <c r="BQ466" s="743"/>
      <c r="BR466" s="743"/>
      <c r="BS466" s="743"/>
      <c r="BT466" s="743"/>
      <c r="BU466" s="743"/>
      <c r="BV466" s="743"/>
      <c r="BW466" s="743"/>
      <c r="BX466" s="743"/>
      <c r="BY466" s="743"/>
      <c r="BZ466" s="743"/>
      <c r="CA466" s="743"/>
      <c r="CB466" s="743"/>
      <c r="CC466" s="743"/>
    </row>
    <row r="467" spans="1:81">
      <c r="B467" s="1273" t="s">
        <v>54</v>
      </c>
      <c r="F467" s="206">
        <f>SUM(F324:F454)</f>
        <v>7212</v>
      </c>
      <c r="V467" s="192"/>
      <c r="W467" s="1068"/>
      <c r="X467" s="1321"/>
      <c r="Y467" s="1068"/>
      <c r="AG467" s="743"/>
      <c r="AH467" s="743"/>
      <c r="AI467" s="743"/>
      <c r="AJ467" s="743"/>
      <c r="AK467" s="743"/>
      <c r="AL467" s="743"/>
      <c r="AM467" s="743"/>
      <c r="AN467" s="743"/>
      <c r="AO467" s="743"/>
      <c r="AP467" s="743"/>
      <c r="AQ467" s="743"/>
      <c r="AR467" s="743"/>
      <c r="AS467" s="743"/>
      <c r="AT467" s="743"/>
      <c r="AU467" s="743"/>
      <c r="AV467" s="743"/>
      <c r="AW467" s="743"/>
      <c r="AX467" s="743"/>
      <c r="AY467" s="743"/>
      <c r="AZ467" s="743"/>
      <c r="BA467" s="743"/>
      <c r="BB467" s="743"/>
      <c r="BC467" s="743"/>
      <c r="BD467" s="743"/>
      <c r="BE467" s="743"/>
      <c r="BF467" s="743"/>
      <c r="BG467" s="743"/>
      <c r="BH467" s="743"/>
      <c r="BI467" s="743"/>
      <c r="BJ467" s="743"/>
      <c r="BK467" s="743"/>
      <c r="BL467" s="743"/>
      <c r="BM467" s="743"/>
      <c r="BN467" s="743"/>
      <c r="BO467" s="743"/>
      <c r="BP467" s="743"/>
      <c r="BQ467" s="743"/>
      <c r="BR467" s="743"/>
      <c r="BS467" s="743"/>
      <c r="BT467" s="743"/>
      <c r="BU467" s="743"/>
      <c r="BV467" s="743"/>
      <c r="BW467" s="743"/>
      <c r="BX467" s="743"/>
      <c r="BY467" s="743"/>
      <c r="BZ467" s="743"/>
      <c r="CA467" s="743"/>
      <c r="CB467" s="743"/>
      <c r="CC467" s="743"/>
    </row>
    <row r="468" spans="1:81">
      <c r="B468" s="1273"/>
      <c r="F468" s="206"/>
      <c r="V468" s="192"/>
      <c r="W468" s="1068"/>
      <c r="X468" s="1321"/>
      <c r="Y468" s="1068"/>
      <c r="AG468" s="743"/>
      <c r="AH468" s="743"/>
      <c r="AI468" s="743"/>
      <c r="AJ468" s="743"/>
      <c r="AK468" s="743"/>
      <c r="AL468" s="743"/>
      <c r="AM468" s="743"/>
      <c r="AN468" s="743"/>
      <c r="AO468" s="743"/>
      <c r="AP468" s="743"/>
      <c r="AQ468" s="743"/>
      <c r="AR468" s="743"/>
      <c r="AS468" s="743"/>
      <c r="AT468" s="743"/>
      <c r="AU468" s="743"/>
      <c r="AV468" s="743"/>
      <c r="AW468" s="743"/>
      <c r="AX468" s="743"/>
      <c r="AY468" s="743"/>
      <c r="AZ468" s="743"/>
      <c r="BA468" s="743"/>
      <c r="BB468" s="743"/>
      <c r="BC468" s="743"/>
      <c r="BD468" s="743"/>
      <c r="BE468" s="743"/>
      <c r="BF468" s="743"/>
      <c r="BG468" s="743"/>
      <c r="BH468" s="743"/>
      <c r="BI468" s="743"/>
      <c r="BJ468" s="743"/>
      <c r="BK468" s="743"/>
      <c r="BL468" s="743"/>
      <c r="BM468" s="743"/>
      <c r="BN468" s="743"/>
      <c r="BO468" s="743"/>
      <c r="BP468" s="743"/>
      <c r="BQ468" s="743"/>
      <c r="BR468" s="743"/>
      <c r="BS468" s="743"/>
      <c r="BT468" s="743"/>
      <c r="BU468" s="743"/>
      <c r="BV468" s="743"/>
      <c r="BW468" s="743"/>
      <c r="BX468" s="743"/>
      <c r="BY468" s="743"/>
      <c r="BZ468" s="743"/>
      <c r="CA468" s="743"/>
      <c r="CB468" s="743"/>
      <c r="CC468" s="743"/>
    </row>
    <row r="469" spans="1:81">
      <c r="U469" s="207"/>
      <c r="V469" s="192"/>
      <c r="W469" s="1068"/>
      <c r="X469" s="1321"/>
      <c r="Y469" s="1068"/>
      <c r="AG469" s="743"/>
      <c r="AH469" s="743"/>
      <c r="AI469" s="743"/>
      <c r="AJ469" s="743"/>
      <c r="AK469" s="743"/>
      <c r="AL469" s="743"/>
      <c r="AM469" s="743"/>
      <c r="AN469" s="743"/>
      <c r="AO469" s="743"/>
      <c r="AP469" s="743"/>
      <c r="AQ469" s="743"/>
      <c r="AR469" s="743"/>
      <c r="AS469" s="743"/>
      <c r="AT469" s="743"/>
      <c r="AU469" s="743"/>
      <c r="AV469" s="743"/>
      <c r="AW469" s="743"/>
      <c r="AX469" s="743"/>
      <c r="AY469" s="743"/>
      <c r="AZ469" s="743"/>
      <c r="BA469" s="743"/>
      <c r="BB469" s="743"/>
      <c r="BC469" s="743"/>
      <c r="BD469" s="743"/>
      <c r="BE469" s="743"/>
      <c r="BF469" s="743"/>
      <c r="BG469" s="743"/>
      <c r="BH469" s="743"/>
      <c r="BI469" s="743"/>
      <c r="BJ469" s="743"/>
      <c r="BK469" s="743"/>
      <c r="BL469" s="743"/>
      <c r="BM469" s="743"/>
      <c r="BN469" s="743"/>
      <c r="BO469" s="743"/>
      <c r="BP469" s="743"/>
      <c r="BQ469" s="743"/>
      <c r="BR469" s="743"/>
      <c r="BS469" s="743"/>
      <c r="BT469" s="743"/>
      <c r="BU469" s="743"/>
      <c r="BV469" s="743"/>
      <c r="BW469" s="743"/>
      <c r="BX469" s="743"/>
      <c r="BY469" s="743"/>
      <c r="BZ469" s="743"/>
      <c r="CA469" s="743"/>
      <c r="CB469" s="743"/>
      <c r="CC469" s="743"/>
    </row>
    <row r="470" spans="1:81">
      <c r="U470" s="207"/>
      <c r="V470" s="192"/>
      <c r="W470" s="1068"/>
      <c r="X470" s="1321"/>
      <c r="Y470" s="1068"/>
      <c r="AG470" s="743"/>
      <c r="AH470" s="743"/>
      <c r="AI470" s="743"/>
      <c r="AJ470" s="743"/>
      <c r="AK470" s="743"/>
      <c r="AL470" s="743"/>
      <c r="AM470" s="743"/>
      <c r="AN470" s="743"/>
      <c r="AO470" s="743"/>
      <c r="AP470" s="743"/>
      <c r="AQ470" s="743"/>
      <c r="AR470" s="743"/>
      <c r="AS470" s="743"/>
      <c r="AT470" s="743"/>
      <c r="AU470" s="743"/>
      <c r="AV470" s="743"/>
      <c r="AW470" s="743"/>
      <c r="AX470" s="743"/>
      <c r="AY470" s="743"/>
      <c r="AZ470" s="743"/>
      <c r="BA470" s="743"/>
      <c r="BB470" s="743"/>
      <c r="BC470" s="743"/>
      <c r="BD470" s="743"/>
      <c r="BE470" s="743"/>
      <c r="BF470" s="743"/>
      <c r="BG470" s="743"/>
      <c r="BH470" s="743"/>
      <c r="BI470" s="743"/>
      <c r="BJ470" s="743"/>
      <c r="BK470" s="743"/>
      <c r="BL470" s="743"/>
      <c r="BM470" s="743"/>
      <c r="BN470" s="743"/>
      <c r="BO470" s="743"/>
      <c r="BP470" s="743"/>
      <c r="BQ470" s="743"/>
      <c r="BR470" s="743"/>
      <c r="BS470" s="743"/>
      <c r="BT470" s="743"/>
      <c r="BU470" s="743"/>
      <c r="BV470" s="743"/>
      <c r="BW470" s="743"/>
      <c r="BX470" s="743"/>
      <c r="BY470" s="743"/>
      <c r="BZ470" s="743"/>
      <c r="CA470" s="743"/>
      <c r="CB470" s="743"/>
      <c r="CC470" s="743"/>
    </row>
    <row r="471" spans="1:81">
      <c r="C471" s="204"/>
      <c r="D471" s="204"/>
      <c r="E471" s="204"/>
      <c r="U471" s="207"/>
      <c r="V471" s="192"/>
      <c r="W471" s="1068"/>
      <c r="X471" s="1321"/>
      <c r="Y471" s="1068"/>
      <c r="AG471" s="743"/>
      <c r="AH471" s="743"/>
      <c r="AI471" s="743"/>
      <c r="AJ471" s="743"/>
      <c r="AK471" s="743"/>
      <c r="AL471" s="743"/>
      <c r="AM471" s="743"/>
      <c r="AN471" s="743"/>
      <c r="AO471" s="743"/>
      <c r="AP471" s="743"/>
      <c r="AQ471" s="743"/>
      <c r="AR471" s="743"/>
      <c r="AS471" s="743"/>
      <c r="AT471" s="743"/>
      <c r="AU471" s="743"/>
      <c r="AV471" s="743"/>
      <c r="AW471" s="743"/>
      <c r="AX471" s="743"/>
      <c r="AY471" s="743"/>
      <c r="AZ471" s="743"/>
      <c r="BA471" s="743"/>
      <c r="BB471" s="743"/>
      <c r="BC471" s="743"/>
      <c r="BD471" s="743"/>
      <c r="BE471" s="743"/>
      <c r="BF471" s="743"/>
      <c r="BG471" s="743"/>
      <c r="BH471" s="743"/>
      <c r="BI471" s="743"/>
      <c r="BJ471" s="743"/>
      <c r="BK471" s="743"/>
      <c r="BL471" s="743"/>
      <c r="BM471" s="743"/>
      <c r="BN471" s="743"/>
      <c r="BO471" s="743"/>
      <c r="BP471" s="743"/>
      <c r="BQ471" s="743"/>
      <c r="BR471" s="743"/>
      <c r="BS471" s="743"/>
      <c r="BT471" s="743"/>
      <c r="BU471" s="743"/>
      <c r="BV471" s="743"/>
      <c r="BW471" s="743"/>
      <c r="BX471" s="743"/>
      <c r="BY471" s="743"/>
      <c r="BZ471" s="743"/>
      <c r="CA471" s="743"/>
      <c r="CB471" s="743"/>
      <c r="CC471" s="743"/>
    </row>
    <row r="472" spans="1:81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207"/>
      <c r="V472" s="192"/>
      <c r="W472" s="1068"/>
      <c r="X472" s="1321"/>
      <c r="Y472" s="1068"/>
      <c r="AG472" s="743"/>
      <c r="AH472" s="743"/>
      <c r="AI472" s="743"/>
      <c r="AJ472" s="743"/>
      <c r="AK472" s="743"/>
      <c r="AL472" s="743"/>
      <c r="AM472" s="743"/>
      <c r="AN472" s="743"/>
      <c r="AO472" s="743"/>
      <c r="AP472" s="743"/>
      <c r="AQ472" s="743"/>
      <c r="AR472" s="743"/>
      <c r="AS472" s="743"/>
      <c r="AT472" s="743"/>
      <c r="AU472" s="743"/>
      <c r="AV472" s="743"/>
      <c r="AW472" s="743"/>
      <c r="AX472" s="743"/>
      <c r="AY472" s="743"/>
      <c r="AZ472" s="743"/>
      <c r="BA472" s="743"/>
      <c r="BB472" s="743"/>
      <c r="BC472" s="743"/>
      <c r="BD472" s="743"/>
      <c r="BE472" s="743"/>
      <c r="BF472" s="743"/>
      <c r="BG472" s="743"/>
      <c r="BH472" s="743"/>
      <c r="BI472" s="743"/>
      <c r="BJ472" s="743"/>
      <c r="BK472" s="743"/>
      <c r="BL472" s="743"/>
      <c r="BM472" s="743"/>
      <c r="BN472" s="743"/>
      <c r="BO472" s="743"/>
      <c r="BP472" s="743"/>
      <c r="BQ472" s="743"/>
      <c r="BR472" s="743"/>
      <c r="BS472" s="743"/>
      <c r="BT472" s="743"/>
      <c r="BU472" s="743"/>
      <c r="BV472" s="743"/>
      <c r="BW472" s="743"/>
      <c r="BX472" s="743"/>
      <c r="BY472" s="743"/>
      <c r="BZ472" s="743"/>
      <c r="CA472" s="743"/>
      <c r="CB472" s="743"/>
      <c r="CC472" s="743"/>
    </row>
    <row r="473" spans="1:81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207"/>
      <c r="V473" s="192"/>
      <c r="W473" s="1068"/>
      <c r="X473" s="1321"/>
      <c r="Y473" s="1068"/>
      <c r="AG473" s="743"/>
      <c r="AH473" s="743"/>
      <c r="AI473" s="743"/>
      <c r="AJ473" s="743"/>
      <c r="AK473" s="743"/>
      <c r="AL473" s="743"/>
      <c r="AM473" s="743"/>
      <c r="AN473" s="743"/>
      <c r="AO473" s="743"/>
      <c r="AP473" s="743"/>
      <c r="AQ473" s="743"/>
      <c r="AR473" s="743"/>
      <c r="AS473" s="743"/>
      <c r="AT473" s="743"/>
      <c r="AU473" s="743"/>
      <c r="AV473" s="743"/>
      <c r="AW473" s="743"/>
      <c r="AX473" s="743"/>
      <c r="AY473" s="743"/>
      <c r="AZ473" s="743"/>
      <c r="BA473" s="743"/>
      <c r="BB473" s="743"/>
      <c r="BC473" s="743"/>
      <c r="BD473" s="743"/>
      <c r="BE473" s="743"/>
      <c r="BF473" s="743"/>
      <c r="BG473" s="743"/>
      <c r="BH473" s="743"/>
      <c r="BI473" s="743"/>
      <c r="BJ473" s="743"/>
      <c r="BK473" s="743"/>
      <c r="BL473" s="743"/>
      <c r="BM473" s="743"/>
      <c r="BN473" s="743"/>
      <c r="BO473" s="743"/>
      <c r="BP473" s="743"/>
      <c r="BQ473" s="743"/>
      <c r="BR473" s="743"/>
      <c r="BS473" s="743"/>
      <c r="BT473" s="743"/>
      <c r="BU473" s="743"/>
      <c r="BV473" s="743"/>
      <c r="BW473" s="743"/>
      <c r="BX473" s="743"/>
      <c r="BY473" s="743"/>
      <c r="BZ473" s="743"/>
      <c r="CA473" s="743"/>
      <c r="CB473" s="743"/>
      <c r="CC473" s="743"/>
    </row>
    <row r="474" spans="1:81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207"/>
      <c r="V474" s="192"/>
      <c r="W474" s="1068"/>
      <c r="X474" s="1321"/>
      <c r="Y474" s="1068"/>
      <c r="AG474" s="743"/>
      <c r="AH474" s="743"/>
      <c r="AI474" s="743"/>
      <c r="AJ474" s="743"/>
      <c r="AK474" s="743"/>
      <c r="AL474" s="743"/>
      <c r="AM474" s="743"/>
      <c r="AN474" s="743"/>
      <c r="AO474" s="743"/>
      <c r="AP474" s="743"/>
      <c r="AQ474" s="743"/>
      <c r="AR474" s="743"/>
      <c r="AS474" s="743"/>
      <c r="AT474" s="743"/>
      <c r="AU474" s="743"/>
      <c r="AV474" s="743"/>
      <c r="AW474" s="743"/>
      <c r="AX474" s="743"/>
      <c r="AY474" s="743"/>
      <c r="AZ474" s="743"/>
      <c r="BA474" s="743"/>
      <c r="BB474" s="743"/>
      <c r="BC474" s="743"/>
      <c r="BD474" s="743"/>
      <c r="BE474" s="743"/>
      <c r="BF474" s="743"/>
      <c r="BG474" s="743"/>
      <c r="BH474" s="743"/>
      <c r="BI474" s="743"/>
      <c r="BJ474" s="743"/>
      <c r="BK474" s="743"/>
      <c r="BL474" s="743"/>
      <c r="BM474" s="743"/>
      <c r="BN474" s="743"/>
      <c r="BO474" s="743"/>
      <c r="BP474" s="743"/>
      <c r="BQ474" s="743"/>
      <c r="BR474" s="743"/>
      <c r="BS474" s="743"/>
      <c r="BT474" s="743"/>
      <c r="BU474" s="743"/>
      <c r="BV474" s="743"/>
      <c r="BW474" s="743"/>
      <c r="BX474" s="743"/>
      <c r="BY474" s="743"/>
      <c r="BZ474" s="743"/>
      <c r="CA474" s="743"/>
      <c r="CB474" s="743"/>
      <c r="CC474" s="743"/>
    </row>
    <row r="475" spans="1:81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W475" s="1068"/>
      <c r="X475" s="1321"/>
      <c r="Y475" s="1068"/>
      <c r="AG475" s="743"/>
      <c r="AH475" s="743"/>
      <c r="AI475" s="743"/>
      <c r="AJ475" s="743"/>
      <c r="AK475" s="743"/>
      <c r="AL475" s="743"/>
      <c r="AM475" s="743"/>
      <c r="AN475" s="743"/>
      <c r="AO475" s="743"/>
      <c r="AP475" s="743"/>
      <c r="AQ475" s="743"/>
      <c r="AR475" s="743"/>
      <c r="AS475" s="743"/>
      <c r="AT475" s="743"/>
      <c r="AU475" s="743"/>
      <c r="AV475" s="743"/>
      <c r="AW475" s="743"/>
      <c r="AX475" s="743"/>
      <c r="AY475" s="743"/>
      <c r="AZ475" s="743"/>
      <c r="BA475" s="743"/>
      <c r="BB475" s="743"/>
      <c r="BC475" s="743"/>
      <c r="BD475" s="743"/>
      <c r="BE475" s="743"/>
      <c r="BF475" s="743"/>
      <c r="BG475" s="743"/>
      <c r="BH475" s="743"/>
      <c r="BI475" s="743"/>
      <c r="BJ475" s="743"/>
      <c r="BK475" s="743"/>
      <c r="BL475" s="743"/>
      <c r="BM475" s="743"/>
      <c r="BN475" s="743"/>
      <c r="BO475" s="743"/>
      <c r="BP475" s="743"/>
      <c r="BQ475" s="743"/>
      <c r="BR475" s="743"/>
      <c r="BS475" s="743"/>
      <c r="BT475" s="743"/>
      <c r="BU475" s="743"/>
      <c r="BV475" s="743"/>
      <c r="BW475" s="743"/>
      <c r="BX475" s="743"/>
      <c r="BY475" s="743"/>
      <c r="BZ475" s="743"/>
      <c r="CA475" s="743"/>
      <c r="CB475" s="743"/>
      <c r="CC475" s="743"/>
    </row>
    <row r="476" spans="1:81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207"/>
      <c r="V476" s="192"/>
      <c r="W476" s="1068"/>
      <c r="X476" s="1321"/>
      <c r="Y476" s="1068"/>
      <c r="AG476" s="743"/>
      <c r="AH476" s="743"/>
      <c r="AI476" s="743"/>
      <c r="AJ476" s="743"/>
      <c r="AK476" s="743"/>
      <c r="AL476" s="743"/>
      <c r="AM476" s="743"/>
      <c r="AN476" s="743"/>
      <c r="AO476" s="743"/>
      <c r="AP476" s="743"/>
      <c r="AQ476" s="743"/>
      <c r="AR476" s="743"/>
      <c r="AS476" s="743"/>
      <c r="AT476" s="743"/>
      <c r="AU476" s="743"/>
      <c r="AV476" s="743"/>
      <c r="AW476" s="743"/>
      <c r="AX476" s="743"/>
      <c r="AY476" s="743"/>
      <c r="AZ476" s="743"/>
      <c r="BA476" s="743"/>
      <c r="BB476" s="743"/>
      <c r="BC476" s="743"/>
      <c r="BD476" s="743"/>
      <c r="BE476" s="743"/>
      <c r="BF476" s="743"/>
      <c r="BG476" s="743"/>
      <c r="BH476" s="743"/>
      <c r="BI476" s="743"/>
      <c r="BJ476" s="743"/>
      <c r="BK476" s="743"/>
      <c r="BL476" s="743"/>
      <c r="BM476" s="743"/>
      <c r="BN476" s="743"/>
      <c r="BO476" s="743"/>
      <c r="BP476" s="743"/>
      <c r="BQ476" s="743"/>
      <c r="BR476" s="743"/>
      <c r="BS476" s="743"/>
      <c r="BT476" s="743"/>
      <c r="BU476" s="743"/>
      <c r="BV476" s="743"/>
      <c r="BW476" s="743"/>
      <c r="BX476" s="743"/>
      <c r="BY476" s="743"/>
      <c r="BZ476" s="743"/>
      <c r="CA476" s="743"/>
      <c r="CB476" s="743"/>
      <c r="CC476" s="743"/>
    </row>
    <row r="477" spans="1:81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207"/>
      <c r="V477" s="192"/>
      <c r="W477" s="1068"/>
      <c r="X477" s="1321"/>
      <c r="Y477" s="1068"/>
      <c r="AG477" s="743"/>
      <c r="AH477" s="743"/>
      <c r="AI477" s="743"/>
      <c r="AJ477" s="743"/>
      <c r="AK477" s="743"/>
      <c r="AL477" s="743"/>
      <c r="AM477" s="743"/>
      <c r="AN477" s="743"/>
      <c r="AO477" s="743"/>
      <c r="AP477" s="743"/>
      <c r="AQ477" s="743"/>
      <c r="AR477" s="743"/>
      <c r="AS477" s="743"/>
      <c r="AT477" s="743"/>
      <c r="AU477" s="743"/>
      <c r="AV477" s="743"/>
      <c r="AW477" s="743"/>
      <c r="AX477" s="743"/>
      <c r="AY477" s="743"/>
      <c r="AZ477" s="743"/>
      <c r="BA477" s="743"/>
      <c r="BB477" s="743"/>
      <c r="BC477" s="743"/>
      <c r="BD477" s="743"/>
      <c r="BE477" s="743"/>
      <c r="BF477" s="743"/>
      <c r="BG477" s="743"/>
      <c r="BH477" s="743"/>
      <c r="BI477" s="743"/>
      <c r="BJ477" s="743"/>
      <c r="BK477" s="743"/>
      <c r="BL477" s="743"/>
      <c r="BM477" s="743"/>
      <c r="BN477" s="743"/>
      <c r="BO477" s="743"/>
      <c r="BP477" s="743"/>
      <c r="BQ477" s="743"/>
      <c r="BR477" s="743"/>
      <c r="BS477" s="743"/>
      <c r="BT477" s="743"/>
      <c r="BU477" s="743"/>
      <c r="BV477" s="743"/>
      <c r="BW477" s="743"/>
      <c r="BX477" s="743"/>
      <c r="BY477" s="743"/>
      <c r="BZ477" s="743"/>
      <c r="CA477" s="743"/>
      <c r="CB477" s="743"/>
      <c r="CC477" s="743"/>
    </row>
    <row r="478" spans="1:81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207"/>
      <c r="V478" s="192"/>
      <c r="W478" s="1068"/>
      <c r="X478" s="1321"/>
      <c r="Y478" s="1068"/>
      <c r="AG478" s="743"/>
      <c r="AH478" s="743"/>
      <c r="AI478" s="743"/>
      <c r="AJ478" s="743"/>
      <c r="AK478" s="743"/>
      <c r="AL478" s="743"/>
      <c r="AM478" s="743"/>
      <c r="AN478" s="743"/>
      <c r="AO478" s="743"/>
      <c r="AP478" s="743"/>
      <c r="AQ478" s="743"/>
      <c r="AR478" s="743"/>
      <c r="AS478" s="743"/>
      <c r="AT478" s="743"/>
      <c r="AU478" s="743"/>
      <c r="AV478" s="743"/>
      <c r="AW478" s="743"/>
      <c r="AX478" s="743"/>
      <c r="AY478" s="743"/>
      <c r="AZ478" s="743"/>
      <c r="BA478" s="743"/>
      <c r="BB478" s="743"/>
      <c r="BC478" s="743"/>
      <c r="BD478" s="743"/>
      <c r="BE478" s="743"/>
      <c r="BF478" s="743"/>
      <c r="BG478" s="743"/>
      <c r="BH478" s="743"/>
      <c r="BI478" s="743"/>
      <c r="BJ478" s="743"/>
      <c r="BK478" s="743"/>
      <c r="BL478" s="743"/>
      <c r="BM478" s="743"/>
      <c r="BN478" s="743"/>
      <c r="BO478" s="743"/>
      <c r="BP478" s="743"/>
      <c r="BQ478" s="743"/>
      <c r="BR478" s="743"/>
      <c r="BS478" s="743"/>
      <c r="BT478" s="743"/>
      <c r="BU478" s="743"/>
      <c r="BV478" s="743"/>
      <c r="BW478" s="743"/>
      <c r="BX478" s="743"/>
      <c r="BY478" s="743"/>
      <c r="BZ478" s="743"/>
      <c r="CA478" s="743"/>
      <c r="CB478" s="743"/>
      <c r="CC478" s="743"/>
    </row>
    <row r="479" spans="1:81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207"/>
      <c r="V479" s="192"/>
      <c r="W479" s="1068"/>
      <c r="X479" s="1321"/>
      <c r="Y479" s="1068"/>
      <c r="AG479" s="743"/>
      <c r="AH479" s="743"/>
      <c r="AI479" s="743"/>
      <c r="AJ479" s="743"/>
      <c r="AK479" s="743"/>
      <c r="AL479" s="743"/>
      <c r="AM479" s="743"/>
      <c r="AN479" s="743"/>
      <c r="AO479" s="743"/>
      <c r="AP479" s="743"/>
      <c r="AQ479" s="743"/>
      <c r="AR479" s="743"/>
      <c r="AS479" s="743"/>
      <c r="AT479" s="743"/>
      <c r="AU479" s="743"/>
      <c r="AV479" s="743"/>
      <c r="AW479" s="743"/>
      <c r="AX479" s="743"/>
      <c r="AY479" s="743"/>
      <c r="AZ479" s="743"/>
      <c r="BA479" s="743"/>
      <c r="BB479" s="743"/>
      <c r="BC479" s="743"/>
      <c r="BD479" s="743"/>
      <c r="BE479" s="743"/>
      <c r="BF479" s="743"/>
      <c r="BG479" s="743"/>
      <c r="BH479" s="743"/>
      <c r="BI479" s="743"/>
      <c r="BJ479" s="743"/>
      <c r="BK479" s="743"/>
      <c r="BL479" s="743"/>
      <c r="BM479" s="743"/>
      <c r="BN479" s="743"/>
      <c r="BO479" s="743"/>
      <c r="BP479" s="743"/>
      <c r="BQ479" s="743"/>
      <c r="BR479" s="743"/>
      <c r="BS479" s="743"/>
      <c r="BT479" s="743"/>
      <c r="BU479" s="743"/>
      <c r="BV479" s="743"/>
      <c r="BW479" s="743"/>
      <c r="BX479" s="743"/>
      <c r="BY479" s="743"/>
      <c r="BZ479" s="743"/>
      <c r="CA479" s="743"/>
      <c r="CB479" s="743"/>
      <c r="CC479" s="743"/>
    </row>
    <row r="480" spans="1:81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V480" s="192"/>
      <c r="W480" s="1068"/>
      <c r="X480" s="1321"/>
      <c r="Y480" s="1068"/>
      <c r="AG480" s="743"/>
      <c r="AH480" s="743"/>
      <c r="AI480" s="743"/>
      <c r="AJ480" s="743"/>
      <c r="AK480" s="743"/>
      <c r="AL480" s="743"/>
      <c r="AM480" s="743"/>
      <c r="AN480" s="743"/>
      <c r="AO480" s="743"/>
      <c r="AP480" s="743"/>
      <c r="AQ480" s="743"/>
      <c r="AR480" s="743"/>
      <c r="AS480" s="743"/>
      <c r="AT480" s="743"/>
      <c r="AU480" s="743"/>
      <c r="AV480" s="743"/>
      <c r="AW480" s="743"/>
      <c r="AX480" s="743"/>
      <c r="AY480" s="743"/>
      <c r="AZ480" s="743"/>
      <c r="BA480" s="743"/>
      <c r="BB480" s="743"/>
      <c r="BC480" s="743"/>
      <c r="BD480" s="743"/>
      <c r="BE480" s="743"/>
      <c r="BF480" s="743"/>
      <c r="BG480" s="743"/>
      <c r="BH480" s="743"/>
      <c r="BI480" s="743"/>
      <c r="BJ480" s="743"/>
      <c r="BK480" s="743"/>
      <c r="BL480" s="743"/>
      <c r="BM480" s="743"/>
      <c r="BN480" s="743"/>
      <c r="BO480" s="743"/>
      <c r="BP480" s="743"/>
      <c r="BQ480" s="743"/>
      <c r="BR480" s="743"/>
      <c r="BS480" s="743"/>
      <c r="BT480" s="743"/>
      <c r="BU480" s="743"/>
      <c r="BV480" s="743"/>
      <c r="BW480" s="743"/>
      <c r="BX480" s="743"/>
      <c r="BY480" s="743"/>
      <c r="BZ480" s="743"/>
      <c r="CA480" s="743"/>
      <c r="CB480" s="743"/>
      <c r="CC480" s="743"/>
    </row>
    <row r="481" spans="1:8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V481" s="192"/>
      <c r="W481" s="1068"/>
      <c r="X481" s="1321"/>
      <c r="Y481" s="1068"/>
      <c r="AG481" s="743"/>
      <c r="AH481" s="743"/>
      <c r="AI481" s="743"/>
      <c r="AJ481" s="743"/>
      <c r="AK481" s="743"/>
      <c r="AL481" s="743"/>
      <c r="AM481" s="743"/>
      <c r="AN481" s="743"/>
      <c r="AO481" s="743"/>
      <c r="AP481" s="743"/>
      <c r="AQ481" s="743"/>
      <c r="AR481" s="743"/>
      <c r="AS481" s="743"/>
      <c r="AT481" s="743"/>
      <c r="AU481" s="743"/>
      <c r="AV481" s="743"/>
      <c r="AW481" s="743"/>
      <c r="AX481" s="743"/>
      <c r="AY481" s="743"/>
      <c r="AZ481" s="743"/>
      <c r="BA481" s="743"/>
      <c r="BB481" s="743"/>
      <c r="BC481" s="743"/>
      <c r="BD481" s="743"/>
      <c r="BE481" s="743"/>
      <c r="BF481" s="743"/>
      <c r="BG481" s="743"/>
      <c r="BH481" s="743"/>
      <c r="BI481" s="743"/>
      <c r="BJ481" s="743"/>
      <c r="BK481" s="743"/>
      <c r="BL481" s="743"/>
      <c r="BM481" s="743"/>
      <c r="BN481" s="743"/>
      <c r="BO481" s="743"/>
      <c r="BP481" s="743"/>
      <c r="BQ481" s="743"/>
      <c r="BR481" s="743"/>
      <c r="BS481" s="743"/>
      <c r="BT481" s="743"/>
      <c r="BU481" s="743"/>
      <c r="BV481" s="743"/>
      <c r="BW481" s="743"/>
      <c r="BX481" s="743"/>
      <c r="BY481" s="743"/>
      <c r="BZ481" s="743"/>
      <c r="CA481" s="743"/>
      <c r="CB481" s="743"/>
      <c r="CC481" s="743"/>
    </row>
    <row r="482" spans="1:81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V482" s="192"/>
      <c r="W482" s="1068"/>
      <c r="X482" s="1321"/>
      <c r="Y482" s="1068"/>
      <c r="AG482" s="743"/>
      <c r="AH482" s="743"/>
      <c r="AI482" s="743"/>
      <c r="AJ482" s="743"/>
      <c r="AK482" s="743"/>
      <c r="AL482" s="743"/>
      <c r="AM482" s="743"/>
      <c r="AN482" s="743"/>
      <c r="AO482" s="743"/>
      <c r="AP482" s="743"/>
      <c r="AQ482" s="743"/>
      <c r="AR482" s="743"/>
      <c r="AS482" s="743"/>
      <c r="AT482" s="743"/>
      <c r="AU482" s="743"/>
      <c r="AV482" s="743"/>
      <c r="AW482" s="743"/>
      <c r="AX482" s="743"/>
      <c r="AY482" s="743"/>
      <c r="AZ482" s="743"/>
      <c r="BA482" s="743"/>
      <c r="BB482" s="743"/>
      <c r="BC482" s="743"/>
      <c r="BD482" s="743"/>
      <c r="BE482" s="743"/>
      <c r="BF482" s="743"/>
      <c r="BG482" s="743"/>
      <c r="BH482" s="743"/>
      <c r="BI482" s="743"/>
      <c r="BJ482" s="743"/>
      <c r="BK482" s="743"/>
      <c r="BL482" s="743"/>
      <c r="BM482" s="743"/>
      <c r="BN482" s="743"/>
      <c r="BO482" s="743"/>
      <c r="BP482" s="743"/>
      <c r="BQ482" s="743"/>
      <c r="BR482" s="743"/>
      <c r="BS482" s="743"/>
      <c r="BT482" s="743"/>
      <c r="BU482" s="743"/>
      <c r="BV482" s="743"/>
      <c r="BW482" s="743"/>
      <c r="BX482" s="743"/>
      <c r="BY482" s="743"/>
      <c r="BZ482" s="743"/>
      <c r="CA482" s="743"/>
      <c r="CB482" s="743"/>
      <c r="CC482" s="743"/>
    </row>
    <row r="483" spans="1:81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V483" s="192"/>
      <c r="W483" s="1068"/>
      <c r="X483" s="1321"/>
      <c r="Y483" s="1068"/>
      <c r="AG483" s="743"/>
      <c r="AH483" s="743"/>
      <c r="AI483" s="743"/>
      <c r="AJ483" s="743"/>
      <c r="AK483" s="743"/>
      <c r="AL483" s="743"/>
      <c r="AM483" s="743"/>
      <c r="AN483" s="743"/>
      <c r="AO483" s="743"/>
      <c r="AP483" s="743"/>
      <c r="AQ483" s="743"/>
      <c r="AR483" s="743"/>
      <c r="AS483" s="743"/>
      <c r="AT483" s="743"/>
      <c r="AU483" s="743"/>
      <c r="AV483" s="743"/>
      <c r="AW483" s="743"/>
      <c r="AX483" s="743"/>
      <c r="AY483" s="743"/>
      <c r="AZ483" s="743"/>
      <c r="BA483" s="743"/>
      <c r="BB483" s="743"/>
      <c r="BC483" s="743"/>
      <c r="BD483" s="743"/>
      <c r="BE483" s="743"/>
      <c r="BF483" s="743"/>
      <c r="BG483" s="743"/>
      <c r="BH483" s="743"/>
      <c r="BI483" s="743"/>
      <c r="BJ483" s="743"/>
      <c r="BK483" s="743"/>
      <c r="BL483" s="743"/>
      <c r="BM483" s="743"/>
      <c r="BN483" s="743"/>
      <c r="BO483" s="743"/>
      <c r="BP483" s="743"/>
      <c r="BQ483" s="743"/>
      <c r="BR483" s="743"/>
      <c r="BS483" s="743"/>
      <c r="BT483" s="743"/>
      <c r="BU483" s="743"/>
      <c r="BV483" s="743"/>
      <c r="BW483" s="743"/>
      <c r="BX483" s="743"/>
      <c r="BY483" s="743"/>
      <c r="BZ483" s="743"/>
      <c r="CA483" s="743"/>
      <c r="CB483" s="743"/>
      <c r="CC483" s="743"/>
    </row>
    <row r="484" spans="1:81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V484" s="192"/>
      <c r="W484" s="1068"/>
      <c r="X484" s="1321"/>
      <c r="Y484" s="1068"/>
      <c r="AG484" s="743"/>
      <c r="AH484" s="743"/>
      <c r="AI484" s="743"/>
      <c r="AJ484" s="743"/>
      <c r="AK484" s="743"/>
      <c r="AL484" s="743"/>
      <c r="AM484" s="743"/>
      <c r="AN484" s="743"/>
      <c r="AO484" s="743"/>
      <c r="AP484" s="743"/>
      <c r="AQ484" s="743"/>
      <c r="AR484" s="743"/>
      <c r="AS484" s="743"/>
      <c r="AT484" s="743"/>
      <c r="AU484" s="743"/>
      <c r="AV484" s="743"/>
      <c r="AW484" s="743"/>
      <c r="AX484" s="743"/>
      <c r="AY484" s="743"/>
      <c r="AZ484" s="743"/>
      <c r="BA484" s="743"/>
      <c r="BB484" s="743"/>
      <c r="BC484" s="743"/>
      <c r="BD484" s="743"/>
      <c r="BE484" s="743"/>
      <c r="BF484" s="743"/>
      <c r="BG484" s="743"/>
      <c r="BH484" s="743"/>
      <c r="BI484" s="743"/>
      <c r="BJ484" s="743"/>
      <c r="BK484" s="743"/>
      <c r="BL484" s="743"/>
      <c r="BM484" s="743"/>
      <c r="BN484" s="743"/>
      <c r="BO484" s="743"/>
      <c r="BP484" s="743"/>
      <c r="BQ484" s="743"/>
      <c r="BR484" s="743"/>
      <c r="BS484" s="743"/>
      <c r="BT484" s="743"/>
      <c r="BU484" s="743"/>
      <c r="BV484" s="743"/>
      <c r="BW484" s="743"/>
      <c r="BX484" s="743"/>
      <c r="BY484" s="743"/>
      <c r="BZ484" s="743"/>
      <c r="CA484" s="743"/>
      <c r="CB484" s="743"/>
      <c r="CC484" s="743"/>
    </row>
    <row r="485" spans="1:81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V485" s="192"/>
      <c r="W485" s="1068"/>
      <c r="X485" s="1321"/>
      <c r="Y485" s="1068"/>
      <c r="AG485" s="743"/>
      <c r="AH485" s="743"/>
      <c r="AI485" s="743"/>
      <c r="AJ485" s="743"/>
      <c r="AK485" s="743"/>
      <c r="AL485" s="743"/>
      <c r="AM485" s="743"/>
      <c r="AN485" s="743"/>
      <c r="AO485" s="743"/>
      <c r="AP485" s="743"/>
      <c r="AQ485" s="743"/>
      <c r="AR485" s="743"/>
      <c r="AS485" s="743"/>
      <c r="AT485" s="743"/>
      <c r="AU485" s="743"/>
      <c r="AV485" s="743"/>
      <c r="AW485" s="743"/>
      <c r="AX485" s="743"/>
      <c r="AY485" s="743"/>
      <c r="AZ485" s="743"/>
      <c r="BA485" s="743"/>
      <c r="BB485" s="743"/>
      <c r="BC485" s="743"/>
      <c r="BD485" s="743"/>
      <c r="BE485" s="743"/>
      <c r="BF485" s="743"/>
      <c r="BG485" s="743"/>
      <c r="BH485" s="743"/>
      <c r="BI485" s="743"/>
      <c r="BJ485" s="743"/>
      <c r="BK485" s="743"/>
      <c r="BL485" s="743"/>
      <c r="BM485" s="743"/>
      <c r="BN485" s="743"/>
      <c r="BO485" s="743"/>
      <c r="BP485" s="743"/>
      <c r="BQ485" s="743"/>
      <c r="BR485" s="743"/>
      <c r="BS485" s="743"/>
      <c r="BT485" s="743"/>
      <c r="BU485" s="743"/>
      <c r="BV485" s="743"/>
      <c r="BW485" s="743"/>
      <c r="BX485" s="743"/>
      <c r="BY485" s="743"/>
      <c r="BZ485" s="743"/>
      <c r="CA485" s="743"/>
      <c r="CB485" s="743"/>
      <c r="CC485" s="743"/>
    </row>
    <row r="486" spans="1:81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V486" s="192"/>
      <c r="W486" s="1068"/>
      <c r="X486" s="1321"/>
      <c r="Y486" s="1068"/>
      <c r="AG486" s="743"/>
      <c r="AH486" s="743"/>
      <c r="AI486" s="743"/>
      <c r="AJ486" s="743"/>
      <c r="AK486" s="743"/>
      <c r="AL486" s="743"/>
      <c r="AM486" s="743"/>
      <c r="AN486" s="743"/>
      <c r="AO486" s="743"/>
      <c r="AP486" s="743"/>
      <c r="AQ486" s="743"/>
      <c r="AR486" s="743"/>
      <c r="AS486" s="743"/>
      <c r="AT486" s="743"/>
      <c r="AU486" s="743"/>
      <c r="AV486" s="743"/>
      <c r="AW486" s="743"/>
      <c r="AX486" s="743"/>
      <c r="AY486" s="743"/>
      <c r="AZ486" s="743"/>
      <c r="BA486" s="743"/>
      <c r="BB486" s="743"/>
      <c r="BC486" s="743"/>
      <c r="BD486" s="743"/>
      <c r="BE486" s="743"/>
      <c r="BF486" s="743"/>
      <c r="BG486" s="743"/>
      <c r="BH486" s="743"/>
      <c r="BI486" s="743"/>
      <c r="BJ486" s="743"/>
      <c r="BK486" s="743"/>
      <c r="BL486" s="743"/>
      <c r="BM486" s="743"/>
      <c r="BN486" s="743"/>
      <c r="BO486" s="743"/>
      <c r="BP486" s="743"/>
      <c r="BQ486" s="743"/>
      <c r="BR486" s="743"/>
      <c r="BS486" s="743"/>
      <c r="BT486" s="743"/>
      <c r="BU486" s="743"/>
      <c r="BV486" s="743"/>
      <c r="BW486" s="743"/>
      <c r="BX486" s="743"/>
      <c r="BY486" s="743"/>
      <c r="BZ486" s="743"/>
      <c r="CA486" s="743"/>
      <c r="CB486" s="743"/>
      <c r="CC486" s="743"/>
    </row>
    <row r="487" spans="1:81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V487" s="192"/>
      <c r="W487" s="1068"/>
      <c r="X487" s="1321"/>
      <c r="Y487" s="1068"/>
      <c r="AG487" s="743"/>
      <c r="AH487" s="743"/>
      <c r="AI487" s="743"/>
      <c r="AJ487" s="743"/>
      <c r="AK487" s="743"/>
      <c r="AL487" s="743"/>
      <c r="AM487" s="743"/>
      <c r="AN487" s="743"/>
      <c r="AO487" s="743"/>
      <c r="AP487" s="743"/>
      <c r="AQ487" s="743"/>
      <c r="AR487" s="743"/>
      <c r="AS487" s="743"/>
      <c r="AT487" s="743"/>
      <c r="AU487" s="743"/>
      <c r="AV487" s="743"/>
      <c r="AW487" s="743"/>
      <c r="AX487" s="743"/>
      <c r="AY487" s="743"/>
      <c r="AZ487" s="743"/>
      <c r="BA487" s="743"/>
      <c r="BB487" s="743"/>
      <c r="BC487" s="743"/>
      <c r="BD487" s="743"/>
      <c r="BE487" s="743"/>
      <c r="BF487" s="743"/>
      <c r="BG487" s="743"/>
      <c r="BH487" s="743"/>
      <c r="BI487" s="743"/>
      <c r="BJ487" s="743"/>
      <c r="BK487" s="743"/>
      <c r="BL487" s="743"/>
      <c r="BM487" s="743"/>
      <c r="BN487" s="743"/>
      <c r="BO487" s="743"/>
      <c r="BP487" s="743"/>
      <c r="BQ487" s="743"/>
      <c r="BR487" s="743"/>
      <c r="BS487" s="743"/>
      <c r="BT487" s="743"/>
      <c r="BU487" s="743"/>
      <c r="BV487" s="743"/>
      <c r="BW487" s="743"/>
      <c r="BX487" s="743"/>
      <c r="BY487" s="743"/>
      <c r="BZ487" s="743"/>
      <c r="CA487" s="743"/>
      <c r="CB487" s="743"/>
      <c r="CC487" s="743"/>
    </row>
    <row r="488" spans="1:81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2"/>
      <c r="W488" s="1068"/>
      <c r="X488" s="1321"/>
      <c r="Y488" s="1068"/>
      <c r="AG488" s="743"/>
      <c r="AH488" s="743"/>
      <c r="AI488" s="743"/>
      <c r="AJ488" s="743"/>
      <c r="AK488" s="743"/>
      <c r="AL488" s="743"/>
      <c r="AM488" s="743"/>
      <c r="AN488" s="743"/>
      <c r="AO488" s="743"/>
      <c r="AP488" s="743"/>
      <c r="AQ488" s="743"/>
      <c r="AR488" s="743"/>
      <c r="AS488" s="743"/>
      <c r="AT488" s="743"/>
      <c r="AU488" s="743"/>
      <c r="AV488" s="743"/>
      <c r="AW488" s="743"/>
      <c r="AX488" s="743"/>
      <c r="AY488" s="743"/>
      <c r="AZ488" s="743"/>
      <c r="BA488" s="743"/>
      <c r="BB488" s="743"/>
      <c r="BC488" s="743"/>
      <c r="BD488" s="743"/>
      <c r="BE488" s="743"/>
      <c r="BF488" s="743"/>
      <c r="BG488" s="743"/>
      <c r="BH488" s="743"/>
      <c r="BI488" s="743"/>
      <c r="BJ488" s="743"/>
      <c r="BK488" s="743"/>
      <c r="BL488" s="743"/>
      <c r="BM488" s="743"/>
      <c r="BN488" s="743"/>
      <c r="BO488" s="743"/>
      <c r="BP488" s="743"/>
      <c r="BQ488" s="743"/>
      <c r="BR488" s="743"/>
      <c r="BS488" s="743"/>
      <c r="BT488" s="743"/>
      <c r="BU488" s="743"/>
      <c r="BV488" s="743"/>
      <c r="BW488" s="743"/>
      <c r="BX488" s="743"/>
      <c r="BY488" s="743"/>
      <c r="BZ488" s="743"/>
      <c r="CA488" s="743"/>
      <c r="CB488" s="743"/>
      <c r="CC488" s="743"/>
    </row>
    <row r="489" spans="1:81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2"/>
      <c r="W489" s="1068"/>
      <c r="X489" s="1321"/>
      <c r="Y489" s="1068"/>
      <c r="AG489" s="743"/>
      <c r="AH489" s="743"/>
      <c r="AI489" s="743"/>
      <c r="AJ489" s="743"/>
      <c r="AK489" s="743"/>
      <c r="AL489" s="743"/>
      <c r="AM489" s="743"/>
      <c r="AN489" s="743"/>
      <c r="AO489" s="743"/>
      <c r="AP489" s="743"/>
      <c r="AQ489" s="743"/>
      <c r="AR489" s="743"/>
      <c r="AS489" s="743"/>
      <c r="AT489" s="743"/>
      <c r="AU489" s="743"/>
      <c r="AV489" s="743"/>
      <c r="AW489" s="743"/>
      <c r="AX489" s="743"/>
      <c r="AY489" s="743"/>
      <c r="AZ489" s="743"/>
      <c r="BA489" s="743"/>
      <c r="BB489" s="743"/>
      <c r="BC489" s="743"/>
      <c r="BD489" s="743"/>
      <c r="BE489" s="743"/>
      <c r="BF489" s="743"/>
      <c r="BG489" s="743"/>
      <c r="BH489" s="743"/>
      <c r="BI489" s="743"/>
      <c r="BJ489" s="743"/>
      <c r="BK489" s="743"/>
      <c r="BL489" s="743"/>
      <c r="BM489" s="743"/>
      <c r="BN489" s="743"/>
      <c r="BO489" s="743"/>
      <c r="BP489" s="743"/>
      <c r="BQ489" s="743"/>
      <c r="BR489" s="743"/>
      <c r="BS489" s="743"/>
      <c r="BT489" s="743"/>
      <c r="BU489" s="743"/>
      <c r="BV489" s="743"/>
      <c r="BW489" s="743"/>
      <c r="BX489" s="743"/>
      <c r="BY489" s="743"/>
      <c r="BZ489" s="743"/>
      <c r="CA489" s="743"/>
      <c r="CB489" s="743"/>
      <c r="CC489" s="743"/>
    </row>
    <row r="490" spans="1:81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2"/>
      <c r="W490" s="1068"/>
      <c r="X490" s="1321"/>
      <c r="Y490" s="1068"/>
      <c r="AG490" s="743"/>
      <c r="AH490" s="743"/>
      <c r="AI490" s="743"/>
      <c r="AJ490" s="743"/>
      <c r="AK490" s="743"/>
      <c r="AL490" s="743"/>
      <c r="AM490" s="743"/>
      <c r="AN490" s="743"/>
      <c r="AO490" s="743"/>
      <c r="AP490" s="743"/>
      <c r="AQ490" s="743"/>
      <c r="AR490" s="743"/>
      <c r="AS490" s="743"/>
      <c r="AT490" s="743"/>
      <c r="AU490" s="743"/>
      <c r="AV490" s="743"/>
      <c r="AW490" s="743"/>
      <c r="AX490" s="743"/>
      <c r="AY490" s="743"/>
      <c r="AZ490" s="743"/>
      <c r="BA490" s="743"/>
      <c r="BB490" s="743"/>
      <c r="BC490" s="743"/>
      <c r="BD490" s="743"/>
      <c r="BE490" s="743"/>
      <c r="BF490" s="743"/>
      <c r="BG490" s="743"/>
      <c r="BH490" s="743"/>
      <c r="BI490" s="743"/>
      <c r="BJ490" s="743"/>
      <c r="BK490" s="743"/>
      <c r="BL490" s="743"/>
      <c r="BM490" s="743"/>
      <c r="BN490" s="743"/>
      <c r="BO490" s="743"/>
      <c r="BP490" s="743"/>
      <c r="BQ490" s="743"/>
      <c r="BR490" s="743"/>
      <c r="BS490" s="743"/>
      <c r="BT490" s="743"/>
      <c r="BU490" s="743"/>
      <c r="BV490" s="743"/>
      <c r="BW490" s="743"/>
      <c r="BX490" s="743"/>
      <c r="BY490" s="743"/>
      <c r="BZ490" s="743"/>
      <c r="CA490" s="743"/>
      <c r="CB490" s="743"/>
      <c r="CC490" s="743"/>
    </row>
    <row r="491" spans="1:8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2"/>
      <c r="W491" s="1068"/>
      <c r="X491" s="1321"/>
      <c r="Y491" s="1068"/>
      <c r="AG491" s="743"/>
      <c r="AH491" s="743"/>
      <c r="AI491" s="743"/>
      <c r="AJ491" s="743"/>
      <c r="AK491" s="743"/>
      <c r="AL491" s="743"/>
      <c r="AM491" s="743"/>
      <c r="AN491" s="743"/>
      <c r="AO491" s="743"/>
      <c r="AP491" s="743"/>
      <c r="AQ491" s="743"/>
      <c r="AR491" s="743"/>
      <c r="AS491" s="743"/>
      <c r="AT491" s="743"/>
      <c r="AU491" s="743"/>
      <c r="AV491" s="743"/>
      <c r="AW491" s="743"/>
      <c r="AX491" s="743"/>
      <c r="AY491" s="743"/>
      <c r="AZ491" s="743"/>
      <c r="BA491" s="743"/>
      <c r="BB491" s="743"/>
      <c r="BC491" s="743"/>
      <c r="BD491" s="743"/>
      <c r="BE491" s="743"/>
      <c r="BF491" s="743"/>
      <c r="BG491" s="743"/>
      <c r="BH491" s="743"/>
      <c r="BI491" s="743"/>
      <c r="BJ491" s="743"/>
      <c r="BK491" s="743"/>
      <c r="BL491" s="743"/>
      <c r="BM491" s="743"/>
      <c r="BN491" s="743"/>
      <c r="BO491" s="743"/>
      <c r="BP491" s="743"/>
      <c r="BQ491" s="743"/>
      <c r="BR491" s="743"/>
      <c r="BS491" s="743"/>
      <c r="BT491" s="743"/>
      <c r="BU491" s="743"/>
      <c r="BV491" s="743"/>
      <c r="BW491" s="743"/>
      <c r="BX491" s="743"/>
      <c r="BY491" s="743"/>
      <c r="BZ491" s="743"/>
      <c r="CA491" s="743"/>
      <c r="CB491" s="743"/>
      <c r="CC491" s="743"/>
    </row>
    <row r="492" spans="1:81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2"/>
      <c r="W492" s="1068"/>
      <c r="X492" s="1321"/>
      <c r="Y492" s="1068"/>
      <c r="AG492" s="743"/>
      <c r="AH492" s="743"/>
      <c r="AI492" s="743"/>
      <c r="AJ492" s="743"/>
      <c r="AK492" s="743"/>
      <c r="AL492" s="743"/>
      <c r="AM492" s="743"/>
      <c r="AN492" s="743"/>
      <c r="AO492" s="743"/>
      <c r="AP492" s="743"/>
      <c r="AQ492" s="743"/>
      <c r="AR492" s="743"/>
      <c r="AS492" s="743"/>
      <c r="AT492" s="743"/>
      <c r="AU492" s="743"/>
      <c r="AV492" s="743"/>
      <c r="AW492" s="743"/>
      <c r="AX492" s="743"/>
      <c r="AY492" s="743"/>
      <c r="AZ492" s="743"/>
      <c r="BA492" s="743"/>
      <c r="BB492" s="743"/>
      <c r="BC492" s="743"/>
      <c r="BD492" s="743"/>
      <c r="BE492" s="743"/>
      <c r="BF492" s="743"/>
      <c r="BG492" s="743"/>
      <c r="BH492" s="743"/>
      <c r="BI492" s="743"/>
      <c r="BJ492" s="743"/>
      <c r="BK492" s="743"/>
      <c r="BL492" s="743"/>
      <c r="BM492" s="743"/>
      <c r="BN492" s="743"/>
      <c r="BO492" s="743"/>
      <c r="BP492" s="743"/>
      <c r="BQ492" s="743"/>
      <c r="BR492" s="743"/>
      <c r="BS492" s="743"/>
      <c r="BT492" s="743"/>
      <c r="BU492" s="743"/>
      <c r="BV492" s="743"/>
      <c r="BW492" s="743"/>
      <c r="BX492" s="743"/>
      <c r="BY492" s="743"/>
      <c r="BZ492" s="743"/>
      <c r="CA492" s="743"/>
      <c r="CB492" s="743"/>
      <c r="CC492" s="743"/>
    </row>
    <row r="493" spans="1:81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2"/>
      <c r="W493" s="1068"/>
      <c r="X493" s="1321"/>
      <c r="Y493" s="1068"/>
      <c r="AG493" s="743"/>
      <c r="AH493" s="743"/>
      <c r="AI493" s="743"/>
      <c r="AJ493" s="743"/>
      <c r="AK493" s="743"/>
      <c r="AL493" s="743"/>
      <c r="AM493" s="743"/>
      <c r="AN493" s="743"/>
      <c r="AO493" s="743"/>
      <c r="AP493" s="743"/>
      <c r="AQ493" s="743"/>
      <c r="AR493" s="743"/>
      <c r="AS493" s="743"/>
      <c r="AT493" s="743"/>
      <c r="AU493" s="743"/>
      <c r="AV493" s="743"/>
      <c r="AW493" s="743"/>
      <c r="AX493" s="743"/>
      <c r="AY493" s="743"/>
      <c r="AZ493" s="743"/>
      <c r="BA493" s="743"/>
      <c r="BB493" s="743"/>
      <c r="BC493" s="743"/>
      <c r="BD493" s="743"/>
      <c r="BE493" s="743"/>
      <c r="BF493" s="743"/>
      <c r="BG493" s="743"/>
      <c r="BH493" s="743"/>
      <c r="BI493" s="743"/>
      <c r="BJ493" s="743"/>
      <c r="BK493" s="743"/>
      <c r="BL493" s="743"/>
      <c r="BM493" s="743"/>
      <c r="BN493" s="743"/>
      <c r="BO493" s="743"/>
      <c r="BP493" s="743"/>
      <c r="BQ493" s="743"/>
      <c r="BR493" s="743"/>
      <c r="BS493" s="743"/>
      <c r="BT493" s="743"/>
      <c r="BU493" s="743"/>
      <c r="BV493" s="743"/>
      <c r="BW493" s="743"/>
      <c r="BX493" s="743"/>
      <c r="BY493" s="743"/>
      <c r="BZ493" s="743"/>
      <c r="CA493" s="743"/>
      <c r="CB493" s="743"/>
      <c r="CC493" s="743"/>
    </row>
    <row r="494" spans="1:81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2"/>
      <c r="W494" s="1068"/>
      <c r="X494" s="1321"/>
      <c r="Y494" s="1068"/>
      <c r="AG494" s="743"/>
      <c r="AH494" s="743"/>
      <c r="AI494" s="743"/>
      <c r="AJ494" s="743"/>
      <c r="AK494" s="743"/>
      <c r="AL494" s="743"/>
      <c r="AM494" s="743"/>
      <c r="AN494" s="743"/>
      <c r="AO494" s="743"/>
      <c r="AP494" s="743"/>
      <c r="AQ494" s="743"/>
      <c r="AR494" s="743"/>
      <c r="AS494" s="743"/>
      <c r="AT494" s="743"/>
      <c r="AU494" s="743"/>
      <c r="AV494" s="743"/>
      <c r="AW494" s="743"/>
      <c r="AX494" s="743"/>
      <c r="AY494" s="743"/>
      <c r="AZ494" s="743"/>
      <c r="BA494" s="743"/>
      <c r="BB494" s="743"/>
      <c r="BC494" s="743"/>
      <c r="BD494" s="743"/>
      <c r="BE494" s="743"/>
      <c r="BF494" s="743"/>
      <c r="BG494" s="743"/>
      <c r="BH494" s="743"/>
      <c r="BI494" s="743"/>
      <c r="BJ494" s="743"/>
      <c r="BK494" s="743"/>
      <c r="BL494" s="743"/>
      <c r="BM494" s="743"/>
      <c r="BN494" s="743"/>
      <c r="BO494" s="743"/>
      <c r="BP494" s="743"/>
      <c r="BQ494" s="743"/>
      <c r="BR494" s="743"/>
      <c r="BS494" s="743"/>
      <c r="BT494" s="743"/>
      <c r="BU494" s="743"/>
      <c r="BV494" s="743"/>
      <c r="BW494" s="743"/>
      <c r="BX494" s="743"/>
      <c r="BY494" s="743"/>
      <c r="BZ494" s="743"/>
      <c r="CA494" s="743"/>
      <c r="CB494" s="743"/>
      <c r="CC494" s="743"/>
    </row>
    <row r="495" spans="1:81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2"/>
      <c r="W495" s="1068"/>
      <c r="X495" s="1321"/>
      <c r="Y495" s="1068"/>
      <c r="AG495" s="743"/>
      <c r="AH495" s="743"/>
      <c r="AI495" s="743"/>
      <c r="AJ495" s="743"/>
      <c r="AK495" s="743"/>
      <c r="AL495" s="743"/>
      <c r="AM495" s="743"/>
      <c r="AN495" s="743"/>
      <c r="AO495" s="743"/>
      <c r="AP495" s="743"/>
      <c r="AQ495" s="743"/>
      <c r="AR495" s="743"/>
      <c r="AS495" s="743"/>
      <c r="AT495" s="743"/>
      <c r="AU495" s="743"/>
      <c r="AV495" s="743"/>
      <c r="AW495" s="743"/>
      <c r="AX495" s="743"/>
      <c r="AY495" s="743"/>
      <c r="AZ495" s="743"/>
      <c r="BA495" s="743"/>
      <c r="BB495" s="743"/>
      <c r="BC495" s="743"/>
      <c r="BD495" s="743"/>
      <c r="BE495" s="743"/>
      <c r="BF495" s="743"/>
      <c r="BG495" s="743"/>
      <c r="BH495" s="743"/>
      <c r="BI495" s="743"/>
      <c r="BJ495" s="743"/>
      <c r="BK495" s="743"/>
      <c r="BL495" s="743"/>
      <c r="BM495" s="743"/>
      <c r="BN495" s="743"/>
      <c r="BO495" s="743"/>
      <c r="BP495" s="743"/>
      <c r="BQ495" s="743"/>
      <c r="BR495" s="743"/>
      <c r="BS495" s="743"/>
      <c r="BT495" s="743"/>
      <c r="BU495" s="743"/>
      <c r="BV495" s="743"/>
      <c r="BW495" s="743"/>
      <c r="BX495" s="743"/>
      <c r="BY495" s="743"/>
      <c r="BZ495" s="743"/>
      <c r="CA495" s="743"/>
      <c r="CB495" s="743"/>
      <c r="CC495" s="743"/>
    </row>
    <row r="496" spans="1:81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2"/>
      <c r="W496" s="1068"/>
      <c r="X496" s="1321"/>
      <c r="Y496" s="1068"/>
      <c r="AG496" s="743"/>
      <c r="AH496" s="743"/>
      <c r="AI496" s="743"/>
      <c r="AJ496" s="743"/>
      <c r="AK496" s="743"/>
      <c r="AL496" s="743"/>
      <c r="AM496" s="743"/>
      <c r="AN496" s="743"/>
      <c r="AO496" s="743"/>
      <c r="AP496" s="743"/>
      <c r="AQ496" s="743"/>
      <c r="AR496" s="743"/>
      <c r="AS496" s="743"/>
      <c r="AT496" s="743"/>
      <c r="AU496" s="743"/>
      <c r="AV496" s="743"/>
      <c r="AW496" s="743"/>
      <c r="AX496" s="743"/>
      <c r="AY496" s="743"/>
      <c r="AZ496" s="743"/>
      <c r="BA496" s="743"/>
      <c r="BB496" s="743"/>
      <c r="BC496" s="743"/>
      <c r="BD496" s="743"/>
      <c r="BE496" s="743"/>
      <c r="BF496" s="743"/>
      <c r="BG496" s="743"/>
      <c r="BH496" s="743"/>
      <c r="BI496" s="743"/>
      <c r="BJ496" s="743"/>
      <c r="BK496" s="743"/>
      <c r="BL496" s="743"/>
      <c r="BM496" s="743"/>
      <c r="BN496" s="743"/>
      <c r="BO496" s="743"/>
      <c r="BP496" s="743"/>
      <c r="BQ496" s="743"/>
      <c r="BR496" s="743"/>
      <c r="BS496" s="743"/>
      <c r="BT496" s="743"/>
      <c r="BU496" s="743"/>
      <c r="BV496" s="743"/>
      <c r="BW496" s="743"/>
      <c r="BX496" s="743"/>
      <c r="BY496" s="743"/>
      <c r="BZ496" s="743"/>
      <c r="CA496" s="743"/>
      <c r="CB496" s="743"/>
      <c r="CC496" s="743"/>
    </row>
    <row r="497" spans="1:81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2"/>
      <c r="W497" s="1068"/>
      <c r="X497" s="1321"/>
      <c r="Y497" s="1068"/>
      <c r="AG497" s="743"/>
      <c r="AH497" s="743"/>
      <c r="AI497" s="743"/>
      <c r="AJ497" s="743"/>
      <c r="AK497" s="743"/>
      <c r="AL497" s="743"/>
      <c r="AM497" s="743"/>
      <c r="AN497" s="743"/>
      <c r="AO497" s="743"/>
      <c r="AP497" s="743"/>
      <c r="AQ497" s="743"/>
      <c r="AR497" s="743"/>
      <c r="AS497" s="743"/>
      <c r="AT497" s="743"/>
      <c r="AU497" s="743"/>
      <c r="AV497" s="743"/>
      <c r="AW497" s="743"/>
      <c r="AX497" s="743"/>
      <c r="AY497" s="743"/>
      <c r="AZ497" s="743"/>
      <c r="BA497" s="743"/>
      <c r="BB497" s="743"/>
      <c r="BC497" s="743"/>
      <c r="BD497" s="743"/>
      <c r="BE497" s="743"/>
      <c r="BF497" s="743"/>
      <c r="BG497" s="743"/>
      <c r="BH497" s="743"/>
      <c r="BI497" s="743"/>
      <c r="BJ497" s="743"/>
      <c r="BK497" s="743"/>
      <c r="BL497" s="743"/>
      <c r="BM497" s="743"/>
      <c r="BN497" s="743"/>
      <c r="BO497" s="743"/>
      <c r="BP497" s="743"/>
      <c r="BQ497" s="743"/>
      <c r="BR497" s="743"/>
      <c r="BS497" s="743"/>
      <c r="BT497" s="743"/>
      <c r="BU497" s="743"/>
      <c r="BV497" s="743"/>
      <c r="BW497" s="743"/>
      <c r="BX497" s="743"/>
      <c r="BY497" s="743"/>
      <c r="BZ497" s="743"/>
      <c r="CA497" s="743"/>
      <c r="CB497" s="743"/>
      <c r="CC497" s="743"/>
    </row>
    <row r="498" spans="1:81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2"/>
      <c r="W498" s="1068"/>
      <c r="X498" s="1321"/>
      <c r="Y498" s="1068"/>
      <c r="AG498" s="743"/>
      <c r="AH498" s="743"/>
      <c r="AI498" s="743"/>
      <c r="AJ498" s="743"/>
      <c r="AK498" s="743"/>
      <c r="AL498" s="743"/>
      <c r="AM498" s="743"/>
      <c r="AN498" s="743"/>
      <c r="AO498" s="743"/>
      <c r="AP498" s="743"/>
      <c r="AQ498" s="743"/>
      <c r="AR498" s="743"/>
      <c r="AS498" s="743"/>
      <c r="AT498" s="743"/>
      <c r="AU498" s="743"/>
      <c r="AV498" s="743"/>
      <c r="AW498" s="743"/>
      <c r="AX498" s="743"/>
      <c r="AY498" s="743"/>
      <c r="AZ498" s="743"/>
      <c r="BA498" s="743"/>
      <c r="BB498" s="743"/>
      <c r="BC498" s="743"/>
      <c r="BD498" s="743"/>
      <c r="BE498" s="743"/>
      <c r="BF498" s="743"/>
      <c r="BG498" s="743"/>
      <c r="BH498" s="743"/>
      <c r="BI498" s="743"/>
      <c r="BJ498" s="743"/>
      <c r="BK498" s="743"/>
      <c r="BL498" s="743"/>
      <c r="BM498" s="743"/>
      <c r="BN498" s="743"/>
      <c r="BO498" s="743"/>
      <c r="BP498" s="743"/>
      <c r="BQ498" s="743"/>
      <c r="BR498" s="743"/>
      <c r="BS498" s="743"/>
      <c r="BT498" s="743"/>
      <c r="BU498" s="743"/>
      <c r="BV498" s="743"/>
      <c r="BW498" s="743"/>
      <c r="BX498" s="743"/>
      <c r="BY498" s="743"/>
      <c r="BZ498" s="743"/>
      <c r="CA498" s="743"/>
      <c r="CB498" s="743"/>
      <c r="CC498" s="743"/>
    </row>
    <row r="499" spans="1:81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2"/>
      <c r="W499" s="1068"/>
      <c r="X499" s="1321"/>
      <c r="Y499" s="1068"/>
      <c r="AG499" s="743"/>
      <c r="AH499" s="743"/>
      <c r="AI499" s="743"/>
      <c r="AJ499" s="743"/>
      <c r="AK499" s="743"/>
      <c r="AL499" s="743"/>
      <c r="AM499" s="743"/>
      <c r="AN499" s="743"/>
      <c r="AO499" s="743"/>
      <c r="AP499" s="743"/>
      <c r="AQ499" s="743"/>
      <c r="AR499" s="743"/>
      <c r="AS499" s="743"/>
      <c r="AT499" s="743"/>
      <c r="AU499" s="743"/>
      <c r="AV499" s="743"/>
      <c r="AW499" s="743"/>
      <c r="AX499" s="743"/>
      <c r="AY499" s="743"/>
      <c r="AZ499" s="743"/>
      <c r="BA499" s="743"/>
      <c r="BB499" s="743"/>
      <c r="BC499" s="743"/>
      <c r="BD499" s="743"/>
      <c r="BE499" s="743"/>
      <c r="BF499" s="743"/>
      <c r="BG499" s="743"/>
      <c r="BH499" s="743"/>
      <c r="BI499" s="743"/>
      <c r="BJ499" s="743"/>
      <c r="BK499" s="743"/>
      <c r="BL499" s="743"/>
      <c r="BM499" s="743"/>
      <c r="BN499" s="743"/>
      <c r="BO499" s="743"/>
      <c r="BP499" s="743"/>
      <c r="BQ499" s="743"/>
      <c r="BR499" s="743"/>
      <c r="BS499" s="743"/>
      <c r="BT499" s="743"/>
      <c r="BU499" s="743"/>
      <c r="BV499" s="743"/>
      <c r="BW499" s="743"/>
      <c r="BX499" s="743"/>
      <c r="BY499" s="743"/>
      <c r="BZ499" s="743"/>
      <c r="CA499" s="743"/>
      <c r="CB499" s="743"/>
      <c r="CC499" s="743"/>
    </row>
    <row r="500" spans="1:81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2"/>
      <c r="W500" s="1068"/>
      <c r="X500" s="1321"/>
      <c r="Y500" s="1068"/>
      <c r="AG500" s="743"/>
      <c r="AH500" s="743"/>
      <c r="AI500" s="743"/>
      <c r="AJ500" s="743"/>
      <c r="AK500" s="743"/>
      <c r="AL500" s="743"/>
      <c r="AM500" s="743"/>
      <c r="AN500" s="743"/>
      <c r="AO500" s="743"/>
      <c r="AP500" s="743"/>
      <c r="AQ500" s="743"/>
      <c r="AR500" s="743"/>
      <c r="AS500" s="743"/>
      <c r="AT500" s="743"/>
      <c r="AU500" s="743"/>
      <c r="AV500" s="743"/>
      <c r="AW500" s="743"/>
      <c r="AX500" s="743"/>
      <c r="AY500" s="743"/>
      <c r="AZ500" s="743"/>
      <c r="BA500" s="743"/>
      <c r="BB500" s="743"/>
      <c r="BC500" s="743"/>
      <c r="BD500" s="743"/>
      <c r="BE500" s="743"/>
      <c r="BF500" s="743"/>
      <c r="BG500" s="743"/>
      <c r="BH500" s="743"/>
      <c r="BI500" s="743"/>
      <c r="BJ500" s="743"/>
      <c r="BK500" s="743"/>
      <c r="BL500" s="743"/>
      <c r="BM500" s="743"/>
      <c r="BN500" s="743"/>
      <c r="BO500" s="743"/>
      <c r="BP500" s="743"/>
      <c r="BQ500" s="743"/>
      <c r="BR500" s="743"/>
      <c r="BS500" s="743"/>
      <c r="BT500" s="743"/>
      <c r="BU500" s="743"/>
      <c r="BV500" s="743"/>
      <c r="BW500" s="743"/>
      <c r="BX500" s="743"/>
      <c r="BY500" s="743"/>
      <c r="BZ500" s="743"/>
      <c r="CA500" s="743"/>
      <c r="CB500" s="743"/>
      <c r="CC500" s="743"/>
    </row>
    <row r="501" spans="1:8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2"/>
      <c r="W501" s="1068"/>
      <c r="X501" s="1321"/>
      <c r="Y501" s="1068"/>
      <c r="AG501" s="743"/>
      <c r="AH501" s="743"/>
      <c r="AI501" s="743"/>
      <c r="AJ501" s="743"/>
      <c r="AK501" s="743"/>
      <c r="AL501" s="743"/>
      <c r="AM501" s="743"/>
      <c r="AN501" s="743"/>
      <c r="AO501" s="743"/>
      <c r="AP501" s="743"/>
      <c r="AQ501" s="743"/>
      <c r="AR501" s="743"/>
      <c r="AS501" s="743"/>
      <c r="AT501" s="743"/>
      <c r="AU501" s="743"/>
      <c r="AV501" s="743"/>
      <c r="AW501" s="743"/>
      <c r="AX501" s="743"/>
      <c r="AY501" s="743"/>
      <c r="AZ501" s="743"/>
      <c r="BA501" s="743"/>
      <c r="BB501" s="743"/>
      <c r="BC501" s="743"/>
      <c r="BD501" s="743"/>
      <c r="BE501" s="743"/>
      <c r="BF501" s="743"/>
      <c r="BG501" s="743"/>
      <c r="BH501" s="743"/>
      <c r="BI501" s="743"/>
      <c r="BJ501" s="743"/>
      <c r="BK501" s="743"/>
      <c r="BL501" s="743"/>
      <c r="BM501" s="743"/>
      <c r="BN501" s="743"/>
      <c r="BO501" s="743"/>
      <c r="BP501" s="743"/>
      <c r="BQ501" s="743"/>
      <c r="BR501" s="743"/>
      <c r="BS501" s="743"/>
      <c r="BT501" s="743"/>
      <c r="BU501" s="743"/>
      <c r="BV501" s="743"/>
      <c r="BW501" s="743"/>
      <c r="BX501" s="743"/>
      <c r="BY501" s="743"/>
      <c r="BZ501" s="743"/>
      <c r="CA501" s="743"/>
      <c r="CB501" s="743"/>
      <c r="CC501" s="743"/>
    </row>
    <row r="502" spans="1:81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2"/>
      <c r="W502" s="1068"/>
      <c r="X502" s="1321"/>
      <c r="Y502" s="1068"/>
      <c r="AG502" s="743"/>
      <c r="AH502" s="743"/>
      <c r="AI502" s="743"/>
      <c r="AJ502" s="743"/>
      <c r="AK502" s="743"/>
      <c r="AL502" s="743"/>
      <c r="AM502" s="743"/>
      <c r="AN502" s="743"/>
      <c r="AO502" s="743"/>
      <c r="AP502" s="743"/>
      <c r="AQ502" s="743"/>
      <c r="AR502" s="743"/>
      <c r="AS502" s="743"/>
      <c r="AT502" s="743"/>
      <c r="AU502" s="743"/>
      <c r="AV502" s="743"/>
      <c r="AW502" s="743"/>
      <c r="AX502" s="743"/>
      <c r="AY502" s="743"/>
      <c r="AZ502" s="743"/>
      <c r="BA502" s="743"/>
      <c r="BB502" s="743"/>
      <c r="BC502" s="743"/>
      <c r="BD502" s="743"/>
      <c r="BE502" s="743"/>
      <c r="BF502" s="743"/>
      <c r="BG502" s="743"/>
      <c r="BH502" s="743"/>
      <c r="BI502" s="743"/>
      <c r="BJ502" s="743"/>
      <c r="BK502" s="743"/>
      <c r="BL502" s="743"/>
      <c r="BM502" s="743"/>
      <c r="BN502" s="743"/>
      <c r="BO502" s="743"/>
      <c r="BP502" s="743"/>
      <c r="BQ502" s="743"/>
      <c r="BR502" s="743"/>
      <c r="BS502" s="743"/>
      <c r="BT502" s="743"/>
      <c r="BU502" s="743"/>
      <c r="BV502" s="743"/>
      <c r="BW502" s="743"/>
      <c r="BX502" s="743"/>
      <c r="BY502" s="743"/>
      <c r="BZ502" s="743"/>
      <c r="CA502" s="743"/>
      <c r="CB502" s="743"/>
      <c r="CC502" s="743"/>
    </row>
    <row r="503" spans="1:81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2"/>
      <c r="W503" s="1068"/>
      <c r="X503" s="1321"/>
      <c r="Y503" s="1068"/>
      <c r="AG503" s="743"/>
      <c r="AH503" s="743"/>
      <c r="AI503" s="743"/>
      <c r="AJ503" s="743"/>
      <c r="AK503" s="743"/>
      <c r="AL503" s="743"/>
      <c r="AM503" s="743"/>
      <c r="AN503" s="743"/>
      <c r="AO503" s="743"/>
      <c r="AP503" s="743"/>
      <c r="AQ503" s="743"/>
      <c r="AR503" s="743"/>
      <c r="AS503" s="743"/>
      <c r="AT503" s="743"/>
      <c r="AU503" s="743"/>
      <c r="AV503" s="743"/>
      <c r="AW503" s="743"/>
      <c r="AX503" s="743"/>
      <c r="AY503" s="743"/>
      <c r="AZ503" s="743"/>
      <c r="BA503" s="743"/>
      <c r="BB503" s="743"/>
      <c r="BC503" s="743"/>
      <c r="BD503" s="743"/>
      <c r="BE503" s="743"/>
      <c r="BF503" s="743"/>
      <c r="BG503" s="743"/>
      <c r="BH503" s="743"/>
      <c r="BI503" s="743"/>
      <c r="BJ503" s="743"/>
      <c r="BK503" s="743"/>
      <c r="BL503" s="743"/>
      <c r="BM503" s="743"/>
      <c r="BN503" s="743"/>
      <c r="BO503" s="743"/>
      <c r="BP503" s="743"/>
      <c r="BQ503" s="743"/>
      <c r="BR503" s="743"/>
      <c r="BS503" s="743"/>
      <c r="BT503" s="743"/>
      <c r="BU503" s="743"/>
      <c r="BV503" s="743"/>
      <c r="BW503" s="743"/>
      <c r="BX503" s="743"/>
      <c r="BY503" s="743"/>
      <c r="BZ503" s="743"/>
      <c r="CA503" s="743"/>
      <c r="CB503" s="743"/>
      <c r="CC503" s="743"/>
    </row>
    <row r="504" spans="1:81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2"/>
      <c r="W504" s="1068"/>
      <c r="X504" s="1321"/>
      <c r="Y504" s="1068"/>
      <c r="AG504" s="743"/>
      <c r="AH504" s="743"/>
      <c r="AI504" s="743"/>
      <c r="AJ504" s="743"/>
      <c r="AK504" s="743"/>
      <c r="AL504" s="743"/>
      <c r="AM504" s="743"/>
      <c r="AN504" s="743"/>
      <c r="AO504" s="743"/>
      <c r="AP504" s="743"/>
      <c r="AQ504" s="743"/>
      <c r="AR504" s="743"/>
      <c r="AS504" s="743"/>
      <c r="AT504" s="743"/>
      <c r="AU504" s="743"/>
      <c r="AV504" s="743"/>
      <c r="AW504" s="743"/>
      <c r="AX504" s="743"/>
      <c r="AY504" s="743"/>
      <c r="AZ504" s="743"/>
      <c r="BA504" s="743"/>
      <c r="BB504" s="743"/>
      <c r="BC504" s="743"/>
      <c r="BD504" s="743"/>
      <c r="BE504" s="743"/>
      <c r="BF504" s="743"/>
      <c r="BG504" s="743"/>
      <c r="BH504" s="743"/>
      <c r="BI504" s="743"/>
      <c r="BJ504" s="743"/>
      <c r="BK504" s="743"/>
      <c r="BL504" s="743"/>
      <c r="BM504" s="743"/>
      <c r="BN504" s="743"/>
      <c r="BO504" s="743"/>
      <c r="BP504" s="743"/>
      <c r="BQ504" s="743"/>
      <c r="BR504" s="743"/>
      <c r="BS504" s="743"/>
      <c r="BT504" s="743"/>
      <c r="BU504" s="743"/>
      <c r="BV504" s="743"/>
      <c r="BW504" s="743"/>
      <c r="BX504" s="743"/>
      <c r="BY504" s="743"/>
      <c r="BZ504" s="743"/>
      <c r="CA504" s="743"/>
      <c r="CB504" s="743"/>
      <c r="CC504" s="743"/>
    </row>
    <row r="505" spans="1:81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2"/>
      <c r="W505" s="1068"/>
      <c r="X505" s="1321"/>
      <c r="Y505" s="1068"/>
      <c r="AG505" s="743"/>
      <c r="AH505" s="743"/>
      <c r="AI505" s="743"/>
      <c r="AJ505" s="743"/>
      <c r="AK505" s="743"/>
      <c r="AL505" s="743"/>
      <c r="AM505" s="743"/>
      <c r="AN505" s="743"/>
      <c r="AO505" s="743"/>
      <c r="AP505" s="743"/>
      <c r="AQ505" s="743"/>
      <c r="AR505" s="743"/>
      <c r="AS505" s="743"/>
      <c r="AT505" s="743"/>
      <c r="AU505" s="743"/>
      <c r="AV505" s="743"/>
      <c r="AW505" s="743"/>
      <c r="AX505" s="743"/>
      <c r="AY505" s="743"/>
      <c r="AZ505" s="743"/>
      <c r="BA505" s="743"/>
      <c r="BB505" s="743"/>
      <c r="BC505" s="743"/>
      <c r="BD505" s="743"/>
      <c r="BE505" s="743"/>
      <c r="BF505" s="743"/>
      <c r="BG505" s="743"/>
      <c r="BH505" s="743"/>
      <c r="BI505" s="743"/>
      <c r="BJ505" s="743"/>
      <c r="BK505" s="743"/>
      <c r="BL505" s="743"/>
      <c r="BM505" s="743"/>
      <c r="BN505" s="743"/>
      <c r="BO505" s="743"/>
      <c r="BP505" s="743"/>
      <c r="BQ505" s="743"/>
      <c r="BR505" s="743"/>
      <c r="BS505" s="743"/>
      <c r="BT505" s="743"/>
      <c r="BU505" s="743"/>
      <c r="BV505" s="743"/>
      <c r="BW505" s="743"/>
      <c r="BX505" s="743"/>
      <c r="BY505" s="743"/>
      <c r="BZ505" s="743"/>
      <c r="CA505" s="743"/>
      <c r="CB505" s="743"/>
      <c r="CC505" s="743"/>
    </row>
    <row r="506" spans="1:81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2"/>
      <c r="W506" s="1068"/>
      <c r="X506" s="1321"/>
      <c r="Y506" s="1068"/>
      <c r="AG506" s="743"/>
      <c r="AH506" s="743"/>
      <c r="AI506" s="743"/>
      <c r="AJ506" s="743"/>
      <c r="AK506" s="743"/>
      <c r="AL506" s="743"/>
      <c r="AM506" s="743"/>
      <c r="AN506" s="743"/>
      <c r="AO506" s="743"/>
      <c r="AP506" s="743"/>
      <c r="AQ506" s="743"/>
      <c r="AR506" s="743"/>
      <c r="AS506" s="743"/>
      <c r="AT506" s="743"/>
      <c r="AU506" s="743"/>
      <c r="AV506" s="743"/>
      <c r="AW506" s="743"/>
      <c r="AX506" s="743"/>
      <c r="AY506" s="743"/>
      <c r="AZ506" s="743"/>
      <c r="BA506" s="743"/>
      <c r="BB506" s="743"/>
      <c r="BC506" s="743"/>
      <c r="BD506" s="743"/>
      <c r="BE506" s="743"/>
      <c r="BF506" s="743"/>
      <c r="BG506" s="743"/>
      <c r="BH506" s="743"/>
      <c r="BI506" s="743"/>
      <c r="BJ506" s="743"/>
      <c r="BK506" s="743"/>
      <c r="BL506" s="743"/>
      <c r="BM506" s="743"/>
      <c r="BN506" s="743"/>
      <c r="BO506" s="743"/>
      <c r="BP506" s="743"/>
      <c r="BQ506" s="743"/>
      <c r="BR506" s="743"/>
      <c r="BS506" s="743"/>
      <c r="BT506" s="743"/>
      <c r="BU506" s="743"/>
      <c r="BV506" s="743"/>
      <c r="BW506" s="743"/>
      <c r="BX506" s="743"/>
      <c r="BY506" s="743"/>
      <c r="BZ506" s="743"/>
      <c r="CA506" s="743"/>
      <c r="CB506" s="743"/>
      <c r="CC506" s="743"/>
    </row>
    <row r="507" spans="1:81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2"/>
      <c r="W507" s="1068"/>
      <c r="X507" s="1321"/>
      <c r="Y507" s="1068"/>
      <c r="AG507" s="743"/>
      <c r="AH507" s="743"/>
      <c r="AI507" s="743"/>
      <c r="AJ507" s="743"/>
      <c r="AK507" s="743"/>
      <c r="AL507" s="743"/>
      <c r="AM507" s="743"/>
      <c r="AN507" s="743"/>
      <c r="AO507" s="743"/>
      <c r="AP507" s="743"/>
      <c r="AQ507" s="743"/>
      <c r="AR507" s="743"/>
      <c r="AS507" s="743"/>
      <c r="AT507" s="743"/>
      <c r="AU507" s="743"/>
      <c r="AV507" s="743"/>
      <c r="AW507" s="743"/>
      <c r="AX507" s="743"/>
      <c r="AY507" s="743"/>
      <c r="AZ507" s="743"/>
      <c r="BA507" s="743"/>
      <c r="BB507" s="743"/>
      <c r="BC507" s="743"/>
      <c r="BD507" s="743"/>
      <c r="BE507" s="743"/>
      <c r="BF507" s="743"/>
      <c r="BG507" s="743"/>
      <c r="BH507" s="743"/>
      <c r="BI507" s="743"/>
      <c r="BJ507" s="743"/>
      <c r="BK507" s="743"/>
      <c r="BL507" s="743"/>
      <c r="BM507" s="743"/>
      <c r="BN507" s="743"/>
      <c r="BO507" s="743"/>
      <c r="BP507" s="743"/>
      <c r="BQ507" s="743"/>
      <c r="BR507" s="743"/>
      <c r="BS507" s="743"/>
      <c r="BT507" s="743"/>
      <c r="BU507" s="743"/>
      <c r="BV507" s="743"/>
      <c r="BW507" s="743"/>
      <c r="BX507" s="743"/>
      <c r="BY507" s="743"/>
      <c r="BZ507" s="743"/>
      <c r="CA507" s="743"/>
      <c r="CB507" s="743"/>
      <c r="CC507" s="743"/>
    </row>
    <row r="508" spans="1:81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2"/>
      <c r="W508" s="1068"/>
      <c r="X508" s="1321"/>
      <c r="Y508" s="1068"/>
      <c r="AG508" s="743"/>
      <c r="AH508" s="743"/>
      <c r="AI508" s="743"/>
      <c r="AJ508" s="743"/>
      <c r="AK508" s="743"/>
      <c r="AL508" s="743"/>
      <c r="AM508" s="743"/>
      <c r="AN508" s="743"/>
      <c r="AO508" s="743"/>
      <c r="AP508" s="743"/>
      <c r="AQ508" s="743"/>
      <c r="AR508" s="743"/>
      <c r="AS508" s="743"/>
      <c r="AT508" s="743"/>
      <c r="AU508" s="743"/>
      <c r="AV508" s="743"/>
      <c r="AW508" s="743"/>
      <c r="AX508" s="743"/>
      <c r="AY508" s="743"/>
      <c r="AZ508" s="743"/>
      <c r="BA508" s="743"/>
      <c r="BB508" s="743"/>
      <c r="BC508" s="743"/>
      <c r="BD508" s="743"/>
      <c r="BE508" s="743"/>
      <c r="BF508" s="743"/>
      <c r="BG508" s="743"/>
      <c r="BH508" s="743"/>
      <c r="BI508" s="743"/>
      <c r="BJ508" s="743"/>
      <c r="BK508" s="743"/>
      <c r="BL508" s="743"/>
      <c r="BM508" s="743"/>
      <c r="BN508" s="743"/>
      <c r="BO508" s="743"/>
      <c r="BP508" s="743"/>
      <c r="BQ508" s="743"/>
      <c r="BR508" s="743"/>
      <c r="BS508" s="743"/>
      <c r="BT508" s="743"/>
      <c r="BU508" s="743"/>
      <c r="BV508" s="743"/>
      <c r="BW508" s="743"/>
      <c r="BX508" s="743"/>
      <c r="BY508" s="743"/>
      <c r="BZ508" s="743"/>
      <c r="CA508" s="743"/>
      <c r="CB508" s="743"/>
      <c r="CC508" s="743"/>
    </row>
    <row r="509" spans="1:81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2"/>
      <c r="W509" s="1068"/>
      <c r="X509" s="1321"/>
      <c r="Y509" s="1068"/>
      <c r="AG509" s="743"/>
      <c r="AH509" s="743"/>
      <c r="AI509" s="743"/>
      <c r="AJ509" s="743"/>
      <c r="AK509" s="743"/>
      <c r="AL509" s="743"/>
      <c r="AM509" s="743"/>
      <c r="AN509" s="743"/>
      <c r="AO509" s="743"/>
      <c r="AP509" s="743"/>
      <c r="AQ509" s="743"/>
      <c r="AR509" s="743"/>
      <c r="AS509" s="743"/>
      <c r="AT509" s="743"/>
      <c r="AU509" s="743"/>
      <c r="AV509" s="743"/>
      <c r="AW509" s="743"/>
      <c r="AX509" s="743"/>
      <c r="AY509" s="743"/>
      <c r="AZ509" s="743"/>
      <c r="BA509" s="743"/>
      <c r="BB509" s="743"/>
      <c r="BC509" s="743"/>
      <c r="BD509" s="743"/>
      <c r="BE509" s="743"/>
      <c r="BF509" s="743"/>
      <c r="BG509" s="743"/>
      <c r="BH509" s="743"/>
      <c r="BI509" s="743"/>
      <c r="BJ509" s="743"/>
      <c r="BK509" s="743"/>
      <c r="BL509" s="743"/>
      <c r="BM509" s="743"/>
      <c r="BN509" s="743"/>
      <c r="BO509" s="743"/>
      <c r="BP509" s="743"/>
      <c r="BQ509" s="743"/>
      <c r="BR509" s="743"/>
      <c r="BS509" s="743"/>
      <c r="BT509" s="743"/>
      <c r="BU509" s="743"/>
      <c r="BV509" s="743"/>
      <c r="BW509" s="743"/>
      <c r="BX509" s="743"/>
      <c r="BY509" s="743"/>
      <c r="BZ509" s="743"/>
      <c r="CA509" s="743"/>
      <c r="CB509" s="743"/>
      <c r="CC509" s="743"/>
    </row>
    <row r="510" spans="1:81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2"/>
      <c r="W510" s="1068"/>
      <c r="X510" s="1321"/>
      <c r="Y510" s="1068"/>
      <c r="AG510" s="743"/>
      <c r="AH510" s="743"/>
      <c r="AI510" s="743"/>
      <c r="AJ510" s="743"/>
      <c r="AK510" s="743"/>
      <c r="AL510" s="743"/>
      <c r="AM510" s="743"/>
      <c r="AN510" s="743"/>
      <c r="AO510" s="743"/>
      <c r="AP510" s="743"/>
      <c r="AQ510" s="743"/>
      <c r="AR510" s="743"/>
      <c r="AS510" s="743"/>
      <c r="AT510" s="743"/>
      <c r="AU510" s="743"/>
      <c r="AV510" s="743"/>
      <c r="AW510" s="743"/>
      <c r="AX510" s="743"/>
      <c r="AY510" s="743"/>
      <c r="AZ510" s="743"/>
      <c r="BA510" s="743"/>
      <c r="BB510" s="743"/>
      <c r="BC510" s="743"/>
      <c r="BD510" s="743"/>
      <c r="BE510" s="743"/>
      <c r="BF510" s="743"/>
      <c r="BG510" s="743"/>
      <c r="BH510" s="743"/>
      <c r="BI510" s="743"/>
      <c r="BJ510" s="743"/>
      <c r="BK510" s="743"/>
      <c r="BL510" s="743"/>
      <c r="BM510" s="743"/>
      <c r="BN510" s="743"/>
      <c r="BO510" s="743"/>
      <c r="BP510" s="743"/>
      <c r="BQ510" s="743"/>
      <c r="BR510" s="743"/>
      <c r="BS510" s="743"/>
      <c r="BT510" s="743"/>
      <c r="BU510" s="743"/>
      <c r="BV510" s="743"/>
      <c r="BW510" s="743"/>
      <c r="BX510" s="743"/>
      <c r="BY510" s="743"/>
      <c r="BZ510" s="743"/>
      <c r="CA510" s="743"/>
      <c r="CB510" s="743"/>
      <c r="CC510" s="743"/>
    </row>
    <row r="511" spans="1:8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2"/>
      <c r="W511" s="1068"/>
      <c r="X511" s="1321"/>
      <c r="Y511" s="1068"/>
      <c r="AG511" s="743"/>
      <c r="AH511" s="743"/>
      <c r="AI511" s="743"/>
      <c r="AJ511" s="743"/>
      <c r="AK511" s="743"/>
      <c r="AL511" s="743"/>
      <c r="AM511" s="743"/>
      <c r="AN511" s="743"/>
      <c r="AO511" s="743"/>
      <c r="AP511" s="743"/>
      <c r="AQ511" s="743"/>
      <c r="AR511" s="743"/>
      <c r="AS511" s="743"/>
      <c r="AT511" s="743"/>
      <c r="AU511" s="743"/>
      <c r="AV511" s="743"/>
      <c r="AW511" s="743"/>
      <c r="AX511" s="743"/>
      <c r="AY511" s="743"/>
      <c r="AZ511" s="743"/>
      <c r="BA511" s="743"/>
      <c r="BB511" s="743"/>
      <c r="BC511" s="743"/>
      <c r="BD511" s="743"/>
      <c r="BE511" s="743"/>
      <c r="BF511" s="743"/>
      <c r="BG511" s="743"/>
      <c r="BH511" s="743"/>
      <c r="BI511" s="743"/>
      <c r="BJ511" s="743"/>
      <c r="BK511" s="743"/>
      <c r="BL511" s="743"/>
      <c r="BM511" s="743"/>
      <c r="BN511" s="743"/>
      <c r="BO511" s="743"/>
      <c r="BP511" s="743"/>
      <c r="BQ511" s="743"/>
      <c r="BR511" s="743"/>
      <c r="BS511" s="743"/>
      <c r="BT511" s="743"/>
      <c r="BU511" s="743"/>
      <c r="BV511" s="743"/>
      <c r="BW511" s="743"/>
      <c r="BX511" s="743"/>
      <c r="BY511" s="743"/>
      <c r="BZ511" s="743"/>
      <c r="CA511" s="743"/>
      <c r="CB511" s="743"/>
      <c r="CC511" s="743"/>
    </row>
    <row r="512" spans="1:81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2"/>
      <c r="W512" s="1068"/>
      <c r="X512" s="1321"/>
      <c r="Y512" s="1068"/>
      <c r="AG512" s="743"/>
      <c r="AH512" s="743"/>
      <c r="AI512" s="743"/>
      <c r="AJ512" s="743"/>
      <c r="AK512" s="743"/>
      <c r="AL512" s="743"/>
      <c r="AM512" s="743"/>
      <c r="AN512" s="743"/>
      <c r="AO512" s="743"/>
      <c r="AP512" s="743"/>
      <c r="AQ512" s="743"/>
      <c r="AR512" s="743"/>
      <c r="AS512" s="743"/>
      <c r="AT512" s="743"/>
      <c r="AU512" s="743"/>
      <c r="AV512" s="743"/>
      <c r="AW512" s="743"/>
      <c r="AX512" s="743"/>
      <c r="AY512" s="743"/>
      <c r="AZ512" s="743"/>
      <c r="BA512" s="743"/>
      <c r="BB512" s="743"/>
      <c r="BC512" s="743"/>
      <c r="BD512" s="743"/>
      <c r="BE512" s="743"/>
      <c r="BF512" s="743"/>
      <c r="BG512" s="743"/>
      <c r="BH512" s="743"/>
      <c r="BI512" s="743"/>
      <c r="BJ512" s="743"/>
      <c r="BK512" s="743"/>
      <c r="BL512" s="743"/>
      <c r="BM512" s="743"/>
      <c r="BN512" s="743"/>
      <c r="BO512" s="743"/>
      <c r="BP512" s="743"/>
      <c r="BQ512" s="743"/>
      <c r="BR512" s="743"/>
      <c r="BS512" s="743"/>
      <c r="BT512" s="743"/>
      <c r="BU512" s="743"/>
      <c r="BV512" s="743"/>
      <c r="BW512" s="743"/>
      <c r="BX512" s="743"/>
      <c r="BY512" s="743"/>
      <c r="BZ512" s="743"/>
      <c r="CA512" s="743"/>
      <c r="CB512" s="743"/>
      <c r="CC512" s="743"/>
    </row>
    <row r="513" spans="1:81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2"/>
      <c r="W513" s="1068"/>
      <c r="X513" s="1321"/>
      <c r="Y513" s="1068"/>
      <c r="AG513" s="743"/>
      <c r="AH513" s="743"/>
      <c r="AI513" s="743"/>
      <c r="AJ513" s="743"/>
      <c r="AK513" s="743"/>
      <c r="AL513" s="743"/>
      <c r="AM513" s="743"/>
      <c r="AN513" s="743"/>
      <c r="AO513" s="743"/>
      <c r="AP513" s="743"/>
      <c r="AQ513" s="743"/>
      <c r="AR513" s="743"/>
      <c r="AS513" s="743"/>
      <c r="AT513" s="743"/>
      <c r="AU513" s="743"/>
      <c r="AV513" s="743"/>
      <c r="AW513" s="743"/>
      <c r="AX513" s="743"/>
      <c r="AY513" s="743"/>
      <c r="AZ513" s="743"/>
      <c r="BA513" s="743"/>
      <c r="BB513" s="743"/>
      <c r="BC513" s="743"/>
      <c r="BD513" s="743"/>
      <c r="BE513" s="743"/>
      <c r="BF513" s="743"/>
      <c r="BG513" s="743"/>
      <c r="BH513" s="743"/>
      <c r="BI513" s="743"/>
      <c r="BJ513" s="743"/>
      <c r="BK513" s="743"/>
      <c r="BL513" s="743"/>
      <c r="BM513" s="743"/>
      <c r="BN513" s="743"/>
      <c r="BO513" s="743"/>
      <c r="BP513" s="743"/>
      <c r="BQ513" s="743"/>
      <c r="BR513" s="743"/>
      <c r="BS513" s="743"/>
      <c r="BT513" s="743"/>
      <c r="BU513" s="743"/>
      <c r="BV513" s="743"/>
      <c r="BW513" s="743"/>
      <c r="BX513" s="743"/>
      <c r="BY513" s="743"/>
      <c r="BZ513" s="743"/>
      <c r="CA513" s="743"/>
      <c r="CB513" s="743"/>
      <c r="CC513" s="743"/>
    </row>
    <row r="514" spans="1:81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2"/>
      <c r="W514" s="1068"/>
      <c r="X514" s="1321"/>
      <c r="Y514" s="1068"/>
      <c r="AG514" s="743"/>
      <c r="AH514" s="743"/>
      <c r="AI514" s="743"/>
      <c r="AJ514" s="743"/>
      <c r="AK514" s="743"/>
      <c r="AL514" s="743"/>
      <c r="AM514" s="743"/>
      <c r="AN514" s="743"/>
      <c r="AO514" s="743"/>
      <c r="AP514" s="743"/>
      <c r="AQ514" s="743"/>
      <c r="AR514" s="743"/>
      <c r="AS514" s="743"/>
      <c r="AT514" s="743"/>
      <c r="AU514" s="743"/>
      <c r="AV514" s="743"/>
      <c r="AW514" s="743"/>
      <c r="AX514" s="743"/>
      <c r="AY514" s="743"/>
      <c r="AZ514" s="743"/>
      <c r="BA514" s="743"/>
      <c r="BB514" s="743"/>
      <c r="BC514" s="743"/>
      <c r="BD514" s="743"/>
      <c r="BE514" s="743"/>
      <c r="BF514" s="743"/>
      <c r="BG514" s="743"/>
      <c r="BH514" s="743"/>
      <c r="BI514" s="743"/>
      <c r="BJ514" s="743"/>
      <c r="BK514" s="743"/>
      <c r="BL514" s="743"/>
      <c r="BM514" s="743"/>
      <c r="BN514" s="743"/>
      <c r="BO514" s="743"/>
      <c r="BP514" s="743"/>
      <c r="BQ514" s="743"/>
      <c r="BR514" s="743"/>
      <c r="BS514" s="743"/>
      <c r="BT514" s="743"/>
      <c r="BU514" s="743"/>
      <c r="BV514" s="743"/>
      <c r="BW514" s="743"/>
      <c r="BX514" s="743"/>
      <c r="BY514" s="743"/>
      <c r="BZ514" s="743"/>
      <c r="CA514" s="743"/>
      <c r="CB514" s="743"/>
      <c r="CC514" s="743"/>
    </row>
    <row r="515" spans="1:81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2"/>
      <c r="W515" s="1068"/>
      <c r="X515" s="1321"/>
      <c r="Y515" s="1068"/>
      <c r="AG515" s="743"/>
      <c r="AH515" s="743"/>
      <c r="AI515" s="743"/>
      <c r="AJ515" s="743"/>
      <c r="AK515" s="743"/>
      <c r="AL515" s="743"/>
      <c r="AM515" s="743"/>
      <c r="AN515" s="743"/>
      <c r="AO515" s="743"/>
      <c r="AP515" s="743"/>
      <c r="AQ515" s="743"/>
      <c r="AR515" s="743"/>
      <c r="AS515" s="743"/>
      <c r="AT515" s="743"/>
      <c r="AU515" s="743"/>
      <c r="AV515" s="743"/>
      <c r="AW515" s="743"/>
      <c r="AX515" s="743"/>
      <c r="AY515" s="743"/>
      <c r="AZ515" s="743"/>
      <c r="BA515" s="743"/>
      <c r="BB515" s="743"/>
      <c r="BC515" s="743"/>
      <c r="BD515" s="743"/>
      <c r="BE515" s="743"/>
      <c r="BF515" s="743"/>
      <c r="BG515" s="743"/>
      <c r="BH515" s="743"/>
      <c r="BI515" s="743"/>
      <c r="BJ515" s="743"/>
      <c r="BK515" s="743"/>
      <c r="BL515" s="743"/>
      <c r="BM515" s="743"/>
      <c r="BN515" s="743"/>
      <c r="BO515" s="743"/>
      <c r="BP515" s="743"/>
      <c r="BQ515" s="743"/>
      <c r="BR515" s="743"/>
      <c r="BS515" s="743"/>
      <c r="BT515" s="743"/>
      <c r="BU515" s="743"/>
      <c r="BV515" s="743"/>
      <c r="BW515" s="743"/>
      <c r="BX515" s="743"/>
      <c r="BY515" s="743"/>
      <c r="BZ515" s="743"/>
      <c r="CA515" s="743"/>
      <c r="CB515" s="743"/>
      <c r="CC515" s="743"/>
    </row>
    <row r="516" spans="1:81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2"/>
      <c r="W516" s="1068"/>
      <c r="X516" s="1321"/>
      <c r="Y516" s="1068"/>
      <c r="AG516" s="743"/>
      <c r="AH516" s="743"/>
      <c r="AI516" s="743"/>
      <c r="AJ516" s="743"/>
      <c r="AK516" s="743"/>
      <c r="AL516" s="743"/>
      <c r="AM516" s="743"/>
      <c r="AN516" s="743"/>
      <c r="AO516" s="743"/>
      <c r="AP516" s="743"/>
      <c r="AQ516" s="743"/>
      <c r="AR516" s="743"/>
      <c r="AS516" s="743"/>
      <c r="AT516" s="743"/>
      <c r="AU516" s="743"/>
      <c r="AV516" s="743"/>
      <c r="AW516" s="743"/>
      <c r="AX516" s="743"/>
      <c r="AY516" s="743"/>
      <c r="AZ516" s="743"/>
      <c r="BA516" s="743"/>
      <c r="BB516" s="743"/>
      <c r="BC516" s="743"/>
      <c r="BD516" s="743"/>
      <c r="BE516" s="743"/>
      <c r="BF516" s="743"/>
      <c r="BG516" s="743"/>
      <c r="BH516" s="743"/>
      <c r="BI516" s="743"/>
      <c r="BJ516" s="743"/>
      <c r="BK516" s="743"/>
      <c r="BL516" s="743"/>
      <c r="BM516" s="743"/>
      <c r="BN516" s="743"/>
      <c r="BO516" s="743"/>
      <c r="BP516" s="743"/>
      <c r="BQ516" s="743"/>
      <c r="BR516" s="743"/>
      <c r="BS516" s="743"/>
      <c r="BT516" s="743"/>
      <c r="BU516" s="743"/>
      <c r="BV516" s="743"/>
      <c r="BW516" s="743"/>
      <c r="BX516" s="743"/>
      <c r="BY516" s="743"/>
      <c r="BZ516" s="743"/>
      <c r="CA516" s="743"/>
      <c r="CB516" s="743"/>
      <c r="CC516" s="743"/>
    </row>
    <row r="517" spans="1:81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2"/>
      <c r="W517" s="1068"/>
      <c r="X517" s="1321"/>
      <c r="Y517" s="1068"/>
      <c r="AG517" s="743"/>
      <c r="AH517" s="743"/>
      <c r="AI517" s="743"/>
      <c r="AJ517" s="743"/>
      <c r="AK517" s="743"/>
      <c r="AL517" s="743"/>
      <c r="AM517" s="743"/>
      <c r="AN517" s="743"/>
      <c r="AO517" s="743"/>
      <c r="AP517" s="743"/>
      <c r="AQ517" s="743"/>
      <c r="AR517" s="743"/>
      <c r="AS517" s="743"/>
      <c r="AT517" s="743"/>
      <c r="AU517" s="743"/>
      <c r="AV517" s="743"/>
      <c r="AW517" s="743"/>
      <c r="AX517" s="743"/>
      <c r="AY517" s="743"/>
      <c r="AZ517" s="743"/>
      <c r="BA517" s="743"/>
      <c r="BB517" s="743"/>
      <c r="BC517" s="743"/>
      <c r="BD517" s="743"/>
      <c r="BE517" s="743"/>
      <c r="BF517" s="743"/>
      <c r="BG517" s="743"/>
      <c r="BH517" s="743"/>
      <c r="BI517" s="743"/>
      <c r="BJ517" s="743"/>
      <c r="BK517" s="743"/>
      <c r="BL517" s="743"/>
      <c r="BM517" s="743"/>
      <c r="BN517" s="743"/>
      <c r="BO517" s="743"/>
      <c r="BP517" s="743"/>
      <c r="BQ517" s="743"/>
      <c r="BR517" s="743"/>
      <c r="BS517" s="743"/>
      <c r="BT517" s="743"/>
      <c r="BU517" s="743"/>
      <c r="BV517" s="743"/>
      <c r="BW517" s="743"/>
      <c r="BX517" s="743"/>
      <c r="BY517" s="743"/>
      <c r="BZ517" s="743"/>
      <c r="CA517" s="743"/>
      <c r="CB517" s="743"/>
      <c r="CC517" s="743"/>
    </row>
    <row r="518" spans="1:81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2"/>
      <c r="W518" s="1068"/>
      <c r="X518" s="1321"/>
      <c r="Y518" s="1068"/>
      <c r="AG518" s="743"/>
      <c r="AH518" s="743"/>
      <c r="AI518" s="743"/>
      <c r="AJ518" s="743"/>
      <c r="AK518" s="743"/>
      <c r="AL518" s="743"/>
      <c r="AM518" s="743"/>
      <c r="AN518" s="743"/>
      <c r="AO518" s="743"/>
      <c r="AP518" s="743"/>
      <c r="AQ518" s="743"/>
      <c r="AR518" s="743"/>
      <c r="AS518" s="743"/>
      <c r="AT518" s="743"/>
      <c r="AU518" s="743"/>
      <c r="AV518" s="743"/>
      <c r="AW518" s="743"/>
      <c r="AX518" s="743"/>
      <c r="AY518" s="743"/>
      <c r="AZ518" s="743"/>
      <c r="BA518" s="743"/>
      <c r="BB518" s="743"/>
      <c r="BC518" s="743"/>
      <c r="BD518" s="743"/>
      <c r="BE518" s="743"/>
      <c r="BF518" s="743"/>
      <c r="BG518" s="743"/>
      <c r="BH518" s="743"/>
      <c r="BI518" s="743"/>
      <c r="BJ518" s="743"/>
      <c r="BK518" s="743"/>
      <c r="BL518" s="743"/>
      <c r="BM518" s="743"/>
      <c r="BN518" s="743"/>
      <c r="BO518" s="743"/>
      <c r="BP518" s="743"/>
      <c r="BQ518" s="743"/>
      <c r="BR518" s="743"/>
      <c r="BS518" s="743"/>
      <c r="BT518" s="743"/>
      <c r="BU518" s="743"/>
      <c r="BV518" s="743"/>
      <c r="BW518" s="743"/>
      <c r="BX518" s="743"/>
      <c r="BY518" s="743"/>
      <c r="BZ518" s="743"/>
      <c r="CA518" s="743"/>
      <c r="CB518" s="743"/>
      <c r="CC518" s="743"/>
    </row>
    <row r="519" spans="1:81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2"/>
      <c r="W519" s="1068"/>
      <c r="X519" s="1321"/>
      <c r="Y519" s="1068"/>
      <c r="AG519" s="743"/>
      <c r="AH519" s="743"/>
      <c r="AI519" s="743"/>
      <c r="AJ519" s="743"/>
      <c r="AK519" s="743"/>
      <c r="AL519" s="743"/>
      <c r="AM519" s="743"/>
      <c r="AN519" s="743"/>
      <c r="AO519" s="743"/>
      <c r="AP519" s="743"/>
      <c r="AQ519" s="743"/>
      <c r="AR519" s="743"/>
      <c r="AS519" s="743"/>
      <c r="AT519" s="743"/>
      <c r="AU519" s="743"/>
      <c r="AV519" s="743"/>
      <c r="AW519" s="743"/>
      <c r="AX519" s="743"/>
      <c r="AY519" s="743"/>
      <c r="AZ519" s="743"/>
      <c r="BA519" s="743"/>
      <c r="BB519" s="743"/>
      <c r="BC519" s="743"/>
      <c r="BD519" s="743"/>
      <c r="BE519" s="743"/>
      <c r="BF519" s="743"/>
      <c r="BG519" s="743"/>
      <c r="BH519" s="743"/>
      <c r="BI519" s="743"/>
      <c r="BJ519" s="743"/>
      <c r="BK519" s="743"/>
      <c r="BL519" s="743"/>
      <c r="BM519" s="743"/>
      <c r="BN519" s="743"/>
      <c r="BO519" s="743"/>
      <c r="BP519" s="743"/>
      <c r="BQ519" s="743"/>
      <c r="BR519" s="743"/>
      <c r="BS519" s="743"/>
      <c r="BT519" s="743"/>
      <c r="BU519" s="743"/>
      <c r="BV519" s="743"/>
      <c r="BW519" s="743"/>
      <c r="BX519" s="743"/>
      <c r="BY519" s="743"/>
      <c r="BZ519" s="743"/>
      <c r="CA519" s="743"/>
      <c r="CB519" s="743"/>
      <c r="CC519" s="743"/>
    </row>
    <row r="520" spans="1:81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2"/>
      <c r="W520" s="1068"/>
      <c r="X520" s="1321"/>
      <c r="Y520" s="1068"/>
      <c r="AG520" s="743"/>
      <c r="AH520" s="743"/>
      <c r="AI520" s="743"/>
      <c r="AJ520" s="743"/>
      <c r="AK520" s="743"/>
      <c r="AL520" s="743"/>
      <c r="AM520" s="743"/>
      <c r="AN520" s="743"/>
      <c r="AO520" s="743"/>
      <c r="AP520" s="743"/>
      <c r="AQ520" s="743"/>
      <c r="AR520" s="743"/>
      <c r="AS520" s="743"/>
      <c r="AT520" s="743"/>
      <c r="AU520" s="743"/>
      <c r="AV520" s="743"/>
      <c r="AW520" s="743"/>
      <c r="AX520" s="743"/>
      <c r="AY520" s="743"/>
      <c r="AZ520" s="743"/>
      <c r="BA520" s="743"/>
      <c r="BB520" s="743"/>
      <c r="BC520" s="743"/>
      <c r="BD520" s="743"/>
      <c r="BE520" s="743"/>
      <c r="BF520" s="743"/>
      <c r="BG520" s="743"/>
      <c r="BH520" s="743"/>
      <c r="BI520" s="743"/>
      <c r="BJ520" s="743"/>
      <c r="BK520" s="743"/>
      <c r="BL520" s="743"/>
      <c r="BM520" s="743"/>
      <c r="BN520" s="743"/>
      <c r="BO520" s="743"/>
      <c r="BP520" s="743"/>
      <c r="BQ520" s="743"/>
      <c r="BR520" s="743"/>
      <c r="BS520" s="743"/>
      <c r="BT520" s="743"/>
      <c r="BU520" s="743"/>
      <c r="BV520" s="743"/>
      <c r="BW520" s="743"/>
      <c r="BX520" s="743"/>
      <c r="BY520" s="743"/>
      <c r="BZ520" s="743"/>
      <c r="CA520" s="743"/>
      <c r="CB520" s="743"/>
      <c r="CC520" s="743"/>
    </row>
    <row r="521" spans="1:8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2"/>
      <c r="W521" s="1068"/>
      <c r="X521" s="1321"/>
      <c r="Y521" s="1068"/>
      <c r="AG521" s="743"/>
      <c r="AH521" s="743"/>
      <c r="AI521" s="743"/>
      <c r="AJ521" s="743"/>
      <c r="AK521" s="743"/>
      <c r="AL521" s="743"/>
      <c r="AM521" s="743"/>
      <c r="AN521" s="743"/>
      <c r="AO521" s="743"/>
      <c r="AP521" s="743"/>
      <c r="AQ521" s="743"/>
      <c r="AR521" s="743"/>
      <c r="AS521" s="743"/>
      <c r="AT521" s="743"/>
      <c r="AU521" s="743"/>
      <c r="AV521" s="743"/>
      <c r="AW521" s="743"/>
      <c r="AX521" s="743"/>
      <c r="AY521" s="743"/>
      <c r="AZ521" s="743"/>
      <c r="BA521" s="743"/>
      <c r="BB521" s="743"/>
      <c r="BC521" s="743"/>
      <c r="BD521" s="743"/>
      <c r="BE521" s="743"/>
      <c r="BF521" s="743"/>
      <c r="BG521" s="743"/>
      <c r="BH521" s="743"/>
      <c r="BI521" s="743"/>
      <c r="BJ521" s="743"/>
      <c r="BK521" s="743"/>
      <c r="BL521" s="743"/>
      <c r="BM521" s="743"/>
      <c r="BN521" s="743"/>
      <c r="BO521" s="743"/>
      <c r="BP521" s="743"/>
      <c r="BQ521" s="743"/>
      <c r="BR521" s="743"/>
      <c r="BS521" s="743"/>
      <c r="BT521" s="743"/>
      <c r="BU521" s="743"/>
      <c r="BV521" s="743"/>
      <c r="BW521" s="743"/>
      <c r="BX521" s="743"/>
      <c r="BY521" s="743"/>
      <c r="BZ521" s="743"/>
      <c r="CA521" s="743"/>
      <c r="CB521" s="743"/>
      <c r="CC521" s="743"/>
    </row>
    <row r="522" spans="1:81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2"/>
      <c r="W522" s="1068"/>
      <c r="X522" s="1321"/>
      <c r="Y522" s="1068"/>
      <c r="AG522" s="743"/>
      <c r="AH522" s="743"/>
      <c r="AI522" s="743"/>
      <c r="AJ522" s="743"/>
      <c r="AK522" s="743"/>
      <c r="AL522" s="743"/>
      <c r="AM522" s="743"/>
      <c r="AN522" s="743"/>
      <c r="AO522" s="743"/>
      <c r="AP522" s="743"/>
      <c r="AQ522" s="743"/>
      <c r="AR522" s="743"/>
      <c r="AS522" s="743"/>
      <c r="AT522" s="743"/>
      <c r="AU522" s="743"/>
      <c r="AV522" s="743"/>
      <c r="AW522" s="743"/>
      <c r="AX522" s="743"/>
      <c r="AY522" s="743"/>
      <c r="AZ522" s="743"/>
      <c r="BA522" s="743"/>
      <c r="BB522" s="743"/>
      <c r="BC522" s="743"/>
      <c r="BD522" s="743"/>
      <c r="BE522" s="743"/>
      <c r="BF522" s="743"/>
      <c r="BG522" s="743"/>
      <c r="BH522" s="743"/>
      <c r="BI522" s="743"/>
      <c r="BJ522" s="743"/>
      <c r="BK522" s="743"/>
      <c r="BL522" s="743"/>
      <c r="BM522" s="743"/>
      <c r="BN522" s="743"/>
      <c r="BO522" s="743"/>
      <c r="BP522" s="743"/>
      <c r="BQ522" s="743"/>
      <c r="BR522" s="743"/>
      <c r="BS522" s="743"/>
      <c r="BT522" s="743"/>
      <c r="BU522" s="743"/>
      <c r="BV522" s="743"/>
      <c r="BW522" s="743"/>
      <c r="BX522" s="743"/>
      <c r="BY522" s="743"/>
      <c r="BZ522" s="743"/>
      <c r="CA522" s="743"/>
      <c r="CB522" s="743"/>
      <c r="CC522" s="743"/>
    </row>
    <row r="523" spans="1:81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2"/>
      <c r="W523" s="1068"/>
      <c r="X523" s="1321"/>
      <c r="Y523" s="1068"/>
      <c r="AG523" s="743"/>
      <c r="AH523" s="743"/>
      <c r="AI523" s="743"/>
      <c r="AJ523" s="743"/>
      <c r="AK523" s="743"/>
      <c r="AL523" s="743"/>
      <c r="AM523" s="743"/>
      <c r="AN523" s="743"/>
      <c r="AO523" s="743"/>
      <c r="AP523" s="743"/>
      <c r="AQ523" s="743"/>
      <c r="AR523" s="743"/>
      <c r="AS523" s="743"/>
      <c r="AT523" s="743"/>
      <c r="AU523" s="743"/>
      <c r="AV523" s="743"/>
      <c r="AW523" s="743"/>
      <c r="AX523" s="743"/>
      <c r="AY523" s="743"/>
      <c r="AZ523" s="743"/>
      <c r="BA523" s="743"/>
      <c r="BB523" s="743"/>
      <c r="BC523" s="743"/>
      <c r="BD523" s="743"/>
      <c r="BE523" s="743"/>
      <c r="BF523" s="743"/>
      <c r="BG523" s="743"/>
      <c r="BH523" s="743"/>
      <c r="BI523" s="743"/>
      <c r="BJ523" s="743"/>
      <c r="BK523" s="743"/>
      <c r="BL523" s="743"/>
      <c r="BM523" s="743"/>
      <c r="BN523" s="743"/>
      <c r="BO523" s="743"/>
      <c r="BP523" s="743"/>
      <c r="BQ523" s="743"/>
      <c r="BR523" s="743"/>
      <c r="BS523" s="743"/>
      <c r="BT523" s="743"/>
      <c r="BU523" s="743"/>
      <c r="BV523" s="743"/>
      <c r="BW523" s="743"/>
      <c r="BX523" s="743"/>
      <c r="BY523" s="743"/>
      <c r="BZ523" s="743"/>
      <c r="CA523" s="743"/>
      <c r="CB523" s="743"/>
      <c r="CC523" s="743"/>
    </row>
    <row r="524" spans="1:81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2"/>
      <c r="W524" s="1068"/>
      <c r="X524" s="1321"/>
      <c r="Y524" s="1068"/>
      <c r="AG524" s="743"/>
      <c r="AH524" s="743"/>
      <c r="AI524" s="743"/>
      <c r="AJ524" s="743"/>
      <c r="AK524" s="743"/>
      <c r="AL524" s="743"/>
      <c r="AM524" s="743"/>
      <c r="AN524" s="743"/>
      <c r="AO524" s="743"/>
      <c r="AP524" s="743"/>
      <c r="AQ524" s="743"/>
      <c r="AR524" s="743"/>
      <c r="AS524" s="743"/>
      <c r="AT524" s="743"/>
      <c r="AU524" s="743"/>
      <c r="AV524" s="743"/>
      <c r="AW524" s="743"/>
      <c r="AX524" s="743"/>
      <c r="AY524" s="743"/>
      <c r="AZ524" s="743"/>
      <c r="BA524" s="743"/>
      <c r="BB524" s="743"/>
      <c r="BC524" s="743"/>
      <c r="BD524" s="743"/>
      <c r="BE524" s="743"/>
      <c r="BF524" s="743"/>
      <c r="BG524" s="743"/>
      <c r="BH524" s="743"/>
      <c r="BI524" s="743"/>
      <c r="BJ524" s="743"/>
      <c r="BK524" s="743"/>
      <c r="BL524" s="743"/>
      <c r="BM524" s="743"/>
      <c r="BN524" s="743"/>
      <c r="BO524" s="743"/>
      <c r="BP524" s="743"/>
      <c r="BQ524" s="743"/>
      <c r="BR524" s="743"/>
      <c r="BS524" s="743"/>
      <c r="BT524" s="743"/>
      <c r="BU524" s="743"/>
      <c r="BV524" s="743"/>
      <c r="BW524" s="743"/>
      <c r="BX524" s="743"/>
      <c r="BY524" s="743"/>
      <c r="BZ524" s="743"/>
      <c r="CA524" s="743"/>
      <c r="CB524" s="743"/>
      <c r="CC524" s="743"/>
    </row>
    <row r="525" spans="1:81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2"/>
      <c r="W525" s="1068"/>
      <c r="X525" s="1321"/>
      <c r="Y525" s="1068"/>
      <c r="AG525" s="743"/>
      <c r="AH525" s="743"/>
      <c r="AI525" s="743"/>
      <c r="AJ525" s="743"/>
      <c r="AK525" s="743"/>
      <c r="AL525" s="743"/>
      <c r="AM525" s="743"/>
      <c r="AN525" s="743"/>
      <c r="AO525" s="743"/>
      <c r="AP525" s="743"/>
      <c r="AQ525" s="743"/>
      <c r="AR525" s="743"/>
      <c r="AS525" s="743"/>
      <c r="AT525" s="743"/>
      <c r="AU525" s="743"/>
      <c r="AV525" s="743"/>
      <c r="AW525" s="743"/>
      <c r="AX525" s="743"/>
      <c r="AY525" s="743"/>
      <c r="AZ525" s="743"/>
      <c r="BA525" s="743"/>
      <c r="BB525" s="743"/>
      <c r="BC525" s="743"/>
      <c r="BD525" s="743"/>
      <c r="BE525" s="743"/>
      <c r="BF525" s="743"/>
      <c r="BG525" s="743"/>
      <c r="BH525" s="743"/>
      <c r="BI525" s="743"/>
      <c r="BJ525" s="743"/>
      <c r="BK525" s="743"/>
      <c r="BL525" s="743"/>
      <c r="BM525" s="743"/>
      <c r="BN525" s="743"/>
      <c r="BO525" s="743"/>
      <c r="BP525" s="743"/>
      <c r="BQ525" s="743"/>
      <c r="BR525" s="743"/>
      <c r="BS525" s="743"/>
      <c r="BT525" s="743"/>
      <c r="BU525" s="743"/>
      <c r="BV525" s="743"/>
      <c r="BW525" s="743"/>
      <c r="BX525" s="743"/>
      <c r="BY525" s="743"/>
      <c r="BZ525" s="743"/>
      <c r="CA525" s="743"/>
      <c r="CB525" s="743"/>
      <c r="CC525" s="743"/>
    </row>
    <row r="526" spans="1:81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2"/>
      <c r="W526" s="1068"/>
      <c r="X526" s="1321"/>
      <c r="Y526" s="1068"/>
      <c r="AG526" s="743"/>
      <c r="AH526" s="743"/>
      <c r="AI526" s="743"/>
      <c r="AJ526" s="743"/>
      <c r="AK526" s="743"/>
      <c r="AL526" s="743"/>
      <c r="AM526" s="743"/>
      <c r="AN526" s="743"/>
      <c r="AO526" s="743"/>
      <c r="AP526" s="743"/>
      <c r="AQ526" s="743"/>
      <c r="AR526" s="743"/>
      <c r="AS526" s="743"/>
      <c r="AT526" s="743"/>
      <c r="AU526" s="743"/>
      <c r="AV526" s="743"/>
      <c r="AW526" s="743"/>
      <c r="AX526" s="743"/>
      <c r="AY526" s="743"/>
      <c r="AZ526" s="743"/>
      <c r="BA526" s="743"/>
      <c r="BB526" s="743"/>
      <c r="BC526" s="743"/>
      <c r="BD526" s="743"/>
      <c r="BE526" s="743"/>
      <c r="BF526" s="743"/>
      <c r="BG526" s="743"/>
      <c r="BH526" s="743"/>
      <c r="BI526" s="743"/>
      <c r="BJ526" s="743"/>
      <c r="BK526" s="743"/>
      <c r="BL526" s="743"/>
      <c r="BM526" s="743"/>
      <c r="BN526" s="743"/>
      <c r="BO526" s="743"/>
      <c r="BP526" s="743"/>
      <c r="BQ526" s="743"/>
      <c r="BR526" s="743"/>
      <c r="BS526" s="743"/>
      <c r="BT526" s="743"/>
      <c r="BU526" s="743"/>
      <c r="BV526" s="743"/>
      <c r="BW526" s="743"/>
      <c r="BX526" s="743"/>
      <c r="BY526" s="743"/>
      <c r="BZ526" s="743"/>
      <c r="CA526" s="743"/>
      <c r="CB526" s="743"/>
      <c r="CC526" s="743"/>
    </row>
    <row r="527" spans="1:81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2"/>
      <c r="W527" s="1068"/>
      <c r="X527" s="1321"/>
      <c r="Y527" s="1068"/>
      <c r="AG527" s="743"/>
      <c r="AH527" s="743"/>
      <c r="AI527" s="743"/>
      <c r="AJ527" s="743"/>
      <c r="AK527" s="743"/>
      <c r="AL527" s="743"/>
      <c r="AM527" s="743"/>
      <c r="AN527" s="743"/>
      <c r="AO527" s="743"/>
      <c r="AP527" s="743"/>
      <c r="AQ527" s="743"/>
      <c r="AR527" s="743"/>
      <c r="AS527" s="743"/>
      <c r="AT527" s="743"/>
      <c r="AU527" s="743"/>
      <c r="AV527" s="743"/>
      <c r="AW527" s="743"/>
      <c r="AX527" s="743"/>
      <c r="AY527" s="743"/>
      <c r="AZ527" s="743"/>
      <c r="BA527" s="743"/>
      <c r="BB527" s="743"/>
      <c r="BC527" s="743"/>
      <c r="BD527" s="743"/>
      <c r="BE527" s="743"/>
      <c r="BF527" s="743"/>
      <c r="BG527" s="743"/>
      <c r="BH527" s="743"/>
      <c r="BI527" s="743"/>
      <c r="BJ527" s="743"/>
      <c r="BK527" s="743"/>
      <c r="BL527" s="743"/>
      <c r="BM527" s="743"/>
      <c r="BN527" s="743"/>
      <c r="BO527" s="743"/>
      <c r="BP527" s="743"/>
      <c r="BQ527" s="743"/>
      <c r="BR527" s="743"/>
      <c r="BS527" s="743"/>
      <c r="BT527" s="743"/>
      <c r="BU527" s="743"/>
      <c r="BV527" s="743"/>
      <c r="BW527" s="743"/>
      <c r="BX527" s="743"/>
      <c r="BY527" s="743"/>
      <c r="BZ527" s="743"/>
      <c r="CA527" s="743"/>
      <c r="CB527" s="743"/>
      <c r="CC527" s="743"/>
    </row>
    <row r="528" spans="1:81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2"/>
      <c r="W528" s="1068"/>
      <c r="X528" s="1321"/>
      <c r="Y528" s="1068"/>
      <c r="AG528" s="743"/>
      <c r="AH528" s="743"/>
      <c r="AI528" s="743"/>
      <c r="AJ528" s="743"/>
      <c r="AK528" s="743"/>
      <c r="AL528" s="743"/>
      <c r="AM528" s="743"/>
      <c r="AN528" s="743"/>
      <c r="AO528" s="743"/>
      <c r="AP528" s="743"/>
      <c r="AQ528" s="743"/>
      <c r="AR528" s="743"/>
      <c r="AS528" s="743"/>
      <c r="AT528" s="743"/>
      <c r="AU528" s="743"/>
      <c r="AV528" s="743"/>
      <c r="AW528" s="743"/>
      <c r="AX528" s="743"/>
      <c r="AY528" s="743"/>
      <c r="AZ528" s="743"/>
      <c r="BA528" s="743"/>
      <c r="BB528" s="743"/>
      <c r="BC528" s="743"/>
      <c r="BD528" s="743"/>
      <c r="BE528" s="743"/>
      <c r="BF528" s="743"/>
      <c r="BG528" s="743"/>
      <c r="BH528" s="743"/>
      <c r="BI528" s="743"/>
      <c r="BJ528" s="743"/>
      <c r="BK528" s="743"/>
      <c r="BL528" s="743"/>
      <c r="BM528" s="743"/>
      <c r="BN528" s="743"/>
      <c r="BO528" s="743"/>
      <c r="BP528" s="743"/>
      <c r="BQ528" s="743"/>
      <c r="BR528" s="743"/>
      <c r="BS528" s="743"/>
      <c r="BT528" s="743"/>
      <c r="BU528" s="743"/>
      <c r="BV528" s="743"/>
      <c r="BW528" s="743"/>
      <c r="BX528" s="743"/>
      <c r="BY528" s="743"/>
      <c r="BZ528" s="743"/>
      <c r="CA528" s="743"/>
      <c r="CB528" s="743"/>
      <c r="CC528" s="743"/>
    </row>
    <row r="529" spans="1:81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2"/>
      <c r="W529" s="1068"/>
      <c r="X529" s="1321"/>
      <c r="Y529" s="1068"/>
      <c r="AG529" s="743"/>
      <c r="AH529" s="743"/>
      <c r="AI529" s="743"/>
      <c r="AJ529" s="743"/>
      <c r="AK529" s="743"/>
      <c r="AL529" s="743"/>
      <c r="AM529" s="743"/>
      <c r="AN529" s="743"/>
      <c r="AO529" s="743"/>
      <c r="AP529" s="743"/>
      <c r="AQ529" s="743"/>
      <c r="AR529" s="743"/>
      <c r="AS529" s="743"/>
      <c r="AT529" s="743"/>
      <c r="AU529" s="743"/>
      <c r="AV529" s="743"/>
      <c r="AW529" s="743"/>
      <c r="AX529" s="743"/>
      <c r="AY529" s="743"/>
      <c r="AZ529" s="743"/>
      <c r="BA529" s="743"/>
      <c r="BB529" s="743"/>
      <c r="BC529" s="743"/>
      <c r="BD529" s="743"/>
      <c r="BE529" s="743"/>
      <c r="BF529" s="743"/>
      <c r="BG529" s="743"/>
      <c r="BH529" s="743"/>
      <c r="BI529" s="743"/>
      <c r="BJ529" s="743"/>
      <c r="BK529" s="743"/>
      <c r="BL529" s="743"/>
      <c r="BM529" s="743"/>
      <c r="BN529" s="743"/>
      <c r="BO529" s="743"/>
      <c r="BP529" s="743"/>
      <c r="BQ529" s="743"/>
      <c r="BR529" s="743"/>
      <c r="BS529" s="743"/>
      <c r="BT529" s="743"/>
      <c r="BU529" s="743"/>
      <c r="BV529" s="743"/>
      <c r="BW529" s="743"/>
      <c r="BX529" s="743"/>
      <c r="BY529" s="743"/>
      <c r="BZ529" s="743"/>
      <c r="CA529" s="743"/>
      <c r="CB529" s="743"/>
      <c r="CC529" s="743"/>
    </row>
    <row r="530" spans="1:81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2"/>
      <c r="W530" s="1068"/>
      <c r="X530" s="1321"/>
      <c r="Y530" s="1068"/>
      <c r="AG530" s="743"/>
      <c r="AH530" s="743"/>
      <c r="AI530" s="743"/>
      <c r="AJ530" s="743"/>
      <c r="AK530" s="743"/>
      <c r="AL530" s="743"/>
      <c r="AM530" s="743"/>
      <c r="AN530" s="743"/>
      <c r="AO530" s="743"/>
      <c r="AP530" s="743"/>
      <c r="AQ530" s="743"/>
      <c r="AR530" s="743"/>
      <c r="AS530" s="743"/>
      <c r="AT530" s="743"/>
      <c r="AU530" s="743"/>
      <c r="AV530" s="743"/>
      <c r="AW530" s="743"/>
      <c r="AX530" s="743"/>
      <c r="AY530" s="743"/>
      <c r="AZ530" s="743"/>
      <c r="BA530" s="743"/>
      <c r="BB530" s="743"/>
      <c r="BC530" s="743"/>
      <c r="BD530" s="743"/>
      <c r="BE530" s="743"/>
      <c r="BF530" s="743"/>
      <c r="BG530" s="743"/>
      <c r="BH530" s="743"/>
      <c r="BI530" s="743"/>
      <c r="BJ530" s="743"/>
      <c r="BK530" s="743"/>
      <c r="BL530" s="743"/>
      <c r="BM530" s="743"/>
      <c r="BN530" s="743"/>
      <c r="BO530" s="743"/>
      <c r="BP530" s="743"/>
      <c r="BQ530" s="743"/>
      <c r="BR530" s="743"/>
      <c r="BS530" s="743"/>
      <c r="BT530" s="743"/>
      <c r="BU530" s="743"/>
      <c r="BV530" s="743"/>
      <c r="BW530" s="743"/>
      <c r="BX530" s="743"/>
      <c r="BY530" s="743"/>
      <c r="BZ530" s="743"/>
      <c r="CA530" s="743"/>
      <c r="CB530" s="743"/>
      <c r="CC530" s="743"/>
    </row>
    <row r="531" spans="1:8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2"/>
      <c r="W531" s="1068"/>
      <c r="X531" s="1321"/>
      <c r="Y531" s="1068"/>
      <c r="AG531" s="743"/>
      <c r="AH531" s="743"/>
      <c r="AI531" s="743"/>
      <c r="AJ531" s="743"/>
      <c r="AK531" s="743"/>
      <c r="AL531" s="743"/>
      <c r="AM531" s="743"/>
      <c r="AN531" s="743"/>
      <c r="AO531" s="743"/>
      <c r="AP531" s="743"/>
      <c r="AQ531" s="743"/>
      <c r="AR531" s="743"/>
      <c r="AS531" s="743"/>
      <c r="AT531" s="743"/>
      <c r="AU531" s="743"/>
      <c r="AV531" s="743"/>
      <c r="AW531" s="743"/>
      <c r="AX531" s="743"/>
      <c r="AY531" s="743"/>
      <c r="AZ531" s="743"/>
      <c r="BA531" s="743"/>
      <c r="BB531" s="743"/>
      <c r="BC531" s="743"/>
      <c r="BD531" s="743"/>
      <c r="BE531" s="743"/>
      <c r="BF531" s="743"/>
      <c r="BG531" s="743"/>
      <c r="BH531" s="743"/>
      <c r="BI531" s="743"/>
      <c r="BJ531" s="743"/>
      <c r="BK531" s="743"/>
      <c r="BL531" s="743"/>
      <c r="BM531" s="743"/>
      <c r="BN531" s="743"/>
      <c r="BO531" s="743"/>
      <c r="BP531" s="743"/>
      <c r="BQ531" s="743"/>
      <c r="BR531" s="743"/>
      <c r="BS531" s="743"/>
      <c r="BT531" s="743"/>
      <c r="BU531" s="743"/>
      <c r="BV531" s="743"/>
      <c r="BW531" s="743"/>
      <c r="BX531" s="743"/>
      <c r="BY531" s="743"/>
      <c r="BZ531" s="743"/>
      <c r="CA531" s="743"/>
      <c r="CB531" s="743"/>
      <c r="CC531" s="743"/>
    </row>
    <row r="532" spans="1:81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2"/>
      <c r="W532" s="1068"/>
      <c r="X532" s="1321"/>
      <c r="Y532" s="1068"/>
      <c r="AG532" s="743"/>
      <c r="AH532" s="743"/>
      <c r="AI532" s="743"/>
      <c r="AJ532" s="743"/>
      <c r="AK532" s="743"/>
      <c r="AL532" s="743"/>
      <c r="AM532" s="743"/>
      <c r="AN532" s="743"/>
      <c r="AO532" s="743"/>
      <c r="AP532" s="743"/>
      <c r="AQ532" s="743"/>
      <c r="AR532" s="743"/>
      <c r="AS532" s="743"/>
      <c r="AT532" s="743"/>
      <c r="AU532" s="743"/>
      <c r="AV532" s="743"/>
      <c r="AW532" s="743"/>
      <c r="AX532" s="743"/>
      <c r="AY532" s="743"/>
      <c r="AZ532" s="743"/>
      <c r="BA532" s="743"/>
      <c r="BB532" s="743"/>
      <c r="BC532" s="743"/>
      <c r="BD532" s="743"/>
      <c r="BE532" s="743"/>
      <c r="BF532" s="743"/>
      <c r="BG532" s="743"/>
      <c r="BH532" s="743"/>
      <c r="BI532" s="743"/>
      <c r="BJ532" s="743"/>
      <c r="BK532" s="743"/>
      <c r="BL532" s="743"/>
      <c r="BM532" s="743"/>
      <c r="BN532" s="743"/>
      <c r="BO532" s="743"/>
      <c r="BP532" s="743"/>
      <c r="BQ532" s="743"/>
      <c r="BR532" s="743"/>
      <c r="BS532" s="743"/>
      <c r="BT532" s="743"/>
      <c r="BU532" s="743"/>
      <c r="BV532" s="743"/>
      <c r="BW532" s="743"/>
      <c r="BX532" s="743"/>
      <c r="BY532" s="743"/>
      <c r="BZ532" s="743"/>
      <c r="CA532" s="743"/>
      <c r="CB532" s="743"/>
      <c r="CC532" s="743"/>
    </row>
    <row r="533" spans="1:81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2"/>
      <c r="W533" s="1068"/>
      <c r="X533" s="1321"/>
      <c r="Y533" s="1068"/>
      <c r="AG533" s="743"/>
      <c r="AH533" s="743"/>
      <c r="AI533" s="743"/>
      <c r="AJ533" s="743"/>
      <c r="AK533" s="743"/>
      <c r="AL533" s="743"/>
      <c r="AM533" s="743"/>
      <c r="AN533" s="743"/>
      <c r="AO533" s="743"/>
      <c r="AP533" s="743"/>
      <c r="AQ533" s="743"/>
      <c r="AR533" s="743"/>
      <c r="AS533" s="743"/>
      <c r="AT533" s="743"/>
      <c r="AU533" s="743"/>
      <c r="AV533" s="743"/>
      <c r="AW533" s="743"/>
      <c r="AX533" s="743"/>
      <c r="AY533" s="743"/>
      <c r="AZ533" s="743"/>
      <c r="BA533" s="743"/>
      <c r="BB533" s="743"/>
      <c r="BC533" s="743"/>
      <c r="BD533" s="743"/>
      <c r="BE533" s="743"/>
      <c r="BF533" s="743"/>
      <c r="BG533" s="743"/>
      <c r="BH533" s="743"/>
      <c r="BI533" s="743"/>
      <c r="BJ533" s="743"/>
      <c r="BK533" s="743"/>
      <c r="BL533" s="743"/>
      <c r="BM533" s="743"/>
      <c r="BN533" s="743"/>
      <c r="BO533" s="743"/>
      <c r="BP533" s="743"/>
      <c r="BQ533" s="743"/>
      <c r="BR533" s="743"/>
      <c r="BS533" s="743"/>
      <c r="BT533" s="743"/>
      <c r="BU533" s="743"/>
      <c r="BV533" s="743"/>
      <c r="BW533" s="743"/>
      <c r="BX533" s="743"/>
      <c r="BY533" s="743"/>
      <c r="BZ533" s="743"/>
      <c r="CA533" s="743"/>
      <c r="CB533" s="743"/>
      <c r="CC533" s="743"/>
    </row>
    <row r="534" spans="1:81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2"/>
      <c r="W534" s="1068"/>
      <c r="X534" s="1321"/>
      <c r="Y534" s="1068"/>
      <c r="AG534" s="743"/>
      <c r="AH534" s="743"/>
      <c r="AI534" s="743"/>
      <c r="AJ534" s="743"/>
      <c r="AK534" s="743"/>
      <c r="AL534" s="743"/>
      <c r="AM534" s="743"/>
      <c r="AN534" s="743"/>
      <c r="AO534" s="743"/>
      <c r="AP534" s="743"/>
      <c r="AQ534" s="743"/>
      <c r="AR534" s="743"/>
      <c r="AS534" s="743"/>
      <c r="AT534" s="743"/>
      <c r="AU534" s="743"/>
      <c r="AV534" s="743"/>
      <c r="AW534" s="743"/>
      <c r="AX534" s="743"/>
      <c r="AY534" s="743"/>
      <c r="AZ534" s="743"/>
      <c r="BA534" s="743"/>
      <c r="BB534" s="743"/>
      <c r="BC534" s="743"/>
      <c r="BD534" s="743"/>
      <c r="BE534" s="743"/>
      <c r="BF534" s="743"/>
      <c r="BG534" s="743"/>
      <c r="BH534" s="743"/>
      <c r="BI534" s="743"/>
      <c r="BJ534" s="743"/>
      <c r="BK534" s="743"/>
      <c r="BL534" s="743"/>
      <c r="BM534" s="743"/>
      <c r="BN534" s="743"/>
      <c r="BO534" s="743"/>
      <c r="BP534" s="743"/>
      <c r="BQ534" s="743"/>
      <c r="BR534" s="743"/>
      <c r="BS534" s="743"/>
      <c r="BT534" s="743"/>
      <c r="BU534" s="743"/>
      <c r="BV534" s="743"/>
      <c r="BW534" s="743"/>
      <c r="BX534" s="743"/>
      <c r="BY534" s="743"/>
      <c r="BZ534" s="743"/>
      <c r="CA534" s="743"/>
      <c r="CB534" s="743"/>
      <c r="CC534" s="743"/>
    </row>
    <row r="535" spans="1:81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2"/>
      <c r="W535" s="1068"/>
      <c r="X535" s="1321"/>
      <c r="Y535" s="1068"/>
      <c r="AG535" s="743"/>
      <c r="AH535" s="743"/>
      <c r="AI535" s="743"/>
      <c r="AJ535" s="743"/>
      <c r="AK535" s="743"/>
      <c r="AL535" s="743"/>
      <c r="AM535" s="743"/>
      <c r="AN535" s="743"/>
      <c r="AO535" s="743"/>
      <c r="AP535" s="743"/>
      <c r="AQ535" s="743"/>
      <c r="AR535" s="743"/>
      <c r="AS535" s="743"/>
      <c r="AT535" s="743"/>
      <c r="AU535" s="743"/>
      <c r="AV535" s="743"/>
      <c r="AW535" s="743"/>
      <c r="AX535" s="743"/>
      <c r="AY535" s="743"/>
      <c r="AZ535" s="743"/>
      <c r="BA535" s="743"/>
      <c r="BB535" s="743"/>
      <c r="BC535" s="743"/>
      <c r="BD535" s="743"/>
      <c r="BE535" s="743"/>
      <c r="BF535" s="743"/>
      <c r="BG535" s="743"/>
      <c r="BH535" s="743"/>
      <c r="BI535" s="743"/>
      <c r="BJ535" s="743"/>
      <c r="BK535" s="743"/>
      <c r="BL535" s="743"/>
      <c r="BM535" s="743"/>
      <c r="BN535" s="743"/>
      <c r="BO535" s="743"/>
      <c r="BP535" s="743"/>
      <c r="BQ535" s="743"/>
      <c r="BR535" s="743"/>
      <c r="BS535" s="743"/>
      <c r="BT535" s="743"/>
      <c r="BU535" s="743"/>
      <c r="BV535" s="743"/>
      <c r="BW535" s="743"/>
      <c r="BX535" s="743"/>
      <c r="BY535" s="743"/>
      <c r="BZ535" s="743"/>
      <c r="CA535" s="743"/>
      <c r="CB535" s="743"/>
      <c r="CC535" s="743"/>
    </row>
    <row r="536" spans="1:81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2"/>
      <c r="W536" s="1068"/>
      <c r="X536" s="1321"/>
      <c r="Y536" s="1068"/>
      <c r="AG536" s="743"/>
      <c r="AH536" s="743"/>
      <c r="AI536" s="743"/>
      <c r="AJ536" s="743"/>
      <c r="AK536" s="743"/>
      <c r="AL536" s="743"/>
      <c r="AM536" s="743"/>
      <c r="AN536" s="743"/>
      <c r="AO536" s="743"/>
      <c r="AP536" s="743"/>
      <c r="AQ536" s="743"/>
      <c r="AR536" s="743"/>
      <c r="AS536" s="743"/>
      <c r="AT536" s="743"/>
      <c r="AU536" s="743"/>
      <c r="AV536" s="743"/>
      <c r="AW536" s="743"/>
      <c r="AX536" s="743"/>
      <c r="AY536" s="743"/>
      <c r="AZ536" s="743"/>
      <c r="BA536" s="743"/>
      <c r="BB536" s="743"/>
      <c r="BC536" s="743"/>
      <c r="BD536" s="743"/>
      <c r="BE536" s="743"/>
      <c r="BF536" s="743"/>
      <c r="BG536" s="743"/>
      <c r="BH536" s="743"/>
      <c r="BI536" s="743"/>
      <c r="BJ536" s="743"/>
      <c r="BK536" s="743"/>
      <c r="BL536" s="743"/>
      <c r="BM536" s="743"/>
      <c r="BN536" s="743"/>
      <c r="BO536" s="743"/>
      <c r="BP536" s="743"/>
      <c r="BQ536" s="743"/>
      <c r="BR536" s="743"/>
      <c r="BS536" s="743"/>
      <c r="BT536" s="743"/>
      <c r="BU536" s="743"/>
      <c r="BV536" s="743"/>
      <c r="BW536" s="743"/>
      <c r="BX536" s="743"/>
      <c r="BY536" s="743"/>
      <c r="BZ536" s="743"/>
      <c r="CA536" s="743"/>
      <c r="CB536" s="743"/>
      <c r="CC536" s="743"/>
    </row>
    <row r="537" spans="1:81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2"/>
      <c r="W537" s="1068"/>
      <c r="X537" s="1321"/>
      <c r="Y537" s="1068"/>
      <c r="AG537" s="743"/>
      <c r="AH537" s="743"/>
      <c r="AI537" s="743"/>
      <c r="AJ537" s="743"/>
      <c r="AK537" s="743"/>
      <c r="AL537" s="743"/>
      <c r="AM537" s="743"/>
      <c r="AN537" s="743"/>
      <c r="AO537" s="743"/>
      <c r="AP537" s="743"/>
      <c r="AQ537" s="743"/>
      <c r="AR537" s="743"/>
      <c r="AS537" s="743"/>
      <c r="AT537" s="743"/>
      <c r="AU537" s="743"/>
      <c r="AV537" s="743"/>
      <c r="AW537" s="743"/>
      <c r="AX537" s="743"/>
      <c r="AY537" s="743"/>
      <c r="AZ537" s="743"/>
      <c r="BA537" s="743"/>
      <c r="BB537" s="743"/>
      <c r="BC537" s="743"/>
      <c r="BD537" s="743"/>
      <c r="BE537" s="743"/>
      <c r="BF537" s="743"/>
      <c r="BG537" s="743"/>
      <c r="BH537" s="743"/>
      <c r="BI537" s="743"/>
      <c r="BJ537" s="743"/>
      <c r="BK537" s="743"/>
      <c r="BL537" s="743"/>
      <c r="BM537" s="743"/>
      <c r="BN537" s="743"/>
      <c r="BO537" s="743"/>
      <c r="BP537" s="743"/>
      <c r="BQ537" s="743"/>
      <c r="BR537" s="743"/>
      <c r="BS537" s="743"/>
      <c r="BT537" s="743"/>
      <c r="BU537" s="743"/>
      <c r="BV537" s="743"/>
      <c r="BW537" s="743"/>
      <c r="BX537" s="743"/>
      <c r="BY537" s="743"/>
      <c r="BZ537" s="743"/>
      <c r="CA537" s="743"/>
      <c r="CB537" s="743"/>
      <c r="CC537" s="743"/>
    </row>
    <row r="538" spans="1:81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2"/>
      <c r="W538" s="1068"/>
      <c r="X538" s="1321"/>
      <c r="Y538" s="1068"/>
      <c r="AG538" s="743"/>
      <c r="AH538" s="743"/>
      <c r="AI538" s="743"/>
      <c r="AJ538" s="743"/>
      <c r="AK538" s="743"/>
      <c r="AL538" s="743"/>
      <c r="AM538" s="743"/>
      <c r="AN538" s="743"/>
      <c r="AO538" s="743"/>
      <c r="AP538" s="743"/>
      <c r="AQ538" s="743"/>
      <c r="AR538" s="743"/>
      <c r="AS538" s="743"/>
      <c r="AT538" s="743"/>
      <c r="AU538" s="743"/>
      <c r="AV538" s="743"/>
      <c r="AW538" s="743"/>
      <c r="AX538" s="743"/>
      <c r="AY538" s="743"/>
      <c r="AZ538" s="743"/>
      <c r="BA538" s="743"/>
      <c r="BB538" s="743"/>
      <c r="BC538" s="743"/>
      <c r="BD538" s="743"/>
      <c r="BE538" s="743"/>
      <c r="BF538" s="743"/>
      <c r="BG538" s="743"/>
      <c r="BH538" s="743"/>
      <c r="BI538" s="743"/>
      <c r="BJ538" s="743"/>
      <c r="BK538" s="743"/>
      <c r="BL538" s="743"/>
      <c r="BM538" s="743"/>
      <c r="BN538" s="743"/>
      <c r="BO538" s="743"/>
      <c r="BP538" s="743"/>
      <c r="BQ538" s="743"/>
      <c r="BR538" s="743"/>
      <c r="BS538" s="743"/>
      <c r="BT538" s="743"/>
      <c r="BU538" s="743"/>
      <c r="BV538" s="743"/>
      <c r="BW538" s="743"/>
      <c r="BX538" s="743"/>
      <c r="BY538" s="743"/>
      <c r="BZ538" s="743"/>
      <c r="CA538" s="743"/>
      <c r="CB538" s="743"/>
      <c r="CC538" s="743"/>
    </row>
    <row r="539" spans="1:81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2"/>
      <c r="W539" s="1068"/>
      <c r="X539" s="1321"/>
      <c r="Y539" s="1068"/>
      <c r="AG539" s="743"/>
      <c r="AH539" s="743"/>
      <c r="AI539" s="743"/>
      <c r="AJ539" s="743"/>
      <c r="AK539" s="743"/>
      <c r="AL539" s="743"/>
      <c r="AM539" s="743"/>
      <c r="AN539" s="743"/>
      <c r="AO539" s="743"/>
      <c r="AP539" s="743"/>
      <c r="AQ539" s="743"/>
      <c r="AR539" s="743"/>
      <c r="AS539" s="743"/>
      <c r="AT539" s="743"/>
      <c r="AU539" s="743"/>
      <c r="AV539" s="743"/>
      <c r="AW539" s="743"/>
      <c r="AX539" s="743"/>
      <c r="AY539" s="743"/>
      <c r="AZ539" s="743"/>
      <c r="BA539" s="743"/>
      <c r="BB539" s="743"/>
      <c r="BC539" s="743"/>
      <c r="BD539" s="743"/>
      <c r="BE539" s="743"/>
      <c r="BF539" s="743"/>
      <c r="BG539" s="743"/>
      <c r="BH539" s="743"/>
      <c r="BI539" s="743"/>
      <c r="BJ539" s="743"/>
      <c r="BK539" s="743"/>
      <c r="BL539" s="743"/>
      <c r="BM539" s="743"/>
      <c r="BN539" s="743"/>
      <c r="BO539" s="743"/>
      <c r="BP539" s="743"/>
      <c r="BQ539" s="743"/>
      <c r="BR539" s="743"/>
      <c r="BS539" s="743"/>
      <c r="BT539" s="743"/>
      <c r="BU539" s="743"/>
      <c r="BV539" s="743"/>
      <c r="BW539" s="743"/>
      <c r="BX539" s="743"/>
      <c r="BY539" s="743"/>
      <c r="BZ539" s="743"/>
      <c r="CA539" s="743"/>
      <c r="CB539" s="743"/>
      <c r="CC539" s="743"/>
    </row>
    <row r="540" spans="1:81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2"/>
      <c r="W540" s="1068"/>
      <c r="X540" s="1321"/>
      <c r="Y540" s="1068"/>
      <c r="AG540" s="743"/>
      <c r="AH540" s="743"/>
      <c r="AI540" s="743"/>
      <c r="AJ540" s="743"/>
      <c r="AK540" s="743"/>
      <c r="AL540" s="743"/>
      <c r="AM540" s="743"/>
      <c r="AN540" s="743"/>
      <c r="AO540" s="743"/>
      <c r="AP540" s="743"/>
      <c r="AQ540" s="743"/>
      <c r="AR540" s="743"/>
      <c r="AS540" s="743"/>
      <c r="AT540" s="743"/>
      <c r="AU540" s="743"/>
      <c r="AV540" s="743"/>
      <c r="AW540" s="743"/>
      <c r="AX540" s="743"/>
      <c r="AY540" s="743"/>
      <c r="AZ540" s="743"/>
      <c r="BA540" s="743"/>
      <c r="BB540" s="743"/>
      <c r="BC540" s="743"/>
      <c r="BD540" s="743"/>
      <c r="BE540" s="743"/>
      <c r="BF540" s="743"/>
      <c r="BG540" s="743"/>
      <c r="BH540" s="743"/>
      <c r="BI540" s="743"/>
      <c r="BJ540" s="743"/>
      <c r="BK540" s="743"/>
      <c r="BL540" s="743"/>
      <c r="BM540" s="743"/>
      <c r="BN540" s="743"/>
      <c r="BO540" s="743"/>
      <c r="BP540" s="743"/>
      <c r="BQ540" s="743"/>
      <c r="BR540" s="743"/>
      <c r="BS540" s="743"/>
      <c r="BT540" s="743"/>
      <c r="BU540" s="743"/>
      <c r="BV540" s="743"/>
      <c r="BW540" s="743"/>
      <c r="BX540" s="743"/>
      <c r="BY540" s="743"/>
      <c r="BZ540" s="743"/>
      <c r="CA540" s="743"/>
      <c r="CB540" s="743"/>
      <c r="CC540" s="743"/>
    </row>
    <row r="541" spans="1:8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2"/>
      <c r="W541" s="1068"/>
      <c r="X541" s="1321"/>
      <c r="Y541" s="1068"/>
      <c r="AG541" s="743"/>
      <c r="AH541" s="743"/>
      <c r="AI541" s="743"/>
      <c r="AJ541" s="743"/>
      <c r="AK541" s="743"/>
      <c r="AL541" s="743"/>
      <c r="AM541" s="743"/>
      <c r="AN541" s="743"/>
      <c r="AO541" s="743"/>
      <c r="AP541" s="743"/>
      <c r="AQ541" s="743"/>
      <c r="AR541" s="743"/>
      <c r="AS541" s="743"/>
      <c r="AT541" s="743"/>
      <c r="AU541" s="743"/>
      <c r="AV541" s="743"/>
      <c r="AW541" s="743"/>
      <c r="AX541" s="743"/>
      <c r="AY541" s="743"/>
      <c r="AZ541" s="743"/>
      <c r="BA541" s="743"/>
      <c r="BB541" s="743"/>
      <c r="BC541" s="743"/>
      <c r="BD541" s="743"/>
      <c r="BE541" s="743"/>
      <c r="BF541" s="743"/>
      <c r="BG541" s="743"/>
      <c r="BH541" s="743"/>
      <c r="BI541" s="743"/>
      <c r="BJ541" s="743"/>
      <c r="BK541" s="743"/>
      <c r="BL541" s="743"/>
      <c r="BM541" s="743"/>
      <c r="BN541" s="743"/>
      <c r="BO541" s="743"/>
      <c r="BP541" s="743"/>
      <c r="BQ541" s="743"/>
      <c r="BR541" s="743"/>
      <c r="BS541" s="743"/>
      <c r="BT541" s="743"/>
      <c r="BU541" s="743"/>
      <c r="BV541" s="743"/>
      <c r="BW541" s="743"/>
      <c r="BX541" s="743"/>
      <c r="BY541" s="743"/>
      <c r="BZ541" s="743"/>
      <c r="CA541" s="743"/>
      <c r="CB541" s="743"/>
      <c r="CC541" s="743"/>
    </row>
    <row r="542" spans="1:81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2"/>
      <c r="W542" s="1068"/>
      <c r="X542" s="1321"/>
      <c r="Y542" s="1068"/>
      <c r="AG542" s="743"/>
      <c r="AH542" s="743"/>
      <c r="AI542" s="743"/>
      <c r="AJ542" s="743"/>
      <c r="AK542" s="743"/>
      <c r="AL542" s="743"/>
      <c r="AM542" s="743"/>
      <c r="AN542" s="743"/>
      <c r="AO542" s="743"/>
      <c r="AP542" s="743"/>
      <c r="AQ542" s="743"/>
      <c r="AR542" s="743"/>
      <c r="AS542" s="743"/>
      <c r="AT542" s="743"/>
      <c r="AU542" s="743"/>
      <c r="AV542" s="743"/>
      <c r="AW542" s="743"/>
      <c r="AX542" s="743"/>
      <c r="AY542" s="743"/>
      <c r="AZ542" s="743"/>
      <c r="BA542" s="743"/>
      <c r="BB542" s="743"/>
      <c r="BC542" s="743"/>
      <c r="BD542" s="743"/>
      <c r="BE542" s="743"/>
      <c r="BF542" s="743"/>
      <c r="BG542" s="743"/>
      <c r="BH542" s="743"/>
      <c r="BI542" s="743"/>
      <c r="BJ542" s="743"/>
      <c r="BK542" s="743"/>
      <c r="BL542" s="743"/>
      <c r="BM542" s="743"/>
      <c r="BN542" s="743"/>
      <c r="BO542" s="743"/>
      <c r="BP542" s="743"/>
      <c r="BQ542" s="743"/>
      <c r="BR542" s="743"/>
      <c r="BS542" s="743"/>
      <c r="BT542" s="743"/>
      <c r="BU542" s="743"/>
      <c r="BV542" s="743"/>
      <c r="BW542" s="743"/>
      <c r="BX542" s="743"/>
      <c r="BY542" s="743"/>
      <c r="BZ542" s="743"/>
      <c r="CA542" s="743"/>
      <c r="CB542" s="743"/>
      <c r="CC542" s="743"/>
    </row>
    <row r="543" spans="1:81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2"/>
      <c r="W543" s="1068"/>
      <c r="X543" s="1321"/>
      <c r="Y543" s="1068"/>
      <c r="AG543" s="743"/>
      <c r="AH543" s="743"/>
      <c r="AI543" s="743"/>
      <c r="AJ543" s="743"/>
      <c r="AK543" s="743"/>
      <c r="AL543" s="743"/>
      <c r="AM543" s="743"/>
      <c r="AN543" s="743"/>
      <c r="AO543" s="743"/>
      <c r="AP543" s="743"/>
      <c r="AQ543" s="743"/>
      <c r="AR543" s="743"/>
      <c r="AS543" s="743"/>
      <c r="AT543" s="743"/>
      <c r="AU543" s="743"/>
      <c r="AV543" s="743"/>
      <c r="AW543" s="743"/>
      <c r="AX543" s="743"/>
      <c r="AY543" s="743"/>
      <c r="AZ543" s="743"/>
      <c r="BA543" s="743"/>
      <c r="BB543" s="743"/>
      <c r="BC543" s="743"/>
      <c r="BD543" s="743"/>
      <c r="BE543" s="743"/>
      <c r="BF543" s="743"/>
      <c r="BG543" s="743"/>
      <c r="BH543" s="743"/>
      <c r="BI543" s="743"/>
      <c r="BJ543" s="743"/>
      <c r="BK543" s="743"/>
      <c r="BL543" s="743"/>
      <c r="BM543" s="743"/>
      <c r="BN543" s="743"/>
      <c r="BO543" s="743"/>
      <c r="BP543" s="743"/>
      <c r="BQ543" s="743"/>
      <c r="BR543" s="743"/>
      <c r="BS543" s="743"/>
      <c r="BT543" s="743"/>
      <c r="BU543" s="743"/>
      <c r="BV543" s="743"/>
      <c r="BW543" s="743"/>
      <c r="BX543" s="743"/>
      <c r="BY543" s="743"/>
      <c r="BZ543" s="743"/>
      <c r="CA543" s="743"/>
      <c r="CB543" s="743"/>
      <c r="CC543" s="743"/>
    </row>
    <row r="544" spans="1:81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2"/>
      <c r="W544" s="1068"/>
      <c r="X544" s="1321"/>
      <c r="Y544" s="1068"/>
      <c r="AG544" s="743"/>
      <c r="AH544" s="743"/>
      <c r="AI544" s="743"/>
      <c r="AJ544" s="743"/>
      <c r="AK544" s="743"/>
      <c r="AL544" s="743"/>
      <c r="AM544" s="743"/>
      <c r="AN544" s="743"/>
      <c r="AO544" s="743"/>
      <c r="AP544" s="743"/>
      <c r="AQ544" s="743"/>
      <c r="AR544" s="743"/>
      <c r="AS544" s="743"/>
      <c r="AT544" s="743"/>
      <c r="AU544" s="743"/>
      <c r="AV544" s="743"/>
      <c r="AW544" s="743"/>
      <c r="AX544" s="743"/>
      <c r="AY544" s="743"/>
      <c r="AZ544" s="743"/>
      <c r="BA544" s="743"/>
      <c r="BB544" s="743"/>
      <c r="BC544" s="743"/>
      <c r="BD544" s="743"/>
      <c r="BE544" s="743"/>
      <c r="BF544" s="743"/>
      <c r="BG544" s="743"/>
      <c r="BH544" s="743"/>
      <c r="BI544" s="743"/>
      <c r="BJ544" s="743"/>
      <c r="BK544" s="743"/>
      <c r="BL544" s="743"/>
      <c r="BM544" s="743"/>
      <c r="BN544" s="743"/>
      <c r="BO544" s="743"/>
      <c r="BP544" s="743"/>
      <c r="BQ544" s="743"/>
      <c r="BR544" s="743"/>
      <c r="BS544" s="743"/>
      <c r="BT544" s="743"/>
      <c r="BU544" s="743"/>
      <c r="BV544" s="743"/>
      <c r="BW544" s="743"/>
      <c r="BX544" s="743"/>
      <c r="BY544" s="743"/>
      <c r="BZ544" s="743"/>
      <c r="CA544" s="743"/>
      <c r="CB544" s="743"/>
      <c r="CC544" s="743"/>
    </row>
    <row r="545" spans="1:81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2"/>
      <c r="W545" s="1068"/>
      <c r="X545" s="1321"/>
      <c r="Y545" s="1068"/>
      <c r="AG545" s="743"/>
      <c r="AH545" s="743"/>
      <c r="AI545" s="743"/>
      <c r="AJ545" s="743"/>
      <c r="AK545" s="743"/>
      <c r="AL545" s="743"/>
      <c r="AM545" s="743"/>
      <c r="AN545" s="743"/>
      <c r="AO545" s="743"/>
      <c r="AP545" s="743"/>
      <c r="AQ545" s="743"/>
      <c r="AR545" s="743"/>
      <c r="AS545" s="743"/>
      <c r="AT545" s="743"/>
      <c r="AU545" s="743"/>
      <c r="AV545" s="743"/>
      <c r="AW545" s="743"/>
      <c r="AX545" s="743"/>
      <c r="AY545" s="743"/>
      <c r="AZ545" s="743"/>
      <c r="BA545" s="743"/>
      <c r="BB545" s="743"/>
      <c r="BC545" s="743"/>
      <c r="BD545" s="743"/>
      <c r="BE545" s="743"/>
      <c r="BF545" s="743"/>
      <c r="BG545" s="743"/>
      <c r="BH545" s="743"/>
      <c r="BI545" s="743"/>
      <c r="BJ545" s="743"/>
      <c r="BK545" s="743"/>
      <c r="BL545" s="743"/>
      <c r="BM545" s="743"/>
      <c r="BN545" s="743"/>
      <c r="BO545" s="743"/>
      <c r="BP545" s="743"/>
      <c r="BQ545" s="743"/>
      <c r="BR545" s="743"/>
      <c r="BS545" s="743"/>
      <c r="BT545" s="743"/>
      <c r="BU545" s="743"/>
      <c r="BV545" s="743"/>
      <c r="BW545" s="743"/>
      <c r="BX545" s="743"/>
      <c r="BY545" s="743"/>
      <c r="BZ545" s="743"/>
      <c r="CA545" s="743"/>
      <c r="CB545" s="743"/>
      <c r="CC545" s="743"/>
    </row>
    <row r="546" spans="1:81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2"/>
      <c r="W546" s="1068"/>
      <c r="X546" s="1321"/>
      <c r="Y546" s="1068"/>
      <c r="AG546" s="743"/>
      <c r="AH546" s="743"/>
      <c r="AI546" s="743"/>
      <c r="AJ546" s="743"/>
      <c r="AK546" s="743"/>
      <c r="AL546" s="743"/>
      <c r="AM546" s="743"/>
      <c r="AN546" s="743"/>
      <c r="AO546" s="743"/>
      <c r="AP546" s="743"/>
      <c r="AQ546" s="743"/>
      <c r="AR546" s="743"/>
      <c r="AS546" s="743"/>
      <c r="AT546" s="743"/>
      <c r="AU546" s="743"/>
      <c r="AV546" s="743"/>
      <c r="AW546" s="743"/>
      <c r="AX546" s="743"/>
      <c r="AY546" s="743"/>
      <c r="AZ546" s="743"/>
      <c r="BA546" s="743"/>
      <c r="BB546" s="743"/>
      <c r="BC546" s="743"/>
      <c r="BD546" s="743"/>
      <c r="BE546" s="743"/>
      <c r="BF546" s="743"/>
      <c r="BG546" s="743"/>
      <c r="BH546" s="743"/>
      <c r="BI546" s="743"/>
      <c r="BJ546" s="743"/>
      <c r="BK546" s="743"/>
      <c r="BL546" s="743"/>
      <c r="BM546" s="743"/>
      <c r="BN546" s="743"/>
      <c r="BO546" s="743"/>
      <c r="BP546" s="743"/>
      <c r="BQ546" s="743"/>
      <c r="BR546" s="743"/>
      <c r="BS546" s="743"/>
      <c r="BT546" s="743"/>
      <c r="BU546" s="743"/>
      <c r="BV546" s="743"/>
      <c r="BW546" s="743"/>
      <c r="BX546" s="743"/>
      <c r="BY546" s="743"/>
      <c r="BZ546" s="743"/>
      <c r="CA546" s="743"/>
      <c r="CB546" s="743"/>
      <c r="CC546" s="743"/>
    </row>
    <row r="547" spans="1:81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2"/>
      <c r="W547" s="1068"/>
      <c r="X547" s="1321"/>
      <c r="Y547" s="1068"/>
      <c r="AG547" s="743"/>
      <c r="AH547" s="743"/>
      <c r="AI547" s="743"/>
      <c r="AJ547" s="743"/>
      <c r="AK547" s="743"/>
      <c r="AL547" s="743"/>
      <c r="AM547" s="743"/>
      <c r="AN547" s="743"/>
      <c r="AO547" s="743"/>
      <c r="AP547" s="743"/>
      <c r="AQ547" s="743"/>
      <c r="AR547" s="743"/>
      <c r="AS547" s="743"/>
      <c r="AT547" s="743"/>
      <c r="AU547" s="743"/>
      <c r="AV547" s="743"/>
      <c r="AW547" s="743"/>
      <c r="AX547" s="743"/>
      <c r="AY547" s="743"/>
      <c r="AZ547" s="743"/>
      <c r="BA547" s="743"/>
      <c r="BB547" s="743"/>
      <c r="BC547" s="743"/>
      <c r="BD547" s="743"/>
      <c r="BE547" s="743"/>
      <c r="BF547" s="743"/>
      <c r="BG547" s="743"/>
      <c r="BH547" s="743"/>
      <c r="BI547" s="743"/>
      <c r="BJ547" s="743"/>
      <c r="BK547" s="743"/>
      <c r="BL547" s="743"/>
      <c r="BM547" s="743"/>
      <c r="BN547" s="743"/>
      <c r="BO547" s="743"/>
      <c r="BP547" s="743"/>
      <c r="BQ547" s="743"/>
      <c r="BR547" s="743"/>
      <c r="BS547" s="743"/>
      <c r="BT547" s="743"/>
      <c r="BU547" s="743"/>
      <c r="BV547" s="743"/>
      <c r="BW547" s="743"/>
      <c r="BX547" s="743"/>
      <c r="BY547" s="743"/>
      <c r="BZ547" s="743"/>
      <c r="CA547" s="743"/>
      <c r="CB547" s="743"/>
      <c r="CC547" s="743"/>
    </row>
    <row r="548" spans="1:81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2"/>
      <c r="W548" s="1068"/>
      <c r="X548" s="1321"/>
      <c r="Y548" s="1068"/>
      <c r="AG548" s="743"/>
      <c r="AH548" s="743"/>
      <c r="AI548" s="743"/>
      <c r="AJ548" s="743"/>
      <c r="AK548" s="743"/>
      <c r="AL548" s="743"/>
      <c r="AM548" s="743"/>
      <c r="AN548" s="743"/>
      <c r="AO548" s="743"/>
      <c r="AP548" s="743"/>
      <c r="AQ548" s="743"/>
      <c r="AR548" s="743"/>
      <c r="AS548" s="743"/>
      <c r="AT548" s="743"/>
      <c r="AU548" s="743"/>
      <c r="AV548" s="743"/>
      <c r="AW548" s="743"/>
      <c r="AX548" s="743"/>
      <c r="AY548" s="743"/>
      <c r="AZ548" s="743"/>
      <c r="BA548" s="743"/>
      <c r="BB548" s="743"/>
      <c r="BC548" s="743"/>
      <c r="BD548" s="743"/>
      <c r="BE548" s="743"/>
      <c r="BF548" s="743"/>
      <c r="BG548" s="743"/>
      <c r="BH548" s="743"/>
      <c r="BI548" s="743"/>
      <c r="BJ548" s="743"/>
      <c r="BK548" s="743"/>
      <c r="BL548" s="743"/>
      <c r="BM548" s="743"/>
      <c r="BN548" s="743"/>
      <c r="BO548" s="743"/>
      <c r="BP548" s="743"/>
      <c r="BQ548" s="743"/>
      <c r="BR548" s="743"/>
      <c r="BS548" s="743"/>
      <c r="BT548" s="743"/>
      <c r="BU548" s="743"/>
      <c r="BV548" s="743"/>
      <c r="BW548" s="743"/>
      <c r="BX548" s="743"/>
      <c r="BY548" s="743"/>
      <c r="BZ548" s="743"/>
      <c r="CA548" s="743"/>
      <c r="CB548" s="743"/>
      <c r="CC548" s="743"/>
    </row>
    <row r="549" spans="1:81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2"/>
      <c r="W549" s="1068"/>
      <c r="X549" s="1321"/>
      <c r="Y549" s="1068"/>
      <c r="AG549" s="743"/>
      <c r="AH549" s="743"/>
      <c r="AI549" s="743"/>
      <c r="AJ549" s="743"/>
      <c r="AK549" s="743"/>
      <c r="AL549" s="743"/>
      <c r="AM549" s="743"/>
      <c r="AN549" s="743"/>
      <c r="AO549" s="743"/>
      <c r="AP549" s="743"/>
      <c r="AQ549" s="743"/>
      <c r="AR549" s="743"/>
      <c r="AS549" s="743"/>
      <c r="AT549" s="743"/>
      <c r="AU549" s="743"/>
      <c r="AV549" s="743"/>
      <c r="AW549" s="743"/>
      <c r="AX549" s="743"/>
      <c r="AY549" s="743"/>
      <c r="AZ549" s="743"/>
      <c r="BA549" s="743"/>
      <c r="BB549" s="743"/>
      <c r="BC549" s="743"/>
      <c r="BD549" s="743"/>
      <c r="BE549" s="743"/>
      <c r="BF549" s="743"/>
      <c r="BG549" s="743"/>
      <c r="BH549" s="743"/>
      <c r="BI549" s="743"/>
      <c r="BJ549" s="743"/>
      <c r="BK549" s="743"/>
      <c r="BL549" s="743"/>
      <c r="BM549" s="743"/>
      <c r="BN549" s="743"/>
      <c r="BO549" s="743"/>
      <c r="BP549" s="743"/>
      <c r="BQ549" s="743"/>
      <c r="BR549" s="743"/>
      <c r="BS549" s="743"/>
      <c r="BT549" s="743"/>
      <c r="BU549" s="743"/>
      <c r="BV549" s="743"/>
      <c r="BW549" s="743"/>
      <c r="BX549" s="743"/>
      <c r="BY549" s="743"/>
      <c r="BZ549" s="743"/>
      <c r="CA549" s="743"/>
      <c r="CB549" s="743"/>
      <c r="CC549" s="743"/>
    </row>
    <row r="550" spans="1:81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2"/>
      <c r="W550" s="1068"/>
      <c r="X550" s="1321"/>
      <c r="Y550" s="1068"/>
      <c r="AG550" s="743"/>
      <c r="AH550" s="743"/>
      <c r="AI550" s="743"/>
      <c r="AJ550" s="743"/>
      <c r="AK550" s="743"/>
      <c r="AL550" s="743"/>
      <c r="AM550" s="743"/>
      <c r="AN550" s="743"/>
      <c r="AO550" s="743"/>
      <c r="AP550" s="743"/>
      <c r="AQ550" s="743"/>
      <c r="AR550" s="743"/>
      <c r="AS550" s="743"/>
      <c r="AT550" s="743"/>
      <c r="AU550" s="743"/>
      <c r="AV550" s="743"/>
      <c r="AW550" s="743"/>
      <c r="AX550" s="743"/>
      <c r="AY550" s="743"/>
      <c r="AZ550" s="743"/>
      <c r="BA550" s="743"/>
      <c r="BB550" s="743"/>
      <c r="BC550" s="743"/>
      <c r="BD550" s="743"/>
      <c r="BE550" s="743"/>
      <c r="BF550" s="743"/>
      <c r="BG550" s="743"/>
      <c r="BH550" s="743"/>
      <c r="BI550" s="743"/>
      <c r="BJ550" s="743"/>
      <c r="BK550" s="743"/>
      <c r="BL550" s="743"/>
      <c r="BM550" s="743"/>
      <c r="BN550" s="743"/>
      <c r="BO550" s="743"/>
      <c r="BP550" s="743"/>
      <c r="BQ550" s="743"/>
      <c r="BR550" s="743"/>
      <c r="BS550" s="743"/>
      <c r="BT550" s="743"/>
      <c r="BU550" s="743"/>
      <c r="BV550" s="743"/>
      <c r="BW550" s="743"/>
      <c r="BX550" s="743"/>
      <c r="BY550" s="743"/>
      <c r="BZ550" s="743"/>
      <c r="CA550" s="743"/>
      <c r="CB550" s="743"/>
      <c r="CC550" s="743"/>
    </row>
    <row r="551" spans="1:8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2"/>
      <c r="W551" s="1068"/>
      <c r="X551" s="1321"/>
      <c r="Y551" s="1068"/>
      <c r="AG551" s="743"/>
      <c r="AH551" s="743"/>
      <c r="AI551" s="743"/>
      <c r="AJ551" s="743"/>
      <c r="AK551" s="743"/>
      <c r="AL551" s="743"/>
      <c r="AM551" s="743"/>
      <c r="AN551" s="743"/>
      <c r="AO551" s="743"/>
      <c r="AP551" s="743"/>
      <c r="AQ551" s="743"/>
      <c r="AR551" s="743"/>
      <c r="AS551" s="743"/>
      <c r="AT551" s="743"/>
      <c r="AU551" s="743"/>
      <c r="AV551" s="743"/>
      <c r="AW551" s="743"/>
      <c r="AX551" s="743"/>
      <c r="AY551" s="743"/>
      <c r="AZ551" s="743"/>
      <c r="BA551" s="743"/>
      <c r="BB551" s="743"/>
      <c r="BC551" s="743"/>
      <c r="BD551" s="743"/>
      <c r="BE551" s="743"/>
      <c r="BF551" s="743"/>
      <c r="BG551" s="743"/>
      <c r="BH551" s="743"/>
      <c r="BI551" s="743"/>
      <c r="BJ551" s="743"/>
      <c r="BK551" s="743"/>
      <c r="BL551" s="743"/>
      <c r="BM551" s="743"/>
      <c r="BN551" s="743"/>
      <c r="BO551" s="743"/>
      <c r="BP551" s="743"/>
      <c r="BQ551" s="743"/>
      <c r="BR551" s="743"/>
      <c r="BS551" s="743"/>
      <c r="BT551" s="743"/>
      <c r="BU551" s="743"/>
      <c r="BV551" s="743"/>
      <c r="BW551" s="743"/>
      <c r="BX551" s="743"/>
      <c r="BY551" s="743"/>
      <c r="BZ551" s="743"/>
      <c r="CA551" s="743"/>
      <c r="CB551" s="743"/>
      <c r="CC551" s="743"/>
    </row>
    <row r="552" spans="1:81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2"/>
      <c r="W552" s="1068"/>
      <c r="X552" s="1321"/>
      <c r="Y552" s="1068"/>
      <c r="AG552" s="743"/>
      <c r="AH552" s="743"/>
      <c r="AI552" s="743"/>
      <c r="AJ552" s="743"/>
      <c r="AK552" s="743"/>
      <c r="AL552" s="743"/>
      <c r="AM552" s="743"/>
      <c r="AN552" s="743"/>
      <c r="AO552" s="743"/>
      <c r="AP552" s="743"/>
      <c r="AQ552" s="743"/>
      <c r="AR552" s="743"/>
      <c r="AS552" s="743"/>
      <c r="AT552" s="743"/>
      <c r="AU552" s="743"/>
      <c r="AV552" s="743"/>
      <c r="AW552" s="743"/>
      <c r="AX552" s="743"/>
      <c r="AY552" s="743"/>
      <c r="AZ552" s="743"/>
      <c r="BA552" s="743"/>
      <c r="BB552" s="743"/>
      <c r="BC552" s="743"/>
      <c r="BD552" s="743"/>
      <c r="BE552" s="743"/>
      <c r="BF552" s="743"/>
      <c r="BG552" s="743"/>
      <c r="BH552" s="743"/>
      <c r="BI552" s="743"/>
      <c r="BJ552" s="743"/>
      <c r="BK552" s="743"/>
      <c r="BL552" s="743"/>
      <c r="BM552" s="743"/>
      <c r="BN552" s="743"/>
      <c r="BO552" s="743"/>
      <c r="BP552" s="743"/>
      <c r="BQ552" s="743"/>
      <c r="BR552" s="743"/>
      <c r="BS552" s="743"/>
      <c r="BT552" s="743"/>
      <c r="BU552" s="743"/>
      <c r="BV552" s="743"/>
      <c r="BW552" s="743"/>
      <c r="BX552" s="743"/>
      <c r="BY552" s="743"/>
      <c r="BZ552" s="743"/>
      <c r="CA552" s="743"/>
      <c r="CB552" s="743"/>
      <c r="CC552" s="743"/>
    </row>
    <row r="553" spans="1:81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2"/>
      <c r="W553" s="1068"/>
      <c r="X553" s="1321"/>
      <c r="Y553" s="1068"/>
      <c r="AG553" s="743"/>
      <c r="AH553" s="743"/>
      <c r="AI553" s="743"/>
      <c r="AJ553" s="743"/>
      <c r="AK553" s="743"/>
      <c r="AL553" s="743"/>
      <c r="AM553" s="743"/>
      <c r="AN553" s="743"/>
      <c r="AO553" s="743"/>
      <c r="AP553" s="743"/>
      <c r="AQ553" s="743"/>
      <c r="AR553" s="743"/>
      <c r="AS553" s="743"/>
      <c r="AT553" s="743"/>
      <c r="AU553" s="743"/>
      <c r="AV553" s="743"/>
      <c r="AW553" s="743"/>
      <c r="AX553" s="743"/>
      <c r="AY553" s="743"/>
      <c r="AZ553" s="743"/>
      <c r="BA553" s="743"/>
      <c r="BB553" s="743"/>
      <c r="BC553" s="743"/>
      <c r="BD553" s="743"/>
      <c r="BE553" s="743"/>
      <c r="BF553" s="743"/>
      <c r="BG553" s="743"/>
      <c r="BH553" s="743"/>
      <c r="BI553" s="743"/>
      <c r="BJ553" s="743"/>
      <c r="BK553" s="743"/>
      <c r="BL553" s="743"/>
      <c r="BM553" s="743"/>
      <c r="BN553" s="743"/>
      <c r="BO553" s="743"/>
      <c r="BP553" s="743"/>
      <c r="BQ553" s="743"/>
      <c r="BR553" s="743"/>
      <c r="BS553" s="743"/>
      <c r="BT553" s="743"/>
      <c r="BU553" s="743"/>
      <c r="BV553" s="743"/>
      <c r="BW553" s="743"/>
      <c r="BX553" s="743"/>
      <c r="BY553" s="743"/>
      <c r="BZ553" s="743"/>
      <c r="CA553" s="743"/>
      <c r="CB553" s="743"/>
      <c r="CC553" s="743"/>
    </row>
    <row r="554" spans="1:81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2"/>
      <c r="W554" s="1068"/>
      <c r="X554" s="1321"/>
      <c r="Y554" s="1068"/>
      <c r="AG554" s="743"/>
      <c r="AH554" s="743"/>
      <c r="AI554" s="743"/>
      <c r="AJ554" s="743"/>
      <c r="AK554" s="743"/>
      <c r="AL554" s="743"/>
      <c r="AM554" s="743"/>
      <c r="AN554" s="743"/>
      <c r="AO554" s="743"/>
      <c r="AP554" s="743"/>
      <c r="AQ554" s="743"/>
      <c r="AR554" s="743"/>
      <c r="AS554" s="743"/>
      <c r="AT554" s="743"/>
      <c r="AU554" s="743"/>
      <c r="AV554" s="743"/>
      <c r="AW554" s="743"/>
      <c r="AX554" s="743"/>
      <c r="AY554" s="743"/>
      <c r="AZ554" s="743"/>
      <c r="BA554" s="743"/>
      <c r="BB554" s="743"/>
      <c r="BC554" s="743"/>
      <c r="BD554" s="743"/>
      <c r="BE554" s="743"/>
      <c r="BF554" s="743"/>
      <c r="BG554" s="743"/>
      <c r="BH554" s="743"/>
      <c r="BI554" s="743"/>
      <c r="BJ554" s="743"/>
      <c r="BK554" s="743"/>
      <c r="BL554" s="743"/>
      <c r="BM554" s="743"/>
      <c r="BN554" s="743"/>
      <c r="BO554" s="743"/>
      <c r="BP554" s="743"/>
      <c r="BQ554" s="743"/>
      <c r="BR554" s="743"/>
      <c r="BS554" s="743"/>
      <c r="BT554" s="743"/>
      <c r="BU554" s="743"/>
      <c r="BV554" s="743"/>
      <c r="BW554" s="743"/>
      <c r="BX554" s="743"/>
      <c r="BY554" s="743"/>
      <c r="BZ554" s="743"/>
      <c r="CA554" s="743"/>
      <c r="CB554" s="743"/>
      <c r="CC554" s="743"/>
    </row>
    <row r="555" spans="1:81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2"/>
      <c r="W555" s="1068"/>
      <c r="X555" s="1321"/>
      <c r="Y555" s="1068"/>
      <c r="AG555" s="743"/>
      <c r="AH555" s="743"/>
      <c r="AI555" s="743"/>
      <c r="AJ555" s="743"/>
      <c r="AK555" s="743"/>
      <c r="AL555" s="743"/>
      <c r="AM555" s="743"/>
      <c r="AN555" s="743"/>
      <c r="AO555" s="743"/>
      <c r="AP555" s="743"/>
      <c r="AQ555" s="743"/>
      <c r="AR555" s="743"/>
      <c r="AS555" s="743"/>
      <c r="AT555" s="743"/>
      <c r="AU555" s="743"/>
      <c r="AV555" s="743"/>
      <c r="AW555" s="743"/>
      <c r="AX555" s="743"/>
      <c r="AY555" s="743"/>
      <c r="AZ555" s="743"/>
      <c r="BA555" s="743"/>
      <c r="BB555" s="743"/>
      <c r="BC555" s="743"/>
      <c r="BD555" s="743"/>
      <c r="BE555" s="743"/>
      <c r="BF555" s="743"/>
      <c r="BG555" s="743"/>
      <c r="BH555" s="743"/>
      <c r="BI555" s="743"/>
      <c r="BJ555" s="743"/>
      <c r="BK555" s="743"/>
      <c r="BL555" s="743"/>
      <c r="BM555" s="743"/>
      <c r="BN555" s="743"/>
      <c r="BO555" s="743"/>
      <c r="BP555" s="743"/>
      <c r="BQ555" s="743"/>
      <c r="BR555" s="743"/>
      <c r="BS555" s="743"/>
      <c r="BT555" s="743"/>
      <c r="BU555" s="743"/>
      <c r="BV555" s="743"/>
      <c r="BW555" s="743"/>
      <c r="BX555" s="743"/>
      <c r="BY555" s="743"/>
      <c r="BZ555" s="743"/>
      <c r="CA555" s="743"/>
      <c r="CB555" s="743"/>
      <c r="CC555" s="743"/>
    </row>
    <row r="556" spans="1:81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2"/>
      <c r="W556" s="1068"/>
      <c r="X556" s="1321"/>
      <c r="Y556" s="1068"/>
      <c r="AG556" s="743"/>
      <c r="AH556" s="743"/>
      <c r="AI556" s="743"/>
      <c r="AJ556" s="743"/>
      <c r="AK556" s="743"/>
      <c r="AL556" s="743"/>
      <c r="AM556" s="743"/>
      <c r="AN556" s="743"/>
      <c r="AO556" s="743"/>
      <c r="AP556" s="743"/>
      <c r="AQ556" s="743"/>
      <c r="AR556" s="743"/>
      <c r="AS556" s="743"/>
      <c r="AT556" s="743"/>
      <c r="AU556" s="743"/>
      <c r="AV556" s="743"/>
      <c r="AW556" s="743"/>
      <c r="AX556" s="743"/>
      <c r="AY556" s="743"/>
      <c r="AZ556" s="743"/>
      <c r="BA556" s="743"/>
      <c r="BB556" s="743"/>
      <c r="BC556" s="743"/>
      <c r="BD556" s="743"/>
      <c r="BE556" s="743"/>
      <c r="BF556" s="743"/>
      <c r="BG556" s="743"/>
      <c r="BH556" s="743"/>
      <c r="BI556" s="743"/>
      <c r="BJ556" s="743"/>
      <c r="BK556" s="743"/>
      <c r="BL556" s="743"/>
      <c r="BM556" s="743"/>
      <c r="BN556" s="743"/>
      <c r="BO556" s="743"/>
      <c r="BP556" s="743"/>
      <c r="BQ556" s="743"/>
      <c r="BR556" s="743"/>
      <c r="BS556" s="743"/>
      <c r="BT556" s="743"/>
      <c r="BU556" s="743"/>
      <c r="BV556" s="743"/>
      <c r="BW556" s="743"/>
      <c r="BX556" s="743"/>
      <c r="BY556" s="743"/>
      <c r="BZ556" s="743"/>
      <c r="CA556" s="743"/>
      <c r="CB556" s="743"/>
      <c r="CC556" s="743"/>
    </row>
    <row r="557" spans="1:81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2"/>
      <c r="W557" s="1068"/>
      <c r="X557" s="1321"/>
      <c r="Y557" s="1068"/>
      <c r="AG557" s="743"/>
      <c r="AH557" s="743"/>
      <c r="AI557" s="743"/>
      <c r="AJ557" s="743"/>
      <c r="AK557" s="743"/>
      <c r="AL557" s="743"/>
      <c r="AM557" s="743"/>
      <c r="AN557" s="743"/>
      <c r="AO557" s="743"/>
      <c r="AP557" s="743"/>
      <c r="AQ557" s="743"/>
      <c r="AR557" s="743"/>
      <c r="AS557" s="743"/>
      <c r="AT557" s="743"/>
      <c r="AU557" s="743"/>
      <c r="AV557" s="743"/>
      <c r="AW557" s="743"/>
      <c r="AX557" s="743"/>
      <c r="AY557" s="743"/>
      <c r="AZ557" s="743"/>
      <c r="BA557" s="743"/>
      <c r="BB557" s="743"/>
      <c r="BC557" s="743"/>
      <c r="BD557" s="743"/>
      <c r="BE557" s="743"/>
      <c r="BF557" s="743"/>
      <c r="BG557" s="743"/>
      <c r="BH557" s="743"/>
      <c r="BI557" s="743"/>
      <c r="BJ557" s="743"/>
      <c r="BK557" s="743"/>
      <c r="BL557" s="743"/>
      <c r="BM557" s="743"/>
      <c r="BN557" s="743"/>
      <c r="BO557" s="743"/>
      <c r="BP557" s="743"/>
      <c r="BQ557" s="743"/>
      <c r="BR557" s="743"/>
      <c r="BS557" s="743"/>
      <c r="BT557" s="743"/>
      <c r="BU557" s="743"/>
      <c r="BV557" s="743"/>
      <c r="BW557" s="743"/>
      <c r="BX557" s="743"/>
      <c r="BY557" s="743"/>
      <c r="BZ557" s="743"/>
      <c r="CA557" s="743"/>
      <c r="CB557" s="743"/>
      <c r="CC557" s="743"/>
    </row>
    <row r="558" spans="1:81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2"/>
      <c r="W558" s="1068"/>
      <c r="X558" s="1321"/>
      <c r="Y558" s="1068"/>
      <c r="AG558" s="743"/>
      <c r="AH558" s="743"/>
      <c r="AI558" s="743"/>
      <c r="AJ558" s="743"/>
      <c r="AK558" s="743"/>
      <c r="AL558" s="743"/>
      <c r="AM558" s="743"/>
      <c r="AN558" s="743"/>
      <c r="AO558" s="743"/>
      <c r="AP558" s="743"/>
      <c r="AQ558" s="743"/>
      <c r="AR558" s="743"/>
      <c r="AS558" s="743"/>
      <c r="AT558" s="743"/>
      <c r="AU558" s="743"/>
      <c r="AV558" s="743"/>
      <c r="AW558" s="743"/>
      <c r="AX558" s="743"/>
      <c r="AY558" s="743"/>
      <c r="AZ558" s="743"/>
      <c r="BA558" s="743"/>
      <c r="BB558" s="743"/>
      <c r="BC558" s="743"/>
      <c r="BD558" s="743"/>
      <c r="BE558" s="743"/>
      <c r="BF558" s="743"/>
      <c r="BG558" s="743"/>
      <c r="BH558" s="743"/>
      <c r="BI558" s="743"/>
      <c r="BJ558" s="743"/>
      <c r="BK558" s="743"/>
      <c r="BL558" s="743"/>
      <c r="BM558" s="743"/>
      <c r="BN558" s="743"/>
      <c r="BO558" s="743"/>
      <c r="BP558" s="743"/>
      <c r="BQ558" s="743"/>
      <c r="BR558" s="743"/>
      <c r="BS558" s="743"/>
      <c r="BT558" s="743"/>
      <c r="BU558" s="743"/>
      <c r="BV558" s="743"/>
      <c r="BW558" s="743"/>
      <c r="BX558" s="743"/>
      <c r="BY558" s="743"/>
      <c r="BZ558" s="743"/>
      <c r="CA558" s="743"/>
      <c r="CB558" s="743"/>
      <c r="CC558" s="743"/>
    </row>
    <row r="559" spans="1:81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2"/>
      <c r="W559" s="1068"/>
      <c r="X559" s="1321"/>
      <c r="Y559" s="1068"/>
      <c r="AG559" s="743"/>
      <c r="AH559" s="743"/>
      <c r="AI559" s="743"/>
      <c r="AJ559" s="743"/>
      <c r="AK559" s="743"/>
      <c r="AL559" s="743"/>
      <c r="AM559" s="743"/>
      <c r="AN559" s="743"/>
      <c r="AO559" s="743"/>
      <c r="AP559" s="743"/>
      <c r="AQ559" s="743"/>
      <c r="AR559" s="743"/>
      <c r="AS559" s="743"/>
      <c r="AT559" s="743"/>
      <c r="AU559" s="743"/>
      <c r="AV559" s="743"/>
      <c r="AW559" s="743"/>
      <c r="AX559" s="743"/>
      <c r="AY559" s="743"/>
      <c r="AZ559" s="743"/>
      <c r="BA559" s="743"/>
      <c r="BB559" s="743"/>
      <c r="BC559" s="743"/>
      <c r="BD559" s="743"/>
      <c r="BE559" s="743"/>
      <c r="BF559" s="743"/>
      <c r="BG559" s="743"/>
      <c r="BH559" s="743"/>
      <c r="BI559" s="743"/>
      <c r="BJ559" s="743"/>
      <c r="BK559" s="743"/>
      <c r="BL559" s="743"/>
      <c r="BM559" s="743"/>
      <c r="BN559" s="743"/>
      <c r="BO559" s="743"/>
      <c r="BP559" s="743"/>
      <c r="BQ559" s="743"/>
      <c r="BR559" s="743"/>
      <c r="BS559" s="743"/>
      <c r="BT559" s="743"/>
      <c r="BU559" s="743"/>
      <c r="BV559" s="743"/>
      <c r="BW559" s="743"/>
      <c r="BX559" s="743"/>
      <c r="BY559" s="743"/>
      <c r="BZ559" s="743"/>
      <c r="CA559" s="743"/>
      <c r="CB559" s="743"/>
      <c r="CC559" s="743"/>
    </row>
    <row r="560" spans="1:81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2"/>
      <c r="W560" s="1068"/>
      <c r="X560" s="1321"/>
      <c r="Y560" s="1068"/>
      <c r="AG560" s="743"/>
      <c r="AH560" s="743"/>
      <c r="AI560" s="743"/>
      <c r="AJ560" s="743"/>
      <c r="AK560" s="743"/>
      <c r="AL560" s="743"/>
      <c r="AM560" s="743"/>
      <c r="AN560" s="743"/>
      <c r="AO560" s="743"/>
      <c r="AP560" s="743"/>
      <c r="AQ560" s="743"/>
      <c r="AR560" s="743"/>
      <c r="AS560" s="743"/>
      <c r="AT560" s="743"/>
      <c r="AU560" s="743"/>
      <c r="AV560" s="743"/>
      <c r="AW560" s="743"/>
      <c r="AX560" s="743"/>
      <c r="AY560" s="743"/>
      <c r="AZ560" s="743"/>
      <c r="BA560" s="743"/>
      <c r="BB560" s="743"/>
      <c r="BC560" s="743"/>
      <c r="BD560" s="743"/>
      <c r="BE560" s="743"/>
      <c r="BF560" s="743"/>
      <c r="BG560" s="743"/>
      <c r="BH560" s="743"/>
      <c r="BI560" s="743"/>
      <c r="BJ560" s="743"/>
      <c r="BK560" s="743"/>
      <c r="BL560" s="743"/>
      <c r="BM560" s="743"/>
      <c r="BN560" s="743"/>
      <c r="BO560" s="743"/>
      <c r="BP560" s="743"/>
      <c r="BQ560" s="743"/>
      <c r="BR560" s="743"/>
      <c r="BS560" s="743"/>
      <c r="BT560" s="743"/>
      <c r="BU560" s="743"/>
      <c r="BV560" s="743"/>
      <c r="BW560" s="743"/>
      <c r="BX560" s="743"/>
      <c r="BY560" s="743"/>
      <c r="BZ560" s="743"/>
      <c r="CA560" s="743"/>
      <c r="CB560" s="743"/>
      <c r="CC560" s="743"/>
    </row>
    <row r="561" spans="1:8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2"/>
      <c r="W561" s="1068"/>
      <c r="X561" s="1321"/>
      <c r="Y561" s="1068"/>
      <c r="AG561" s="743"/>
      <c r="AH561" s="743"/>
      <c r="AI561" s="743"/>
      <c r="AJ561" s="743"/>
      <c r="AK561" s="743"/>
      <c r="AL561" s="743"/>
      <c r="AM561" s="743"/>
      <c r="AN561" s="743"/>
      <c r="AO561" s="743"/>
      <c r="AP561" s="743"/>
      <c r="AQ561" s="743"/>
      <c r="AR561" s="743"/>
      <c r="AS561" s="743"/>
      <c r="AT561" s="743"/>
      <c r="AU561" s="743"/>
      <c r="AV561" s="743"/>
      <c r="AW561" s="743"/>
      <c r="AX561" s="743"/>
      <c r="AY561" s="743"/>
      <c r="AZ561" s="743"/>
      <c r="BA561" s="743"/>
      <c r="BB561" s="743"/>
      <c r="BC561" s="743"/>
      <c r="BD561" s="743"/>
      <c r="BE561" s="743"/>
      <c r="BF561" s="743"/>
      <c r="BG561" s="743"/>
      <c r="BH561" s="743"/>
      <c r="BI561" s="743"/>
      <c r="BJ561" s="743"/>
      <c r="BK561" s="743"/>
      <c r="BL561" s="743"/>
      <c r="BM561" s="743"/>
      <c r="BN561" s="743"/>
      <c r="BO561" s="743"/>
      <c r="BP561" s="743"/>
      <c r="BQ561" s="743"/>
      <c r="BR561" s="743"/>
      <c r="BS561" s="743"/>
      <c r="BT561" s="743"/>
      <c r="BU561" s="743"/>
      <c r="BV561" s="743"/>
      <c r="BW561" s="743"/>
      <c r="BX561" s="743"/>
      <c r="BY561" s="743"/>
      <c r="BZ561" s="743"/>
      <c r="CA561" s="743"/>
      <c r="CB561" s="743"/>
      <c r="CC561" s="743"/>
    </row>
    <row r="562" spans="1:81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2"/>
      <c r="W562" s="1068"/>
      <c r="X562" s="1321"/>
      <c r="Y562" s="1068"/>
      <c r="AG562" s="743"/>
      <c r="AH562" s="743"/>
      <c r="AI562" s="743"/>
      <c r="AJ562" s="743"/>
      <c r="AK562" s="743"/>
      <c r="AL562" s="743"/>
      <c r="AM562" s="743"/>
      <c r="AN562" s="743"/>
      <c r="AO562" s="743"/>
      <c r="AP562" s="743"/>
      <c r="AQ562" s="743"/>
      <c r="AR562" s="743"/>
      <c r="AS562" s="743"/>
      <c r="AT562" s="743"/>
      <c r="AU562" s="743"/>
      <c r="AV562" s="743"/>
      <c r="AW562" s="743"/>
      <c r="AX562" s="743"/>
      <c r="AY562" s="743"/>
      <c r="AZ562" s="743"/>
      <c r="BA562" s="743"/>
      <c r="BB562" s="743"/>
      <c r="BC562" s="743"/>
      <c r="BD562" s="743"/>
      <c r="BE562" s="743"/>
      <c r="BF562" s="743"/>
      <c r="BG562" s="743"/>
      <c r="BH562" s="743"/>
      <c r="BI562" s="743"/>
      <c r="BJ562" s="743"/>
      <c r="BK562" s="743"/>
      <c r="BL562" s="743"/>
      <c r="BM562" s="743"/>
      <c r="BN562" s="743"/>
      <c r="BO562" s="743"/>
      <c r="BP562" s="743"/>
      <c r="BQ562" s="743"/>
      <c r="BR562" s="743"/>
      <c r="BS562" s="743"/>
      <c r="BT562" s="743"/>
      <c r="BU562" s="743"/>
      <c r="BV562" s="743"/>
      <c r="BW562" s="743"/>
      <c r="BX562" s="743"/>
      <c r="BY562" s="743"/>
      <c r="BZ562" s="743"/>
      <c r="CA562" s="743"/>
      <c r="CB562" s="743"/>
      <c r="CC562" s="743"/>
    </row>
    <row r="563" spans="1:81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2"/>
      <c r="W563" s="1068"/>
      <c r="X563" s="1321"/>
      <c r="Y563" s="1068"/>
      <c r="AG563" s="743"/>
      <c r="AH563" s="743"/>
      <c r="AI563" s="743"/>
      <c r="AJ563" s="743"/>
      <c r="AK563" s="743"/>
      <c r="AL563" s="743"/>
      <c r="AM563" s="743"/>
      <c r="AN563" s="743"/>
      <c r="AO563" s="743"/>
      <c r="AP563" s="743"/>
      <c r="AQ563" s="743"/>
      <c r="AR563" s="743"/>
      <c r="AS563" s="743"/>
      <c r="AT563" s="743"/>
      <c r="AU563" s="743"/>
      <c r="AV563" s="743"/>
      <c r="AW563" s="743"/>
      <c r="AX563" s="743"/>
      <c r="AY563" s="743"/>
      <c r="AZ563" s="743"/>
      <c r="BA563" s="743"/>
      <c r="BB563" s="743"/>
      <c r="BC563" s="743"/>
      <c r="BD563" s="743"/>
      <c r="BE563" s="743"/>
      <c r="BF563" s="743"/>
      <c r="BG563" s="743"/>
      <c r="BH563" s="743"/>
      <c r="BI563" s="743"/>
      <c r="BJ563" s="743"/>
      <c r="BK563" s="743"/>
      <c r="BL563" s="743"/>
      <c r="BM563" s="743"/>
      <c r="BN563" s="743"/>
      <c r="BO563" s="743"/>
      <c r="BP563" s="743"/>
      <c r="BQ563" s="743"/>
      <c r="BR563" s="743"/>
      <c r="BS563" s="743"/>
      <c r="BT563" s="743"/>
      <c r="BU563" s="743"/>
      <c r="BV563" s="743"/>
      <c r="BW563" s="743"/>
      <c r="BX563" s="743"/>
      <c r="BY563" s="743"/>
      <c r="BZ563" s="743"/>
      <c r="CA563" s="743"/>
      <c r="CB563" s="743"/>
      <c r="CC563" s="743"/>
    </row>
    <row r="564" spans="1:81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2"/>
      <c r="W564" s="1068"/>
      <c r="X564" s="1321"/>
      <c r="Y564" s="1068"/>
      <c r="AG564" s="743"/>
      <c r="AH564" s="743"/>
      <c r="AI564" s="743"/>
      <c r="AJ564" s="743"/>
      <c r="AK564" s="743"/>
      <c r="AL564" s="743"/>
      <c r="AM564" s="743"/>
      <c r="AN564" s="743"/>
      <c r="AO564" s="743"/>
      <c r="AP564" s="743"/>
      <c r="AQ564" s="743"/>
      <c r="AR564" s="743"/>
      <c r="AS564" s="743"/>
      <c r="AT564" s="743"/>
      <c r="AU564" s="743"/>
      <c r="AV564" s="743"/>
      <c r="AW564" s="743"/>
      <c r="AX564" s="743"/>
      <c r="AY564" s="743"/>
      <c r="AZ564" s="743"/>
      <c r="BA564" s="743"/>
      <c r="BB564" s="743"/>
      <c r="BC564" s="743"/>
      <c r="BD564" s="743"/>
      <c r="BE564" s="743"/>
      <c r="BF564" s="743"/>
      <c r="BG564" s="743"/>
      <c r="BH564" s="743"/>
      <c r="BI564" s="743"/>
      <c r="BJ564" s="743"/>
      <c r="BK564" s="743"/>
      <c r="BL564" s="743"/>
      <c r="BM564" s="743"/>
      <c r="BN564" s="743"/>
      <c r="BO564" s="743"/>
      <c r="BP564" s="743"/>
      <c r="BQ564" s="743"/>
      <c r="BR564" s="743"/>
      <c r="BS564" s="743"/>
      <c r="BT564" s="743"/>
      <c r="BU564" s="743"/>
      <c r="BV564" s="743"/>
      <c r="BW564" s="743"/>
      <c r="BX564" s="743"/>
      <c r="BY564" s="743"/>
      <c r="BZ564" s="743"/>
      <c r="CA564" s="743"/>
      <c r="CB564" s="743"/>
      <c r="CC564" s="743"/>
    </row>
    <row r="565" spans="1:81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2"/>
      <c r="W565" s="1068"/>
      <c r="X565" s="1321"/>
      <c r="Y565" s="1068"/>
      <c r="AG565" s="743"/>
      <c r="AH565" s="743"/>
      <c r="AI565" s="743"/>
      <c r="AJ565" s="743"/>
      <c r="AK565" s="743"/>
      <c r="AL565" s="743"/>
      <c r="AM565" s="743"/>
      <c r="AN565" s="743"/>
      <c r="AO565" s="743"/>
      <c r="AP565" s="743"/>
      <c r="AQ565" s="743"/>
      <c r="AR565" s="743"/>
      <c r="AS565" s="743"/>
      <c r="AT565" s="743"/>
      <c r="AU565" s="743"/>
      <c r="AV565" s="743"/>
      <c r="AW565" s="743"/>
      <c r="AX565" s="743"/>
      <c r="AY565" s="743"/>
      <c r="AZ565" s="743"/>
      <c r="BA565" s="743"/>
      <c r="BB565" s="743"/>
      <c r="BC565" s="743"/>
      <c r="BD565" s="743"/>
      <c r="BE565" s="743"/>
      <c r="BF565" s="743"/>
      <c r="BG565" s="743"/>
      <c r="BH565" s="743"/>
      <c r="BI565" s="743"/>
      <c r="BJ565" s="743"/>
      <c r="BK565" s="743"/>
      <c r="BL565" s="743"/>
      <c r="BM565" s="743"/>
      <c r="BN565" s="743"/>
      <c r="BO565" s="743"/>
      <c r="BP565" s="743"/>
      <c r="BQ565" s="743"/>
      <c r="BR565" s="743"/>
      <c r="BS565" s="743"/>
      <c r="BT565" s="743"/>
      <c r="BU565" s="743"/>
      <c r="BV565" s="743"/>
      <c r="BW565" s="743"/>
      <c r="BX565" s="743"/>
      <c r="BY565" s="743"/>
      <c r="BZ565" s="743"/>
      <c r="CA565" s="743"/>
      <c r="CB565" s="743"/>
      <c r="CC565" s="743"/>
    </row>
    <row r="566" spans="1:81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2"/>
      <c r="W566" s="1068"/>
      <c r="X566" s="1321"/>
      <c r="Y566" s="1068"/>
      <c r="AG566" s="743"/>
      <c r="AH566" s="743"/>
      <c r="AI566" s="743"/>
      <c r="AJ566" s="743"/>
      <c r="AK566" s="743"/>
      <c r="AL566" s="743"/>
      <c r="AM566" s="743"/>
      <c r="AN566" s="743"/>
      <c r="AO566" s="743"/>
      <c r="AP566" s="743"/>
      <c r="AQ566" s="743"/>
      <c r="AR566" s="743"/>
      <c r="AS566" s="743"/>
      <c r="AT566" s="743"/>
      <c r="AU566" s="743"/>
      <c r="AV566" s="743"/>
      <c r="AW566" s="743"/>
      <c r="AX566" s="743"/>
      <c r="AY566" s="743"/>
      <c r="AZ566" s="743"/>
      <c r="BA566" s="743"/>
      <c r="BB566" s="743"/>
      <c r="BC566" s="743"/>
      <c r="BD566" s="743"/>
      <c r="BE566" s="743"/>
      <c r="BF566" s="743"/>
      <c r="BG566" s="743"/>
      <c r="BH566" s="743"/>
      <c r="BI566" s="743"/>
      <c r="BJ566" s="743"/>
      <c r="BK566" s="743"/>
      <c r="BL566" s="743"/>
      <c r="BM566" s="743"/>
      <c r="BN566" s="743"/>
      <c r="BO566" s="743"/>
      <c r="BP566" s="743"/>
      <c r="BQ566" s="743"/>
      <c r="BR566" s="743"/>
      <c r="BS566" s="743"/>
      <c r="BT566" s="743"/>
      <c r="BU566" s="743"/>
      <c r="BV566" s="743"/>
      <c r="BW566" s="743"/>
      <c r="BX566" s="743"/>
      <c r="BY566" s="743"/>
      <c r="BZ566" s="743"/>
      <c r="CA566" s="743"/>
      <c r="CB566" s="743"/>
      <c r="CC566" s="743"/>
    </row>
    <row r="567" spans="1:81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2"/>
      <c r="W567" s="1068"/>
      <c r="X567" s="1321"/>
      <c r="Y567" s="1068"/>
      <c r="AG567" s="743"/>
      <c r="AH567" s="743"/>
      <c r="AI567" s="743"/>
      <c r="AJ567" s="743"/>
      <c r="AK567" s="743"/>
      <c r="AL567" s="743"/>
      <c r="AM567" s="743"/>
      <c r="AN567" s="743"/>
      <c r="AO567" s="743"/>
      <c r="AP567" s="743"/>
      <c r="AQ567" s="743"/>
      <c r="AR567" s="743"/>
      <c r="AS567" s="743"/>
      <c r="AT567" s="743"/>
      <c r="AU567" s="743"/>
      <c r="AV567" s="743"/>
      <c r="AW567" s="743"/>
      <c r="AX567" s="743"/>
      <c r="AY567" s="743"/>
      <c r="AZ567" s="743"/>
      <c r="BA567" s="743"/>
      <c r="BB567" s="743"/>
      <c r="BC567" s="743"/>
      <c r="BD567" s="743"/>
      <c r="BE567" s="743"/>
      <c r="BF567" s="743"/>
      <c r="BG567" s="743"/>
      <c r="BH567" s="743"/>
      <c r="BI567" s="743"/>
      <c r="BJ567" s="743"/>
      <c r="BK567" s="743"/>
      <c r="BL567" s="743"/>
      <c r="BM567" s="743"/>
      <c r="BN567" s="743"/>
      <c r="BO567" s="743"/>
      <c r="BP567" s="743"/>
      <c r="BQ567" s="743"/>
      <c r="BR567" s="743"/>
      <c r="BS567" s="743"/>
      <c r="BT567" s="743"/>
      <c r="BU567" s="743"/>
      <c r="BV567" s="743"/>
      <c r="BW567" s="743"/>
      <c r="BX567" s="743"/>
      <c r="BY567" s="743"/>
      <c r="BZ567" s="743"/>
      <c r="CA567" s="743"/>
      <c r="CB567" s="743"/>
      <c r="CC567" s="743"/>
    </row>
    <row r="568" spans="1:81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2"/>
      <c r="W568" s="1068"/>
      <c r="X568" s="1321"/>
      <c r="Y568" s="1068"/>
      <c r="AG568" s="743"/>
      <c r="AH568" s="743"/>
      <c r="AI568" s="743"/>
      <c r="AJ568" s="743"/>
      <c r="AK568" s="743"/>
      <c r="AL568" s="743"/>
      <c r="AM568" s="743"/>
      <c r="AN568" s="743"/>
      <c r="AO568" s="743"/>
      <c r="AP568" s="743"/>
      <c r="AQ568" s="743"/>
      <c r="AR568" s="743"/>
      <c r="AS568" s="743"/>
      <c r="AT568" s="743"/>
      <c r="AU568" s="743"/>
      <c r="AV568" s="743"/>
      <c r="AW568" s="743"/>
      <c r="AX568" s="743"/>
      <c r="AY568" s="743"/>
      <c r="AZ568" s="743"/>
      <c r="BA568" s="743"/>
      <c r="BB568" s="743"/>
      <c r="BC568" s="743"/>
      <c r="BD568" s="743"/>
      <c r="BE568" s="743"/>
      <c r="BF568" s="743"/>
      <c r="BG568" s="743"/>
      <c r="BH568" s="743"/>
      <c r="BI568" s="743"/>
      <c r="BJ568" s="743"/>
      <c r="BK568" s="743"/>
      <c r="BL568" s="743"/>
      <c r="BM568" s="743"/>
      <c r="BN568" s="743"/>
      <c r="BO568" s="743"/>
      <c r="BP568" s="743"/>
      <c r="BQ568" s="743"/>
      <c r="BR568" s="743"/>
      <c r="BS568" s="743"/>
      <c r="BT568" s="743"/>
      <c r="BU568" s="743"/>
      <c r="BV568" s="743"/>
      <c r="BW568" s="743"/>
      <c r="BX568" s="743"/>
      <c r="BY568" s="743"/>
      <c r="BZ568" s="743"/>
      <c r="CA568" s="743"/>
      <c r="CB568" s="743"/>
      <c r="CC568" s="743"/>
    </row>
    <row r="569" spans="1:81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2"/>
      <c r="W569" s="1068"/>
      <c r="X569" s="1321"/>
      <c r="Y569" s="1068"/>
      <c r="AG569" s="743"/>
      <c r="AH569" s="743"/>
      <c r="AI569" s="743"/>
      <c r="AJ569" s="743"/>
      <c r="AK569" s="743"/>
      <c r="AL569" s="743"/>
      <c r="AM569" s="743"/>
      <c r="AN569" s="743"/>
      <c r="AO569" s="743"/>
      <c r="AP569" s="743"/>
      <c r="AQ569" s="743"/>
      <c r="AR569" s="743"/>
      <c r="AS569" s="743"/>
      <c r="AT569" s="743"/>
      <c r="AU569" s="743"/>
      <c r="AV569" s="743"/>
      <c r="AW569" s="743"/>
      <c r="AX569" s="743"/>
      <c r="AY569" s="743"/>
      <c r="AZ569" s="743"/>
      <c r="BA569" s="743"/>
      <c r="BB569" s="743"/>
      <c r="BC569" s="743"/>
      <c r="BD569" s="743"/>
      <c r="BE569" s="743"/>
      <c r="BF569" s="743"/>
      <c r="BG569" s="743"/>
      <c r="BH569" s="743"/>
      <c r="BI569" s="743"/>
      <c r="BJ569" s="743"/>
      <c r="BK569" s="743"/>
      <c r="BL569" s="743"/>
      <c r="BM569" s="743"/>
      <c r="BN569" s="743"/>
      <c r="BO569" s="743"/>
      <c r="BP569" s="743"/>
      <c r="BQ569" s="743"/>
      <c r="BR569" s="743"/>
      <c r="BS569" s="743"/>
      <c r="BT569" s="743"/>
      <c r="BU569" s="743"/>
      <c r="BV569" s="743"/>
      <c r="BW569" s="743"/>
      <c r="BX569" s="743"/>
      <c r="BY569" s="743"/>
      <c r="BZ569" s="743"/>
      <c r="CA569" s="743"/>
      <c r="CB569" s="743"/>
      <c r="CC569" s="743"/>
    </row>
    <row r="570" spans="1:81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2"/>
      <c r="W570" s="1068"/>
      <c r="X570" s="1321"/>
      <c r="Y570" s="1068"/>
      <c r="AG570" s="743"/>
      <c r="AH570" s="743"/>
      <c r="AI570" s="743"/>
      <c r="AJ570" s="743"/>
      <c r="AK570" s="743"/>
      <c r="AL570" s="743"/>
      <c r="AM570" s="743"/>
      <c r="AN570" s="743"/>
      <c r="AO570" s="743"/>
      <c r="AP570" s="743"/>
      <c r="AQ570" s="743"/>
      <c r="AR570" s="743"/>
      <c r="AS570" s="743"/>
      <c r="AT570" s="743"/>
      <c r="AU570" s="743"/>
      <c r="AV570" s="743"/>
      <c r="AW570" s="743"/>
      <c r="AX570" s="743"/>
      <c r="AY570" s="743"/>
      <c r="AZ570" s="743"/>
      <c r="BA570" s="743"/>
      <c r="BB570" s="743"/>
      <c r="BC570" s="743"/>
      <c r="BD570" s="743"/>
      <c r="BE570" s="743"/>
      <c r="BF570" s="743"/>
      <c r="BG570" s="743"/>
      <c r="BH570" s="743"/>
      <c r="BI570" s="743"/>
      <c r="BJ570" s="743"/>
      <c r="BK570" s="743"/>
      <c r="BL570" s="743"/>
      <c r="BM570" s="743"/>
      <c r="BN570" s="743"/>
      <c r="BO570" s="743"/>
      <c r="BP570" s="743"/>
      <c r="BQ570" s="743"/>
      <c r="BR570" s="743"/>
      <c r="BS570" s="743"/>
      <c r="BT570" s="743"/>
      <c r="BU570" s="743"/>
      <c r="BV570" s="743"/>
      <c r="BW570" s="743"/>
      <c r="BX570" s="743"/>
      <c r="BY570" s="743"/>
      <c r="BZ570" s="743"/>
      <c r="CA570" s="743"/>
      <c r="CB570" s="743"/>
      <c r="CC570" s="743"/>
    </row>
    <row r="571" spans="1:8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2"/>
      <c r="W571" s="1068"/>
      <c r="X571" s="1321"/>
      <c r="Y571" s="1068"/>
      <c r="AG571" s="743"/>
      <c r="AH571" s="743"/>
      <c r="AI571" s="743"/>
      <c r="AJ571" s="743"/>
      <c r="AK571" s="743"/>
      <c r="AL571" s="743"/>
      <c r="AM571" s="743"/>
      <c r="AN571" s="743"/>
      <c r="AO571" s="743"/>
      <c r="AP571" s="743"/>
      <c r="AQ571" s="743"/>
      <c r="AR571" s="743"/>
      <c r="AS571" s="743"/>
      <c r="AT571" s="743"/>
      <c r="AU571" s="743"/>
      <c r="AV571" s="743"/>
      <c r="AW571" s="743"/>
      <c r="AX571" s="743"/>
      <c r="AY571" s="743"/>
      <c r="AZ571" s="743"/>
      <c r="BA571" s="743"/>
      <c r="BB571" s="743"/>
      <c r="BC571" s="743"/>
      <c r="BD571" s="743"/>
      <c r="BE571" s="743"/>
      <c r="BF571" s="743"/>
      <c r="BG571" s="743"/>
      <c r="BH571" s="743"/>
      <c r="BI571" s="743"/>
      <c r="BJ571" s="743"/>
      <c r="BK571" s="743"/>
      <c r="BL571" s="743"/>
      <c r="BM571" s="743"/>
      <c r="BN571" s="743"/>
      <c r="BO571" s="743"/>
      <c r="BP571" s="743"/>
      <c r="BQ571" s="743"/>
      <c r="BR571" s="743"/>
      <c r="BS571" s="743"/>
      <c r="BT571" s="743"/>
      <c r="BU571" s="743"/>
      <c r="BV571" s="743"/>
      <c r="BW571" s="743"/>
      <c r="BX571" s="743"/>
      <c r="BY571" s="743"/>
      <c r="BZ571" s="743"/>
      <c r="CA571" s="743"/>
      <c r="CB571" s="743"/>
      <c r="CC571" s="743"/>
    </row>
    <row r="572" spans="1:81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2"/>
      <c r="W572" s="1068"/>
      <c r="X572" s="1321"/>
      <c r="Y572" s="1068"/>
      <c r="AG572" s="743"/>
      <c r="AH572" s="743"/>
      <c r="AI572" s="743"/>
      <c r="AJ572" s="743"/>
      <c r="AK572" s="743"/>
      <c r="AL572" s="743"/>
      <c r="AM572" s="743"/>
      <c r="AN572" s="743"/>
      <c r="AO572" s="743"/>
      <c r="AP572" s="743"/>
      <c r="AQ572" s="743"/>
      <c r="AR572" s="743"/>
      <c r="AS572" s="743"/>
      <c r="AT572" s="743"/>
      <c r="AU572" s="743"/>
      <c r="AV572" s="743"/>
      <c r="AW572" s="743"/>
      <c r="AX572" s="743"/>
      <c r="AY572" s="743"/>
      <c r="AZ572" s="743"/>
      <c r="BA572" s="743"/>
      <c r="BB572" s="743"/>
      <c r="BC572" s="743"/>
      <c r="BD572" s="743"/>
      <c r="BE572" s="743"/>
      <c r="BF572" s="743"/>
      <c r="BG572" s="743"/>
      <c r="BH572" s="743"/>
      <c r="BI572" s="743"/>
      <c r="BJ572" s="743"/>
      <c r="BK572" s="743"/>
      <c r="BL572" s="743"/>
      <c r="BM572" s="743"/>
      <c r="BN572" s="743"/>
      <c r="BO572" s="743"/>
      <c r="BP572" s="743"/>
      <c r="BQ572" s="743"/>
      <c r="BR572" s="743"/>
      <c r="BS572" s="743"/>
      <c r="BT572" s="743"/>
      <c r="BU572" s="743"/>
      <c r="BV572" s="743"/>
      <c r="BW572" s="743"/>
      <c r="BX572" s="743"/>
      <c r="BY572" s="743"/>
      <c r="BZ572" s="743"/>
      <c r="CA572" s="743"/>
      <c r="CB572" s="743"/>
      <c r="CC572" s="743"/>
    </row>
    <row r="573" spans="1:81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2"/>
      <c r="W573" s="1068"/>
      <c r="X573" s="1321"/>
      <c r="Y573" s="1068"/>
      <c r="AG573" s="743"/>
      <c r="AH573" s="743"/>
      <c r="AI573" s="743"/>
      <c r="AJ573" s="743"/>
      <c r="AK573" s="743"/>
      <c r="AL573" s="743"/>
      <c r="AM573" s="743"/>
      <c r="AN573" s="743"/>
      <c r="AO573" s="743"/>
      <c r="AP573" s="743"/>
      <c r="AQ573" s="743"/>
      <c r="AR573" s="743"/>
      <c r="AS573" s="743"/>
      <c r="AT573" s="743"/>
      <c r="AU573" s="743"/>
      <c r="AV573" s="743"/>
      <c r="AW573" s="743"/>
      <c r="AX573" s="743"/>
      <c r="AY573" s="743"/>
      <c r="AZ573" s="743"/>
      <c r="BA573" s="743"/>
      <c r="BB573" s="743"/>
      <c r="BC573" s="743"/>
      <c r="BD573" s="743"/>
      <c r="BE573" s="743"/>
      <c r="BF573" s="743"/>
      <c r="BG573" s="743"/>
      <c r="BH573" s="743"/>
      <c r="BI573" s="743"/>
      <c r="BJ573" s="743"/>
      <c r="BK573" s="743"/>
      <c r="BL573" s="743"/>
      <c r="BM573" s="743"/>
      <c r="BN573" s="743"/>
      <c r="BO573" s="743"/>
      <c r="BP573" s="743"/>
      <c r="BQ573" s="743"/>
      <c r="BR573" s="743"/>
      <c r="BS573" s="743"/>
      <c r="BT573" s="743"/>
      <c r="BU573" s="743"/>
      <c r="BV573" s="743"/>
      <c r="BW573" s="743"/>
      <c r="BX573" s="743"/>
      <c r="BY573" s="743"/>
      <c r="BZ573" s="743"/>
      <c r="CA573" s="743"/>
      <c r="CB573" s="743"/>
      <c r="CC573" s="743"/>
    </row>
    <row r="574" spans="1:81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2"/>
      <c r="W574" s="1068"/>
      <c r="X574" s="1321"/>
      <c r="Y574" s="1068"/>
      <c r="AG574" s="743"/>
      <c r="AH574" s="743"/>
      <c r="AI574" s="743"/>
      <c r="AJ574" s="743"/>
      <c r="AK574" s="743"/>
      <c r="AL574" s="743"/>
      <c r="AM574" s="743"/>
      <c r="AN574" s="743"/>
      <c r="AO574" s="743"/>
      <c r="AP574" s="743"/>
      <c r="AQ574" s="743"/>
      <c r="AR574" s="743"/>
      <c r="AS574" s="743"/>
      <c r="AT574" s="743"/>
      <c r="AU574" s="743"/>
      <c r="AV574" s="743"/>
      <c r="AW574" s="743"/>
      <c r="AX574" s="743"/>
      <c r="AY574" s="743"/>
      <c r="AZ574" s="743"/>
      <c r="BA574" s="743"/>
      <c r="BB574" s="743"/>
      <c r="BC574" s="743"/>
      <c r="BD574" s="743"/>
      <c r="BE574" s="743"/>
      <c r="BF574" s="743"/>
      <c r="BG574" s="743"/>
      <c r="BH574" s="743"/>
      <c r="BI574" s="743"/>
      <c r="BJ574" s="743"/>
      <c r="BK574" s="743"/>
      <c r="BL574" s="743"/>
      <c r="BM574" s="743"/>
      <c r="BN574" s="743"/>
      <c r="BO574" s="743"/>
      <c r="BP574" s="743"/>
      <c r="BQ574" s="743"/>
      <c r="BR574" s="743"/>
      <c r="BS574" s="743"/>
      <c r="BT574" s="743"/>
      <c r="BU574" s="743"/>
      <c r="BV574" s="743"/>
      <c r="BW574" s="743"/>
      <c r="BX574" s="743"/>
      <c r="BY574" s="743"/>
      <c r="BZ574" s="743"/>
      <c r="CA574" s="743"/>
      <c r="CB574" s="743"/>
      <c r="CC574" s="743"/>
    </row>
    <row r="575" spans="1:81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2"/>
      <c r="W575" s="1068"/>
      <c r="X575" s="1321"/>
      <c r="Y575" s="1068"/>
      <c r="AG575" s="743"/>
      <c r="AH575" s="743"/>
      <c r="AI575" s="743"/>
      <c r="AJ575" s="743"/>
      <c r="AK575" s="743"/>
      <c r="AL575" s="743"/>
      <c r="AM575" s="743"/>
      <c r="AN575" s="743"/>
      <c r="AO575" s="743"/>
      <c r="AP575" s="743"/>
      <c r="AQ575" s="743"/>
      <c r="AR575" s="743"/>
      <c r="AS575" s="743"/>
      <c r="AT575" s="743"/>
      <c r="AU575" s="743"/>
      <c r="AV575" s="743"/>
      <c r="AW575" s="743"/>
      <c r="AX575" s="743"/>
      <c r="AY575" s="743"/>
      <c r="AZ575" s="743"/>
      <c r="BA575" s="743"/>
      <c r="BB575" s="743"/>
      <c r="BC575" s="743"/>
      <c r="BD575" s="743"/>
      <c r="BE575" s="743"/>
      <c r="BF575" s="743"/>
      <c r="BG575" s="743"/>
      <c r="BH575" s="743"/>
      <c r="BI575" s="743"/>
      <c r="BJ575" s="743"/>
      <c r="BK575" s="743"/>
      <c r="BL575" s="743"/>
      <c r="BM575" s="743"/>
      <c r="BN575" s="743"/>
      <c r="BO575" s="743"/>
      <c r="BP575" s="743"/>
      <c r="BQ575" s="743"/>
      <c r="BR575" s="743"/>
      <c r="BS575" s="743"/>
      <c r="BT575" s="743"/>
      <c r="BU575" s="743"/>
      <c r="BV575" s="743"/>
      <c r="BW575" s="743"/>
      <c r="BX575" s="743"/>
      <c r="BY575" s="743"/>
      <c r="BZ575" s="743"/>
      <c r="CA575" s="743"/>
      <c r="CB575" s="743"/>
      <c r="CC575" s="743"/>
    </row>
    <row r="576" spans="1:81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2"/>
      <c r="W576" s="1068"/>
      <c r="X576" s="1321"/>
      <c r="Y576" s="1068"/>
      <c r="AG576" s="743"/>
      <c r="AH576" s="743"/>
      <c r="AI576" s="743"/>
      <c r="AJ576" s="743"/>
      <c r="AK576" s="743"/>
      <c r="AL576" s="743"/>
      <c r="AM576" s="743"/>
      <c r="AN576" s="743"/>
      <c r="AO576" s="743"/>
      <c r="AP576" s="743"/>
      <c r="AQ576" s="743"/>
      <c r="AR576" s="743"/>
      <c r="AS576" s="743"/>
      <c r="AT576" s="743"/>
      <c r="AU576" s="743"/>
      <c r="AV576" s="743"/>
      <c r="AW576" s="743"/>
      <c r="AX576" s="743"/>
      <c r="AY576" s="743"/>
      <c r="AZ576" s="743"/>
      <c r="BA576" s="743"/>
      <c r="BB576" s="743"/>
      <c r="BC576" s="743"/>
      <c r="BD576" s="743"/>
      <c r="BE576" s="743"/>
      <c r="BF576" s="743"/>
      <c r="BG576" s="743"/>
      <c r="BH576" s="743"/>
      <c r="BI576" s="743"/>
      <c r="BJ576" s="743"/>
      <c r="BK576" s="743"/>
      <c r="BL576" s="743"/>
      <c r="BM576" s="743"/>
      <c r="BN576" s="743"/>
      <c r="BO576" s="743"/>
      <c r="BP576" s="743"/>
      <c r="BQ576" s="743"/>
      <c r="BR576" s="743"/>
      <c r="BS576" s="743"/>
      <c r="BT576" s="743"/>
      <c r="BU576" s="743"/>
      <c r="BV576" s="743"/>
      <c r="BW576" s="743"/>
      <c r="BX576" s="743"/>
      <c r="BY576" s="743"/>
      <c r="BZ576" s="743"/>
      <c r="CA576" s="743"/>
      <c r="CB576" s="743"/>
      <c r="CC576" s="743"/>
    </row>
    <row r="577" spans="1:81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2"/>
      <c r="W577" s="1068"/>
      <c r="X577" s="1321"/>
      <c r="Y577" s="1068"/>
      <c r="AG577" s="743"/>
      <c r="AH577" s="743"/>
      <c r="AI577" s="743"/>
      <c r="AJ577" s="743"/>
      <c r="AK577" s="743"/>
      <c r="AL577" s="743"/>
      <c r="AM577" s="743"/>
      <c r="AN577" s="743"/>
      <c r="AO577" s="743"/>
      <c r="AP577" s="743"/>
      <c r="AQ577" s="743"/>
      <c r="AR577" s="743"/>
      <c r="AS577" s="743"/>
      <c r="AT577" s="743"/>
      <c r="AU577" s="743"/>
      <c r="AV577" s="743"/>
      <c r="AW577" s="743"/>
      <c r="AX577" s="743"/>
      <c r="AY577" s="743"/>
      <c r="AZ577" s="743"/>
      <c r="BA577" s="743"/>
      <c r="BB577" s="743"/>
      <c r="BC577" s="743"/>
      <c r="BD577" s="743"/>
      <c r="BE577" s="743"/>
      <c r="BF577" s="743"/>
      <c r="BG577" s="743"/>
      <c r="BH577" s="743"/>
      <c r="BI577" s="743"/>
      <c r="BJ577" s="743"/>
      <c r="BK577" s="743"/>
      <c r="BL577" s="743"/>
      <c r="BM577" s="743"/>
      <c r="BN577" s="743"/>
      <c r="BO577" s="743"/>
      <c r="BP577" s="743"/>
      <c r="BQ577" s="743"/>
      <c r="BR577" s="743"/>
      <c r="BS577" s="743"/>
      <c r="BT577" s="743"/>
      <c r="BU577" s="743"/>
      <c r="BV577" s="743"/>
      <c r="BW577" s="743"/>
      <c r="BX577" s="743"/>
      <c r="BY577" s="743"/>
      <c r="BZ577" s="743"/>
      <c r="CA577" s="743"/>
      <c r="CB577" s="743"/>
      <c r="CC577" s="743"/>
    </row>
    <row r="578" spans="1:81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2"/>
      <c r="W578" s="1068"/>
      <c r="X578" s="1321"/>
      <c r="Y578" s="1068"/>
      <c r="AG578" s="743"/>
      <c r="AH578" s="743"/>
      <c r="AI578" s="743"/>
      <c r="AJ578" s="743"/>
      <c r="AK578" s="743"/>
      <c r="AL578" s="743"/>
      <c r="AM578" s="743"/>
      <c r="AN578" s="743"/>
      <c r="AO578" s="743"/>
      <c r="AP578" s="743"/>
      <c r="AQ578" s="743"/>
      <c r="AR578" s="743"/>
      <c r="AS578" s="743"/>
      <c r="AT578" s="743"/>
      <c r="AU578" s="743"/>
      <c r="AV578" s="743"/>
      <c r="AW578" s="743"/>
      <c r="AX578" s="743"/>
      <c r="AY578" s="743"/>
      <c r="AZ578" s="743"/>
      <c r="BA578" s="743"/>
      <c r="BB578" s="743"/>
      <c r="BC578" s="743"/>
      <c r="BD578" s="743"/>
      <c r="BE578" s="743"/>
      <c r="BF578" s="743"/>
      <c r="BG578" s="743"/>
      <c r="BH578" s="743"/>
      <c r="BI578" s="743"/>
      <c r="BJ578" s="743"/>
      <c r="BK578" s="743"/>
      <c r="BL578" s="743"/>
      <c r="BM578" s="743"/>
      <c r="BN578" s="743"/>
      <c r="BO578" s="743"/>
      <c r="BP578" s="743"/>
      <c r="BQ578" s="743"/>
      <c r="BR578" s="743"/>
      <c r="BS578" s="743"/>
      <c r="BT578" s="743"/>
      <c r="BU578" s="743"/>
      <c r="BV578" s="743"/>
      <c r="BW578" s="743"/>
      <c r="BX578" s="743"/>
      <c r="BY578" s="743"/>
      <c r="BZ578" s="743"/>
      <c r="CA578" s="743"/>
      <c r="CB578" s="743"/>
      <c r="CC578" s="743"/>
    </row>
    <row r="579" spans="1:81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2"/>
      <c r="W579" s="1068"/>
      <c r="X579" s="1321"/>
      <c r="Y579" s="1068"/>
      <c r="AG579" s="743"/>
      <c r="AH579" s="743"/>
      <c r="AI579" s="743"/>
      <c r="AJ579" s="743"/>
      <c r="AK579" s="743"/>
      <c r="AL579" s="743"/>
      <c r="AM579" s="743"/>
      <c r="AN579" s="743"/>
      <c r="AO579" s="743"/>
      <c r="AP579" s="743"/>
      <c r="AQ579" s="743"/>
      <c r="AR579" s="743"/>
      <c r="AS579" s="743"/>
      <c r="AT579" s="743"/>
      <c r="AU579" s="743"/>
      <c r="AV579" s="743"/>
      <c r="AW579" s="743"/>
      <c r="AX579" s="743"/>
      <c r="AY579" s="743"/>
      <c r="AZ579" s="743"/>
      <c r="BA579" s="743"/>
      <c r="BB579" s="743"/>
      <c r="BC579" s="743"/>
      <c r="BD579" s="743"/>
      <c r="BE579" s="743"/>
      <c r="BF579" s="743"/>
      <c r="BG579" s="743"/>
      <c r="BH579" s="743"/>
      <c r="BI579" s="743"/>
      <c r="BJ579" s="743"/>
      <c r="BK579" s="743"/>
      <c r="BL579" s="743"/>
      <c r="BM579" s="743"/>
      <c r="BN579" s="743"/>
      <c r="BO579" s="743"/>
      <c r="BP579" s="743"/>
      <c r="BQ579" s="743"/>
      <c r="BR579" s="743"/>
      <c r="BS579" s="743"/>
      <c r="BT579" s="743"/>
      <c r="BU579" s="743"/>
      <c r="BV579" s="743"/>
      <c r="BW579" s="743"/>
      <c r="BX579" s="743"/>
      <c r="BY579" s="743"/>
      <c r="BZ579" s="743"/>
      <c r="CA579" s="743"/>
      <c r="CB579" s="743"/>
      <c r="CC579" s="743"/>
    </row>
    <row r="580" spans="1:81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2"/>
      <c r="W580" s="1068"/>
      <c r="X580" s="1321"/>
      <c r="Y580" s="1068"/>
      <c r="AG580" s="743"/>
      <c r="AH580" s="743"/>
      <c r="AI580" s="743"/>
      <c r="AJ580" s="743"/>
      <c r="AK580" s="743"/>
      <c r="AL580" s="743"/>
      <c r="AM580" s="743"/>
      <c r="AN580" s="743"/>
      <c r="AO580" s="743"/>
      <c r="AP580" s="743"/>
      <c r="AQ580" s="743"/>
      <c r="AR580" s="743"/>
      <c r="AS580" s="743"/>
      <c r="AT580" s="743"/>
      <c r="AU580" s="743"/>
      <c r="AV580" s="743"/>
      <c r="AW580" s="743"/>
      <c r="AX580" s="743"/>
      <c r="AY580" s="743"/>
      <c r="AZ580" s="743"/>
      <c r="BA580" s="743"/>
      <c r="BB580" s="743"/>
      <c r="BC580" s="743"/>
      <c r="BD580" s="743"/>
      <c r="BE580" s="743"/>
      <c r="BF580" s="743"/>
      <c r="BG580" s="743"/>
      <c r="BH580" s="743"/>
      <c r="BI580" s="743"/>
      <c r="BJ580" s="743"/>
      <c r="BK580" s="743"/>
      <c r="BL580" s="743"/>
      <c r="BM580" s="743"/>
      <c r="BN580" s="743"/>
      <c r="BO580" s="743"/>
      <c r="BP580" s="743"/>
      <c r="BQ580" s="743"/>
      <c r="BR580" s="743"/>
      <c r="BS580" s="743"/>
      <c r="BT580" s="743"/>
      <c r="BU580" s="743"/>
      <c r="BV580" s="743"/>
      <c r="BW580" s="743"/>
      <c r="BX580" s="743"/>
      <c r="BY580" s="743"/>
      <c r="BZ580" s="743"/>
      <c r="CA580" s="743"/>
      <c r="CB580" s="743"/>
      <c r="CC580" s="743"/>
    </row>
    <row r="581" spans="1: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2"/>
      <c r="W581" s="1068"/>
      <c r="X581" s="1321"/>
      <c r="Y581" s="1068"/>
      <c r="AG581" s="743"/>
      <c r="AH581" s="743"/>
      <c r="AI581" s="743"/>
      <c r="AJ581" s="743"/>
      <c r="AK581" s="743"/>
      <c r="AL581" s="743"/>
      <c r="AM581" s="743"/>
      <c r="AN581" s="743"/>
      <c r="AO581" s="743"/>
      <c r="AP581" s="743"/>
      <c r="AQ581" s="743"/>
      <c r="AR581" s="743"/>
      <c r="AS581" s="743"/>
      <c r="AT581" s="743"/>
      <c r="AU581" s="743"/>
      <c r="AV581" s="743"/>
      <c r="AW581" s="743"/>
      <c r="AX581" s="743"/>
      <c r="AY581" s="743"/>
      <c r="AZ581" s="743"/>
      <c r="BA581" s="743"/>
      <c r="BB581" s="743"/>
      <c r="BC581" s="743"/>
      <c r="BD581" s="743"/>
      <c r="BE581" s="743"/>
      <c r="BF581" s="743"/>
      <c r="BG581" s="743"/>
      <c r="BH581" s="743"/>
      <c r="BI581" s="743"/>
      <c r="BJ581" s="743"/>
      <c r="BK581" s="743"/>
      <c r="BL581" s="743"/>
      <c r="BM581" s="743"/>
      <c r="BN581" s="743"/>
      <c r="BO581" s="743"/>
      <c r="BP581" s="743"/>
      <c r="BQ581" s="743"/>
      <c r="BR581" s="743"/>
      <c r="BS581" s="743"/>
      <c r="BT581" s="743"/>
      <c r="BU581" s="743"/>
      <c r="BV581" s="743"/>
      <c r="BW581" s="743"/>
      <c r="BX581" s="743"/>
      <c r="BY581" s="743"/>
      <c r="BZ581" s="743"/>
      <c r="CA581" s="743"/>
      <c r="CB581" s="743"/>
      <c r="CC581" s="743"/>
    </row>
    <row r="582" spans="1:81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2"/>
      <c r="W582" s="1068"/>
      <c r="X582" s="1321"/>
      <c r="Y582" s="1068"/>
      <c r="AG582" s="743"/>
      <c r="AH582" s="743"/>
      <c r="AI582" s="743"/>
      <c r="AJ582" s="743"/>
      <c r="AK582" s="743"/>
      <c r="AL582" s="743"/>
      <c r="AM582" s="743"/>
      <c r="AN582" s="743"/>
      <c r="AO582" s="743"/>
      <c r="AP582" s="743"/>
      <c r="AQ582" s="743"/>
      <c r="AR582" s="743"/>
      <c r="AS582" s="743"/>
      <c r="AT582" s="743"/>
      <c r="AU582" s="743"/>
      <c r="AV582" s="743"/>
      <c r="AW582" s="743"/>
      <c r="AX582" s="743"/>
      <c r="AY582" s="743"/>
      <c r="AZ582" s="743"/>
      <c r="BA582" s="743"/>
      <c r="BB582" s="743"/>
      <c r="BC582" s="743"/>
      <c r="BD582" s="743"/>
      <c r="BE582" s="743"/>
      <c r="BF582" s="743"/>
      <c r="BG582" s="743"/>
      <c r="BH582" s="743"/>
      <c r="BI582" s="743"/>
      <c r="BJ582" s="743"/>
      <c r="BK582" s="743"/>
      <c r="BL582" s="743"/>
      <c r="BM582" s="743"/>
      <c r="BN582" s="743"/>
      <c r="BO582" s="743"/>
      <c r="BP582" s="743"/>
      <c r="BQ582" s="743"/>
      <c r="BR582" s="743"/>
      <c r="BS582" s="743"/>
      <c r="BT582" s="743"/>
      <c r="BU582" s="743"/>
      <c r="BV582" s="743"/>
      <c r="BW582" s="743"/>
      <c r="BX582" s="743"/>
      <c r="BY582" s="743"/>
      <c r="BZ582" s="743"/>
      <c r="CA582" s="743"/>
      <c r="CB582" s="743"/>
      <c r="CC582" s="743"/>
    </row>
    <row r="583" spans="1:81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2"/>
      <c r="W583" s="1068"/>
      <c r="X583" s="1321"/>
      <c r="Y583" s="1068"/>
      <c r="AG583" s="743"/>
      <c r="AH583" s="743"/>
      <c r="AI583" s="743"/>
      <c r="AJ583" s="743"/>
      <c r="AK583" s="743"/>
      <c r="AL583" s="743"/>
      <c r="AM583" s="743"/>
      <c r="AN583" s="743"/>
      <c r="AO583" s="743"/>
      <c r="AP583" s="743"/>
      <c r="AQ583" s="743"/>
      <c r="AR583" s="743"/>
      <c r="AS583" s="743"/>
      <c r="AT583" s="743"/>
      <c r="AU583" s="743"/>
      <c r="AV583" s="743"/>
      <c r="AW583" s="743"/>
      <c r="AX583" s="743"/>
      <c r="AY583" s="743"/>
      <c r="AZ583" s="743"/>
      <c r="BA583" s="743"/>
      <c r="BB583" s="743"/>
      <c r="BC583" s="743"/>
      <c r="BD583" s="743"/>
      <c r="BE583" s="743"/>
      <c r="BF583" s="743"/>
      <c r="BG583" s="743"/>
      <c r="BH583" s="743"/>
      <c r="BI583" s="743"/>
      <c r="BJ583" s="743"/>
      <c r="BK583" s="743"/>
      <c r="BL583" s="743"/>
      <c r="BM583" s="743"/>
      <c r="BN583" s="743"/>
      <c r="BO583" s="743"/>
      <c r="BP583" s="743"/>
      <c r="BQ583" s="743"/>
      <c r="BR583" s="743"/>
      <c r="BS583" s="743"/>
      <c r="BT583" s="743"/>
      <c r="BU583" s="743"/>
      <c r="BV583" s="743"/>
      <c r="BW583" s="743"/>
      <c r="BX583" s="743"/>
      <c r="BY583" s="743"/>
      <c r="BZ583" s="743"/>
      <c r="CA583" s="743"/>
      <c r="CB583" s="743"/>
      <c r="CC583" s="743"/>
    </row>
    <row r="584" spans="1:81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2"/>
      <c r="W584" s="1068"/>
      <c r="X584" s="1321"/>
      <c r="Y584" s="1068"/>
      <c r="AG584" s="743"/>
      <c r="AH584" s="743"/>
      <c r="AI584" s="743"/>
      <c r="AJ584" s="743"/>
      <c r="AK584" s="743"/>
      <c r="AL584" s="743"/>
      <c r="AM584" s="743"/>
      <c r="AN584" s="743"/>
      <c r="AO584" s="743"/>
      <c r="AP584" s="743"/>
      <c r="AQ584" s="743"/>
      <c r="AR584" s="743"/>
      <c r="AS584" s="743"/>
      <c r="AT584" s="743"/>
      <c r="AU584" s="743"/>
      <c r="AV584" s="743"/>
      <c r="AW584" s="743"/>
      <c r="AX584" s="743"/>
      <c r="AY584" s="743"/>
      <c r="AZ584" s="743"/>
      <c r="BA584" s="743"/>
      <c r="BB584" s="743"/>
      <c r="BC584" s="743"/>
      <c r="BD584" s="743"/>
      <c r="BE584" s="743"/>
      <c r="BF584" s="743"/>
      <c r="BG584" s="743"/>
      <c r="BH584" s="743"/>
      <c r="BI584" s="743"/>
      <c r="BJ584" s="743"/>
      <c r="BK584" s="743"/>
      <c r="BL584" s="743"/>
      <c r="BM584" s="743"/>
      <c r="BN584" s="743"/>
      <c r="BO584" s="743"/>
      <c r="BP584" s="743"/>
      <c r="BQ584" s="743"/>
      <c r="BR584" s="743"/>
      <c r="BS584" s="743"/>
      <c r="BT584" s="743"/>
      <c r="BU584" s="743"/>
      <c r="BV584" s="743"/>
      <c r="BW584" s="743"/>
      <c r="BX584" s="743"/>
      <c r="BY584" s="743"/>
      <c r="BZ584" s="743"/>
      <c r="CA584" s="743"/>
      <c r="CB584" s="743"/>
      <c r="CC584" s="743"/>
    </row>
    <row r="585" spans="1:81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2"/>
      <c r="W585" s="1068"/>
      <c r="X585" s="1321"/>
      <c r="Y585" s="1068"/>
      <c r="AG585" s="743"/>
      <c r="AH585" s="743"/>
      <c r="AI585" s="743"/>
      <c r="AJ585" s="743"/>
      <c r="AK585" s="743"/>
      <c r="AL585" s="743"/>
      <c r="AM585" s="743"/>
      <c r="AN585" s="743"/>
      <c r="AO585" s="743"/>
      <c r="AP585" s="743"/>
      <c r="AQ585" s="743"/>
      <c r="AR585" s="743"/>
      <c r="AS585" s="743"/>
      <c r="AT585" s="743"/>
      <c r="AU585" s="743"/>
      <c r="AV585" s="743"/>
      <c r="AW585" s="743"/>
      <c r="AX585" s="743"/>
      <c r="AY585" s="743"/>
      <c r="AZ585" s="743"/>
      <c r="BA585" s="743"/>
      <c r="BB585" s="743"/>
      <c r="BC585" s="743"/>
      <c r="BD585" s="743"/>
      <c r="BE585" s="743"/>
      <c r="BF585" s="743"/>
      <c r="BG585" s="743"/>
      <c r="BH585" s="743"/>
      <c r="BI585" s="743"/>
      <c r="BJ585" s="743"/>
      <c r="BK585" s="743"/>
      <c r="BL585" s="743"/>
      <c r="BM585" s="743"/>
      <c r="BN585" s="743"/>
      <c r="BO585" s="743"/>
      <c r="BP585" s="743"/>
      <c r="BQ585" s="743"/>
      <c r="BR585" s="743"/>
      <c r="BS585" s="743"/>
      <c r="BT585" s="743"/>
      <c r="BU585" s="743"/>
      <c r="BV585" s="743"/>
      <c r="BW585" s="743"/>
      <c r="BX585" s="743"/>
      <c r="BY585" s="743"/>
      <c r="BZ585" s="743"/>
      <c r="CA585" s="743"/>
      <c r="CB585" s="743"/>
      <c r="CC585" s="743"/>
    </row>
    <row r="586" spans="1:81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2"/>
      <c r="W586" s="1068"/>
      <c r="X586" s="1321"/>
      <c r="Y586" s="1068"/>
      <c r="AG586" s="743"/>
      <c r="AH586" s="743"/>
      <c r="AI586" s="743"/>
      <c r="AJ586" s="743"/>
      <c r="AK586" s="743"/>
      <c r="AL586" s="743"/>
      <c r="AM586" s="743"/>
      <c r="AN586" s="743"/>
      <c r="AO586" s="743"/>
      <c r="AP586" s="743"/>
      <c r="AQ586" s="743"/>
      <c r="AR586" s="743"/>
      <c r="AS586" s="743"/>
      <c r="AT586" s="743"/>
      <c r="AU586" s="743"/>
      <c r="AV586" s="743"/>
      <c r="AW586" s="743"/>
      <c r="AX586" s="743"/>
      <c r="AY586" s="743"/>
      <c r="AZ586" s="743"/>
      <c r="BA586" s="743"/>
      <c r="BB586" s="743"/>
      <c r="BC586" s="743"/>
      <c r="BD586" s="743"/>
      <c r="BE586" s="743"/>
      <c r="BF586" s="743"/>
      <c r="BG586" s="743"/>
      <c r="BH586" s="743"/>
      <c r="BI586" s="743"/>
      <c r="BJ586" s="743"/>
      <c r="BK586" s="743"/>
      <c r="BL586" s="743"/>
      <c r="BM586" s="743"/>
      <c r="BN586" s="743"/>
      <c r="BO586" s="743"/>
      <c r="BP586" s="743"/>
      <c r="BQ586" s="743"/>
      <c r="BR586" s="743"/>
      <c r="BS586" s="743"/>
      <c r="BT586" s="743"/>
      <c r="BU586" s="743"/>
      <c r="BV586" s="743"/>
      <c r="BW586" s="743"/>
      <c r="BX586" s="743"/>
      <c r="BY586" s="743"/>
      <c r="BZ586" s="743"/>
      <c r="CA586" s="743"/>
      <c r="CB586" s="743"/>
      <c r="CC586" s="743"/>
    </row>
    <row r="587" spans="1:81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2"/>
      <c r="W587" s="1068"/>
      <c r="X587" s="1321"/>
      <c r="Y587" s="1068"/>
      <c r="AG587" s="743"/>
      <c r="AH587" s="743"/>
      <c r="AI587" s="743"/>
      <c r="AJ587" s="743"/>
      <c r="AK587" s="743"/>
      <c r="AL587" s="743"/>
      <c r="AM587" s="743"/>
      <c r="AN587" s="743"/>
      <c r="AO587" s="743"/>
      <c r="AP587" s="743"/>
      <c r="AQ587" s="743"/>
      <c r="AR587" s="743"/>
      <c r="AS587" s="743"/>
      <c r="AT587" s="743"/>
      <c r="AU587" s="743"/>
      <c r="AV587" s="743"/>
      <c r="AW587" s="743"/>
      <c r="AX587" s="743"/>
      <c r="AY587" s="743"/>
      <c r="AZ587" s="743"/>
      <c r="BA587" s="743"/>
      <c r="BB587" s="743"/>
      <c r="BC587" s="743"/>
      <c r="BD587" s="743"/>
      <c r="BE587" s="743"/>
      <c r="BF587" s="743"/>
      <c r="BG587" s="743"/>
      <c r="BH587" s="743"/>
      <c r="BI587" s="743"/>
      <c r="BJ587" s="743"/>
      <c r="BK587" s="743"/>
      <c r="BL587" s="743"/>
      <c r="BM587" s="743"/>
      <c r="BN587" s="743"/>
      <c r="BO587" s="743"/>
      <c r="BP587" s="743"/>
      <c r="BQ587" s="743"/>
      <c r="BR587" s="743"/>
      <c r="BS587" s="743"/>
      <c r="BT587" s="743"/>
      <c r="BU587" s="743"/>
      <c r="BV587" s="743"/>
      <c r="BW587" s="743"/>
      <c r="BX587" s="743"/>
      <c r="BY587" s="743"/>
      <c r="BZ587" s="743"/>
      <c r="CA587" s="743"/>
      <c r="CB587" s="743"/>
      <c r="CC587" s="743"/>
    </row>
    <row r="588" spans="1:81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2"/>
      <c r="W588" s="1068"/>
      <c r="X588" s="1321"/>
      <c r="Y588" s="1068"/>
      <c r="AG588" s="743"/>
      <c r="AH588" s="743"/>
      <c r="AI588" s="743"/>
      <c r="AJ588" s="743"/>
      <c r="AK588" s="743"/>
      <c r="AL588" s="743"/>
      <c r="AM588" s="743"/>
      <c r="AN588" s="743"/>
      <c r="AO588" s="743"/>
      <c r="AP588" s="743"/>
      <c r="AQ588" s="743"/>
      <c r="AR588" s="743"/>
      <c r="AS588" s="743"/>
      <c r="AT588" s="743"/>
      <c r="AU588" s="743"/>
      <c r="AV588" s="743"/>
      <c r="AW588" s="743"/>
      <c r="AX588" s="743"/>
      <c r="AY588" s="743"/>
      <c r="AZ588" s="743"/>
      <c r="BA588" s="743"/>
      <c r="BB588" s="743"/>
      <c r="BC588" s="743"/>
      <c r="BD588" s="743"/>
      <c r="BE588" s="743"/>
      <c r="BF588" s="743"/>
      <c r="BG588" s="743"/>
      <c r="BH588" s="743"/>
      <c r="BI588" s="743"/>
      <c r="BJ588" s="743"/>
      <c r="BK588" s="743"/>
      <c r="BL588" s="743"/>
      <c r="BM588" s="743"/>
      <c r="BN588" s="743"/>
      <c r="BO588" s="743"/>
      <c r="BP588" s="743"/>
      <c r="BQ588" s="743"/>
      <c r="BR588" s="743"/>
      <c r="BS588" s="743"/>
      <c r="BT588" s="743"/>
      <c r="BU588" s="743"/>
      <c r="BV588" s="743"/>
      <c r="BW588" s="743"/>
      <c r="BX588" s="743"/>
      <c r="BY588" s="743"/>
      <c r="BZ588" s="743"/>
      <c r="CA588" s="743"/>
      <c r="CB588" s="743"/>
      <c r="CC588" s="743"/>
    </row>
    <row r="589" spans="1:81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2"/>
      <c r="W589" s="1068"/>
      <c r="X589" s="1321"/>
      <c r="Y589" s="1068"/>
      <c r="AG589" s="743"/>
      <c r="AH589" s="743"/>
      <c r="AI589" s="743"/>
      <c r="AJ589" s="743"/>
      <c r="AK589" s="743"/>
      <c r="AL589" s="743"/>
      <c r="AM589" s="743"/>
      <c r="AN589" s="743"/>
      <c r="AO589" s="743"/>
      <c r="AP589" s="743"/>
      <c r="AQ589" s="743"/>
      <c r="AR589" s="743"/>
      <c r="AS589" s="743"/>
      <c r="AT589" s="743"/>
      <c r="AU589" s="743"/>
      <c r="AV589" s="743"/>
      <c r="AW589" s="743"/>
      <c r="AX589" s="743"/>
      <c r="AY589" s="743"/>
      <c r="AZ589" s="743"/>
      <c r="BA589" s="743"/>
      <c r="BB589" s="743"/>
      <c r="BC589" s="743"/>
      <c r="BD589" s="743"/>
      <c r="BE589" s="743"/>
      <c r="BF589" s="743"/>
      <c r="BG589" s="743"/>
      <c r="BH589" s="743"/>
      <c r="BI589" s="743"/>
      <c r="BJ589" s="743"/>
      <c r="BK589" s="743"/>
      <c r="BL589" s="743"/>
      <c r="BM589" s="743"/>
      <c r="BN589" s="743"/>
      <c r="BO589" s="743"/>
      <c r="BP589" s="743"/>
      <c r="BQ589" s="743"/>
      <c r="BR589" s="743"/>
      <c r="BS589" s="743"/>
      <c r="BT589" s="743"/>
      <c r="BU589" s="743"/>
      <c r="BV589" s="743"/>
      <c r="BW589" s="743"/>
      <c r="BX589" s="743"/>
      <c r="BY589" s="743"/>
      <c r="BZ589" s="743"/>
      <c r="CA589" s="743"/>
      <c r="CB589" s="743"/>
      <c r="CC589" s="743"/>
    </row>
    <row r="590" spans="1:81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2"/>
      <c r="W590" s="1068"/>
      <c r="X590" s="1321"/>
      <c r="Y590" s="1068"/>
      <c r="AG590" s="743"/>
      <c r="AH590" s="743"/>
      <c r="AI590" s="743"/>
      <c r="AJ590" s="743"/>
      <c r="AK590" s="743"/>
      <c r="AL590" s="743"/>
      <c r="AM590" s="743"/>
      <c r="AN590" s="743"/>
      <c r="AO590" s="743"/>
      <c r="AP590" s="743"/>
      <c r="AQ590" s="743"/>
      <c r="AR590" s="743"/>
      <c r="AS590" s="743"/>
      <c r="AT590" s="743"/>
      <c r="AU590" s="743"/>
      <c r="AV590" s="743"/>
      <c r="AW590" s="743"/>
      <c r="AX590" s="743"/>
      <c r="AY590" s="743"/>
      <c r="AZ590" s="743"/>
      <c r="BA590" s="743"/>
      <c r="BB590" s="743"/>
      <c r="BC590" s="743"/>
      <c r="BD590" s="743"/>
      <c r="BE590" s="743"/>
      <c r="BF590" s="743"/>
      <c r="BG590" s="743"/>
      <c r="BH590" s="743"/>
      <c r="BI590" s="743"/>
      <c r="BJ590" s="743"/>
      <c r="BK590" s="743"/>
      <c r="BL590" s="743"/>
      <c r="BM590" s="743"/>
      <c r="BN590" s="743"/>
      <c r="BO590" s="743"/>
      <c r="BP590" s="743"/>
      <c r="BQ590" s="743"/>
      <c r="BR590" s="743"/>
      <c r="BS590" s="743"/>
      <c r="BT590" s="743"/>
      <c r="BU590" s="743"/>
      <c r="BV590" s="743"/>
      <c r="BW590" s="743"/>
      <c r="BX590" s="743"/>
      <c r="BY590" s="743"/>
      <c r="BZ590" s="743"/>
      <c r="CA590" s="743"/>
      <c r="CB590" s="743"/>
      <c r="CC590" s="743"/>
    </row>
    <row r="591" spans="1:8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2"/>
      <c r="W591" s="1068"/>
      <c r="X591" s="1321"/>
      <c r="Y591" s="1068"/>
      <c r="AG591" s="743"/>
      <c r="AH591" s="743"/>
      <c r="AI591" s="743"/>
      <c r="AJ591" s="743"/>
      <c r="AK591" s="743"/>
      <c r="AL591" s="743"/>
      <c r="AM591" s="743"/>
      <c r="AN591" s="743"/>
      <c r="AO591" s="743"/>
      <c r="AP591" s="743"/>
      <c r="AQ591" s="743"/>
      <c r="AR591" s="743"/>
      <c r="AS591" s="743"/>
      <c r="AT591" s="743"/>
      <c r="AU591" s="743"/>
      <c r="AV591" s="743"/>
      <c r="AW591" s="743"/>
      <c r="AX591" s="743"/>
      <c r="AY591" s="743"/>
      <c r="AZ591" s="743"/>
      <c r="BA591" s="743"/>
      <c r="BB591" s="743"/>
      <c r="BC591" s="743"/>
      <c r="BD591" s="743"/>
      <c r="BE591" s="743"/>
      <c r="BF591" s="743"/>
      <c r="BG591" s="743"/>
      <c r="BH591" s="743"/>
      <c r="BI591" s="743"/>
      <c r="BJ591" s="743"/>
      <c r="BK591" s="743"/>
      <c r="BL591" s="743"/>
      <c r="BM591" s="743"/>
      <c r="BN591" s="743"/>
      <c r="BO591" s="743"/>
      <c r="BP591" s="743"/>
      <c r="BQ591" s="743"/>
      <c r="BR591" s="743"/>
      <c r="BS591" s="743"/>
      <c r="BT591" s="743"/>
      <c r="BU591" s="743"/>
      <c r="BV591" s="743"/>
      <c r="BW591" s="743"/>
      <c r="BX591" s="743"/>
      <c r="BY591" s="743"/>
      <c r="BZ591" s="743"/>
      <c r="CA591" s="743"/>
      <c r="CB591" s="743"/>
      <c r="CC591" s="743"/>
    </row>
    <row r="592" spans="1:81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2"/>
      <c r="W592" s="1068"/>
      <c r="X592" s="1321"/>
      <c r="Y592" s="1068"/>
      <c r="AG592" s="743"/>
      <c r="AH592" s="743"/>
      <c r="AI592" s="743"/>
      <c r="AJ592" s="743"/>
      <c r="AK592" s="743"/>
      <c r="AL592" s="743"/>
      <c r="AM592" s="743"/>
      <c r="AN592" s="743"/>
      <c r="AO592" s="743"/>
      <c r="AP592" s="743"/>
      <c r="AQ592" s="743"/>
      <c r="AR592" s="743"/>
      <c r="AS592" s="743"/>
      <c r="AT592" s="743"/>
      <c r="AU592" s="743"/>
      <c r="AV592" s="743"/>
      <c r="AW592" s="743"/>
      <c r="AX592" s="743"/>
      <c r="AY592" s="743"/>
      <c r="AZ592" s="743"/>
      <c r="BA592" s="743"/>
      <c r="BB592" s="743"/>
      <c r="BC592" s="743"/>
      <c r="BD592" s="743"/>
      <c r="BE592" s="743"/>
      <c r="BF592" s="743"/>
      <c r="BG592" s="743"/>
      <c r="BH592" s="743"/>
      <c r="BI592" s="743"/>
      <c r="BJ592" s="743"/>
      <c r="BK592" s="743"/>
      <c r="BL592" s="743"/>
      <c r="BM592" s="743"/>
      <c r="BN592" s="743"/>
      <c r="BO592" s="743"/>
      <c r="BP592" s="743"/>
      <c r="BQ592" s="743"/>
      <c r="BR592" s="743"/>
      <c r="BS592" s="743"/>
      <c r="BT592" s="743"/>
      <c r="BU592" s="743"/>
      <c r="BV592" s="743"/>
      <c r="BW592" s="743"/>
      <c r="BX592" s="743"/>
      <c r="BY592" s="743"/>
      <c r="BZ592" s="743"/>
      <c r="CA592" s="743"/>
      <c r="CB592" s="743"/>
      <c r="CC592" s="743"/>
    </row>
    <row r="593" spans="1:81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2"/>
      <c r="W593" s="1068"/>
      <c r="X593" s="1321"/>
      <c r="Y593" s="1068"/>
      <c r="AG593" s="743"/>
      <c r="AH593" s="743"/>
      <c r="AI593" s="743"/>
      <c r="AJ593" s="743"/>
      <c r="AK593" s="743"/>
      <c r="AL593" s="743"/>
      <c r="AM593" s="743"/>
      <c r="AN593" s="743"/>
      <c r="AO593" s="743"/>
      <c r="AP593" s="743"/>
      <c r="AQ593" s="743"/>
      <c r="AR593" s="743"/>
      <c r="AS593" s="743"/>
      <c r="AT593" s="743"/>
      <c r="AU593" s="743"/>
      <c r="AV593" s="743"/>
      <c r="AW593" s="743"/>
      <c r="AX593" s="743"/>
      <c r="AY593" s="743"/>
      <c r="AZ593" s="743"/>
      <c r="BA593" s="743"/>
      <c r="BB593" s="743"/>
      <c r="BC593" s="743"/>
      <c r="BD593" s="743"/>
      <c r="BE593" s="743"/>
      <c r="BF593" s="743"/>
      <c r="BG593" s="743"/>
      <c r="BH593" s="743"/>
      <c r="BI593" s="743"/>
      <c r="BJ593" s="743"/>
      <c r="BK593" s="743"/>
      <c r="BL593" s="743"/>
      <c r="BM593" s="743"/>
      <c r="BN593" s="743"/>
      <c r="BO593" s="743"/>
      <c r="BP593" s="743"/>
      <c r="BQ593" s="743"/>
      <c r="BR593" s="743"/>
      <c r="BS593" s="743"/>
      <c r="BT593" s="743"/>
      <c r="BU593" s="743"/>
      <c r="BV593" s="743"/>
      <c r="BW593" s="743"/>
      <c r="BX593" s="743"/>
      <c r="BY593" s="743"/>
      <c r="BZ593" s="743"/>
      <c r="CA593" s="743"/>
      <c r="CB593" s="743"/>
      <c r="CC593" s="743"/>
    </row>
    <row r="594" spans="1:81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2"/>
      <c r="W594" s="1068"/>
      <c r="X594" s="1321"/>
      <c r="Y594" s="1068"/>
      <c r="AG594" s="743"/>
      <c r="AH594" s="743"/>
      <c r="AI594" s="743"/>
      <c r="AJ594" s="743"/>
      <c r="AK594" s="743"/>
      <c r="AL594" s="743"/>
      <c r="AM594" s="743"/>
      <c r="AN594" s="743"/>
      <c r="AO594" s="743"/>
      <c r="AP594" s="743"/>
      <c r="AQ594" s="743"/>
      <c r="AR594" s="743"/>
      <c r="AS594" s="743"/>
      <c r="AT594" s="743"/>
      <c r="AU594" s="743"/>
      <c r="AV594" s="743"/>
      <c r="AW594" s="743"/>
      <c r="AX594" s="743"/>
      <c r="AY594" s="743"/>
      <c r="AZ594" s="743"/>
      <c r="BA594" s="743"/>
      <c r="BB594" s="743"/>
      <c r="BC594" s="743"/>
      <c r="BD594" s="743"/>
      <c r="BE594" s="743"/>
      <c r="BF594" s="743"/>
      <c r="BG594" s="743"/>
      <c r="BH594" s="743"/>
      <c r="BI594" s="743"/>
      <c r="BJ594" s="743"/>
      <c r="BK594" s="743"/>
      <c r="BL594" s="743"/>
      <c r="BM594" s="743"/>
      <c r="BN594" s="743"/>
      <c r="BO594" s="743"/>
      <c r="BP594" s="743"/>
      <c r="BQ594" s="743"/>
      <c r="BR594" s="743"/>
      <c r="BS594" s="743"/>
      <c r="BT594" s="743"/>
      <c r="BU594" s="743"/>
      <c r="BV594" s="743"/>
      <c r="BW594" s="743"/>
      <c r="BX594" s="743"/>
      <c r="BY594" s="743"/>
      <c r="BZ594" s="743"/>
      <c r="CA594" s="743"/>
      <c r="CB594" s="743"/>
      <c r="CC594" s="743"/>
    </row>
    <row r="595" spans="1:81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2"/>
      <c r="W595" s="1068"/>
      <c r="X595" s="1321"/>
      <c r="Y595" s="1068"/>
      <c r="AG595" s="743"/>
      <c r="AH595" s="743"/>
      <c r="AI595" s="743"/>
      <c r="AJ595" s="743"/>
      <c r="AK595" s="743"/>
      <c r="AL595" s="743"/>
      <c r="AM595" s="743"/>
      <c r="AN595" s="743"/>
      <c r="AO595" s="743"/>
      <c r="AP595" s="743"/>
      <c r="AQ595" s="743"/>
      <c r="AR595" s="743"/>
      <c r="AS595" s="743"/>
      <c r="AT595" s="743"/>
      <c r="AU595" s="743"/>
      <c r="AV595" s="743"/>
      <c r="AW595" s="743"/>
      <c r="AX595" s="743"/>
      <c r="AY595" s="743"/>
      <c r="AZ595" s="743"/>
      <c r="BA595" s="743"/>
      <c r="BB595" s="743"/>
      <c r="BC595" s="743"/>
      <c r="BD595" s="743"/>
      <c r="BE595" s="743"/>
      <c r="BF595" s="743"/>
      <c r="BG595" s="743"/>
      <c r="BH595" s="743"/>
      <c r="BI595" s="743"/>
      <c r="BJ595" s="743"/>
      <c r="BK595" s="743"/>
      <c r="BL595" s="743"/>
      <c r="BM595" s="743"/>
      <c r="BN595" s="743"/>
      <c r="BO595" s="743"/>
      <c r="BP595" s="743"/>
      <c r="BQ595" s="743"/>
      <c r="BR595" s="743"/>
      <c r="BS595" s="743"/>
      <c r="BT595" s="743"/>
      <c r="BU595" s="743"/>
      <c r="BV595" s="743"/>
      <c r="BW595" s="743"/>
      <c r="BX595" s="743"/>
      <c r="BY595" s="743"/>
      <c r="BZ595" s="743"/>
      <c r="CA595" s="743"/>
      <c r="CB595" s="743"/>
      <c r="CC595" s="743"/>
    </row>
    <row r="596" spans="1:81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2"/>
      <c r="W596" s="1068"/>
      <c r="X596" s="1321"/>
      <c r="Y596" s="1068"/>
      <c r="AG596" s="743"/>
      <c r="AH596" s="743"/>
      <c r="AI596" s="743"/>
      <c r="AJ596" s="743"/>
      <c r="AK596" s="743"/>
      <c r="AL596" s="743"/>
      <c r="AM596" s="743"/>
      <c r="AN596" s="743"/>
      <c r="AO596" s="743"/>
      <c r="AP596" s="743"/>
      <c r="AQ596" s="743"/>
      <c r="AR596" s="743"/>
      <c r="AS596" s="743"/>
      <c r="AT596" s="743"/>
      <c r="AU596" s="743"/>
      <c r="AV596" s="743"/>
      <c r="AW596" s="743"/>
      <c r="AX596" s="743"/>
      <c r="AY596" s="743"/>
      <c r="AZ596" s="743"/>
      <c r="BA596" s="743"/>
      <c r="BB596" s="743"/>
      <c r="BC596" s="743"/>
      <c r="BD596" s="743"/>
      <c r="BE596" s="743"/>
      <c r="BF596" s="743"/>
      <c r="BG596" s="743"/>
      <c r="BH596" s="743"/>
      <c r="BI596" s="743"/>
      <c r="BJ596" s="743"/>
      <c r="BK596" s="743"/>
      <c r="BL596" s="743"/>
      <c r="BM596" s="743"/>
      <c r="BN596" s="743"/>
      <c r="BO596" s="743"/>
      <c r="BP596" s="743"/>
      <c r="BQ596" s="743"/>
      <c r="BR596" s="743"/>
      <c r="BS596" s="743"/>
      <c r="BT596" s="743"/>
      <c r="BU596" s="743"/>
      <c r="BV596" s="743"/>
      <c r="BW596" s="743"/>
      <c r="BX596" s="743"/>
      <c r="BY596" s="743"/>
      <c r="BZ596" s="743"/>
      <c r="CA596" s="743"/>
      <c r="CB596" s="743"/>
      <c r="CC596" s="743"/>
    </row>
    <row r="597" spans="1:81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2"/>
      <c r="W597" s="1068"/>
      <c r="X597" s="1321"/>
      <c r="Y597" s="1068"/>
      <c r="AG597" s="743"/>
      <c r="AH597" s="743"/>
      <c r="AI597" s="743"/>
      <c r="AJ597" s="743"/>
      <c r="AK597" s="743"/>
      <c r="AL597" s="743"/>
      <c r="AM597" s="743"/>
      <c r="AN597" s="743"/>
      <c r="AO597" s="743"/>
      <c r="AP597" s="743"/>
      <c r="AQ597" s="743"/>
      <c r="AR597" s="743"/>
      <c r="AS597" s="743"/>
      <c r="AT597" s="743"/>
      <c r="AU597" s="743"/>
      <c r="AV597" s="743"/>
      <c r="AW597" s="743"/>
      <c r="AX597" s="743"/>
      <c r="AY597" s="743"/>
      <c r="AZ597" s="743"/>
      <c r="BA597" s="743"/>
      <c r="BB597" s="743"/>
      <c r="BC597" s="743"/>
      <c r="BD597" s="743"/>
      <c r="BE597" s="743"/>
      <c r="BF597" s="743"/>
      <c r="BG597" s="743"/>
      <c r="BH597" s="743"/>
      <c r="BI597" s="743"/>
      <c r="BJ597" s="743"/>
      <c r="BK597" s="743"/>
      <c r="BL597" s="743"/>
      <c r="BM597" s="743"/>
      <c r="BN597" s="743"/>
      <c r="BO597" s="743"/>
      <c r="BP597" s="743"/>
      <c r="BQ597" s="743"/>
      <c r="BR597" s="743"/>
      <c r="BS597" s="743"/>
      <c r="BT597" s="743"/>
      <c r="BU597" s="743"/>
      <c r="BV597" s="743"/>
      <c r="BW597" s="743"/>
      <c r="BX597" s="743"/>
      <c r="BY597" s="743"/>
      <c r="BZ597" s="743"/>
      <c r="CA597" s="743"/>
      <c r="CB597" s="743"/>
      <c r="CC597" s="743"/>
    </row>
    <row r="598" spans="1:81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2"/>
      <c r="W598" s="1068"/>
      <c r="X598" s="1321"/>
      <c r="Y598" s="1068"/>
      <c r="AG598" s="743"/>
      <c r="AH598" s="743"/>
      <c r="AI598" s="743"/>
      <c r="AJ598" s="743"/>
      <c r="AK598" s="743"/>
      <c r="AL598" s="743"/>
      <c r="AM598" s="743"/>
      <c r="AN598" s="743"/>
      <c r="AO598" s="743"/>
      <c r="AP598" s="743"/>
      <c r="AQ598" s="743"/>
      <c r="AR598" s="743"/>
      <c r="AS598" s="743"/>
      <c r="AT598" s="743"/>
      <c r="AU598" s="743"/>
      <c r="AV598" s="743"/>
      <c r="AW598" s="743"/>
      <c r="AX598" s="743"/>
      <c r="AY598" s="743"/>
      <c r="AZ598" s="743"/>
      <c r="BA598" s="743"/>
      <c r="BB598" s="743"/>
      <c r="BC598" s="743"/>
      <c r="BD598" s="743"/>
      <c r="BE598" s="743"/>
      <c r="BF598" s="743"/>
      <c r="BG598" s="743"/>
      <c r="BH598" s="743"/>
      <c r="BI598" s="743"/>
      <c r="BJ598" s="743"/>
      <c r="BK598" s="743"/>
      <c r="BL598" s="743"/>
      <c r="BM598" s="743"/>
      <c r="BN598" s="743"/>
      <c r="BO598" s="743"/>
      <c r="BP598" s="743"/>
      <c r="BQ598" s="743"/>
      <c r="BR598" s="743"/>
      <c r="BS598" s="743"/>
      <c r="BT598" s="743"/>
      <c r="BU598" s="743"/>
      <c r="BV598" s="743"/>
      <c r="BW598" s="743"/>
      <c r="BX598" s="743"/>
      <c r="BY598" s="743"/>
      <c r="BZ598" s="743"/>
      <c r="CA598" s="743"/>
      <c r="CB598" s="743"/>
      <c r="CC598" s="743"/>
    </row>
    <row r="599" spans="1:81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2"/>
      <c r="W599" s="1068"/>
      <c r="X599" s="1321"/>
      <c r="Y599" s="1068"/>
      <c r="AG599" s="743"/>
      <c r="AH599" s="743"/>
      <c r="AI599" s="743"/>
      <c r="AJ599" s="743"/>
      <c r="AK599" s="743"/>
      <c r="AL599" s="743"/>
      <c r="AM599" s="743"/>
      <c r="AN599" s="743"/>
      <c r="AO599" s="743"/>
      <c r="AP599" s="743"/>
      <c r="AQ599" s="743"/>
      <c r="AR599" s="743"/>
      <c r="AS599" s="743"/>
      <c r="AT599" s="743"/>
      <c r="AU599" s="743"/>
      <c r="AV599" s="743"/>
      <c r="AW599" s="743"/>
      <c r="AX599" s="743"/>
      <c r="AY599" s="743"/>
      <c r="AZ599" s="743"/>
      <c r="BA599" s="743"/>
      <c r="BB599" s="743"/>
      <c r="BC599" s="743"/>
      <c r="BD599" s="743"/>
      <c r="BE599" s="743"/>
      <c r="BF599" s="743"/>
      <c r="BG599" s="743"/>
      <c r="BH599" s="743"/>
      <c r="BI599" s="743"/>
      <c r="BJ599" s="743"/>
      <c r="BK599" s="743"/>
      <c r="BL599" s="743"/>
      <c r="BM599" s="743"/>
      <c r="BN599" s="743"/>
      <c r="BO599" s="743"/>
      <c r="BP599" s="743"/>
      <c r="BQ599" s="743"/>
      <c r="BR599" s="743"/>
      <c r="BS599" s="743"/>
      <c r="BT599" s="743"/>
      <c r="BU599" s="743"/>
      <c r="BV599" s="743"/>
      <c r="BW599" s="743"/>
      <c r="BX599" s="743"/>
      <c r="BY599" s="743"/>
      <c r="BZ599" s="743"/>
      <c r="CA599" s="743"/>
      <c r="CB599" s="743"/>
      <c r="CC599" s="743"/>
    </row>
    <row r="600" spans="1:81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2"/>
      <c r="W600" s="1068"/>
      <c r="X600" s="1321"/>
      <c r="Y600" s="1068"/>
      <c r="AG600" s="743"/>
      <c r="AH600" s="743"/>
      <c r="AI600" s="743"/>
      <c r="AJ600" s="743"/>
      <c r="AK600" s="743"/>
      <c r="AL600" s="743"/>
      <c r="AM600" s="743"/>
      <c r="AN600" s="743"/>
      <c r="AO600" s="743"/>
      <c r="AP600" s="743"/>
      <c r="AQ600" s="743"/>
      <c r="AR600" s="743"/>
      <c r="AS600" s="743"/>
      <c r="AT600" s="743"/>
      <c r="AU600" s="743"/>
      <c r="AV600" s="743"/>
      <c r="AW600" s="743"/>
      <c r="AX600" s="743"/>
      <c r="AY600" s="743"/>
      <c r="AZ600" s="743"/>
      <c r="BA600" s="743"/>
      <c r="BB600" s="743"/>
      <c r="BC600" s="743"/>
      <c r="BD600" s="743"/>
      <c r="BE600" s="743"/>
      <c r="BF600" s="743"/>
      <c r="BG600" s="743"/>
      <c r="BH600" s="743"/>
      <c r="BI600" s="743"/>
      <c r="BJ600" s="743"/>
      <c r="BK600" s="743"/>
      <c r="BL600" s="743"/>
      <c r="BM600" s="743"/>
      <c r="BN600" s="743"/>
      <c r="BO600" s="743"/>
      <c r="BP600" s="743"/>
      <c r="BQ600" s="743"/>
      <c r="BR600" s="743"/>
      <c r="BS600" s="743"/>
      <c r="BT600" s="743"/>
      <c r="BU600" s="743"/>
      <c r="BV600" s="743"/>
      <c r="BW600" s="743"/>
      <c r="BX600" s="743"/>
      <c r="BY600" s="743"/>
      <c r="BZ600" s="743"/>
      <c r="CA600" s="743"/>
      <c r="CB600" s="743"/>
      <c r="CC600" s="743"/>
    </row>
    <row r="601" spans="1:8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2"/>
      <c r="W601" s="1068"/>
      <c r="X601" s="1321"/>
      <c r="Y601" s="1068"/>
      <c r="AG601" s="743"/>
      <c r="AH601" s="743"/>
      <c r="AI601" s="743"/>
      <c r="AJ601" s="743"/>
      <c r="AK601" s="743"/>
      <c r="AL601" s="743"/>
      <c r="AM601" s="743"/>
      <c r="AN601" s="743"/>
      <c r="AO601" s="743"/>
      <c r="AP601" s="743"/>
      <c r="AQ601" s="743"/>
      <c r="AR601" s="743"/>
      <c r="AS601" s="743"/>
      <c r="AT601" s="743"/>
      <c r="AU601" s="743"/>
      <c r="AV601" s="743"/>
      <c r="AW601" s="743"/>
      <c r="AX601" s="743"/>
      <c r="AY601" s="743"/>
      <c r="AZ601" s="743"/>
      <c r="BA601" s="743"/>
      <c r="BB601" s="743"/>
      <c r="BC601" s="743"/>
      <c r="BD601" s="743"/>
      <c r="BE601" s="743"/>
      <c r="BF601" s="743"/>
      <c r="BG601" s="743"/>
      <c r="BH601" s="743"/>
      <c r="BI601" s="743"/>
      <c r="BJ601" s="743"/>
      <c r="BK601" s="743"/>
      <c r="BL601" s="743"/>
      <c r="BM601" s="743"/>
      <c r="BN601" s="743"/>
      <c r="BO601" s="743"/>
      <c r="BP601" s="743"/>
      <c r="BQ601" s="743"/>
      <c r="BR601" s="743"/>
      <c r="BS601" s="743"/>
      <c r="BT601" s="743"/>
      <c r="BU601" s="743"/>
      <c r="BV601" s="743"/>
      <c r="BW601" s="743"/>
      <c r="BX601" s="743"/>
      <c r="BY601" s="743"/>
      <c r="BZ601" s="743"/>
      <c r="CA601" s="743"/>
      <c r="CB601" s="743"/>
      <c r="CC601" s="743"/>
    </row>
    <row r="602" spans="1:81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2"/>
      <c r="W602" s="1068"/>
      <c r="X602" s="1321"/>
      <c r="Y602" s="1068"/>
      <c r="AG602" s="743"/>
      <c r="AH602" s="743"/>
      <c r="AI602" s="743"/>
      <c r="AJ602" s="743"/>
      <c r="AK602" s="743"/>
      <c r="AL602" s="743"/>
      <c r="AM602" s="743"/>
      <c r="AN602" s="743"/>
      <c r="AO602" s="743"/>
      <c r="AP602" s="743"/>
      <c r="AQ602" s="743"/>
      <c r="AR602" s="743"/>
      <c r="AS602" s="743"/>
      <c r="AT602" s="743"/>
      <c r="AU602" s="743"/>
      <c r="AV602" s="743"/>
      <c r="AW602" s="743"/>
      <c r="AX602" s="743"/>
      <c r="AY602" s="743"/>
      <c r="AZ602" s="743"/>
      <c r="BA602" s="743"/>
      <c r="BB602" s="743"/>
      <c r="BC602" s="743"/>
      <c r="BD602" s="743"/>
      <c r="BE602" s="743"/>
      <c r="BF602" s="743"/>
      <c r="BG602" s="743"/>
      <c r="BH602" s="743"/>
      <c r="BI602" s="743"/>
      <c r="BJ602" s="743"/>
      <c r="BK602" s="743"/>
      <c r="BL602" s="743"/>
      <c r="BM602" s="743"/>
      <c r="BN602" s="743"/>
      <c r="BO602" s="743"/>
      <c r="BP602" s="743"/>
      <c r="BQ602" s="743"/>
      <c r="BR602" s="743"/>
      <c r="BS602" s="743"/>
      <c r="BT602" s="743"/>
      <c r="BU602" s="743"/>
      <c r="BV602" s="743"/>
      <c r="BW602" s="743"/>
      <c r="BX602" s="743"/>
      <c r="BY602" s="743"/>
      <c r="BZ602" s="743"/>
      <c r="CA602" s="743"/>
      <c r="CB602" s="743"/>
      <c r="CC602" s="743"/>
    </row>
    <row r="603" spans="1:81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2"/>
      <c r="W603" s="1068"/>
      <c r="X603" s="1321"/>
      <c r="Y603" s="1068"/>
      <c r="AG603" s="743"/>
      <c r="AH603" s="743"/>
      <c r="AI603" s="743"/>
      <c r="AJ603" s="743"/>
      <c r="AK603" s="743"/>
      <c r="AL603" s="743"/>
      <c r="AM603" s="743"/>
      <c r="AN603" s="743"/>
      <c r="AO603" s="743"/>
      <c r="AP603" s="743"/>
      <c r="AQ603" s="743"/>
      <c r="AR603" s="743"/>
      <c r="AS603" s="743"/>
      <c r="AT603" s="743"/>
      <c r="AU603" s="743"/>
      <c r="AV603" s="743"/>
      <c r="AW603" s="743"/>
      <c r="AX603" s="743"/>
      <c r="AY603" s="743"/>
      <c r="AZ603" s="743"/>
      <c r="BA603" s="743"/>
      <c r="BB603" s="743"/>
      <c r="BC603" s="743"/>
      <c r="BD603" s="743"/>
      <c r="BE603" s="743"/>
      <c r="BF603" s="743"/>
      <c r="BG603" s="743"/>
      <c r="BH603" s="743"/>
      <c r="BI603" s="743"/>
      <c r="BJ603" s="743"/>
      <c r="BK603" s="743"/>
      <c r="BL603" s="743"/>
      <c r="BM603" s="743"/>
      <c r="BN603" s="743"/>
      <c r="BO603" s="743"/>
      <c r="BP603" s="743"/>
      <c r="BQ603" s="743"/>
      <c r="BR603" s="743"/>
      <c r="BS603" s="743"/>
      <c r="BT603" s="743"/>
      <c r="BU603" s="743"/>
      <c r="BV603" s="743"/>
      <c r="BW603" s="743"/>
      <c r="BX603" s="743"/>
      <c r="BY603" s="743"/>
      <c r="BZ603" s="743"/>
      <c r="CA603" s="743"/>
      <c r="CB603" s="743"/>
      <c r="CC603" s="743"/>
    </row>
    <row r="604" spans="1:81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2"/>
      <c r="W604" s="1068"/>
      <c r="X604" s="1321"/>
      <c r="Y604" s="1068"/>
      <c r="AG604" s="743"/>
      <c r="AH604" s="743"/>
      <c r="AI604" s="743"/>
      <c r="AJ604" s="743"/>
      <c r="AK604" s="743"/>
      <c r="AL604" s="743"/>
      <c r="AM604" s="743"/>
      <c r="AN604" s="743"/>
      <c r="AO604" s="743"/>
      <c r="AP604" s="743"/>
      <c r="AQ604" s="743"/>
      <c r="AR604" s="743"/>
      <c r="AS604" s="743"/>
      <c r="AT604" s="743"/>
      <c r="AU604" s="743"/>
      <c r="AV604" s="743"/>
      <c r="AW604" s="743"/>
      <c r="AX604" s="743"/>
      <c r="AY604" s="743"/>
      <c r="AZ604" s="743"/>
      <c r="BA604" s="743"/>
      <c r="BB604" s="743"/>
      <c r="BC604" s="743"/>
      <c r="BD604" s="743"/>
      <c r="BE604" s="743"/>
      <c r="BF604" s="743"/>
      <c r="BG604" s="743"/>
      <c r="BH604" s="743"/>
      <c r="BI604" s="743"/>
      <c r="BJ604" s="743"/>
      <c r="BK604" s="743"/>
      <c r="BL604" s="743"/>
      <c r="BM604" s="743"/>
      <c r="BN604" s="743"/>
      <c r="BO604" s="743"/>
      <c r="BP604" s="743"/>
      <c r="BQ604" s="743"/>
      <c r="BR604" s="743"/>
      <c r="BS604" s="743"/>
      <c r="BT604" s="743"/>
      <c r="BU604" s="743"/>
      <c r="BV604" s="743"/>
      <c r="BW604" s="743"/>
      <c r="BX604" s="743"/>
      <c r="BY604" s="743"/>
      <c r="BZ604" s="743"/>
      <c r="CA604" s="743"/>
      <c r="CB604" s="743"/>
      <c r="CC604" s="743"/>
    </row>
    <row r="605" spans="1:81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2"/>
      <c r="W605" s="1068"/>
      <c r="X605" s="1321"/>
      <c r="Y605" s="1068"/>
      <c r="AG605" s="743"/>
      <c r="AH605" s="743"/>
      <c r="AI605" s="743"/>
      <c r="AJ605" s="743"/>
      <c r="AK605" s="743"/>
      <c r="AL605" s="743"/>
      <c r="AM605" s="743"/>
      <c r="AN605" s="743"/>
      <c r="AO605" s="743"/>
      <c r="AP605" s="743"/>
      <c r="AQ605" s="743"/>
      <c r="AR605" s="743"/>
      <c r="AS605" s="743"/>
      <c r="AT605" s="743"/>
      <c r="AU605" s="743"/>
      <c r="AV605" s="743"/>
      <c r="AW605" s="743"/>
      <c r="AX605" s="743"/>
      <c r="AY605" s="743"/>
      <c r="AZ605" s="743"/>
      <c r="BA605" s="743"/>
      <c r="BB605" s="743"/>
      <c r="BC605" s="743"/>
      <c r="BD605" s="743"/>
      <c r="BE605" s="743"/>
      <c r="BF605" s="743"/>
      <c r="BG605" s="743"/>
      <c r="BH605" s="743"/>
      <c r="BI605" s="743"/>
      <c r="BJ605" s="743"/>
      <c r="BK605" s="743"/>
      <c r="BL605" s="743"/>
      <c r="BM605" s="743"/>
      <c r="BN605" s="743"/>
      <c r="BO605" s="743"/>
      <c r="BP605" s="743"/>
      <c r="BQ605" s="743"/>
      <c r="BR605" s="743"/>
      <c r="BS605" s="743"/>
      <c r="BT605" s="743"/>
      <c r="BU605" s="743"/>
      <c r="BV605" s="743"/>
      <c r="BW605" s="743"/>
      <c r="BX605" s="743"/>
      <c r="BY605" s="743"/>
      <c r="BZ605" s="743"/>
      <c r="CA605" s="743"/>
      <c r="CB605" s="743"/>
      <c r="CC605" s="743"/>
    </row>
    <row r="606" spans="1:81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2"/>
      <c r="W606" s="1068"/>
      <c r="X606" s="1321"/>
      <c r="Y606" s="1068"/>
      <c r="AG606" s="743"/>
      <c r="AH606" s="743"/>
      <c r="AI606" s="743"/>
      <c r="AJ606" s="743"/>
      <c r="AK606" s="743"/>
      <c r="AL606" s="743"/>
      <c r="AM606" s="743"/>
      <c r="AN606" s="743"/>
      <c r="AO606" s="743"/>
      <c r="AP606" s="743"/>
      <c r="AQ606" s="743"/>
      <c r="AR606" s="743"/>
      <c r="AS606" s="743"/>
      <c r="AT606" s="743"/>
      <c r="AU606" s="743"/>
      <c r="AV606" s="743"/>
      <c r="AW606" s="743"/>
      <c r="AX606" s="743"/>
      <c r="AY606" s="743"/>
      <c r="AZ606" s="743"/>
      <c r="BA606" s="743"/>
      <c r="BB606" s="743"/>
      <c r="BC606" s="743"/>
      <c r="BD606" s="743"/>
      <c r="BE606" s="743"/>
      <c r="BF606" s="743"/>
      <c r="BG606" s="743"/>
      <c r="BH606" s="743"/>
      <c r="BI606" s="743"/>
      <c r="BJ606" s="743"/>
      <c r="BK606" s="743"/>
      <c r="BL606" s="743"/>
      <c r="BM606" s="743"/>
      <c r="BN606" s="743"/>
      <c r="BO606" s="743"/>
      <c r="BP606" s="743"/>
      <c r="BQ606" s="743"/>
      <c r="BR606" s="743"/>
      <c r="BS606" s="743"/>
      <c r="BT606" s="743"/>
      <c r="BU606" s="743"/>
      <c r="BV606" s="743"/>
      <c r="BW606" s="743"/>
      <c r="BX606" s="743"/>
      <c r="BY606" s="743"/>
      <c r="BZ606" s="743"/>
      <c r="CA606" s="743"/>
      <c r="CB606" s="743"/>
      <c r="CC606" s="743"/>
    </row>
    <row r="607" spans="1:81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2"/>
      <c r="W607" s="1068"/>
      <c r="X607" s="1321"/>
      <c r="Y607" s="1068"/>
      <c r="AG607" s="743"/>
      <c r="AH607" s="743"/>
      <c r="AI607" s="743"/>
      <c r="AJ607" s="743"/>
      <c r="AK607" s="743"/>
      <c r="AL607" s="743"/>
      <c r="AM607" s="743"/>
      <c r="AN607" s="743"/>
      <c r="AO607" s="743"/>
      <c r="AP607" s="743"/>
      <c r="AQ607" s="743"/>
      <c r="AR607" s="743"/>
      <c r="AS607" s="743"/>
      <c r="AT607" s="743"/>
      <c r="AU607" s="743"/>
      <c r="AV607" s="743"/>
      <c r="AW607" s="743"/>
      <c r="AX607" s="743"/>
      <c r="AY607" s="743"/>
      <c r="AZ607" s="743"/>
      <c r="BA607" s="743"/>
      <c r="BB607" s="743"/>
      <c r="BC607" s="743"/>
      <c r="BD607" s="743"/>
      <c r="BE607" s="743"/>
      <c r="BF607" s="743"/>
      <c r="BG607" s="743"/>
      <c r="BH607" s="743"/>
      <c r="BI607" s="743"/>
      <c r="BJ607" s="743"/>
      <c r="BK607" s="743"/>
      <c r="BL607" s="743"/>
      <c r="BM607" s="743"/>
      <c r="BN607" s="743"/>
      <c r="BO607" s="743"/>
      <c r="BP607" s="743"/>
      <c r="BQ607" s="743"/>
      <c r="BR607" s="743"/>
      <c r="BS607" s="743"/>
      <c r="BT607" s="743"/>
      <c r="BU607" s="743"/>
      <c r="BV607" s="743"/>
      <c r="BW607" s="743"/>
      <c r="BX607" s="743"/>
      <c r="BY607" s="743"/>
      <c r="BZ607" s="743"/>
      <c r="CA607" s="743"/>
      <c r="CB607" s="743"/>
      <c r="CC607" s="743"/>
    </row>
    <row r="608" spans="1:81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2"/>
      <c r="W608" s="1068"/>
      <c r="X608" s="1321"/>
      <c r="Y608" s="1068"/>
      <c r="AG608" s="743"/>
      <c r="AH608" s="743"/>
      <c r="AI608" s="743"/>
      <c r="AJ608" s="743"/>
      <c r="AK608" s="743"/>
      <c r="AL608" s="743"/>
      <c r="AM608" s="743"/>
      <c r="AN608" s="743"/>
      <c r="AO608" s="743"/>
      <c r="AP608" s="743"/>
      <c r="AQ608" s="743"/>
      <c r="AR608" s="743"/>
      <c r="AS608" s="743"/>
      <c r="AT608" s="743"/>
      <c r="AU608" s="743"/>
      <c r="AV608" s="743"/>
      <c r="AW608" s="743"/>
      <c r="AX608" s="743"/>
      <c r="AY608" s="743"/>
      <c r="AZ608" s="743"/>
      <c r="BA608" s="743"/>
      <c r="BB608" s="743"/>
      <c r="BC608" s="743"/>
      <c r="BD608" s="743"/>
      <c r="BE608" s="743"/>
      <c r="BF608" s="743"/>
      <c r="BG608" s="743"/>
      <c r="BH608" s="743"/>
      <c r="BI608" s="743"/>
      <c r="BJ608" s="743"/>
      <c r="BK608" s="743"/>
      <c r="BL608" s="743"/>
      <c r="BM608" s="743"/>
      <c r="BN608" s="743"/>
      <c r="BO608" s="743"/>
      <c r="BP608" s="743"/>
      <c r="BQ608" s="743"/>
      <c r="BR608" s="743"/>
      <c r="BS608" s="743"/>
      <c r="BT608" s="743"/>
      <c r="BU608" s="743"/>
      <c r="BV608" s="743"/>
      <c r="BW608" s="743"/>
      <c r="BX608" s="743"/>
      <c r="BY608" s="743"/>
      <c r="BZ608" s="743"/>
      <c r="CA608" s="743"/>
      <c r="CB608" s="743"/>
      <c r="CC608" s="743"/>
    </row>
    <row r="609" spans="1:81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2"/>
      <c r="W609" s="1068"/>
      <c r="X609" s="1321"/>
      <c r="Y609" s="1068"/>
      <c r="AG609" s="743"/>
      <c r="AH609" s="743"/>
      <c r="AI609" s="743"/>
      <c r="AJ609" s="743"/>
      <c r="AK609" s="743"/>
      <c r="AL609" s="743"/>
      <c r="AM609" s="743"/>
      <c r="AN609" s="743"/>
      <c r="AO609" s="743"/>
      <c r="AP609" s="743"/>
      <c r="AQ609" s="743"/>
      <c r="AR609" s="743"/>
      <c r="AS609" s="743"/>
      <c r="AT609" s="743"/>
      <c r="AU609" s="743"/>
      <c r="AV609" s="743"/>
      <c r="AW609" s="743"/>
      <c r="AX609" s="743"/>
      <c r="AY609" s="743"/>
      <c r="AZ609" s="743"/>
      <c r="BA609" s="743"/>
      <c r="BB609" s="743"/>
      <c r="BC609" s="743"/>
      <c r="BD609" s="743"/>
      <c r="BE609" s="743"/>
      <c r="BF609" s="743"/>
      <c r="BG609" s="743"/>
      <c r="BH609" s="743"/>
      <c r="BI609" s="743"/>
      <c r="BJ609" s="743"/>
      <c r="BK609" s="743"/>
      <c r="BL609" s="743"/>
      <c r="BM609" s="743"/>
      <c r="BN609" s="743"/>
      <c r="BO609" s="743"/>
      <c r="BP609" s="743"/>
      <c r="BQ609" s="743"/>
      <c r="BR609" s="743"/>
      <c r="BS609" s="743"/>
      <c r="BT609" s="743"/>
      <c r="BU609" s="743"/>
      <c r="BV609" s="743"/>
      <c r="BW609" s="743"/>
      <c r="BX609" s="743"/>
      <c r="BY609" s="743"/>
      <c r="BZ609" s="743"/>
      <c r="CA609" s="743"/>
      <c r="CB609" s="743"/>
      <c r="CC609" s="743"/>
    </row>
    <row r="610" spans="1:81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2"/>
      <c r="W610" s="1068"/>
      <c r="X610" s="1321"/>
      <c r="Y610" s="1068"/>
      <c r="AG610" s="743"/>
      <c r="AH610" s="743"/>
      <c r="AI610" s="743"/>
      <c r="AJ610" s="743"/>
      <c r="AK610" s="743"/>
      <c r="AL610" s="743"/>
      <c r="AM610" s="743"/>
      <c r="AN610" s="743"/>
      <c r="AO610" s="743"/>
      <c r="AP610" s="743"/>
      <c r="AQ610" s="743"/>
      <c r="AR610" s="743"/>
      <c r="AS610" s="743"/>
      <c r="AT610" s="743"/>
      <c r="AU610" s="743"/>
      <c r="AV610" s="743"/>
      <c r="AW610" s="743"/>
      <c r="AX610" s="743"/>
      <c r="AY610" s="743"/>
      <c r="AZ610" s="743"/>
      <c r="BA610" s="743"/>
      <c r="BB610" s="743"/>
      <c r="BC610" s="743"/>
      <c r="BD610" s="743"/>
      <c r="BE610" s="743"/>
      <c r="BF610" s="743"/>
      <c r="BG610" s="743"/>
      <c r="BH610" s="743"/>
      <c r="BI610" s="743"/>
      <c r="BJ610" s="743"/>
      <c r="BK610" s="743"/>
      <c r="BL610" s="743"/>
      <c r="BM610" s="743"/>
      <c r="BN610" s="743"/>
      <c r="BO610" s="743"/>
      <c r="BP610" s="743"/>
      <c r="BQ610" s="743"/>
      <c r="BR610" s="743"/>
      <c r="BS610" s="743"/>
      <c r="BT610" s="743"/>
      <c r="BU610" s="743"/>
      <c r="BV610" s="743"/>
      <c r="BW610" s="743"/>
      <c r="BX610" s="743"/>
      <c r="BY610" s="743"/>
      <c r="BZ610" s="743"/>
      <c r="CA610" s="743"/>
      <c r="CB610" s="743"/>
      <c r="CC610" s="743"/>
    </row>
    <row r="611" spans="1:8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2"/>
      <c r="W611" s="1068"/>
      <c r="X611" s="1321"/>
      <c r="Y611" s="1068"/>
      <c r="AG611" s="743"/>
      <c r="AH611" s="743"/>
      <c r="AI611" s="743"/>
      <c r="AJ611" s="743"/>
      <c r="AK611" s="743"/>
      <c r="AL611" s="743"/>
      <c r="AM611" s="743"/>
      <c r="AN611" s="743"/>
      <c r="AO611" s="743"/>
      <c r="AP611" s="743"/>
      <c r="AQ611" s="743"/>
      <c r="AR611" s="743"/>
      <c r="AS611" s="743"/>
      <c r="AT611" s="743"/>
      <c r="AU611" s="743"/>
      <c r="AV611" s="743"/>
      <c r="AW611" s="743"/>
      <c r="AX611" s="743"/>
      <c r="AY611" s="743"/>
      <c r="AZ611" s="743"/>
      <c r="BA611" s="743"/>
      <c r="BB611" s="743"/>
      <c r="BC611" s="743"/>
      <c r="BD611" s="743"/>
      <c r="BE611" s="743"/>
      <c r="BF611" s="743"/>
      <c r="BG611" s="743"/>
      <c r="BH611" s="743"/>
      <c r="BI611" s="743"/>
      <c r="BJ611" s="743"/>
      <c r="BK611" s="743"/>
      <c r="BL611" s="743"/>
      <c r="BM611" s="743"/>
      <c r="BN611" s="743"/>
      <c r="BO611" s="743"/>
      <c r="BP611" s="743"/>
      <c r="BQ611" s="743"/>
      <c r="BR611" s="743"/>
      <c r="BS611" s="743"/>
      <c r="BT611" s="743"/>
      <c r="BU611" s="743"/>
      <c r="BV611" s="743"/>
      <c r="BW611" s="743"/>
      <c r="BX611" s="743"/>
      <c r="BY611" s="743"/>
      <c r="BZ611" s="743"/>
      <c r="CA611" s="743"/>
      <c r="CB611" s="743"/>
      <c r="CC611" s="743"/>
    </row>
    <row r="612" spans="1:81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2"/>
      <c r="W612" s="1068"/>
      <c r="X612" s="1321"/>
      <c r="Y612" s="1068"/>
      <c r="AG612" s="743"/>
      <c r="AH612" s="743"/>
      <c r="AI612" s="743"/>
      <c r="AJ612" s="743"/>
      <c r="AK612" s="743"/>
      <c r="AL612" s="743"/>
      <c r="AM612" s="743"/>
      <c r="AN612" s="743"/>
      <c r="AO612" s="743"/>
      <c r="AP612" s="743"/>
      <c r="AQ612" s="743"/>
      <c r="AR612" s="743"/>
      <c r="AS612" s="743"/>
      <c r="AT612" s="743"/>
      <c r="AU612" s="743"/>
      <c r="AV612" s="743"/>
      <c r="AW612" s="743"/>
      <c r="AX612" s="743"/>
      <c r="AY612" s="743"/>
      <c r="AZ612" s="743"/>
      <c r="BA612" s="743"/>
      <c r="BB612" s="743"/>
      <c r="BC612" s="743"/>
      <c r="BD612" s="743"/>
      <c r="BE612" s="743"/>
      <c r="BF612" s="743"/>
      <c r="BG612" s="743"/>
      <c r="BH612" s="743"/>
      <c r="BI612" s="743"/>
      <c r="BJ612" s="743"/>
      <c r="BK612" s="743"/>
      <c r="BL612" s="743"/>
      <c r="BM612" s="743"/>
      <c r="BN612" s="743"/>
      <c r="BO612" s="743"/>
      <c r="BP612" s="743"/>
      <c r="BQ612" s="743"/>
      <c r="BR612" s="743"/>
      <c r="BS612" s="743"/>
      <c r="BT612" s="743"/>
      <c r="BU612" s="743"/>
      <c r="BV612" s="743"/>
      <c r="BW612" s="743"/>
      <c r="BX612" s="743"/>
      <c r="BY612" s="743"/>
      <c r="BZ612" s="743"/>
      <c r="CA612" s="743"/>
      <c r="CB612" s="743"/>
      <c r="CC612" s="743"/>
    </row>
    <row r="613" spans="1:81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2"/>
      <c r="W613" s="1068"/>
      <c r="X613" s="1321"/>
      <c r="Y613" s="1068"/>
      <c r="AG613" s="743"/>
      <c r="AH613" s="743"/>
      <c r="AI613" s="743"/>
      <c r="AJ613" s="743"/>
      <c r="AK613" s="743"/>
      <c r="AL613" s="743"/>
      <c r="AM613" s="743"/>
      <c r="AN613" s="743"/>
      <c r="AO613" s="743"/>
      <c r="AP613" s="743"/>
      <c r="AQ613" s="743"/>
      <c r="AR613" s="743"/>
      <c r="AS613" s="743"/>
      <c r="AT613" s="743"/>
      <c r="AU613" s="743"/>
      <c r="AV613" s="743"/>
      <c r="AW613" s="743"/>
      <c r="AX613" s="743"/>
      <c r="AY613" s="743"/>
      <c r="AZ613" s="743"/>
      <c r="BA613" s="743"/>
      <c r="BB613" s="743"/>
      <c r="BC613" s="743"/>
      <c r="BD613" s="743"/>
      <c r="BE613" s="743"/>
      <c r="BF613" s="743"/>
      <c r="BG613" s="743"/>
      <c r="BH613" s="743"/>
      <c r="BI613" s="743"/>
      <c r="BJ613" s="743"/>
      <c r="BK613" s="743"/>
      <c r="BL613" s="743"/>
      <c r="BM613" s="743"/>
      <c r="BN613" s="743"/>
      <c r="BO613" s="743"/>
      <c r="BP613" s="743"/>
      <c r="BQ613" s="743"/>
      <c r="BR613" s="743"/>
      <c r="BS613" s="743"/>
      <c r="BT613" s="743"/>
      <c r="BU613" s="743"/>
      <c r="BV613" s="743"/>
      <c r="BW613" s="743"/>
      <c r="BX613" s="743"/>
      <c r="BY613" s="743"/>
      <c r="BZ613" s="743"/>
      <c r="CA613" s="743"/>
      <c r="CB613" s="743"/>
      <c r="CC613" s="743"/>
    </row>
    <row r="614" spans="1:81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2"/>
      <c r="W614" s="1068"/>
      <c r="X614" s="1321"/>
      <c r="Y614" s="1068"/>
      <c r="AG614" s="743"/>
      <c r="AH614" s="743"/>
      <c r="AI614" s="743"/>
      <c r="AJ614" s="743"/>
      <c r="AK614" s="743"/>
      <c r="AL614" s="743"/>
      <c r="AM614" s="743"/>
      <c r="AN614" s="743"/>
      <c r="AO614" s="743"/>
      <c r="AP614" s="743"/>
      <c r="AQ614" s="743"/>
      <c r="AR614" s="743"/>
      <c r="AS614" s="743"/>
      <c r="AT614" s="743"/>
      <c r="AU614" s="743"/>
      <c r="AV614" s="743"/>
      <c r="AW614" s="743"/>
      <c r="AX614" s="743"/>
      <c r="AY614" s="743"/>
      <c r="AZ614" s="743"/>
      <c r="BA614" s="743"/>
      <c r="BB614" s="743"/>
      <c r="BC614" s="743"/>
      <c r="BD614" s="743"/>
      <c r="BE614" s="743"/>
      <c r="BF614" s="743"/>
      <c r="BG614" s="743"/>
      <c r="BH614" s="743"/>
      <c r="BI614" s="743"/>
      <c r="BJ614" s="743"/>
      <c r="BK614" s="743"/>
      <c r="BL614" s="743"/>
      <c r="BM614" s="743"/>
      <c r="BN614" s="743"/>
      <c r="BO614" s="743"/>
      <c r="BP614" s="743"/>
      <c r="BQ614" s="743"/>
      <c r="BR614" s="743"/>
      <c r="BS614" s="743"/>
      <c r="BT614" s="743"/>
      <c r="BU614" s="743"/>
      <c r="BV614" s="743"/>
      <c r="BW614" s="743"/>
      <c r="BX614" s="743"/>
      <c r="BY614" s="743"/>
      <c r="BZ614" s="743"/>
      <c r="CA614" s="743"/>
      <c r="CB614" s="743"/>
      <c r="CC614" s="743"/>
    </row>
    <row r="615" spans="1:81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2"/>
      <c r="W615" s="1068"/>
      <c r="X615" s="1321"/>
      <c r="Y615" s="1068"/>
      <c r="AG615" s="743"/>
      <c r="AH615" s="743"/>
      <c r="AI615" s="743"/>
      <c r="AJ615" s="743"/>
      <c r="AK615" s="743"/>
      <c r="AL615" s="743"/>
      <c r="AM615" s="743"/>
      <c r="AN615" s="743"/>
      <c r="AO615" s="743"/>
      <c r="AP615" s="743"/>
      <c r="AQ615" s="743"/>
      <c r="AR615" s="743"/>
      <c r="AS615" s="743"/>
      <c r="AT615" s="743"/>
      <c r="AU615" s="743"/>
      <c r="AV615" s="743"/>
      <c r="AW615" s="743"/>
      <c r="AX615" s="743"/>
      <c r="AY615" s="743"/>
      <c r="AZ615" s="743"/>
      <c r="BA615" s="743"/>
      <c r="BB615" s="743"/>
      <c r="BC615" s="743"/>
      <c r="BD615" s="743"/>
      <c r="BE615" s="743"/>
      <c r="BF615" s="743"/>
      <c r="BG615" s="743"/>
      <c r="BH615" s="743"/>
      <c r="BI615" s="743"/>
      <c r="BJ615" s="743"/>
      <c r="BK615" s="743"/>
      <c r="BL615" s="743"/>
      <c r="BM615" s="743"/>
      <c r="BN615" s="743"/>
      <c r="BO615" s="743"/>
      <c r="BP615" s="743"/>
      <c r="BQ615" s="743"/>
      <c r="BR615" s="743"/>
      <c r="BS615" s="743"/>
      <c r="BT615" s="743"/>
      <c r="BU615" s="743"/>
      <c r="BV615" s="743"/>
      <c r="BW615" s="743"/>
      <c r="BX615" s="743"/>
      <c r="BY615" s="743"/>
      <c r="BZ615" s="743"/>
      <c r="CA615" s="743"/>
      <c r="CB615" s="743"/>
      <c r="CC615" s="743"/>
    </row>
    <row r="616" spans="1:81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2"/>
      <c r="W616" s="1068"/>
      <c r="X616" s="1321"/>
      <c r="Y616" s="1068"/>
      <c r="AG616" s="743"/>
      <c r="AH616" s="743"/>
      <c r="AI616" s="743"/>
      <c r="AJ616" s="743"/>
      <c r="AK616" s="743"/>
      <c r="AL616" s="743"/>
      <c r="AM616" s="743"/>
      <c r="AN616" s="743"/>
      <c r="AO616" s="743"/>
      <c r="AP616" s="743"/>
      <c r="AQ616" s="743"/>
      <c r="AR616" s="743"/>
      <c r="AS616" s="743"/>
      <c r="AT616" s="743"/>
      <c r="AU616" s="743"/>
      <c r="AV616" s="743"/>
      <c r="AW616" s="743"/>
      <c r="AX616" s="743"/>
      <c r="AY616" s="743"/>
      <c r="AZ616" s="743"/>
      <c r="BA616" s="743"/>
      <c r="BB616" s="743"/>
      <c r="BC616" s="743"/>
      <c r="BD616" s="743"/>
      <c r="BE616" s="743"/>
      <c r="BF616" s="743"/>
      <c r="BG616" s="743"/>
      <c r="BH616" s="743"/>
      <c r="BI616" s="743"/>
      <c r="BJ616" s="743"/>
      <c r="BK616" s="743"/>
      <c r="BL616" s="743"/>
      <c r="BM616" s="743"/>
      <c r="BN616" s="743"/>
      <c r="BO616" s="743"/>
      <c r="BP616" s="743"/>
      <c r="BQ616" s="743"/>
      <c r="BR616" s="743"/>
      <c r="BS616" s="743"/>
      <c r="BT616" s="743"/>
      <c r="BU616" s="743"/>
      <c r="BV616" s="743"/>
      <c r="BW616" s="743"/>
      <c r="BX616" s="743"/>
      <c r="BY616" s="743"/>
      <c r="BZ616" s="743"/>
      <c r="CA616" s="743"/>
      <c r="CB616" s="743"/>
      <c r="CC616" s="743"/>
    </row>
    <row r="617" spans="1:81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2"/>
      <c r="W617" s="1068"/>
      <c r="X617" s="1321"/>
      <c r="Y617" s="1068"/>
      <c r="AG617" s="743"/>
      <c r="AH617" s="743"/>
      <c r="AI617" s="743"/>
      <c r="AJ617" s="743"/>
      <c r="AK617" s="743"/>
      <c r="AL617" s="743"/>
      <c r="AM617" s="743"/>
      <c r="AN617" s="743"/>
      <c r="AO617" s="743"/>
      <c r="AP617" s="743"/>
      <c r="AQ617" s="743"/>
      <c r="AR617" s="743"/>
      <c r="AS617" s="743"/>
      <c r="AT617" s="743"/>
      <c r="AU617" s="743"/>
      <c r="AV617" s="743"/>
      <c r="AW617" s="743"/>
      <c r="AX617" s="743"/>
      <c r="AY617" s="743"/>
      <c r="AZ617" s="743"/>
      <c r="BA617" s="743"/>
      <c r="BB617" s="743"/>
      <c r="BC617" s="743"/>
      <c r="BD617" s="743"/>
      <c r="BE617" s="743"/>
      <c r="BF617" s="743"/>
      <c r="BG617" s="743"/>
      <c r="BH617" s="743"/>
      <c r="BI617" s="743"/>
      <c r="BJ617" s="743"/>
      <c r="BK617" s="743"/>
      <c r="BL617" s="743"/>
      <c r="BM617" s="743"/>
      <c r="BN617" s="743"/>
      <c r="BO617" s="743"/>
      <c r="BP617" s="743"/>
      <c r="BQ617" s="743"/>
      <c r="BR617" s="743"/>
      <c r="BS617" s="743"/>
      <c r="BT617" s="743"/>
      <c r="BU617" s="743"/>
      <c r="BV617" s="743"/>
      <c r="BW617" s="743"/>
      <c r="BX617" s="743"/>
      <c r="BY617" s="743"/>
      <c r="BZ617" s="743"/>
      <c r="CA617" s="743"/>
      <c r="CB617" s="743"/>
      <c r="CC617" s="743"/>
    </row>
    <row r="618" spans="1:81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2"/>
      <c r="W618" s="1068"/>
      <c r="X618" s="1321"/>
      <c r="Y618" s="1068"/>
      <c r="AG618" s="743"/>
      <c r="AH618" s="743"/>
      <c r="AI618" s="743"/>
      <c r="AJ618" s="743"/>
      <c r="AK618" s="743"/>
      <c r="AL618" s="743"/>
      <c r="AM618" s="743"/>
      <c r="AN618" s="743"/>
      <c r="AO618" s="743"/>
      <c r="AP618" s="743"/>
      <c r="AQ618" s="743"/>
      <c r="AR618" s="743"/>
      <c r="AS618" s="743"/>
      <c r="AT618" s="743"/>
      <c r="AU618" s="743"/>
      <c r="AV618" s="743"/>
      <c r="AW618" s="743"/>
      <c r="AX618" s="743"/>
      <c r="AY618" s="743"/>
      <c r="AZ618" s="743"/>
      <c r="BA618" s="743"/>
      <c r="BB618" s="743"/>
      <c r="BC618" s="743"/>
      <c r="BD618" s="743"/>
      <c r="BE618" s="743"/>
      <c r="BF618" s="743"/>
      <c r="BG618" s="743"/>
      <c r="BH618" s="743"/>
      <c r="BI618" s="743"/>
      <c r="BJ618" s="743"/>
      <c r="BK618" s="743"/>
      <c r="BL618" s="743"/>
      <c r="BM618" s="743"/>
      <c r="BN618" s="743"/>
      <c r="BO618" s="743"/>
      <c r="BP618" s="743"/>
      <c r="BQ618" s="743"/>
      <c r="BR618" s="743"/>
      <c r="BS618" s="743"/>
      <c r="BT618" s="743"/>
      <c r="BU618" s="743"/>
      <c r="BV618" s="743"/>
      <c r="BW618" s="743"/>
      <c r="BX618" s="743"/>
      <c r="BY618" s="743"/>
      <c r="BZ618" s="743"/>
      <c r="CA618" s="743"/>
      <c r="CB618" s="743"/>
      <c r="CC618" s="743"/>
    </row>
    <row r="619" spans="1:81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2"/>
      <c r="W619" s="1068"/>
      <c r="X619" s="1321"/>
      <c r="Y619" s="1068"/>
      <c r="AG619" s="743"/>
      <c r="AH619" s="743"/>
      <c r="AI619" s="743"/>
      <c r="AJ619" s="743"/>
      <c r="AK619" s="743"/>
      <c r="AL619" s="743"/>
      <c r="AM619" s="743"/>
      <c r="AN619" s="743"/>
      <c r="AO619" s="743"/>
      <c r="AP619" s="743"/>
      <c r="AQ619" s="743"/>
      <c r="AR619" s="743"/>
      <c r="AS619" s="743"/>
      <c r="AT619" s="743"/>
      <c r="AU619" s="743"/>
      <c r="AV619" s="743"/>
      <c r="AW619" s="743"/>
      <c r="AX619" s="743"/>
      <c r="AY619" s="743"/>
      <c r="AZ619" s="743"/>
      <c r="BA619" s="743"/>
      <c r="BB619" s="743"/>
      <c r="BC619" s="743"/>
      <c r="BD619" s="743"/>
      <c r="BE619" s="743"/>
      <c r="BF619" s="743"/>
      <c r="BG619" s="743"/>
      <c r="BH619" s="743"/>
      <c r="BI619" s="743"/>
      <c r="BJ619" s="743"/>
      <c r="BK619" s="743"/>
      <c r="BL619" s="743"/>
      <c r="BM619" s="743"/>
      <c r="BN619" s="743"/>
      <c r="BO619" s="743"/>
      <c r="BP619" s="743"/>
      <c r="BQ619" s="743"/>
      <c r="BR619" s="743"/>
      <c r="BS619" s="743"/>
      <c r="BT619" s="743"/>
      <c r="BU619" s="743"/>
      <c r="BV619" s="743"/>
      <c r="BW619" s="743"/>
      <c r="BX619" s="743"/>
      <c r="BY619" s="743"/>
      <c r="BZ619" s="743"/>
      <c r="CA619" s="743"/>
      <c r="CB619" s="743"/>
      <c r="CC619" s="743"/>
    </row>
    <row r="620" spans="1:81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2"/>
      <c r="W620" s="1068"/>
      <c r="X620" s="1321"/>
      <c r="Y620" s="1068"/>
      <c r="AG620" s="743"/>
      <c r="AH620" s="743"/>
      <c r="AI620" s="743"/>
      <c r="AJ620" s="743"/>
      <c r="AK620" s="743"/>
      <c r="AL620" s="743"/>
      <c r="AM620" s="743"/>
      <c r="AN620" s="743"/>
      <c r="AO620" s="743"/>
      <c r="AP620" s="743"/>
      <c r="AQ620" s="743"/>
      <c r="AR620" s="743"/>
      <c r="AS620" s="743"/>
      <c r="AT620" s="743"/>
      <c r="AU620" s="743"/>
      <c r="AV620" s="743"/>
      <c r="AW620" s="743"/>
      <c r="AX620" s="743"/>
      <c r="AY620" s="743"/>
      <c r="AZ620" s="743"/>
      <c r="BA620" s="743"/>
      <c r="BB620" s="743"/>
      <c r="BC620" s="743"/>
      <c r="BD620" s="743"/>
      <c r="BE620" s="743"/>
      <c r="BF620" s="743"/>
      <c r="BG620" s="743"/>
      <c r="BH620" s="743"/>
      <c r="BI620" s="743"/>
      <c r="BJ620" s="743"/>
      <c r="BK620" s="743"/>
      <c r="BL620" s="743"/>
      <c r="BM620" s="743"/>
      <c r="BN620" s="743"/>
      <c r="BO620" s="743"/>
      <c r="BP620" s="743"/>
      <c r="BQ620" s="743"/>
      <c r="BR620" s="743"/>
      <c r="BS620" s="743"/>
      <c r="BT620" s="743"/>
      <c r="BU620" s="743"/>
      <c r="BV620" s="743"/>
      <c r="BW620" s="743"/>
      <c r="BX620" s="743"/>
      <c r="BY620" s="743"/>
      <c r="BZ620" s="743"/>
      <c r="CA620" s="743"/>
      <c r="CB620" s="743"/>
      <c r="CC620" s="743"/>
    </row>
    <row r="621" spans="1:8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2"/>
      <c r="W621" s="1068"/>
      <c r="X621" s="1321"/>
      <c r="Y621" s="1068"/>
      <c r="AG621" s="743"/>
      <c r="AH621" s="743"/>
      <c r="AI621" s="743"/>
      <c r="AJ621" s="743"/>
      <c r="AK621" s="743"/>
      <c r="AL621" s="743"/>
      <c r="AM621" s="743"/>
      <c r="AN621" s="743"/>
      <c r="AO621" s="743"/>
      <c r="AP621" s="743"/>
      <c r="AQ621" s="743"/>
      <c r="AR621" s="743"/>
      <c r="AS621" s="743"/>
      <c r="AT621" s="743"/>
      <c r="AU621" s="743"/>
      <c r="AV621" s="743"/>
      <c r="AW621" s="743"/>
      <c r="AX621" s="743"/>
      <c r="AY621" s="743"/>
      <c r="AZ621" s="743"/>
      <c r="BA621" s="743"/>
      <c r="BB621" s="743"/>
      <c r="BC621" s="743"/>
      <c r="BD621" s="743"/>
      <c r="BE621" s="743"/>
      <c r="BF621" s="743"/>
      <c r="BG621" s="743"/>
      <c r="BH621" s="743"/>
      <c r="BI621" s="743"/>
      <c r="BJ621" s="743"/>
      <c r="BK621" s="743"/>
      <c r="BL621" s="743"/>
      <c r="BM621" s="743"/>
      <c r="BN621" s="743"/>
      <c r="BO621" s="743"/>
      <c r="BP621" s="743"/>
      <c r="BQ621" s="743"/>
      <c r="BR621" s="743"/>
      <c r="BS621" s="743"/>
      <c r="BT621" s="743"/>
      <c r="BU621" s="743"/>
      <c r="BV621" s="743"/>
      <c r="BW621" s="743"/>
      <c r="BX621" s="743"/>
      <c r="BY621" s="743"/>
      <c r="BZ621" s="743"/>
      <c r="CA621" s="743"/>
      <c r="CB621" s="743"/>
      <c r="CC621" s="743"/>
    </row>
    <row r="622" spans="1:81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2"/>
      <c r="W622" s="1068"/>
      <c r="X622" s="1321"/>
      <c r="Y622" s="1068"/>
      <c r="AG622" s="743"/>
      <c r="AH622" s="743"/>
      <c r="AI622" s="743"/>
      <c r="AJ622" s="743"/>
      <c r="AK622" s="743"/>
      <c r="AL622" s="743"/>
      <c r="AM622" s="743"/>
      <c r="AN622" s="743"/>
      <c r="AO622" s="743"/>
      <c r="AP622" s="743"/>
      <c r="AQ622" s="743"/>
      <c r="AR622" s="743"/>
      <c r="AS622" s="743"/>
      <c r="AT622" s="743"/>
      <c r="AU622" s="743"/>
      <c r="AV622" s="743"/>
      <c r="AW622" s="743"/>
      <c r="AX622" s="743"/>
      <c r="AY622" s="743"/>
      <c r="AZ622" s="743"/>
      <c r="BA622" s="743"/>
      <c r="BB622" s="743"/>
      <c r="BC622" s="743"/>
      <c r="BD622" s="743"/>
      <c r="BE622" s="743"/>
      <c r="BF622" s="743"/>
      <c r="BG622" s="743"/>
      <c r="BH622" s="743"/>
      <c r="BI622" s="743"/>
      <c r="BJ622" s="743"/>
      <c r="BK622" s="743"/>
      <c r="BL622" s="743"/>
      <c r="BM622" s="743"/>
      <c r="BN622" s="743"/>
      <c r="BO622" s="743"/>
      <c r="BP622" s="743"/>
      <c r="BQ622" s="743"/>
      <c r="BR622" s="743"/>
      <c r="BS622" s="743"/>
      <c r="BT622" s="743"/>
      <c r="BU622" s="743"/>
      <c r="BV622" s="743"/>
      <c r="BW622" s="743"/>
      <c r="BX622" s="743"/>
      <c r="BY622" s="743"/>
      <c r="BZ622" s="743"/>
      <c r="CA622" s="743"/>
      <c r="CB622" s="743"/>
      <c r="CC622" s="743"/>
    </row>
    <row r="623" spans="1:81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2"/>
      <c r="W623" s="1068"/>
      <c r="X623" s="1321"/>
      <c r="Y623" s="1068"/>
      <c r="AG623" s="743"/>
      <c r="AH623" s="743"/>
      <c r="AI623" s="743"/>
      <c r="AJ623" s="743"/>
      <c r="AK623" s="743"/>
      <c r="AL623" s="743"/>
      <c r="AM623" s="743"/>
      <c r="AN623" s="743"/>
      <c r="AO623" s="743"/>
      <c r="AP623" s="743"/>
      <c r="AQ623" s="743"/>
      <c r="AR623" s="743"/>
      <c r="AS623" s="743"/>
      <c r="AT623" s="743"/>
      <c r="AU623" s="743"/>
      <c r="AV623" s="743"/>
      <c r="AW623" s="743"/>
      <c r="AX623" s="743"/>
      <c r="AY623" s="743"/>
      <c r="AZ623" s="743"/>
      <c r="BA623" s="743"/>
      <c r="BB623" s="743"/>
      <c r="BC623" s="743"/>
      <c r="BD623" s="743"/>
      <c r="BE623" s="743"/>
      <c r="BF623" s="743"/>
      <c r="BG623" s="743"/>
      <c r="BH623" s="743"/>
      <c r="BI623" s="743"/>
      <c r="BJ623" s="743"/>
      <c r="BK623" s="743"/>
      <c r="BL623" s="743"/>
      <c r="BM623" s="743"/>
      <c r="BN623" s="743"/>
      <c r="BO623" s="743"/>
      <c r="BP623" s="743"/>
      <c r="BQ623" s="743"/>
      <c r="BR623" s="743"/>
      <c r="BS623" s="743"/>
      <c r="BT623" s="743"/>
      <c r="BU623" s="743"/>
      <c r="BV623" s="743"/>
      <c r="BW623" s="743"/>
      <c r="BX623" s="743"/>
      <c r="BY623" s="743"/>
      <c r="BZ623" s="743"/>
      <c r="CA623" s="743"/>
      <c r="CB623" s="743"/>
      <c r="CC623" s="743"/>
    </row>
    <row r="624" spans="1:81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2"/>
      <c r="W624" s="1068"/>
      <c r="X624" s="1321"/>
      <c r="Y624" s="1068"/>
      <c r="AG624" s="743"/>
      <c r="AH624" s="743"/>
      <c r="AI624" s="743"/>
      <c r="AJ624" s="743"/>
      <c r="AK624" s="743"/>
      <c r="AL624" s="743"/>
      <c r="AM624" s="743"/>
      <c r="AN624" s="743"/>
      <c r="AO624" s="743"/>
      <c r="AP624" s="743"/>
      <c r="AQ624" s="743"/>
      <c r="AR624" s="743"/>
      <c r="AS624" s="743"/>
      <c r="AT624" s="743"/>
      <c r="AU624" s="743"/>
      <c r="AV624" s="743"/>
      <c r="AW624" s="743"/>
      <c r="AX624" s="743"/>
      <c r="AY624" s="743"/>
      <c r="AZ624" s="743"/>
      <c r="BA624" s="743"/>
      <c r="BB624" s="743"/>
      <c r="BC624" s="743"/>
      <c r="BD624" s="743"/>
      <c r="BE624" s="743"/>
      <c r="BF624" s="743"/>
      <c r="BG624" s="743"/>
      <c r="BH624" s="743"/>
      <c r="BI624" s="743"/>
      <c r="BJ624" s="743"/>
      <c r="BK624" s="743"/>
      <c r="BL624" s="743"/>
      <c r="BM624" s="743"/>
      <c r="BN624" s="743"/>
      <c r="BO624" s="743"/>
      <c r="BP624" s="743"/>
      <c r="BQ624" s="743"/>
      <c r="BR624" s="743"/>
      <c r="BS624" s="743"/>
      <c r="BT624" s="743"/>
      <c r="BU624" s="743"/>
      <c r="BV624" s="743"/>
      <c r="BW624" s="743"/>
      <c r="BX624" s="743"/>
      <c r="BY624" s="743"/>
      <c r="BZ624" s="743"/>
      <c r="CA624" s="743"/>
      <c r="CB624" s="743"/>
      <c r="CC624" s="743"/>
    </row>
    <row r="625" spans="1:81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2"/>
      <c r="W625" s="1068"/>
      <c r="X625" s="1321"/>
      <c r="Y625" s="1068"/>
      <c r="AG625" s="743"/>
      <c r="AH625" s="743"/>
      <c r="AI625" s="743"/>
      <c r="AJ625" s="743"/>
      <c r="AK625" s="743"/>
      <c r="AL625" s="743"/>
      <c r="AM625" s="743"/>
      <c r="AN625" s="743"/>
      <c r="AO625" s="743"/>
      <c r="AP625" s="743"/>
      <c r="AQ625" s="743"/>
      <c r="AR625" s="743"/>
      <c r="AS625" s="743"/>
      <c r="AT625" s="743"/>
      <c r="AU625" s="743"/>
      <c r="AV625" s="743"/>
      <c r="AW625" s="743"/>
      <c r="AX625" s="743"/>
      <c r="AY625" s="743"/>
      <c r="AZ625" s="743"/>
      <c r="BA625" s="743"/>
      <c r="BB625" s="743"/>
      <c r="BC625" s="743"/>
      <c r="BD625" s="743"/>
      <c r="BE625" s="743"/>
      <c r="BF625" s="743"/>
      <c r="BG625" s="743"/>
      <c r="BH625" s="743"/>
      <c r="BI625" s="743"/>
      <c r="BJ625" s="743"/>
      <c r="BK625" s="743"/>
      <c r="BL625" s="743"/>
      <c r="BM625" s="743"/>
      <c r="BN625" s="743"/>
      <c r="BO625" s="743"/>
      <c r="BP625" s="743"/>
      <c r="BQ625" s="743"/>
      <c r="BR625" s="743"/>
      <c r="BS625" s="743"/>
      <c r="BT625" s="743"/>
      <c r="BU625" s="743"/>
      <c r="BV625" s="743"/>
      <c r="BW625" s="743"/>
      <c r="BX625" s="743"/>
      <c r="BY625" s="743"/>
      <c r="BZ625" s="743"/>
      <c r="CA625" s="743"/>
      <c r="CB625" s="743"/>
      <c r="CC625" s="743"/>
    </row>
    <row r="626" spans="1:81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2"/>
      <c r="W626" s="1068"/>
      <c r="X626" s="1321"/>
      <c r="Y626" s="1068"/>
      <c r="AG626" s="743"/>
      <c r="AH626" s="743"/>
      <c r="AI626" s="743"/>
      <c r="AJ626" s="743"/>
      <c r="AK626" s="743"/>
      <c r="AL626" s="743"/>
      <c r="AM626" s="743"/>
      <c r="AN626" s="743"/>
      <c r="AO626" s="743"/>
      <c r="AP626" s="743"/>
      <c r="AQ626" s="743"/>
      <c r="AR626" s="743"/>
      <c r="AS626" s="743"/>
      <c r="AT626" s="743"/>
      <c r="AU626" s="743"/>
      <c r="AV626" s="743"/>
      <c r="AW626" s="743"/>
      <c r="AX626" s="743"/>
      <c r="AY626" s="743"/>
      <c r="AZ626" s="743"/>
      <c r="BA626" s="743"/>
      <c r="BB626" s="743"/>
      <c r="BC626" s="743"/>
      <c r="BD626" s="743"/>
      <c r="BE626" s="743"/>
      <c r="BF626" s="743"/>
      <c r="BG626" s="743"/>
      <c r="BH626" s="743"/>
      <c r="BI626" s="743"/>
      <c r="BJ626" s="743"/>
      <c r="BK626" s="743"/>
      <c r="BL626" s="743"/>
      <c r="BM626" s="743"/>
      <c r="BN626" s="743"/>
      <c r="BO626" s="743"/>
      <c r="BP626" s="743"/>
      <c r="BQ626" s="743"/>
      <c r="BR626" s="743"/>
      <c r="BS626" s="743"/>
      <c r="BT626" s="743"/>
      <c r="BU626" s="743"/>
      <c r="BV626" s="743"/>
      <c r="BW626" s="743"/>
      <c r="BX626" s="743"/>
      <c r="BY626" s="743"/>
      <c r="BZ626" s="743"/>
      <c r="CA626" s="743"/>
      <c r="CB626" s="743"/>
      <c r="CC626" s="743"/>
    </row>
    <row r="627" spans="1:81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2"/>
      <c r="W627" s="1068"/>
      <c r="X627" s="1321"/>
      <c r="Y627" s="1068"/>
      <c r="AG627" s="743"/>
      <c r="AH627" s="743"/>
      <c r="AI627" s="743"/>
      <c r="AJ627" s="743"/>
      <c r="AK627" s="743"/>
      <c r="AL627" s="743"/>
      <c r="AM627" s="743"/>
      <c r="AN627" s="743"/>
      <c r="AO627" s="743"/>
      <c r="AP627" s="743"/>
      <c r="AQ627" s="743"/>
      <c r="AR627" s="743"/>
      <c r="AS627" s="743"/>
      <c r="AT627" s="743"/>
      <c r="AU627" s="743"/>
      <c r="AV627" s="743"/>
      <c r="AW627" s="743"/>
      <c r="AX627" s="743"/>
      <c r="AY627" s="743"/>
      <c r="AZ627" s="743"/>
      <c r="BA627" s="743"/>
      <c r="BB627" s="743"/>
      <c r="BC627" s="743"/>
      <c r="BD627" s="743"/>
      <c r="BE627" s="743"/>
      <c r="BF627" s="743"/>
      <c r="BG627" s="743"/>
      <c r="BH627" s="743"/>
      <c r="BI627" s="743"/>
      <c r="BJ627" s="743"/>
      <c r="BK627" s="743"/>
      <c r="BL627" s="743"/>
      <c r="BM627" s="743"/>
      <c r="BN627" s="743"/>
      <c r="BO627" s="743"/>
      <c r="BP627" s="743"/>
      <c r="BQ627" s="743"/>
      <c r="BR627" s="743"/>
      <c r="BS627" s="743"/>
      <c r="BT627" s="743"/>
      <c r="BU627" s="743"/>
      <c r="BV627" s="743"/>
      <c r="BW627" s="743"/>
      <c r="BX627" s="743"/>
      <c r="BY627" s="743"/>
      <c r="BZ627" s="743"/>
      <c r="CA627" s="743"/>
      <c r="CB627" s="743"/>
      <c r="CC627" s="743"/>
    </row>
    <row r="628" spans="1:81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2"/>
      <c r="W628" s="1068"/>
      <c r="X628" s="1321"/>
      <c r="Y628" s="1068"/>
      <c r="AG628" s="743"/>
      <c r="AH628" s="743"/>
      <c r="AI628" s="743"/>
      <c r="AJ628" s="743"/>
      <c r="AK628" s="743"/>
      <c r="AL628" s="743"/>
      <c r="AM628" s="743"/>
      <c r="AN628" s="743"/>
      <c r="AO628" s="743"/>
      <c r="AP628" s="743"/>
      <c r="AQ628" s="743"/>
      <c r="AR628" s="743"/>
      <c r="AS628" s="743"/>
      <c r="AT628" s="743"/>
      <c r="AU628" s="743"/>
      <c r="AV628" s="743"/>
      <c r="AW628" s="743"/>
      <c r="AX628" s="743"/>
      <c r="AY628" s="743"/>
      <c r="AZ628" s="743"/>
      <c r="BA628" s="743"/>
      <c r="BB628" s="743"/>
      <c r="BC628" s="743"/>
      <c r="BD628" s="743"/>
      <c r="BE628" s="743"/>
      <c r="BF628" s="743"/>
      <c r="BG628" s="743"/>
      <c r="BH628" s="743"/>
      <c r="BI628" s="743"/>
      <c r="BJ628" s="743"/>
      <c r="BK628" s="743"/>
      <c r="BL628" s="743"/>
      <c r="BM628" s="743"/>
      <c r="BN628" s="743"/>
      <c r="BO628" s="743"/>
      <c r="BP628" s="743"/>
      <c r="BQ628" s="743"/>
      <c r="BR628" s="743"/>
      <c r="BS628" s="743"/>
      <c r="BT628" s="743"/>
      <c r="BU628" s="743"/>
      <c r="BV628" s="743"/>
      <c r="BW628" s="743"/>
      <c r="BX628" s="743"/>
      <c r="BY628" s="743"/>
      <c r="BZ628" s="743"/>
      <c r="CA628" s="743"/>
      <c r="CB628" s="743"/>
      <c r="CC628" s="743"/>
    </row>
    <row r="629" spans="1:81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2"/>
      <c r="W629" s="1068"/>
      <c r="X629" s="1321"/>
      <c r="Y629" s="1068"/>
      <c r="AG629" s="743"/>
      <c r="AH629" s="743"/>
      <c r="AI629" s="743"/>
      <c r="AJ629" s="743"/>
      <c r="AK629" s="743"/>
      <c r="AL629" s="743"/>
      <c r="AM629" s="743"/>
      <c r="AN629" s="743"/>
      <c r="AO629" s="743"/>
      <c r="AP629" s="743"/>
      <c r="AQ629" s="743"/>
      <c r="AR629" s="743"/>
      <c r="AS629" s="743"/>
      <c r="AT629" s="743"/>
      <c r="AU629" s="743"/>
      <c r="AV629" s="743"/>
      <c r="AW629" s="743"/>
      <c r="AX629" s="743"/>
      <c r="AY629" s="743"/>
      <c r="AZ629" s="743"/>
      <c r="BA629" s="743"/>
      <c r="BB629" s="743"/>
      <c r="BC629" s="743"/>
      <c r="BD629" s="743"/>
      <c r="BE629" s="743"/>
      <c r="BF629" s="743"/>
      <c r="BG629" s="743"/>
      <c r="BH629" s="743"/>
      <c r="BI629" s="743"/>
      <c r="BJ629" s="743"/>
      <c r="BK629" s="743"/>
      <c r="BL629" s="743"/>
      <c r="BM629" s="743"/>
      <c r="BN629" s="743"/>
      <c r="BO629" s="743"/>
      <c r="BP629" s="743"/>
      <c r="BQ629" s="743"/>
      <c r="BR629" s="743"/>
      <c r="BS629" s="743"/>
      <c r="BT629" s="743"/>
      <c r="BU629" s="743"/>
      <c r="BV629" s="743"/>
      <c r="BW629" s="743"/>
      <c r="BX629" s="743"/>
      <c r="BY629" s="743"/>
      <c r="BZ629" s="743"/>
      <c r="CA629" s="743"/>
      <c r="CB629" s="743"/>
      <c r="CC629" s="743"/>
    </row>
    <row r="630" spans="1:81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2"/>
      <c r="W630" s="1068"/>
      <c r="X630" s="1321"/>
      <c r="Y630" s="1068"/>
      <c r="AG630" s="743"/>
      <c r="AH630" s="743"/>
      <c r="AI630" s="743"/>
      <c r="AJ630" s="743"/>
      <c r="AK630" s="743"/>
      <c r="AL630" s="743"/>
      <c r="AM630" s="743"/>
      <c r="AN630" s="743"/>
      <c r="AO630" s="743"/>
      <c r="AP630" s="743"/>
      <c r="AQ630" s="743"/>
      <c r="AR630" s="743"/>
      <c r="AS630" s="743"/>
      <c r="AT630" s="743"/>
      <c r="AU630" s="743"/>
      <c r="AV630" s="743"/>
      <c r="AW630" s="743"/>
      <c r="AX630" s="743"/>
      <c r="AY630" s="743"/>
      <c r="AZ630" s="743"/>
      <c r="BA630" s="743"/>
      <c r="BB630" s="743"/>
      <c r="BC630" s="743"/>
      <c r="BD630" s="743"/>
      <c r="BE630" s="743"/>
      <c r="BF630" s="743"/>
      <c r="BG630" s="743"/>
      <c r="BH630" s="743"/>
      <c r="BI630" s="743"/>
      <c r="BJ630" s="743"/>
      <c r="BK630" s="743"/>
      <c r="BL630" s="743"/>
      <c r="BM630" s="743"/>
      <c r="BN630" s="743"/>
      <c r="BO630" s="743"/>
      <c r="BP630" s="743"/>
      <c r="BQ630" s="743"/>
      <c r="BR630" s="743"/>
      <c r="BS630" s="743"/>
      <c r="BT630" s="743"/>
      <c r="BU630" s="743"/>
      <c r="BV630" s="743"/>
      <c r="BW630" s="743"/>
      <c r="BX630" s="743"/>
      <c r="BY630" s="743"/>
      <c r="BZ630" s="743"/>
      <c r="CA630" s="743"/>
      <c r="CB630" s="743"/>
      <c r="CC630" s="743"/>
    </row>
    <row r="631" spans="1:8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2"/>
      <c r="W631" s="1068"/>
      <c r="X631" s="1321"/>
      <c r="Y631" s="1068"/>
      <c r="AG631" s="743"/>
      <c r="AH631" s="743"/>
      <c r="AI631" s="743"/>
      <c r="AJ631" s="743"/>
      <c r="AK631" s="743"/>
      <c r="AL631" s="743"/>
      <c r="AM631" s="743"/>
      <c r="AN631" s="743"/>
      <c r="AO631" s="743"/>
      <c r="AP631" s="743"/>
      <c r="AQ631" s="743"/>
      <c r="AR631" s="743"/>
      <c r="AS631" s="743"/>
      <c r="AT631" s="743"/>
      <c r="AU631" s="743"/>
      <c r="AV631" s="743"/>
      <c r="AW631" s="743"/>
      <c r="AX631" s="743"/>
      <c r="AY631" s="743"/>
      <c r="AZ631" s="743"/>
      <c r="BA631" s="743"/>
      <c r="BB631" s="743"/>
      <c r="BC631" s="743"/>
      <c r="BD631" s="743"/>
      <c r="BE631" s="743"/>
      <c r="BF631" s="743"/>
      <c r="BG631" s="743"/>
      <c r="BH631" s="743"/>
      <c r="BI631" s="743"/>
      <c r="BJ631" s="743"/>
      <c r="BK631" s="743"/>
      <c r="BL631" s="743"/>
      <c r="BM631" s="743"/>
      <c r="BN631" s="743"/>
      <c r="BO631" s="743"/>
      <c r="BP631" s="743"/>
      <c r="BQ631" s="743"/>
      <c r="BR631" s="743"/>
      <c r="BS631" s="743"/>
      <c r="BT631" s="743"/>
      <c r="BU631" s="743"/>
      <c r="BV631" s="743"/>
      <c r="BW631" s="743"/>
      <c r="BX631" s="743"/>
      <c r="BY631" s="743"/>
      <c r="BZ631" s="743"/>
      <c r="CA631" s="743"/>
      <c r="CB631" s="743"/>
      <c r="CC631" s="743"/>
    </row>
    <row r="632" spans="1:81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2"/>
      <c r="W632" s="1068"/>
      <c r="X632" s="1321"/>
      <c r="Y632" s="1068"/>
      <c r="AG632" s="743"/>
      <c r="AH632" s="743"/>
      <c r="AI632" s="743"/>
      <c r="AJ632" s="743"/>
      <c r="AK632" s="743"/>
      <c r="AL632" s="743"/>
      <c r="AM632" s="743"/>
      <c r="AN632" s="743"/>
      <c r="AO632" s="743"/>
      <c r="AP632" s="743"/>
      <c r="AQ632" s="743"/>
      <c r="AR632" s="743"/>
      <c r="AS632" s="743"/>
      <c r="AT632" s="743"/>
      <c r="AU632" s="743"/>
      <c r="AV632" s="743"/>
      <c r="AW632" s="743"/>
      <c r="AX632" s="743"/>
      <c r="AY632" s="743"/>
      <c r="AZ632" s="743"/>
      <c r="BA632" s="743"/>
      <c r="BB632" s="743"/>
      <c r="BC632" s="743"/>
      <c r="BD632" s="743"/>
      <c r="BE632" s="743"/>
      <c r="BF632" s="743"/>
      <c r="BG632" s="743"/>
      <c r="BH632" s="743"/>
      <c r="BI632" s="743"/>
      <c r="BJ632" s="743"/>
      <c r="BK632" s="743"/>
      <c r="BL632" s="743"/>
      <c r="BM632" s="743"/>
      <c r="BN632" s="743"/>
      <c r="BO632" s="743"/>
      <c r="BP632" s="743"/>
      <c r="BQ632" s="743"/>
      <c r="BR632" s="743"/>
      <c r="BS632" s="743"/>
      <c r="BT632" s="743"/>
      <c r="BU632" s="743"/>
      <c r="BV632" s="743"/>
      <c r="BW632" s="743"/>
      <c r="BX632" s="743"/>
      <c r="BY632" s="743"/>
      <c r="BZ632" s="743"/>
      <c r="CA632" s="743"/>
      <c r="CB632" s="743"/>
      <c r="CC632" s="743"/>
    </row>
    <row r="633" spans="1:81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2"/>
      <c r="W633" s="1068"/>
      <c r="X633" s="1321"/>
      <c r="Y633" s="1068"/>
      <c r="AG633" s="743"/>
      <c r="AH633" s="743"/>
      <c r="AI633" s="743"/>
      <c r="AJ633" s="743"/>
      <c r="AK633" s="743"/>
      <c r="AL633" s="743"/>
      <c r="AM633" s="743"/>
      <c r="AN633" s="743"/>
      <c r="AO633" s="743"/>
      <c r="AP633" s="743"/>
      <c r="AQ633" s="743"/>
      <c r="AR633" s="743"/>
      <c r="AS633" s="743"/>
      <c r="AT633" s="743"/>
      <c r="AU633" s="743"/>
      <c r="AV633" s="743"/>
      <c r="AW633" s="743"/>
      <c r="AX633" s="743"/>
      <c r="AY633" s="743"/>
      <c r="AZ633" s="743"/>
      <c r="BA633" s="743"/>
      <c r="BB633" s="743"/>
      <c r="BC633" s="743"/>
      <c r="BD633" s="743"/>
      <c r="BE633" s="743"/>
      <c r="BF633" s="743"/>
      <c r="BG633" s="743"/>
      <c r="BH633" s="743"/>
      <c r="BI633" s="743"/>
      <c r="BJ633" s="743"/>
      <c r="BK633" s="743"/>
      <c r="BL633" s="743"/>
      <c r="BM633" s="743"/>
      <c r="BN633" s="743"/>
      <c r="BO633" s="743"/>
      <c r="BP633" s="743"/>
      <c r="BQ633" s="743"/>
      <c r="BR633" s="743"/>
      <c r="BS633" s="743"/>
      <c r="BT633" s="743"/>
      <c r="BU633" s="743"/>
      <c r="BV633" s="743"/>
      <c r="BW633" s="743"/>
      <c r="BX633" s="743"/>
      <c r="BY633" s="743"/>
      <c r="BZ633" s="743"/>
      <c r="CA633" s="743"/>
      <c r="CB633" s="743"/>
      <c r="CC633" s="743"/>
    </row>
    <row r="634" spans="1:81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2"/>
      <c r="W634" s="1068"/>
      <c r="X634" s="1321"/>
      <c r="Y634" s="1068"/>
      <c r="AG634" s="743"/>
      <c r="AH634" s="743"/>
      <c r="AI634" s="743"/>
      <c r="AJ634" s="743"/>
      <c r="AK634" s="743"/>
      <c r="AL634" s="743"/>
      <c r="AM634" s="743"/>
      <c r="AN634" s="743"/>
      <c r="AO634" s="743"/>
      <c r="AP634" s="743"/>
      <c r="AQ634" s="743"/>
      <c r="AR634" s="743"/>
      <c r="AS634" s="743"/>
      <c r="AT634" s="743"/>
      <c r="AU634" s="743"/>
      <c r="AV634" s="743"/>
      <c r="AW634" s="743"/>
      <c r="AX634" s="743"/>
      <c r="AY634" s="743"/>
      <c r="AZ634" s="743"/>
      <c r="BA634" s="743"/>
      <c r="BB634" s="743"/>
      <c r="BC634" s="743"/>
      <c r="BD634" s="743"/>
      <c r="BE634" s="743"/>
      <c r="BF634" s="743"/>
      <c r="BG634" s="743"/>
      <c r="BH634" s="743"/>
      <c r="BI634" s="743"/>
      <c r="BJ634" s="743"/>
      <c r="BK634" s="743"/>
      <c r="BL634" s="743"/>
      <c r="BM634" s="743"/>
      <c r="BN634" s="743"/>
      <c r="BO634" s="743"/>
      <c r="BP634" s="743"/>
      <c r="BQ634" s="743"/>
      <c r="BR634" s="743"/>
      <c r="BS634" s="743"/>
      <c r="BT634" s="743"/>
      <c r="BU634" s="743"/>
      <c r="BV634" s="743"/>
      <c r="BW634" s="743"/>
      <c r="BX634" s="743"/>
      <c r="BY634" s="743"/>
      <c r="BZ634" s="743"/>
      <c r="CA634" s="743"/>
      <c r="CB634" s="743"/>
      <c r="CC634" s="743"/>
    </row>
    <row r="635" spans="1:81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2"/>
      <c r="W635" s="1068"/>
      <c r="X635" s="1321"/>
      <c r="Y635" s="1068"/>
      <c r="AG635" s="743"/>
      <c r="AH635" s="743"/>
      <c r="AI635" s="743"/>
      <c r="AJ635" s="743"/>
      <c r="AK635" s="743"/>
      <c r="AL635" s="743"/>
      <c r="AM635" s="743"/>
      <c r="AN635" s="743"/>
      <c r="AO635" s="743"/>
      <c r="AP635" s="743"/>
      <c r="AQ635" s="743"/>
      <c r="AR635" s="743"/>
      <c r="AS635" s="743"/>
      <c r="AT635" s="743"/>
      <c r="AU635" s="743"/>
      <c r="AV635" s="743"/>
      <c r="AW635" s="743"/>
      <c r="AX635" s="743"/>
      <c r="AY635" s="743"/>
      <c r="AZ635" s="743"/>
      <c r="BA635" s="743"/>
      <c r="BB635" s="743"/>
      <c r="BC635" s="743"/>
      <c r="BD635" s="743"/>
      <c r="BE635" s="743"/>
      <c r="BF635" s="743"/>
      <c r="BG635" s="743"/>
      <c r="BH635" s="743"/>
      <c r="BI635" s="743"/>
      <c r="BJ635" s="743"/>
      <c r="BK635" s="743"/>
      <c r="BL635" s="743"/>
      <c r="BM635" s="743"/>
      <c r="BN635" s="743"/>
      <c r="BO635" s="743"/>
      <c r="BP635" s="743"/>
      <c r="BQ635" s="743"/>
      <c r="BR635" s="743"/>
      <c r="BS635" s="743"/>
      <c r="BT635" s="743"/>
      <c r="BU635" s="743"/>
      <c r="BV635" s="743"/>
      <c r="BW635" s="743"/>
      <c r="BX635" s="743"/>
      <c r="BY635" s="743"/>
      <c r="BZ635" s="743"/>
      <c r="CA635" s="743"/>
      <c r="CB635" s="743"/>
      <c r="CC635" s="743"/>
    </row>
    <row r="636" spans="1:81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2"/>
      <c r="W636" s="1068"/>
      <c r="X636" s="1321"/>
      <c r="Y636" s="1068"/>
      <c r="AG636" s="743"/>
      <c r="AH636" s="743"/>
      <c r="AI636" s="743"/>
      <c r="AJ636" s="743"/>
      <c r="AK636" s="743"/>
      <c r="AL636" s="743"/>
      <c r="AM636" s="743"/>
      <c r="AN636" s="743"/>
      <c r="AO636" s="743"/>
      <c r="AP636" s="743"/>
      <c r="AQ636" s="743"/>
      <c r="AR636" s="743"/>
      <c r="AS636" s="743"/>
      <c r="AT636" s="743"/>
      <c r="AU636" s="743"/>
      <c r="AV636" s="743"/>
      <c r="AW636" s="743"/>
      <c r="AX636" s="743"/>
      <c r="AY636" s="743"/>
      <c r="AZ636" s="743"/>
      <c r="BA636" s="743"/>
      <c r="BB636" s="743"/>
      <c r="BC636" s="743"/>
      <c r="BD636" s="743"/>
      <c r="BE636" s="743"/>
      <c r="BF636" s="743"/>
      <c r="BG636" s="743"/>
      <c r="BH636" s="743"/>
      <c r="BI636" s="743"/>
      <c r="BJ636" s="743"/>
      <c r="BK636" s="743"/>
      <c r="BL636" s="743"/>
      <c r="BM636" s="743"/>
      <c r="BN636" s="743"/>
      <c r="BO636" s="743"/>
      <c r="BP636" s="743"/>
      <c r="BQ636" s="743"/>
      <c r="BR636" s="743"/>
      <c r="BS636" s="743"/>
      <c r="BT636" s="743"/>
      <c r="BU636" s="743"/>
      <c r="BV636" s="743"/>
      <c r="BW636" s="743"/>
      <c r="BX636" s="743"/>
      <c r="BY636" s="743"/>
      <c r="BZ636" s="743"/>
      <c r="CA636" s="743"/>
      <c r="CB636" s="743"/>
      <c r="CC636" s="743"/>
    </row>
    <row r="637" spans="1:81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2"/>
      <c r="W637" s="1068"/>
      <c r="X637" s="1321"/>
      <c r="Y637" s="1068"/>
    </row>
    <row r="638" spans="1:81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2"/>
      <c r="W638" s="1068"/>
      <c r="X638" s="1321"/>
      <c r="Y638" s="1068"/>
    </row>
    <row r="639" spans="1:81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2"/>
      <c r="W639" s="1068"/>
      <c r="X639" s="1321"/>
      <c r="Y639" s="1068"/>
    </row>
    <row r="640" spans="1:81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2"/>
      <c r="W640" s="1068"/>
      <c r="X640" s="1321"/>
      <c r="Y640" s="1068"/>
    </row>
    <row r="641" spans="1:32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2"/>
      <c r="W641" s="1068"/>
      <c r="X641" s="1321"/>
      <c r="Y641" s="1068"/>
    </row>
    <row r="642" spans="1:32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2"/>
      <c r="W642" s="1068"/>
      <c r="X642" s="1321"/>
      <c r="Y642" s="1068"/>
    </row>
    <row r="643" spans="1:32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2"/>
      <c r="W643" s="1068"/>
      <c r="X643" s="1321"/>
      <c r="Y643" s="1068"/>
    </row>
    <row r="644" spans="1:32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2"/>
      <c r="W644" s="1068"/>
      <c r="X644" s="1321"/>
      <c r="Y644" s="1068"/>
    </row>
    <row r="645" spans="1:32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2"/>
      <c r="W645" s="1068"/>
      <c r="X645" s="1321"/>
      <c r="Y645" s="1068"/>
    </row>
    <row r="646" spans="1:32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2"/>
      <c r="W646" s="1068"/>
      <c r="X646" s="1321"/>
      <c r="Y646" s="1068"/>
    </row>
    <row r="647" spans="1:32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2"/>
      <c r="W647" s="1068"/>
      <c r="X647" s="1321"/>
      <c r="Y647" s="1068"/>
    </row>
    <row r="648" spans="1:32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2"/>
      <c r="W648" s="1068"/>
      <c r="X648" s="1321"/>
      <c r="Y648" s="1068"/>
      <c r="Z648" s="193"/>
      <c r="AA648" s="193"/>
      <c r="AB648" s="193"/>
      <c r="AC648" s="193"/>
      <c r="AD648" s="193"/>
      <c r="AE648" s="193"/>
      <c r="AF648" s="193"/>
    </row>
    <row r="649" spans="1:32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2"/>
      <c r="W649" s="1068"/>
      <c r="X649" s="1321"/>
      <c r="Y649" s="1068"/>
      <c r="Z649" s="193"/>
      <c r="AA649" s="193"/>
      <c r="AB649" s="193"/>
      <c r="AC649" s="193"/>
      <c r="AD649" s="193"/>
      <c r="AE649" s="193"/>
      <c r="AF649" s="193"/>
    </row>
    <row r="650" spans="1:32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2"/>
      <c r="W650" s="1068"/>
      <c r="X650" s="1321"/>
      <c r="Y650" s="1068"/>
      <c r="Z650" s="193"/>
      <c r="AA650" s="193"/>
      <c r="AB650" s="193"/>
      <c r="AC650" s="193"/>
      <c r="AD650" s="193"/>
      <c r="AE650" s="193"/>
      <c r="AF650" s="193"/>
    </row>
    <row r="651" spans="1:32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2"/>
      <c r="W651" s="1068"/>
      <c r="X651" s="1321"/>
      <c r="Y651" s="1068"/>
      <c r="Z651" s="193"/>
      <c r="AA651" s="193"/>
      <c r="AB651" s="193"/>
      <c r="AC651" s="193"/>
      <c r="AD651" s="193"/>
      <c r="AE651" s="193"/>
      <c r="AF651" s="193"/>
    </row>
    <row r="652" spans="1:32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2"/>
      <c r="W652" s="1068"/>
      <c r="X652" s="1321"/>
      <c r="Y652" s="1068"/>
      <c r="Z652" s="193"/>
      <c r="AA652" s="193"/>
      <c r="AB652" s="193"/>
      <c r="AC652" s="193"/>
      <c r="AD652" s="193"/>
      <c r="AE652" s="193"/>
      <c r="AF652" s="193"/>
    </row>
    <row r="653" spans="1:32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2"/>
      <c r="W653" s="1068"/>
      <c r="X653" s="1321"/>
      <c r="Y653" s="1068"/>
      <c r="Z653" s="193"/>
      <c r="AA653" s="193"/>
      <c r="AB653" s="193"/>
      <c r="AC653" s="193"/>
      <c r="AD653" s="193"/>
      <c r="AE653" s="193"/>
      <c r="AF653" s="193"/>
    </row>
    <row r="654" spans="1:32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2"/>
      <c r="W654" s="1068"/>
      <c r="X654" s="1321"/>
      <c r="Y654" s="1068"/>
      <c r="Z654" s="193"/>
      <c r="AA654" s="193"/>
      <c r="AB654" s="193"/>
      <c r="AC654" s="193"/>
      <c r="AD654" s="193"/>
      <c r="AE654" s="193"/>
      <c r="AF654" s="193"/>
    </row>
    <row r="655" spans="1:32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2"/>
      <c r="W655" s="1068"/>
      <c r="X655" s="1321"/>
      <c r="Y655" s="1068"/>
      <c r="Z655" s="193"/>
      <c r="AA655" s="193"/>
      <c r="AB655" s="193"/>
      <c r="AC655" s="193"/>
      <c r="AD655" s="193"/>
      <c r="AE655" s="193"/>
      <c r="AF655" s="193"/>
    </row>
    <row r="656" spans="1:32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2"/>
      <c r="W656" s="1068"/>
      <c r="X656" s="1321"/>
      <c r="Y656" s="1068"/>
      <c r="Z656" s="193"/>
      <c r="AA656" s="193"/>
      <c r="AB656" s="193"/>
      <c r="AC656" s="193"/>
      <c r="AD656" s="193"/>
      <c r="AE656" s="193"/>
      <c r="AF656" s="193"/>
    </row>
    <row r="657" spans="1:32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2"/>
      <c r="W657" s="1068"/>
      <c r="X657" s="1321"/>
      <c r="Y657" s="1068"/>
      <c r="Z657" s="193"/>
      <c r="AA657" s="193"/>
      <c r="AB657" s="193"/>
      <c r="AC657" s="193"/>
      <c r="AD657" s="193"/>
      <c r="AE657" s="193"/>
      <c r="AF657" s="193"/>
    </row>
    <row r="658" spans="1:32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2"/>
      <c r="W658" s="1068"/>
      <c r="X658" s="1321"/>
      <c r="Y658" s="1068"/>
      <c r="Z658" s="193"/>
      <c r="AA658" s="193"/>
      <c r="AB658" s="193"/>
      <c r="AC658" s="193"/>
      <c r="AD658" s="193"/>
      <c r="AE658" s="193"/>
      <c r="AF658" s="193"/>
    </row>
    <row r="659" spans="1:32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2"/>
      <c r="W659" s="1068"/>
      <c r="X659" s="1321"/>
      <c r="Y659" s="1068"/>
      <c r="Z659" s="193"/>
      <c r="AA659" s="193"/>
      <c r="AB659" s="193"/>
      <c r="AC659" s="193"/>
      <c r="AD659" s="193"/>
      <c r="AE659" s="193"/>
      <c r="AF659" s="193"/>
    </row>
    <row r="660" spans="1:32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2"/>
      <c r="W660" s="1068"/>
      <c r="X660" s="1321"/>
      <c r="Y660" s="1068"/>
      <c r="Z660" s="193"/>
      <c r="AA660" s="193"/>
      <c r="AB660" s="193"/>
      <c r="AC660" s="193"/>
      <c r="AD660" s="193"/>
      <c r="AE660" s="193"/>
      <c r="AF660" s="193"/>
    </row>
    <row r="661" spans="1:32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2"/>
      <c r="W661" s="1068"/>
      <c r="X661" s="1321"/>
      <c r="Y661" s="1068"/>
      <c r="Z661" s="193"/>
      <c r="AA661" s="193"/>
      <c r="AB661" s="193"/>
      <c r="AC661" s="193"/>
      <c r="AD661" s="193"/>
      <c r="AE661" s="193"/>
      <c r="AF661" s="193"/>
    </row>
    <row r="662" spans="1:32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2"/>
      <c r="W662" s="1068"/>
      <c r="X662" s="1321"/>
      <c r="Y662" s="1068"/>
      <c r="Z662" s="193"/>
      <c r="AA662" s="193"/>
      <c r="AB662" s="193"/>
      <c r="AC662" s="193"/>
      <c r="AD662" s="193"/>
      <c r="AE662" s="193"/>
      <c r="AF662" s="193"/>
    </row>
    <row r="663" spans="1:32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2"/>
      <c r="W663" s="1068"/>
      <c r="X663" s="1321"/>
      <c r="Y663" s="1068"/>
      <c r="Z663" s="193"/>
      <c r="AA663" s="193"/>
      <c r="AB663" s="193"/>
      <c r="AC663" s="193"/>
      <c r="AD663" s="193"/>
      <c r="AE663" s="193"/>
      <c r="AF663" s="193"/>
    </row>
    <row r="664" spans="1:32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2"/>
      <c r="W664" s="1068"/>
      <c r="X664" s="1321"/>
      <c r="Y664" s="1068"/>
      <c r="Z664" s="193"/>
      <c r="AA664" s="193"/>
      <c r="AB664" s="193"/>
      <c r="AC664" s="193"/>
      <c r="AD664" s="193"/>
      <c r="AE664" s="193"/>
      <c r="AF664" s="193"/>
    </row>
    <row r="665" spans="1:32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2"/>
      <c r="W665" s="1068"/>
      <c r="X665" s="1321"/>
      <c r="Y665" s="1068"/>
      <c r="Z665" s="193"/>
      <c r="AA665" s="193"/>
      <c r="AB665" s="193"/>
      <c r="AC665" s="193"/>
      <c r="AD665" s="193"/>
      <c r="AE665" s="193"/>
      <c r="AF665" s="193"/>
    </row>
    <row r="666" spans="1:32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2"/>
      <c r="W666" s="1068"/>
      <c r="X666" s="1321"/>
      <c r="Y666" s="1068"/>
      <c r="Z666" s="193"/>
      <c r="AA666" s="193"/>
      <c r="AB666" s="193"/>
      <c r="AC666" s="193"/>
      <c r="AD666" s="193"/>
      <c r="AE666" s="193"/>
      <c r="AF666" s="193"/>
    </row>
    <row r="667" spans="1:32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2"/>
      <c r="W667" s="1068"/>
      <c r="X667" s="1321"/>
      <c r="Y667" s="1068"/>
      <c r="Z667" s="193"/>
      <c r="AA667" s="193"/>
      <c r="AB667" s="193"/>
      <c r="AC667" s="193"/>
      <c r="AD667" s="193"/>
      <c r="AE667" s="193"/>
      <c r="AF667" s="193"/>
    </row>
    <row r="668" spans="1:32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2"/>
      <c r="W668" s="1068"/>
      <c r="X668" s="1321"/>
      <c r="Y668" s="1068"/>
      <c r="Z668" s="193"/>
      <c r="AA668" s="193"/>
      <c r="AB668" s="193"/>
      <c r="AC668" s="193"/>
      <c r="AD668" s="193"/>
      <c r="AE668" s="193"/>
      <c r="AF668" s="193"/>
    </row>
    <row r="669" spans="1:32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2"/>
      <c r="W669" s="1068"/>
      <c r="X669" s="1321"/>
      <c r="Y669" s="1068"/>
      <c r="Z669" s="193"/>
      <c r="AA669" s="193"/>
      <c r="AB669" s="193"/>
      <c r="AC669" s="193"/>
      <c r="AD669" s="193"/>
      <c r="AE669" s="193"/>
      <c r="AF669" s="193"/>
    </row>
    <row r="670" spans="1:32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2"/>
      <c r="W670" s="1068"/>
      <c r="X670" s="1321"/>
      <c r="Y670" s="1068"/>
      <c r="Z670" s="193"/>
      <c r="AA670" s="193"/>
      <c r="AB670" s="193"/>
      <c r="AC670" s="193"/>
      <c r="AD670" s="193"/>
      <c r="AE670" s="193"/>
      <c r="AF670" s="193"/>
    </row>
    <row r="671" spans="1:32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2"/>
      <c r="W671" s="1068"/>
      <c r="X671" s="1321"/>
      <c r="Y671" s="1068"/>
      <c r="Z671" s="193"/>
      <c r="AA671" s="193"/>
      <c r="AB671" s="193"/>
      <c r="AC671" s="193"/>
      <c r="AD671" s="193"/>
      <c r="AE671" s="193"/>
      <c r="AF671" s="193"/>
    </row>
    <row r="672" spans="1:32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2"/>
      <c r="W672" s="1068"/>
      <c r="X672" s="1321"/>
      <c r="Y672" s="1068"/>
      <c r="Z672" s="193"/>
      <c r="AA672" s="193"/>
      <c r="AB672" s="193"/>
      <c r="AC672" s="193"/>
      <c r="AD672" s="193"/>
      <c r="AE672" s="193"/>
      <c r="AF672" s="193"/>
    </row>
    <row r="673" spans="1:32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2"/>
      <c r="W673" s="1068"/>
      <c r="X673" s="1321"/>
      <c r="Y673" s="1068"/>
      <c r="Z673" s="193"/>
      <c r="AA673" s="193"/>
      <c r="AB673" s="193"/>
      <c r="AC673" s="193"/>
      <c r="AD673" s="193"/>
      <c r="AE673" s="193"/>
      <c r="AF673" s="193"/>
    </row>
    <row r="674" spans="1:32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2"/>
      <c r="W674" s="1068"/>
      <c r="X674" s="1321"/>
      <c r="Y674" s="1068"/>
      <c r="Z674" s="193"/>
      <c r="AA674" s="193"/>
      <c r="AB674" s="193"/>
      <c r="AC674" s="193"/>
      <c r="AD674" s="193"/>
      <c r="AE674" s="193"/>
      <c r="AF674" s="193"/>
    </row>
    <row r="675" spans="1:32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2"/>
      <c r="W675" s="1068"/>
      <c r="X675" s="1321"/>
      <c r="Y675" s="1068"/>
      <c r="Z675" s="193"/>
      <c r="AA675" s="193"/>
      <c r="AB675" s="193"/>
      <c r="AC675" s="193"/>
      <c r="AD675" s="193"/>
      <c r="AE675" s="193"/>
      <c r="AF675" s="193"/>
    </row>
    <row r="676" spans="1:32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2"/>
      <c r="W676" s="1068"/>
      <c r="X676" s="1321"/>
      <c r="Y676" s="1068"/>
      <c r="Z676" s="193"/>
      <c r="AA676" s="193"/>
      <c r="AB676" s="193"/>
      <c r="AC676" s="193"/>
      <c r="AD676" s="193"/>
      <c r="AE676" s="193"/>
      <c r="AF676" s="193"/>
    </row>
    <row r="677" spans="1:32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2"/>
      <c r="W677" s="1068"/>
      <c r="X677" s="1321"/>
      <c r="Y677" s="1068"/>
      <c r="Z677" s="193"/>
      <c r="AA677" s="193"/>
      <c r="AB677" s="193"/>
      <c r="AC677" s="193"/>
      <c r="AD677" s="193"/>
      <c r="AE677" s="193"/>
      <c r="AF677" s="193"/>
    </row>
    <row r="678" spans="1:32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2"/>
      <c r="W678" s="1068"/>
      <c r="X678" s="1321"/>
      <c r="Y678" s="1068"/>
      <c r="Z678" s="193"/>
      <c r="AA678" s="193"/>
      <c r="AB678" s="193"/>
      <c r="AC678" s="193"/>
      <c r="AD678" s="193"/>
      <c r="AE678" s="193"/>
      <c r="AF678" s="193"/>
    </row>
    <row r="679" spans="1:32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2"/>
      <c r="W679" s="1068"/>
      <c r="X679" s="1321"/>
      <c r="Y679" s="1068"/>
      <c r="Z679" s="193"/>
      <c r="AA679" s="193"/>
      <c r="AB679" s="193"/>
      <c r="AC679" s="193"/>
      <c r="AD679" s="193"/>
      <c r="AE679" s="193"/>
      <c r="AF679" s="193"/>
    </row>
    <row r="680" spans="1:32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2"/>
      <c r="W680" s="1068"/>
      <c r="X680" s="1321"/>
      <c r="Y680" s="1068"/>
      <c r="Z680" s="193"/>
      <c r="AA680" s="193"/>
      <c r="AB680" s="193"/>
      <c r="AC680" s="193"/>
      <c r="AD680" s="193"/>
      <c r="AE680" s="193"/>
      <c r="AF680" s="193"/>
    </row>
    <row r="681" spans="1:32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2"/>
      <c r="W681" s="1068"/>
      <c r="X681" s="1321"/>
      <c r="Y681" s="1068"/>
      <c r="Z681" s="193"/>
      <c r="AA681" s="193"/>
      <c r="AB681" s="193"/>
      <c r="AC681" s="193"/>
      <c r="AD681" s="193"/>
      <c r="AE681" s="193"/>
      <c r="AF681" s="193"/>
    </row>
    <row r="682" spans="1:32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2"/>
      <c r="W682" s="1068"/>
      <c r="X682" s="1321"/>
      <c r="Y682" s="1068"/>
      <c r="Z682" s="193"/>
      <c r="AA682" s="193"/>
      <c r="AB682" s="193"/>
      <c r="AC682" s="193"/>
      <c r="AD682" s="193"/>
      <c r="AE682" s="193"/>
      <c r="AF682" s="193"/>
    </row>
    <row r="683" spans="1:32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2"/>
      <c r="W683" s="1068"/>
      <c r="X683" s="1321"/>
      <c r="Y683" s="1068"/>
      <c r="Z683" s="193"/>
      <c r="AA683" s="193"/>
      <c r="AB683" s="193"/>
      <c r="AC683" s="193"/>
      <c r="AD683" s="193"/>
      <c r="AE683" s="193"/>
      <c r="AF683" s="193"/>
    </row>
    <row r="684" spans="1:32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2"/>
      <c r="W684" s="1068"/>
      <c r="X684" s="1321"/>
      <c r="Y684" s="1068"/>
      <c r="Z684" s="193"/>
      <c r="AA684" s="193"/>
      <c r="AB684" s="193"/>
      <c r="AC684" s="193"/>
      <c r="AD684" s="193"/>
      <c r="AE684" s="193"/>
      <c r="AF684" s="193"/>
    </row>
    <row r="685" spans="1:32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2"/>
      <c r="W685" s="1068"/>
      <c r="X685" s="1321"/>
      <c r="Y685" s="1068"/>
      <c r="Z685" s="193"/>
      <c r="AA685" s="193"/>
      <c r="AB685" s="193"/>
      <c r="AC685" s="193"/>
      <c r="AD685" s="193"/>
      <c r="AE685" s="193"/>
      <c r="AF685" s="193"/>
    </row>
    <row r="686" spans="1:32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2"/>
      <c r="W686" s="1068"/>
      <c r="X686" s="1321"/>
      <c r="Y686" s="1068"/>
      <c r="Z686" s="193"/>
      <c r="AA686" s="193"/>
      <c r="AB686" s="193"/>
      <c r="AC686" s="193"/>
      <c r="AD686" s="193"/>
      <c r="AE686" s="193"/>
      <c r="AF686" s="193"/>
    </row>
    <row r="687" spans="1:32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2"/>
      <c r="W687" s="1068"/>
      <c r="X687" s="1321"/>
      <c r="Y687" s="1068"/>
      <c r="Z687" s="193"/>
      <c r="AA687" s="193"/>
      <c r="AB687" s="193"/>
      <c r="AC687" s="193"/>
      <c r="AD687" s="193"/>
      <c r="AE687" s="193"/>
      <c r="AF687" s="193"/>
    </row>
    <row r="688" spans="1:32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2"/>
      <c r="W688" s="1068"/>
      <c r="X688" s="1321"/>
      <c r="Y688" s="1068"/>
      <c r="Z688" s="193"/>
      <c r="AA688" s="193"/>
      <c r="AB688" s="193"/>
      <c r="AC688" s="193"/>
      <c r="AD688" s="193"/>
      <c r="AE688" s="193"/>
      <c r="AF688" s="193"/>
    </row>
    <row r="689" spans="1:32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2"/>
      <c r="W689" s="1068"/>
      <c r="X689" s="1321"/>
      <c r="Y689" s="1068"/>
      <c r="Z689" s="193"/>
      <c r="AA689" s="193"/>
      <c r="AB689" s="193"/>
      <c r="AC689" s="193"/>
      <c r="AD689" s="193"/>
      <c r="AE689" s="193"/>
      <c r="AF689" s="193"/>
    </row>
    <row r="690" spans="1:32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2"/>
      <c r="W690" s="1068"/>
      <c r="X690" s="1321"/>
      <c r="Y690" s="1068"/>
      <c r="Z690" s="193"/>
      <c r="AA690" s="193"/>
      <c r="AB690" s="193"/>
      <c r="AC690" s="193"/>
      <c r="AD690" s="193"/>
      <c r="AE690" s="193"/>
      <c r="AF690" s="193"/>
    </row>
    <row r="691" spans="1:32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2"/>
      <c r="W691" s="1068"/>
      <c r="X691" s="1321"/>
      <c r="Y691" s="1068"/>
      <c r="Z691" s="193"/>
      <c r="AA691" s="193"/>
      <c r="AB691" s="193"/>
      <c r="AC691" s="193"/>
      <c r="AD691" s="193"/>
      <c r="AE691" s="193"/>
      <c r="AF691" s="193"/>
    </row>
    <row r="692" spans="1:32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2"/>
      <c r="W692" s="1068"/>
      <c r="X692" s="1321"/>
      <c r="Y692" s="1068"/>
      <c r="Z692" s="193"/>
      <c r="AA692" s="193"/>
      <c r="AB692" s="193"/>
      <c r="AC692" s="193"/>
      <c r="AD692" s="193"/>
      <c r="AE692" s="193"/>
      <c r="AF692" s="193"/>
    </row>
    <row r="693" spans="1:32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2"/>
      <c r="W693" s="1068"/>
      <c r="X693" s="1321"/>
      <c r="Y693" s="1068"/>
      <c r="Z693" s="193"/>
      <c r="AA693" s="193"/>
      <c r="AB693" s="193"/>
      <c r="AC693" s="193"/>
      <c r="AD693" s="193"/>
      <c r="AE693" s="193"/>
      <c r="AF693" s="193"/>
    </row>
    <row r="694" spans="1:32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2"/>
      <c r="W694" s="1068"/>
      <c r="X694" s="1321"/>
      <c r="Y694" s="1068"/>
      <c r="Z694" s="193"/>
      <c r="AA694" s="193"/>
      <c r="AB694" s="193"/>
      <c r="AC694" s="193"/>
      <c r="AD694" s="193"/>
      <c r="AE694" s="193"/>
      <c r="AF694" s="193"/>
    </row>
    <row r="695" spans="1:32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2"/>
      <c r="W695" s="1068"/>
      <c r="X695" s="1321"/>
      <c r="Y695" s="1068"/>
      <c r="Z695" s="193"/>
      <c r="AA695" s="193"/>
      <c r="AB695" s="193"/>
      <c r="AC695" s="193"/>
      <c r="AD695" s="193"/>
      <c r="AE695" s="193"/>
      <c r="AF695" s="193"/>
    </row>
    <row r="696" spans="1:32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2"/>
      <c r="W696" s="1068"/>
      <c r="X696" s="1321"/>
      <c r="Y696" s="1068"/>
      <c r="Z696" s="193"/>
      <c r="AA696" s="193"/>
      <c r="AB696" s="193"/>
      <c r="AC696" s="193"/>
      <c r="AD696" s="193"/>
      <c r="AE696" s="193"/>
      <c r="AF696" s="193"/>
    </row>
    <row r="697" spans="1:32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2"/>
      <c r="W697" s="1068"/>
      <c r="X697" s="1321"/>
      <c r="Y697" s="1068"/>
      <c r="Z697" s="193"/>
      <c r="AA697" s="193"/>
      <c r="AB697" s="193"/>
      <c r="AC697" s="193"/>
      <c r="AD697" s="193"/>
      <c r="AE697" s="193"/>
      <c r="AF697" s="193"/>
    </row>
    <row r="698" spans="1:32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2"/>
      <c r="W698" s="1068"/>
      <c r="X698" s="1321"/>
      <c r="Y698" s="1068"/>
      <c r="Z698" s="193"/>
      <c r="AA698" s="193"/>
      <c r="AB698" s="193"/>
      <c r="AC698" s="193"/>
      <c r="AD698" s="193"/>
      <c r="AE698" s="193"/>
      <c r="AF698" s="193"/>
    </row>
    <row r="699" spans="1:32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2"/>
      <c r="W699" s="1068"/>
      <c r="X699" s="1321"/>
      <c r="Y699" s="1068"/>
      <c r="Z699" s="193"/>
      <c r="AA699" s="193"/>
      <c r="AB699" s="193"/>
      <c r="AC699" s="193"/>
      <c r="AD699" s="193"/>
      <c r="AE699" s="193"/>
      <c r="AF699" s="193"/>
    </row>
    <row r="700" spans="1:32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2"/>
      <c r="W700" s="1068"/>
      <c r="X700" s="1321"/>
      <c r="Y700" s="1068"/>
      <c r="Z700" s="193"/>
      <c r="AA700" s="193"/>
      <c r="AB700" s="193"/>
      <c r="AC700" s="193"/>
      <c r="AD700" s="193"/>
      <c r="AE700" s="193"/>
      <c r="AF700" s="193"/>
    </row>
    <row r="701" spans="1:32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2"/>
      <c r="W701" s="1068"/>
      <c r="X701" s="1321"/>
      <c r="Y701" s="1068"/>
      <c r="Z701" s="193"/>
      <c r="AA701" s="193"/>
      <c r="AB701" s="193"/>
      <c r="AC701" s="193"/>
      <c r="AD701" s="193"/>
      <c r="AE701" s="193"/>
      <c r="AF701" s="193"/>
    </row>
    <row r="702" spans="1:32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2"/>
      <c r="W702" s="1068"/>
      <c r="X702" s="1321"/>
      <c r="Y702" s="1068"/>
      <c r="Z702" s="193"/>
      <c r="AA702" s="193"/>
      <c r="AB702" s="193"/>
      <c r="AC702" s="193"/>
      <c r="AD702" s="193"/>
      <c r="AE702" s="193"/>
      <c r="AF702" s="193"/>
    </row>
    <row r="703" spans="1:32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2"/>
      <c r="W703" s="1068"/>
      <c r="X703" s="1321"/>
      <c r="Y703" s="1068"/>
      <c r="Z703" s="193"/>
      <c r="AA703" s="193"/>
      <c r="AB703" s="193"/>
      <c r="AC703" s="193"/>
      <c r="AD703" s="193"/>
      <c r="AE703" s="193"/>
      <c r="AF703" s="193"/>
    </row>
    <row r="704" spans="1:32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2"/>
      <c r="W704" s="1068"/>
      <c r="X704" s="1321"/>
      <c r="Y704" s="1068"/>
      <c r="Z704" s="193"/>
      <c r="AA704" s="193"/>
      <c r="AB704" s="193"/>
      <c r="AC704" s="193"/>
      <c r="AD704" s="193"/>
      <c r="AE704" s="193"/>
      <c r="AF704" s="193"/>
    </row>
    <row r="705" spans="1:32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2"/>
      <c r="W705" s="1068"/>
      <c r="X705" s="1321"/>
      <c r="Y705" s="1068"/>
      <c r="Z705" s="193"/>
      <c r="AA705" s="193"/>
      <c r="AB705" s="193"/>
      <c r="AC705" s="193"/>
      <c r="AD705" s="193"/>
      <c r="AE705" s="193"/>
      <c r="AF705" s="193"/>
    </row>
    <row r="706" spans="1:32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2"/>
      <c r="W706" s="1068"/>
      <c r="X706" s="1321"/>
      <c r="Y706" s="1068"/>
      <c r="Z706" s="193"/>
      <c r="AA706" s="193"/>
      <c r="AB706" s="193"/>
      <c r="AC706" s="193"/>
      <c r="AD706" s="193"/>
      <c r="AE706" s="193"/>
      <c r="AF706" s="193"/>
    </row>
    <row r="707" spans="1:32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2"/>
      <c r="W707" s="1068"/>
      <c r="X707" s="1321"/>
      <c r="Y707" s="1068"/>
      <c r="Z707" s="193"/>
      <c r="AA707" s="193"/>
      <c r="AB707" s="193"/>
      <c r="AC707" s="193"/>
      <c r="AD707" s="193"/>
      <c r="AE707" s="193"/>
      <c r="AF707" s="193"/>
    </row>
    <row r="708" spans="1:32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2"/>
      <c r="W708" s="1068"/>
      <c r="X708" s="1321"/>
      <c r="Y708" s="1068"/>
      <c r="Z708" s="193"/>
      <c r="AA708" s="193"/>
      <c r="AB708" s="193"/>
      <c r="AC708" s="193"/>
      <c r="AD708" s="193"/>
      <c r="AE708" s="193"/>
      <c r="AF708" s="193"/>
    </row>
    <row r="709" spans="1:32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2"/>
      <c r="W709" s="1068"/>
      <c r="X709" s="1321"/>
      <c r="Y709" s="1068"/>
      <c r="Z709" s="193"/>
      <c r="AA709" s="193"/>
      <c r="AB709" s="193"/>
      <c r="AC709" s="193"/>
      <c r="AD709" s="193"/>
      <c r="AE709" s="193"/>
      <c r="AF709" s="193"/>
    </row>
    <row r="710" spans="1:32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2"/>
      <c r="W710" s="1068"/>
      <c r="X710" s="1321"/>
      <c r="Y710" s="1068"/>
      <c r="Z710" s="193"/>
      <c r="AA710" s="193"/>
      <c r="AB710" s="193"/>
      <c r="AC710" s="193"/>
      <c r="AD710" s="193"/>
      <c r="AE710" s="193"/>
      <c r="AF710" s="193"/>
    </row>
    <row r="711" spans="1:32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2"/>
      <c r="W711" s="1068"/>
      <c r="X711" s="1321"/>
      <c r="Y711" s="1068"/>
      <c r="Z711" s="193"/>
      <c r="AA711" s="193"/>
      <c r="AB711" s="193"/>
      <c r="AC711" s="193"/>
      <c r="AD711" s="193"/>
      <c r="AE711" s="193"/>
      <c r="AF711" s="193"/>
    </row>
    <row r="712" spans="1:32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2"/>
      <c r="W712" s="1068"/>
      <c r="X712" s="1321"/>
      <c r="Y712" s="1068"/>
      <c r="Z712" s="193"/>
      <c r="AA712" s="193"/>
      <c r="AB712" s="193"/>
      <c r="AC712" s="193"/>
      <c r="AD712" s="193"/>
      <c r="AE712" s="193"/>
      <c r="AF712" s="193"/>
    </row>
    <row r="713" spans="1:32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2"/>
      <c r="W713" s="1068"/>
      <c r="X713" s="1321"/>
      <c r="Y713" s="1068"/>
      <c r="Z713" s="193"/>
      <c r="AA713" s="193"/>
      <c r="AB713" s="193"/>
      <c r="AC713" s="193"/>
      <c r="AD713" s="193"/>
      <c r="AE713" s="193"/>
      <c r="AF713" s="193"/>
    </row>
    <row r="714" spans="1:32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2"/>
      <c r="W714" s="1068"/>
      <c r="X714" s="1321"/>
      <c r="Y714" s="1068"/>
      <c r="Z714" s="193"/>
      <c r="AA714" s="193"/>
      <c r="AB714" s="193"/>
      <c r="AC714" s="193"/>
      <c r="AD714" s="193"/>
      <c r="AE714" s="193"/>
      <c r="AF714" s="193"/>
    </row>
    <row r="715" spans="1:32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2"/>
      <c r="W715" s="1068"/>
      <c r="X715" s="1321"/>
      <c r="Y715" s="1068"/>
      <c r="Z715" s="193"/>
      <c r="AA715" s="193"/>
      <c r="AB715" s="193"/>
      <c r="AC715" s="193"/>
      <c r="AD715" s="193"/>
      <c r="AE715" s="193"/>
      <c r="AF715" s="193"/>
    </row>
    <row r="716" spans="1:32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2"/>
      <c r="W716" s="1068"/>
      <c r="X716" s="1321"/>
      <c r="Y716" s="1068"/>
      <c r="Z716" s="193"/>
      <c r="AA716" s="193"/>
      <c r="AB716" s="193"/>
      <c r="AC716" s="193"/>
      <c r="AD716" s="193"/>
      <c r="AE716" s="193"/>
      <c r="AF716" s="193"/>
    </row>
    <row r="717" spans="1:32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2"/>
      <c r="W717" s="1068"/>
      <c r="X717" s="1321"/>
      <c r="Y717" s="1068"/>
      <c r="Z717" s="193"/>
      <c r="AA717" s="193"/>
      <c r="AB717" s="193"/>
      <c r="AC717" s="193"/>
      <c r="AD717" s="193"/>
      <c r="AE717" s="193"/>
      <c r="AF717" s="193"/>
    </row>
    <row r="718" spans="1:32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2"/>
      <c r="W718" s="1068"/>
      <c r="X718" s="1321"/>
      <c r="Y718" s="1068"/>
      <c r="Z718" s="193"/>
      <c r="AA718" s="193"/>
      <c r="AB718" s="193"/>
      <c r="AC718" s="193"/>
      <c r="AD718" s="193"/>
      <c r="AE718" s="193"/>
      <c r="AF718" s="193"/>
    </row>
    <row r="719" spans="1:32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2"/>
      <c r="W719" s="1068"/>
      <c r="X719" s="1321"/>
      <c r="Y719" s="1068"/>
      <c r="Z719" s="193"/>
      <c r="AA719" s="193"/>
      <c r="AB719" s="193"/>
      <c r="AC719" s="193"/>
      <c r="AD719" s="193"/>
      <c r="AE719" s="193"/>
      <c r="AF719" s="193"/>
    </row>
    <row r="720" spans="1:32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2"/>
      <c r="W720" s="1068"/>
      <c r="X720" s="1321"/>
      <c r="Y720" s="1068"/>
      <c r="Z720" s="193"/>
      <c r="AA720" s="193"/>
      <c r="AB720" s="193"/>
      <c r="AC720" s="193"/>
      <c r="AD720" s="193"/>
      <c r="AE720" s="193"/>
      <c r="AF720" s="193"/>
    </row>
    <row r="721" spans="1:32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2"/>
      <c r="W721" s="1068"/>
      <c r="X721" s="1321"/>
      <c r="Y721" s="1068"/>
      <c r="Z721" s="193"/>
      <c r="AA721" s="193"/>
      <c r="AB721" s="193"/>
      <c r="AC721" s="193"/>
      <c r="AD721" s="193"/>
      <c r="AE721" s="193"/>
      <c r="AF721" s="193"/>
    </row>
    <row r="722" spans="1:32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2"/>
      <c r="W722" s="1068"/>
      <c r="X722" s="1321"/>
      <c r="Y722" s="1068"/>
      <c r="Z722" s="193"/>
      <c r="AA722" s="193"/>
      <c r="AB722" s="193"/>
      <c r="AC722" s="193"/>
      <c r="AD722" s="193"/>
      <c r="AE722" s="193"/>
      <c r="AF722" s="193"/>
    </row>
    <row r="723" spans="1:32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2"/>
      <c r="W723" s="1068"/>
      <c r="X723" s="1321"/>
      <c r="Y723" s="1068"/>
      <c r="Z723" s="193"/>
      <c r="AA723" s="193"/>
      <c r="AB723" s="193"/>
      <c r="AC723" s="193"/>
      <c r="AD723" s="193"/>
      <c r="AE723" s="193"/>
      <c r="AF723" s="193"/>
    </row>
    <row r="724" spans="1:32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2"/>
      <c r="W724" s="1068"/>
      <c r="X724" s="1321"/>
      <c r="Y724" s="1068"/>
      <c r="Z724" s="193"/>
      <c r="AA724" s="193"/>
      <c r="AB724" s="193"/>
      <c r="AC724" s="193"/>
      <c r="AD724" s="193"/>
      <c r="AE724" s="193"/>
      <c r="AF724" s="193"/>
    </row>
    <row r="725" spans="1:32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2"/>
      <c r="W725" s="1068"/>
      <c r="X725" s="1321"/>
      <c r="Y725" s="1068"/>
      <c r="Z725" s="193"/>
      <c r="AA725" s="193"/>
      <c r="AB725" s="193"/>
      <c r="AC725" s="193"/>
      <c r="AD725" s="193"/>
      <c r="AE725" s="193"/>
      <c r="AF725" s="193"/>
    </row>
    <row r="726" spans="1:32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2"/>
      <c r="W726" s="1068"/>
      <c r="X726" s="1321"/>
      <c r="Y726" s="1068"/>
      <c r="Z726" s="193"/>
      <c r="AA726" s="193"/>
      <c r="AB726" s="193"/>
      <c r="AC726" s="193"/>
      <c r="AD726" s="193"/>
      <c r="AE726" s="193"/>
      <c r="AF726" s="193"/>
    </row>
    <row r="727" spans="1:32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2"/>
      <c r="W727" s="1068"/>
      <c r="X727" s="1321"/>
      <c r="Y727" s="1068"/>
      <c r="Z727" s="193"/>
      <c r="AA727" s="193"/>
      <c r="AB727" s="193"/>
      <c r="AC727" s="193"/>
      <c r="AD727" s="193"/>
      <c r="AE727" s="193"/>
      <c r="AF727" s="193"/>
    </row>
    <row r="728" spans="1:32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2"/>
      <c r="W728" s="1068"/>
      <c r="X728" s="1321"/>
      <c r="Y728" s="1068"/>
      <c r="Z728" s="193"/>
      <c r="AA728" s="193"/>
      <c r="AB728" s="193"/>
      <c r="AC728" s="193"/>
      <c r="AD728" s="193"/>
      <c r="AE728" s="193"/>
      <c r="AF728" s="193"/>
    </row>
    <row r="729" spans="1:32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2"/>
      <c r="W729" s="1068"/>
      <c r="X729" s="1321"/>
      <c r="Y729" s="1068"/>
      <c r="Z729" s="193"/>
      <c r="AA729" s="193"/>
      <c r="AB729" s="193"/>
      <c r="AC729" s="193"/>
      <c r="AD729" s="193"/>
      <c r="AE729" s="193"/>
      <c r="AF729" s="193"/>
    </row>
    <row r="730" spans="1:32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2"/>
      <c r="W730" s="1068"/>
      <c r="X730" s="1321"/>
      <c r="Y730" s="1068"/>
      <c r="Z730" s="193"/>
      <c r="AA730" s="193"/>
      <c r="AB730" s="193"/>
      <c r="AC730" s="193"/>
      <c r="AD730" s="193"/>
      <c r="AE730" s="193"/>
      <c r="AF730" s="193"/>
    </row>
    <row r="731" spans="1:32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2"/>
      <c r="W731" s="1068"/>
      <c r="X731" s="1321"/>
      <c r="Y731" s="1068"/>
      <c r="Z731" s="193"/>
      <c r="AA731" s="193"/>
      <c r="AB731" s="193"/>
      <c r="AC731" s="193"/>
      <c r="AD731" s="193"/>
      <c r="AE731" s="193"/>
      <c r="AF731" s="193"/>
    </row>
    <row r="732" spans="1: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2"/>
      <c r="W732" s="1068"/>
      <c r="X732" s="1321"/>
      <c r="Y732" s="1068"/>
      <c r="Z732" s="193"/>
      <c r="AA732" s="193"/>
      <c r="AB732" s="193"/>
      <c r="AC732" s="193"/>
      <c r="AD732" s="193"/>
      <c r="AE732" s="193"/>
      <c r="AF732" s="193"/>
    </row>
    <row r="733" spans="1:32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2"/>
      <c r="W733" s="1068"/>
      <c r="X733" s="1321"/>
      <c r="Y733" s="1068"/>
      <c r="Z733" s="193"/>
      <c r="AA733" s="193"/>
      <c r="AB733" s="193"/>
      <c r="AC733" s="193"/>
      <c r="AD733" s="193"/>
      <c r="AE733" s="193"/>
      <c r="AF733" s="193"/>
    </row>
    <row r="734" spans="1:32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2"/>
      <c r="W734" s="1068"/>
      <c r="X734" s="1321"/>
      <c r="Y734" s="1068"/>
      <c r="Z734" s="193"/>
      <c r="AA734" s="193"/>
      <c r="AB734" s="193"/>
      <c r="AC734" s="193"/>
      <c r="AD734" s="193"/>
      <c r="AE734" s="193"/>
      <c r="AF734" s="193"/>
    </row>
    <row r="735" spans="1:32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2"/>
      <c r="W735" s="1068"/>
      <c r="X735" s="1321"/>
      <c r="Y735" s="1068"/>
      <c r="Z735" s="193"/>
      <c r="AA735" s="193"/>
      <c r="AB735" s="193"/>
      <c r="AC735" s="193"/>
      <c r="AD735" s="193"/>
      <c r="AE735" s="193"/>
      <c r="AF735" s="193"/>
    </row>
    <row r="736" spans="1:32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2"/>
      <c r="W736" s="1068"/>
      <c r="X736" s="1321"/>
      <c r="Y736" s="1068"/>
      <c r="Z736" s="193"/>
      <c r="AA736" s="193"/>
      <c r="AB736" s="193"/>
      <c r="AC736" s="193"/>
      <c r="AD736" s="193"/>
      <c r="AE736" s="193"/>
      <c r="AF736" s="193"/>
    </row>
    <row r="737" spans="1:32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2"/>
      <c r="W737" s="1068"/>
      <c r="X737" s="1321"/>
      <c r="Y737" s="1068"/>
      <c r="Z737" s="193"/>
      <c r="AA737" s="193"/>
      <c r="AB737" s="193"/>
      <c r="AC737" s="193"/>
      <c r="AD737" s="193"/>
      <c r="AE737" s="193"/>
      <c r="AF737" s="193"/>
    </row>
    <row r="738" spans="1:32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2"/>
      <c r="W738" s="1068"/>
      <c r="X738" s="1321"/>
      <c r="Y738" s="1068"/>
      <c r="Z738" s="193"/>
      <c r="AA738" s="193"/>
      <c r="AB738" s="193"/>
      <c r="AC738" s="193"/>
      <c r="AD738" s="193"/>
      <c r="AE738" s="193"/>
      <c r="AF738" s="193"/>
    </row>
    <row r="739" spans="1:32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2"/>
      <c r="W739" s="1068"/>
      <c r="X739" s="1321"/>
      <c r="Y739" s="1068"/>
      <c r="Z739" s="193"/>
      <c r="AA739" s="193"/>
      <c r="AB739" s="193"/>
      <c r="AC739" s="193"/>
      <c r="AD739" s="193"/>
      <c r="AE739" s="193"/>
      <c r="AF739" s="193"/>
    </row>
    <row r="740" spans="1:32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2"/>
      <c r="W740" s="1068"/>
      <c r="X740" s="1321"/>
      <c r="Y740" s="1068"/>
      <c r="Z740" s="193"/>
      <c r="AA740" s="193"/>
      <c r="AB740" s="193"/>
      <c r="AC740" s="193"/>
      <c r="AD740" s="193"/>
      <c r="AE740" s="193"/>
      <c r="AF740" s="193"/>
    </row>
    <row r="741" spans="1:32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2"/>
      <c r="W741" s="1068"/>
      <c r="X741" s="1321"/>
      <c r="Y741" s="1068"/>
      <c r="Z741" s="193"/>
      <c r="AA741" s="193"/>
      <c r="AB741" s="193"/>
      <c r="AC741" s="193"/>
      <c r="AD741" s="193"/>
      <c r="AE741" s="193"/>
      <c r="AF741" s="193"/>
    </row>
    <row r="742" spans="1:32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2"/>
      <c r="W742" s="1068"/>
      <c r="X742" s="1321"/>
      <c r="Y742" s="1068"/>
      <c r="Z742" s="193"/>
      <c r="AA742" s="193"/>
      <c r="AB742" s="193"/>
      <c r="AC742" s="193"/>
      <c r="AD742" s="193"/>
      <c r="AE742" s="193"/>
      <c r="AF742" s="193"/>
    </row>
    <row r="743" spans="1:32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2"/>
      <c r="W743" s="1068"/>
      <c r="X743" s="1321"/>
      <c r="Y743" s="1068"/>
      <c r="Z743" s="193"/>
      <c r="AA743" s="193"/>
      <c r="AB743" s="193"/>
      <c r="AC743" s="193"/>
      <c r="AD743" s="193"/>
      <c r="AE743" s="193"/>
      <c r="AF743" s="193"/>
    </row>
    <row r="744" spans="1:32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2"/>
      <c r="W744" s="1068"/>
      <c r="X744" s="1321"/>
      <c r="Y744" s="1068"/>
      <c r="Z744" s="193"/>
      <c r="AA744" s="193"/>
      <c r="AB744" s="193"/>
      <c r="AC744" s="193"/>
      <c r="AD744" s="193"/>
      <c r="AE744" s="193"/>
      <c r="AF744" s="193"/>
    </row>
    <row r="745" spans="1:32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2"/>
      <c r="W745" s="1068"/>
      <c r="X745" s="1321"/>
      <c r="Y745" s="1068"/>
      <c r="Z745" s="193"/>
      <c r="AA745" s="193"/>
      <c r="AB745" s="193"/>
      <c r="AC745" s="193"/>
      <c r="AD745" s="193"/>
      <c r="AE745" s="193"/>
      <c r="AF745" s="193"/>
    </row>
    <row r="746" spans="1:32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2"/>
      <c r="W746" s="1068"/>
      <c r="X746" s="1321"/>
      <c r="Y746" s="1068"/>
      <c r="Z746" s="193"/>
      <c r="AA746" s="193"/>
      <c r="AB746" s="193"/>
      <c r="AC746" s="193"/>
      <c r="AD746" s="193"/>
      <c r="AE746" s="193"/>
      <c r="AF746" s="193"/>
    </row>
    <row r="747" spans="1:32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2"/>
      <c r="W747" s="1068"/>
      <c r="X747" s="1321"/>
      <c r="Y747" s="1068"/>
      <c r="Z747" s="193"/>
      <c r="AA747" s="193"/>
      <c r="AB747" s="193"/>
      <c r="AC747" s="193"/>
      <c r="AD747" s="193"/>
      <c r="AE747" s="193"/>
      <c r="AF747" s="193"/>
    </row>
    <row r="748" spans="1:32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2"/>
      <c r="W748" s="1068"/>
      <c r="X748" s="1321"/>
      <c r="Y748" s="1068"/>
      <c r="Z748" s="193"/>
      <c r="AA748" s="193"/>
      <c r="AB748" s="193"/>
      <c r="AC748" s="193"/>
      <c r="AD748" s="193"/>
      <c r="AE748" s="193"/>
      <c r="AF748" s="193"/>
    </row>
    <row r="749" spans="1:32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2"/>
      <c r="W749" s="1068"/>
      <c r="X749" s="1321"/>
      <c r="Y749" s="1068"/>
      <c r="Z749" s="193"/>
      <c r="AA749" s="193"/>
      <c r="AB749" s="193"/>
      <c r="AC749" s="193"/>
      <c r="AD749" s="193"/>
      <c r="AE749" s="193"/>
      <c r="AF749" s="193"/>
    </row>
    <row r="750" spans="1:32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2"/>
      <c r="W750" s="1068"/>
      <c r="X750" s="1321"/>
      <c r="Y750" s="1068"/>
      <c r="Z750" s="193"/>
      <c r="AA750" s="193"/>
      <c r="AB750" s="193"/>
      <c r="AC750" s="193"/>
      <c r="AD750" s="193"/>
      <c r="AE750" s="193"/>
      <c r="AF750" s="193"/>
    </row>
    <row r="751" spans="1:32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2"/>
      <c r="W751" s="1068"/>
      <c r="X751" s="1321"/>
      <c r="Y751" s="1068"/>
      <c r="Z751" s="193"/>
      <c r="AA751" s="193"/>
      <c r="AB751" s="193"/>
      <c r="AC751" s="193"/>
      <c r="AD751" s="193"/>
      <c r="AE751" s="193"/>
      <c r="AF751" s="193"/>
    </row>
    <row r="752" spans="1:32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2"/>
      <c r="W752" s="1068"/>
      <c r="X752" s="1321"/>
      <c r="Y752" s="1068"/>
      <c r="Z752" s="193"/>
      <c r="AA752" s="193"/>
      <c r="AB752" s="193"/>
      <c r="AC752" s="193"/>
      <c r="AD752" s="193"/>
      <c r="AE752" s="193"/>
      <c r="AF752" s="193"/>
    </row>
    <row r="753" spans="1:32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2"/>
      <c r="W753" s="1068"/>
      <c r="X753" s="1321"/>
      <c r="Y753" s="1068"/>
      <c r="Z753" s="193"/>
      <c r="AA753" s="193"/>
      <c r="AB753" s="193"/>
      <c r="AC753" s="193"/>
      <c r="AD753" s="193"/>
      <c r="AE753" s="193"/>
      <c r="AF753" s="193"/>
    </row>
    <row r="754" spans="1:32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2"/>
      <c r="W754" s="1068"/>
      <c r="X754" s="1321"/>
      <c r="Y754" s="1068"/>
      <c r="Z754" s="193"/>
      <c r="AA754" s="193"/>
      <c r="AB754" s="193"/>
      <c r="AC754" s="193"/>
      <c r="AD754" s="193"/>
      <c r="AE754" s="193"/>
      <c r="AF754" s="193"/>
    </row>
    <row r="755" spans="1:32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2"/>
      <c r="W755" s="1068"/>
      <c r="X755" s="1321"/>
      <c r="Y755" s="1068"/>
      <c r="Z755" s="193"/>
      <c r="AA755" s="193"/>
      <c r="AB755" s="193"/>
      <c r="AC755" s="193"/>
      <c r="AD755" s="193"/>
      <c r="AE755" s="193"/>
      <c r="AF755" s="193"/>
    </row>
    <row r="756" spans="1:32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2"/>
      <c r="W756" s="1068"/>
      <c r="X756" s="1321"/>
      <c r="Y756" s="1068"/>
      <c r="Z756" s="193"/>
      <c r="AA756" s="193"/>
      <c r="AB756" s="193"/>
      <c r="AC756" s="193"/>
      <c r="AD756" s="193"/>
      <c r="AE756" s="193"/>
      <c r="AF756" s="193"/>
    </row>
    <row r="757" spans="1:32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2"/>
      <c r="W757" s="1068"/>
      <c r="X757" s="1321"/>
      <c r="Y757" s="1068"/>
      <c r="Z757" s="193"/>
      <c r="AA757" s="193"/>
      <c r="AB757" s="193"/>
      <c r="AC757" s="193"/>
      <c r="AD757" s="193"/>
      <c r="AE757" s="193"/>
      <c r="AF757" s="193"/>
    </row>
    <row r="758" spans="1:32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2"/>
      <c r="W758" s="1068"/>
      <c r="X758" s="1321"/>
      <c r="Y758" s="1068"/>
      <c r="Z758" s="193"/>
      <c r="AA758" s="193"/>
      <c r="AB758" s="193"/>
      <c r="AC758" s="193"/>
      <c r="AD758" s="193"/>
      <c r="AE758" s="193"/>
      <c r="AF758" s="193"/>
    </row>
    <row r="759" spans="1:32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2"/>
      <c r="W759" s="1068"/>
      <c r="X759" s="1321"/>
      <c r="Y759" s="1068"/>
      <c r="Z759" s="193"/>
      <c r="AA759" s="193"/>
      <c r="AB759" s="193"/>
      <c r="AC759" s="193"/>
      <c r="AD759" s="193"/>
      <c r="AE759" s="193"/>
      <c r="AF759" s="193"/>
    </row>
    <row r="760" spans="1:32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2"/>
      <c r="W760" s="1068"/>
      <c r="X760" s="1321"/>
      <c r="Y760" s="1068"/>
      <c r="Z760" s="193"/>
      <c r="AA760" s="193"/>
      <c r="AB760" s="193"/>
      <c r="AC760" s="193"/>
      <c r="AD760" s="193"/>
      <c r="AE760" s="193"/>
      <c r="AF760" s="193"/>
    </row>
    <row r="761" spans="1:32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2"/>
      <c r="W761" s="1068"/>
      <c r="X761" s="1321"/>
      <c r="Y761" s="1068"/>
      <c r="Z761" s="193"/>
      <c r="AA761" s="193"/>
      <c r="AB761" s="193"/>
      <c r="AC761" s="193"/>
      <c r="AD761" s="193"/>
      <c r="AE761" s="193"/>
      <c r="AF761" s="193"/>
    </row>
    <row r="762" spans="1:32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2"/>
      <c r="W762" s="1068"/>
      <c r="X762" s="1321"/>
      <c r="Y762" s="1068"/>
      <c r="Z762" s="193"/>
      <c r="AA762" s="193"/>
      <c r="AB762" s="193"/>
      <c r="AC762" s="193"/>
      <c r="AD762" s="193"/>
      <c r="AE762" s="193"/>
      <c r="AF762" s="193"/>
    </row>
    <row r="763" spans="1:32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2"/>
      <c r="W763" s="1068"/>
      <c r="X763" s="1321"/>
      <c r="Y763" s="1068"/>
      <c r="Z763" s="193"/>
      <c r="AA763" s="193"/>
      <c r="AB763" s="193"/>
      <c r="AC763" s="193"/>
      <c r="AD763" s="193"/>
      <c r="AE763" s="193"/>
      <c r="AF763" s="193"/>
    </row>
    <row r="764" spans="1:32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2"/>
      <c r="W764" s="1068"/>
      <c r="X764" s="1321"/>
      <c r="Y764" s="1068"/>
      <c r="Z764" s="193"/>
      <c r="AA764" s="193"/>
      <c r="AB764" s="193"/>
      <c r="AC764" s="193"/>
      <c r="AD764" s="193"/>
      <c r="AE764" s="193"/>
      <c r="AF764" s="193"/>
    </row>
    <row r="765" spans="1:32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2"/>
      <c r="W765" s="1068"/>
      <c r="X765" s="1321"/>
      <c r="Y765" s="1068"/>
      <c r="Z765" s="193"/>
      <c r="AA765" s="193"/>
      <c r="AB765" s="193"/>
      <c r="AC765" s="193"/>
      <c r="AD765" s="193"/>
      <c r="AE765" s="193"/>
      <c r="AF765" s="193"/>
    </row>
    <row r="766" spans="1:32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2"/>
      <c r="W766" s="1068"/>
      <c r="X766" s="1321"/>
      <c r="Y766" s="1068"/>
      <c r="Z766" s="193"/>
      <c r="AA766" s="193"/>
      <c r="AB766" s="193"/>
      <c r="AC766" s="193"/>
      <c r="AD766" s="193"/>
      <c r="AE766" s="193"/>
      <c r="AF766" s="193"/>
    </row>
    <row r="767" spans="1:32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2"/>
      <c r="W767" s="1068"/>
      <c r="X767" s="1321"/>
      <c r="Y767" s="1068"/>
      <c r="Z767" s="193"/>
      <c r="AA767" s="193"/>
      <c r="AB767" s="193"/>
      <c r="AC767" s="193"/>
      <c r="AD767" s="193"/>
      <c r="AE767" s="193"/>
      <c r="AF767" s="193"/>
    </row>
    <row r="768" spans="1:32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2"/>
      <c r="W768" s="1068"/>
      <c r="X768" s="1321"/>
      <c r="Y768" s="1068"/>
      <c r="Z768" s="193"/>
      <c r="AA768" s="193"/>
      <c r="AB768" s="193"/>
      <c r="AC768" s="193"/>
      <c r="AD768" s="193"/>
      <c r="AE768" s="193"/>
      <c r="AF768" s="193"/>
    </row>
    <row r="769" spans="1:32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2"/>
      <c r="W769" s="1068"/>
      <c r="X769" s="1321"/>
      <c r="Y769" s="1068"/>
      <c r="Z769" s="193"/>
      <c r="AA769" s="193"/>
      <c r="AB769" s="193"/>
      <c r="AC769" s="193"/>
      <c r="AD769" s="193"/>
      <c r="AE769" s="193"/>
      <c r="AF769" s="193"/>
    </row>
    <row r="770" spans="1:32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2"/>
      <c r="W770" s="1068"/>
      <c r="X770" s="1321"/>
      <c r="Y770" s="1068"/>
      <c r="Z770" s="193"/>
      <c r="AA770" s="193"/>
      <c r="AB770" s="193"/>
      <c r="AC770" s="193"/>
      <c r="AD770" s="193"/>
      <c r="AE770" s="193"/>
      <c r="AF770" s="193"/>
    </row>
    <row r="771" spans="1:32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2"/>
      <c r="W771" s="1068"/>
      <c r="X771" s="1321"/>
      <c r="Y771" s="1068"/>
      <c r="Z771" s="193"/>
      <c r="AA771" s="193"/>
      <c r="AB771" s="193"/>
      <c r="AC771" s="193"/>
      <c r="AD771" s="193"/>
      <c r="AE771" s="193"/>
      <c r="AF771" s="193"/>
    </row>
    <row r="772" spans="1:32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2"/>
      <c r="W772" s="1068"/>
      <c r="X772" s="1321"/>
      <c r="Y772" s="1068"/>
      <c r="Z772" s="193"/>
      <c r="AA772" s="193"/>
      <c r="AB772" s="193"/>
      <c r="AC772" s="193"/>
      <c r="AD772" s="193"/>
      <c r="AE772" s="193"/>
      <c r="AF772" s="193"/>
    </row>
    <row r="773" spans="1:32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2"/>
      <c r="W773" s="1068"/>
      <c r="X773" s="1321"/>
      <c r="Y773" s="1068"/>
      <c r="Z773" s="193"/>
      <c r="AA773" s="193"/>
      <c r="AB773" s="193"/>
      <c r="AC773" s="193"/>
      <c r="AD773" s="193"/>
      <c r="AE773" s="193"/>
      <c r="AF773" s="193"/>
    </row>
    <row r="774" spans="1:32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2"/>
      <c r="W774" s="1068"/>
      <c r="X774" s="1321"/>
      <c r="Y774" s="1068"/>
      <c r="Z774" s="193"/>
      <c r="AA774" s="193"/>
      <c r="AB774" s="193"/>
      <c r="AC774" s="193"/>
      <c r="AD774" s="193"/>
      <c r="AE774" s="193"/>
      <c r="AF774" s="193"/>
    </row>
    <row r="775" spans="1:32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2"/>
      <c r="W775" s="1068"/>
      <c r="X775" s="1321"/>
      <c r="Y775" s="1068"/>
      <c r="Z775" s="193"/>
      <c r="AA775" s="193"/>
      <c r="AB775" s="193"/>
      <c r="AC775" s="193"/>
      <c r="AD775" s="193"/>
      <c r="AE775" s="193"/>
      <c r="AF775" s="193"/>
    </row>
    <row r="776" spans="1:32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2"/>
      <c r="W776" s="1068"/>
      <c r="X776" s="1321"/>
      <c r="Y776" s="1068"/>
      <c r="Z776" s="193"/>
      <c r="AA776" s="193"/>
      <c r="AB776" s="193"/>
      <c r="AC776" s="193"/>
      <c r="AD776" s="193"/>
      <c r="AE776" s="193"/>
      <c r="AF776" s="193"/>
    </row>
    <row r="777" spans="1:32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2"/>
      <c r="W777" s="1068"/>
      <c r="X777" s="1321"/>
      <c r="Y777" s="1068"/>
      <c r="Z777" s="193"/>
      <c r="AA777" s="193"/>
      <c r="AB777" s="193"/>
      <c r="AC777" s="193"/>
      <c r="AD777" s="193"/>
      <c r="AE777" s="193"/>
      <c r="AF777" s="193"/>
    </row>
    <row r="778" spans="1:32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2"/>
      <c r="W778" s="1068"/>
      <c r="X778" s="1321"/>
      <c r="Y778" s="1068"/>
      <c r="Z778" s="193"/>
      <c r="AA778" s="193"/>
      <c r="AB778" s="193"/>
      <c r="AC778" s="193"/>
      <c r="AD778" s="193"/>
      <c r="AE778" s="193"/>
      <c r="AF778" s="193"/>
    </row>
    <row r="779" spans="1:32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2"/>
      <c r="W779" s="1068"/>
      <c r="X779" s="1321"/>
      <c r="Y779" s="1068"/>
      <c r="Z779" s="193"/>
      <c r="AA779" s="193"/>
      <c r="AB779" s="193"/>
      <c r="AC779" s="193"/>
      <c r="AD779" s="193"/>
      <c r="AE779" s="193"/>
      <c r="AF779" s="193"/>
    </row>
    <row r="780" spans="1:32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2"/>
      <c r="W780" s="1068"/>
      <c r="X780" s="1321"/>
      <c r="Y780" s="1068"/>
      <c r="Z780" s="193"/>
      <c r="AA780" s="193"/>
      <c r="AB780" s="193"/>
      <c r="AC780" s="193"/>
      <c r="AD780" s="193"/>
      <c r="AE780" s="193"/>
      <c r="AF780" s="193"/>
    </row>
    <row r="781" spans="1:32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2"/>
      <c r="W781" s="1068"/>
      <c r="X781" s="1321"/>
      <c r="Y781" s="1068"/>
      <c r="Z781" s="193"/>
      <c r="AA781" s="193"/>
      <c r="AB781" s="193"/>
      <c r="AC781" s="193"/>
      <c r="AD781" s="193"/>
      <c r="AE781" s="193"/>
      <c r="AF781" s="193"/>
    </row>
    <row r="782" spans="1:32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2"/>
      <c r="W782" s="1068"/>
      <c r="X782" s="1321"/>
      <c r="Y782" s="1068"/>
      <c r="Z782" s="193"/>
      <c r="AA782" s="193"/>
      <c r="AB782" s="193"/>
      <c r="AC782" s="193"/>
      <c r="AD782" s="193"/>
      <c r="AE782" s="193"/>
      <c r="AF782" s="193"/>
    </row>
    <row r="783" spans="1:32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2"/>
      <c r="W783" s="1068"/>
      <c r="X783" s="1321"/>
      <c r="Y783" s="1068"/>
      <c r="Z783" s="193"/>
      <c r="AA783" s="193"/>
      <c r="AB783" s="193"/>
      <c r="AC783" s="193"/>
      <c r="AD783" s="193"/>
      <c r="AE783" s="193"/>
      <c r="AF783" s="193"/>
    </row>
    <row r="784" spans="1:32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2"/>
      <c r="W784" s="1068"/>
      <c r="X784" s="1321"/>
      <c r="Y784" s="1068"/>
      <c r="Z784" s="193"/>
      <c r="AA784" s="193"/>
      <c r="AB784" s="193"/>
      <c r="AC784" s="193"/>
      <c r="AD784" s="193"/>
      <c r="AE784" s="193"/>
      <c r="AF784" s="193"/>
    </row>
    <row r="785" spans="1:32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2"/>
      <c r="W785" s="1068"/>
      <c r="X785" s="1321"/>
      <c r="Y785" s="1068"/>
      <c r="Z785" s="193"/>
      <c r="AA785" s="193"/>
      <c r="AB785" s="193"/>
      <c r="AC785" s="193"/>
      <c r="AD785" s="193"/>
      <c r="AE785" s="193"/>
      <c r="AF785" s="193"/>
    </row>
    <row r="786" spans="1:32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2"/>
      <c r="W786" s="1068"/>
      <c r="X786" s="1321"/>
      <c r="Y786" s="1068"/>
      <c r="Z786" s="193"/>
      <c r="AA786" s="193"/>
      <c r="AB786" s="193"/>
      <c r="AC786" s="193"/>
      <c r="AD786" s="193"/>
      <c r="AE786" s="193"/>
      <c r="AF786" s="193"/>
    </row>
    <row r="787" spans="1:32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2"/>
      <c r="W787" s="1068"/>
      <c r="X787" s="1321"/>
      <c r="Y787" s="1068"/>
      <c r="Z787" s="193"/>
      <c r="AA787" s="193"/>
      <c r="AB787" s="193"/>
      <c r="AC787" s="193"/>
      <c r="AD787" s="193"/>
      <c r="AE787" s="193"/>
      <c r="AF787" s="193"/>
    </row>
    <row r="788" spans="1:32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2"/>
      <c r="W788" s="1068"/>
      <c r="X788" s="1321"/>
      <c r="Y788" s="1068"/>
      <c r="Z788" s="193"/>
      <c r="AA788" s="193"/>
      <c r="AB788" s="193"/>
      <c r="AC788" s="193"/>
      <c r="AD788" s="193"/>
      <c r="AE788" s="193"/>
      <c r="AF788" s="193"/>
    </row>
    <row r="789" spans="1:32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2"/>
      <c r="W789" s="1068"/>
      <c r="X789" s="1321"/>
      <c r="Y789" s="1068"/>
      <c r="Z789" s="193"/>
      <c r="AA789" s="193"/>
      <c r="AB789" s="193"/>
      <c r="AC789" s="193"/>
      <c r="AD789" s="193"/>
      <c r="AE789" s="193"/>
      <c r="AF789" s="193"/>
    </row>
    <row r="790" spans="1:32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2"/>
      <c r="W790" s="1068"/>
      <c r="X790" s="1321"/>
      <c r="Y790" s="1068"/>
      <c r="Z790" s="193"/>
      <c r="AA790" s="193"/>
      <c r="AB790" s="193"/>
      <c r="AC790" s="193"/>
      <c r="AD790" s="193"/>
      <c r="AE790" s="193"/>
      <c r="AF790" s="193"/>
    </row>
    <row r="791" spans="1:32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2"/>
      <c r="W791" s="1068"/>
      <c r="X791" s="1321"/>
      <c r="Y791" s="1068"/>
      <c r="Z791" s="193"/>
      <c r="AA791" s="193"/>
      <c r="AB791" s="193"/>
      <c r="AC791" s="193"/>
      <c r="AD791" s="193"/>
      <c r="AE791" s="193"/>
      <c r="AF791" s="193"/>
    </row>
    <row r="792" spans="1:32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2"/>
      <c r="W792" s="1068"/>
      <c r="X792" s="1321"/>
      <c r="Y792" s="1068"/>
      <c r="Z792" s="193"/>
      <c r="AA792" s="193"/>
      <c r="AB792" s="193"/>
      <c r="AC792" s="193"/>
      <c r="AD792" s="193"/>
      <c r="AE792" s="193"/>
      <c r="AF792" s="193"/>
    </row>
    <row r="793" spans="1:32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2"/>
      <c r="W793" s="1068"/>
      <c r="X793" s="1321"/>
      <c r="Y793" s="1068"/>
      <c r="Z793" s="193"/>
      <c r="AA793" s="193"/>
      <c r="AB793" s="193"/>
      <c r="AC793" s="193"/>
      <c r="AD793" s="193"/>
      <c r="AE793" s="193"/>
      <c r="AF793" s="193"/>
    </row>
    <row r="794" spans="1:32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2"/>
      <c r="W794" s="1068"/>
      <c r="X794" s="1321"/>
      <c r="Y794" s="1068"/>
      <c r="Z794" s="193"/>
      <c r="AA794" s="193"/>
      <c r="AB794" s="193"/>
      <c r="AC794" s="193"/>
      <c r="AD794" s="193"/>
      <c r="AE794" s="193"/>
      <c r="AF794" s="193"/>
    </row>
    <row r="795" spans="1:32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2"/>
      <c r="W795" s="1068"/>
      <c r="X795" s="1321"/>
      <c r="Y795" s="1068"/>
      <c r="Z795" s="193"/>
      <c r="AA795" s="193"/>
      <c r="AB795" s="193"/>
      <c r="AC795" s="193"/>
      <c r="AD795" s="193"/>
      <c r="AE795" s="193"/>
      <c r="AF795" s="193"/>
    </row>
    <row r="796" spans="1:32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2"/>
      <c r="W796" s="1068"/>
      <c r="X796" s="1321"/>
      <c r="Y796" s="1068"/>
      <c r="Z796" s="193"/>
      <c r="AA796" s="193"/>
      <c r="AB796" s="193"/>
      <c r="AC796" s="193"/>
      <c r="AD796" s="193"/>
      <c r="AE796" s="193"/>
      <c r="AF796" s="193"/>
    </row>
    <row r="797" spans="1:32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2"/>
      <c r="W797" s="1068"/>
      <c r="X797" s="1321"/>
      <c r="Y797" s="1068"/>
      <c r="Z797" s="193"/>
      <c r="AA797" s="193"/>
      <c r="AB797" s="193"/>
      <c r="AC797" s="193"/>
      <c r="AD797" s="193"/>
      <c r="AE797" s="193"/>
      <c r="AF797" s="193"/>
    </row>
    <row r="798" spans="1:32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2"/>
      <c r="W798" s="1068"/>
      <c r="X798" s="1321"/>
      <c r="Y798" s="1068"/>
      <c r="Z798" s="193"/>
      <c r="AA798" s="193"/>
      <c r="AB798" s="193"/>
      <c r="AC798" s="193"/>
      <c r="AD798" s="193"/>
      <c r="AE798" s="193"/>
      <c r="AF798" s="193"/>
    </row>
    <row r="799" spans="1:32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2"/>
      <c r="W799" s="1068"/>
      <c r="X799" s="1321"/>
      <c r="Y799" s="1068"/>
      <c r="Z799" s="193"/>
      <c r="AA799" s="193"/>
      <c r="AB799" s="193"/>
      <c r="AC799" s="193"/>
      <c r="AD799" s="193"/>
      <c r="AE799" s="193"/>
      <c r="AF799" s="193"/>
    </row>
    <row r="800" spans="1:32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2"/>
      <c r="W800" s="1068"/>
      <c r="X800" s="1321"/>
      <c r="Y800" s="1068"/>
      <c r="Z800" s="193"/>
      <c r="AA800" s="193"/>
      <c r="AB800" s="193"/>
      <c r="AC800" s="193"/>
      <c r="AD800" s="193"/>
      <c r="AE800" s="193"/>
      <c r="AF800" s="193"/>
    </row>
    <row r="801" spans="1:32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2"/>
      <c r="W801" s="1068"/>
      <c r="X801" s="1321"/>
      <c r="Y801" s="1068"/>
      <c r="Z801" s="193"/>
      <c r="AA801" s="193"/>
      <c r="AB801" s="193"/>
      <c r="AC801" s="193"/>
      <c r="AD801" s="193"/>
      <c r="AE801" s="193"/>
      <c r="AF801" s="193"/>
    </row>
    <row r="802" spans="1:32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2"/>
      <c r="W802" s="1068"/>
      <c r="X802" s="1321"/>
      <c r="Y802" s="1068"/>
      <c r="Z802" s="193"/>
      <c r="AA802" s="193"/>
      <c r="AB802" s="193"/>
      <c r="AC802" s="193"/>
      <c r="AD802" s="193"/>
      <c r="AE802" s="193"/>
      <c r="AF802" s="193"/>
    </row>
    <row r="803" spans="1:32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2"/>
      <c r="W803" s="1068"/>
      <c r="X803" s="1321"/>
      <c r="Y803" s="1068"/>
      <c r="Z803" s="193"/>
      <c r="AA803" s="193"/>
      <c r="AB803" s="193"/>
      <c r="AC803" s="193"/>
      <c r="AD803" s="193"/>
      <c r="AE803" s="193"/>
      <c r="AF803" s="193"/>
    </row>
    <row r="804" spans="1:32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2"/>
      <c r="W804" s="1068"/>
      <c r="X804" s="1321"/>
      <c r="Y804" s="1068"/>
      <c r="Z804" s="193"/>
      <c r="AA804" s="193"/>
      <c r="AB804" s="193"/>
      <c r="AC804" s="193"/>
      <c r="AD804" s="193"/>
      <c r="AE804" s="193"/>
      <c r="AF804" s="193"/>
    </row>
    <row r="805" spans="1:32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2"/>
      <c r="W805" s="1068"/>
      <c r="X805" s="1321"/>
      <c r="Y805" s="1068"/>
      <c r="Z805" s="193"/>
      <c r="AA805" s="193"/>
      <c r="AB805" s="193"/>
      <c r="AC805" s="193"/>
      <c r="AD805" s="193"/>
      <c r="AE805" s="193"/>
      <c r="AF805" s="193"/>
    </row>
    <row r="806" spans="1:32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2"/>
      <c r="W806" s="1068"/>
      <c r="X806" s="1321"/>
      <c r="Y806" s="1068"/>
      <c r="Z806" s="193"/>
      <c r="AA806" s="193"/>
      <c r="AB806" s="193"/>
      <c r="AC806" s="193"/>
      <c r="AD806" s="193"/>
      <c r="AE806" s="193"/>
      <c r="AF806" s="193"/>
    </row>
    <row r="807" spans="1:32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2"/>
      <c r="W807" s="1068"/>
      <c r="X807" s="1321"/>
      <c r="Y807" s="1068"/>
      <c r="Z807" s="193"/>
      <c r="AA807" s="193"/>
      <c r="AB807" s="193"/>
      <c r="AC807" s="193"/>
      <c r="AD807" s="193"/>
      <c r="AE807" s="193"/>
      <c r="AF807" s="193"/>
    </row>
    <row r="808" spans="1:32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2"/>
      <c r="W808" s="1068"/>
      <c r="X808" s="1321"/>
      <c r="Y808" s="1068"/>
      <c r="Z808" s="193"/>
      <c r="AA808" s="193"/>
      <c r="AB808" s="193"/>
      <c r="AC808" s="193"/>
      <c r="AD808" s="193"/>
      <c r="AE808" s="193"/>
      <c r="AF808" s="193"/>
    </row>
    <row r="809" spans="1:32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2"/>
      <c r="W809" s="1068"/>
      <c r="X809" s="1321"/>
      <c r="Y809" s="1068"/>
      <c r="Z809" s="193"/>
      <c r="AA809" s="193"/>
      <c r="AB809" s="193"/>
      <c r="AC809" s="193"/>
      <c r="AD809" s="193"/>
      <c r="AE809" s="193"/>
      <c r="AF809" s="193"/>
    </row>
    <row r="810" spans="1:32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2"/>
      <c r="W810" s="1068"/>
      <c r="X810" s="1321"/>
      <c r="Y810" s="1068"/>
      <c r="Z810" s="193"/>
      <c r="AA810" s="193"/>
      <c r="AB810" s="193"/>
      <c r="AC810" s="193"/>
      <c r="AD810" s="193"/>
      <c r="AE810" s="193"/>
      <c r="AF810" s="193"/>
    </row>
    <row r="811" spans="1:32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2"/>
      <c r="W811" s="1068"/>
      <c r="X811" s="1321"/>
      <c r="Y811" s="1068"/>
      <c r="Z811" s="193"/>
      <c r="AA811" s="193"/>
      <c r="AB811" s="193"/>
      <c r="AC811" s="193"/>
      <c r="AD811" s="193"/>
      <c r="AE811" s="193"/>
      <c r="AF811" s="193"/>
    </row>
    <row r="812" spans="1:32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2"/>
      <c r="W812" s="1068"/>
      <c r="X812" s="1321"/>
      <c r="Y812" s="1068"/>
      <c r="Z812" s="193"/>
      <c r="AA812" s="193"/>
      <c r="AB812" s="193"/>
      <c r="AC812" s="193"/>
      <c r="AD812" s="193"/>
      <c r="AE812" s="193"/>
      <c r="AF812" s="193"/>
    </row>
    <row r="813" spans="1:32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2"/>
      <c r="W813" s="1068"/>
      <c r="X813" s="1321"/>
      <c r="Y813" s="1068"/>
      <c r="Z813" s="193"/>
      <c r="AA813" s="193"/>
      <c r="AB813" s="193"/>
      <c r="AC813" s="193"/>
      <c r="AD813" s="193"/>
      <c r="AE813" s="193"/>
      <c r="AF813" s="193"/>
    </row>
    <row r="814" spans="1:32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2"/>
      <c r="W814" s="1068"/>
      <c r="X814" s="1321"/>
      <c r="Y814" s="1068"/>
      <c r="Z814" s="193"/>
      <c r="AA814" s="193"/>
      <c r="AB814" s="193"/>
      <c r="AC814" s="193"/>
      <c r="AD814" s="193"/>
      <c r="AE814" s="193"/>
      <c r="AF814" s="193"/>
    </row>
    <row r="815" spans="1:32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2"/>
      <c r="W815" s="1068"/>
      <c r="X815" s="1321"/>
      <c r="Y815" s="1068"/>
      <c r="Z815" s="193"/>
      <c r="AA815" s="193"/>
      <c r="AB815" s="193"/>
      <c r="AC815" s="193"/>
      <c r="AD815" s="193"/>
      <c r="AE815" s="193"/>
      <c r="AF815" s="193"/>
    </row>
    <row r="816" spans="1:32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2"/>
      <c r="W816" s="1068"/>
      <c r="X816" s="1321"/>
      <c r="Y816" s="1068"/>
      <c r="Z816" s="193"/>
      <c r="AA816" s="193"/>
      <c r="AB816" s="193"/>
      <c r="AC816" s="193"/>
      <c r="AD816" s="193"/>
      <c r="AE816" s="193"/>
      <c r="AF816" s="193"/>
    </row>
    <row r="817" spans="1:32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2"/>
      <c r="W817" s="1068"/>
      <c r="X817" s="1321"/>
      <c r="Y817" s="1068"/>
      <c r="Z817" s="193"/>
      <c r="AA817" s="193"/>
      <c r="AB817" s="193"/>
      <c r="AC817" s="193"/>
      <c r="AD817" s="193"/>
      <c r="AE817" s="193"/>
      <c r="AF817" s="193"/>
    </row>
    <row r="818" spans="1:32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2"/>
      <c r="W818" s="1068"/>
      <c r="X818" s="1321"/>
      <c r="Y818" s="1068"/>
      <c r="Z818" s="193"/>
      <c r="AA818" s="193"/>
      <c r="AB818" s="193"/>
      <c r="AC818" s="193"/>
      <c r="AD818" s="193"/>
      <c r="AE818" s="193"/>
      <c r="AF818" s="193"/>
    </row>
    <row r="819" spans="1:32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2"/>
      <c r="W819" s="1068"/>
      <c r="X819" s="1321"/>
      <c r="Y819" s="1068"/>
      <c r="Z819" s="193"/>
      <c r="AA819" s="193"/>
      <c r="AB819" s="193"/>
      <c r="AC819" s="193"/>
      <c r="AD819" s="193"/>
      <c r="AE819" s="193"/>
      <c r="AF819" s="193"/>
    </row>
    <row r="820" spans="1:32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2"/>
      <c r="W820" s="1068"/>
      <c r="X820" s="1321"/>
      <c r="Y820" s="1068"/>
      <c r="Z820" s="193"/>
      <c r="AA820" s="193"/>
      <c r="AB820" s="193"/>
      <c r="AC820" s="193"/>
      <c r="AD820" s="193"/>
      <c r="AE820" s="193"/>
      <c r="AF820" s="193"/>
    </row>
    <row r="821" spans="1:32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2"/>
      <c r="W821" s="1068"/>
      <c r="X821" s="1321"/>
      <c r="Y821" s="1068"/>
      <c r="Z821" s="193"/>
      <c r="AA821" s="193"/>
      <c r="AB821" s="193"/>
      <c r="AC821" s="193"/>
      <c r="AD821" s="193"/>
      <c r="AE821" s="193"/>
      <c r="AF821" s="193"/>
    </row>
    <row r="822" spans="1:32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2"/>
      <c r="W822" s="1068"/>
      <c r="X822" s="1321"/>
      <c r="Y822" s="1068"/>
      <c r="Z822" s="193"/>
      <c r="AA822" s="193"/>
      <c r="AB822" s="193"/>
      <c r="AC822" s="193"/>
      <c r="AD822" s="193"/>
      <c r="AE822" s="193"/>
      <c r="AF822" s="193"/>
    </row>
    <row r="823" spans="1:32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2"/>
      <c r="W823" s="1068"/>
      <c r="X823" s="1321"/>
      <c r="Y823" s="1068"/>
      <c r="Z823" s="193"/>
      <c r="AA823" s="193"/>
      <c r="AB823" s="193"/>
      <c r="AC823" s="193"/>
      <c r="AD823" s="193"/>
      <c r="AE823" s="193"/>
      <c r="AF823" s="193"/>
    </row>
    <row r="824" spans="1:32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2"/>
      <c r="W824" s="1068"/>
      <c r="X824" s="1321"/>
      <c r="Y824" s="1068"/>
      <c r="Z824" s="193"/>
      <c r="AA824" s="193"/>
      <c r="AB824" s="193"/>
      <c r="AC824" s="193"/>
      <c r="AD824" s="193"/>
      <c r="AE824" s="193"/>
      <c r="AF824" s="193"/>
    </row>
    <row r="825" spans="1:32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2"/>
      <c r="W825" s="1068"/>
      <c r="X825" s="1321"/>
      <c r="Y825" s="1068"/>
      <c r="Z825" s="193"/>
      <c r="AA825" s="193"/>
      <c r="AB825" s="193"/>
      <c r="AC825" s="193"/>
      <c r="AD825" s="193"/>
      <c r="AE825" s="193"/>
      <c r="AF825" s="193"/>
    </row>
    <row r="826" spans="1:32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2"/>
      <c r="W826" s="1068"/>
      <c r="X826" s="1321"/>
      <c r="Y826" s="1068"/>
      <c r="Z826" s="193"/>
      <c r="AA826" s="193"/>
      <c r="AB826" s="193"/>
      <c r="AC826" s="193"/>
      <c r="AD826" s="193"/>
      <c r="AE826" s="193"/>
      <c r="AF826" s="193"/>
    </row>
    <row r="827" spans="1:32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2"/>
      <c r="W827" s="1068"/>
      <c r="X827" s="1321"/>
      <c r="Y827" s="1068"/>
      <c r="Z827" s="193"/>
      <c r="AA827" s="193"/>
      <c r="AB827" s="193"/>
      <c r="AC827" s="193"/>
      <c r="AD827" s="193"/>
      <c r="AE827" s="193"/>
      <c r="AF827" s="193"/>
    </row>
    <row r="828" spans="1:32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2"/>
      <c r="W828" s="1068"/>
      <c r="X828" s="1321"/>
      <c r="Y828" s="1068"/>
      <c r="Z828" s="193"/>
      <c r="AA828" s="193"/>
      <c r="AB828" s="193"/>
      <c r="AC828" s="193"/>
      <c r="AD828" s="193"/>
      <c r="AE828" s="193"/>
      <c r="AF828" s="193"/>
    </row>
    <row r="829" spans="1:32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2"/>
      <c r="W829" s="1068"/>
      <c r="X829" s="1321"/>
      <c r="Y829" s="1068"/>
      <c r="Z829" s="193"/>
      <c r="AA829" s="193"/>
      <c r="AB829" s="193"/>
      <c r="AC829" s="193"/>
      <c r="AD829" s="193"/>
      <c r="AE829" s="193"/>
      <c r="AF829" s="193"/>
    </row>
    <row r="830" spans="1:32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2"/>
      <c r="W830" s="1068"/>
      <c r="X830" s="1321"/>
      <c r="Y830" s="1068"/>
      <c r="Z830" s="193"/>
      <c r="AA830" s="193"/>
      <c r="AB830" s="193"/>
      <c r="AC830" s="193"/>
      <c r="AD830" s="193"/>
      <c r="AE830" s="193"/>
      <c r="AF830" s="193"/>
    </row>
    <row r="831" spans="1:32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2"/>
      <c r="W831" s="1068"/>
      <c r="X831" s="1321"/>
      <c r="Y831" s="1068"/>
      <c r="Z831" s="193"/>
      <c r="AA831" s="193"/>
      <c r="AB831" s="193"/>
      <c r="AC831" s="193"/>
      <c r="AD831" s="193"/>
      <c r="AE831" s="193"/>
      <c r="AF831" s="193"/>
    </row>
    <row r="832" spans="1:32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2"/>
      <c r="W832" s="1068"/>
      <c r="X832" s="1321"/>
      <c r="Y832" s="1068"/>
      <c r="Z832" s="193"/>
      <c r="AA832" s="193"/>
      <c r="AB832" s="193"/>
      <c r="AC832" s="193"/>
      <c r="AD832" s="193"/>
      <c r="AE832" s="193"/>
      <c r="AF832" s="193"/>
    </row>
    <row r="833" spans="1:32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2"/>
      <c r="W833" s="1068"/>
      <c r="X833" s="1321"/>
      <c r="Y833" s="1068"/>
      <c r="Z833" s="193"/>
      <c r="AA833" s="193"/>
      <c r="AB833" s="193"/>
      <c r="AC833" s="193"/>
      <c r="AD833" s="193"/>
      <c r="AE833" s="193"/>
      <c r="AF833" s="193"/>
    </row>
    <row r="834" spans="1:32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2"/>
      <c r="W834" s="1068"/>
      <c r="X834" s="1321"/>
      <c r="Y834" s="1068"/>
      <c r="Z834" s="193"/>
      <c r="AA834" s="193"/>
      <c r="AB834" s="193"/>
      <c r="AC834" s="193"/>
      <c r="AD834" s="193"/>
      <c r="AE834" s="193"/>
      <c r="AF834" s="193"/>
    </row>
    <row r="835" spans="1:32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2"/>
      <c r="W835" s="1068"/>
      <c r="X835" s="1321"/>
      <c r="Y835" s="1068"/>
      <c r="Z835" s="193"/>
      <c r="AA835" s="193"/>
      <c r="AB835" s="193"/>
      <c r="AC835" s="193"/>
      <c r="AD835" s="193"/>
      <c r="AE835" s="193"/>
      <c r="AF835" s="193"/>
    </row>
    <row r="836" spans="1:32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2"/>
      <c r="W836" s="1068"/>
      <c r="X836" s="1321"/>
      <c r="Y836" s="1068"/>
      <c r="Z836" s="193"/>
      <c r="AA836" s="193"/>
      <c r="AB836" s="193"/>
      <c r="AC836" s="193"/>
      <c r="AD836" s="193"/>
      <c r="AE836" s="193"/>
      <c r="AF836" s="193"/>
    </row>
    <row r="837" spans="1:32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2"/>
      <c r="W837" s="1068"/>
      <c r="X837" s="1321"/>
      <c r="Y837" s="1068"/>
      <c r="Z837" s="193"/>
      <c r="AA837" s="193"/>
      <c r="AB837" s="193"/>
      <c r="AC837" s="193"/>
      <c r="AD837" s="193"/>
      <c r="AE837" s="193"/>
      <c r="AF837" s="193"/>
    </row>
    <row r="838" spans="1:32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2"/>
      <c r="W838" s="1068"/>
      <c r="X838" s="1321"/>
      <c r="Y838" s="1068"/>
      <c r="Z838" s="193"/>
      <c r="AA838" s="193"/>
      <c r="AB838" s="193"/>
      <c r="AC838" s="193"/>
      <c r="AD838" s="193"/>
      <c r="AE838" s="193"/>
      <c r="AF838" s="193"/>
    </row>
    <row r="839" spans="1:32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2"/>
      <c r="W839" s="1068"/>
      <c r="X839" s="1321"/>
      <c r="Y839" s="1068"/>
      <c r="Z839" s="193"/>
      <c r="AA839" s="193"/>
      <c r="AB839" s="193"/>
      <c r="AC839" s="193"/>
      <c r="AD839" s="193"/>
      <c r="AE839" s="193"/>
      <c r="AF839" s="193"/>
    </row>
    <row r="840" spans="1:32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2"/>
      <c r="W840" s="1068"/>
      <c r="X840" s="1321"/>
      <c r="Y840" s="1068"/>
      <c r="Z840" s="193"/>
      <c r="AA840" s="193"/>
      <c r="AB840" s="193"/>
      <c r="AC840" s="193"/>
      <c r="AD840" s="193"/>
      <c r="AE840" s="193"/>
      <c r="AF840" s="193"/>
    </row>
    <row r="841" spans="1:32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2"/>
      <c r="W841" s="1068"/>
      <c r="X841" s="1321"/>
      <c r="Y841" s="1068"/>
      <c r="Z841" s="193"/>
      <c r="AA841" s="193"/>
      <c r="AB841" s="193"/>
      <c r="AC841" s="193"/>
      <c r="AD841" s="193"/>
      <c r="AE841" s="193"/>
      <c r="AF841" s="193"/>
    </row>
    <row r="842" spans="1:32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2"/>
      <c r="W842" s="1068"/>
      <c r="X842" s="1321"/>
      <c r="Y842" s="1068"/>
      <c r="Z842" s="193"/>
      <c r="AA842" s="193"/>
      <c r="AB842" s="193"/>
      <c r="AC842" s="193"/>
      <c r="AD842" s="193"/>
      <c r="AE842" s="193"/>
      <c r="AF842" s="193"/>
    </row>
    <row r="843" spans="1:32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2"/>
      <c r="W843" s="1068"/>
      <c r="X843" s="1321"/>
      <c r="Y843" s="1068"/>
      <c r="Z843" s="193"/>
      <c r="AA843" s="193"/>
      <c r="AB843" s="193"/>
      <c r="AC843" s="193"/>
      <c r="AD843" s="193"/>
      <c r="AE843" s="193"/>
      <c r="AF843" s="193"/>
    </row>
    <row r="844" spans="1:32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2"/>
      <c r="W844" s="1068"/>
      <c r="X844" s="1321"/>
      <c r="Y844" s="1068"/>
      <c r="Z844" s="193"/>
      <c r="AA844" s="193"/>
      <c r="AB844" s="193"/>
      <c r="AC844" s="193"/>
      <c r="AD844" s="193"/>
      <c r="AE844" s="193"/>
      <c r="AF844" s="193"/>
    </row>
    <row r="845" spans="1:32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2"/>
      <c r="W845" s="1068"/>
      <c r="X845" s="1321"/>
      <c r="Y845" s="1068"/>
      <c r="Z845" s="193"/>
      <c r="AA845" s="193"/>
      <c r="AB845" s="193"/>
      <c r="AC845" s="193"/>
      <c r="AD845" s="193"/>
      <c r="AE845" s="193"/>
      <c r="AF845" s="193"/>
    </row>
    <row r="846" spans="1:32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2"/>
      <c r="W846" s="1068"/>
      <c r="X846" s="1321"/>
      <c r="Y846" s="1068"/>
      <c r="Z846" s="193"/>
      <c r="AA846" s="193"/>
      <c r="AB846" s="193"/>
      <c r="AC846" s="193"/>
      <c r="AD846" s="193"/>
      <c r="AE846" s="193"/>
      <c r="AF846" s="193"/>
    </row>
    <row r="847" spans="1:32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2"/>
      <c r="W847" s="1068"/>
      <c r="X847" s="1321"/>
      <c r="Y847" s="1068"/>
      <c r="Z847" s="193"/>
      <c r="AA847" s="193"/>
      <c r="AB847" s="193"/>
      <c r="AC847" s="193"/>
      <c r="AD847" s="193"/>
      <c r="AE847" s="193"/>
      <c r="AF847" s="193"/>
    </row>
    <row r="848" spans="1:32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2"/>
      <c r="W848" s="1068"/>
      <c r="X848" s="1321"/>
      <c r="Y848" s="1068"/>
      <c r="Z848" s="193"/>
      <c r="AA848" s="193"/>
      <c r="AB848" s="193"/>
      <c r="AC848" s="193"/>
      <c r="AD848" s="193"/>
      <c r="AE848" s="193"/>
      <c r="AF848" s="193"/>
    </row>
    <row r="849" spans="1:32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2"/>
      <c r="W849" s="1068"/>
      <c r="X849" s="1321"/>
      <c r="Y849" s="1068"/>
      <c r="Z849" s="193"/>
      <c r="AA849" s="193"/>
      <c r="AB849" s="193"/>
      <c r="AC849" s="193"/>
      <c r="AD849" s="193"/>
      <c r="AE849" s="193"/>
      <c r="AF849" s="193"/>
    </row>
    <row r="850" spans="1:32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2"/>
      <c r="W850" s="1068"/>
      <c r="X850" s="1321"/>
      <c r="Y850" s="1068"/>
      <c r="Z850" s="193"/>
      <c r="AA850" s="193"/>
      <c r="AB850" s="193"/>
      <c r="AC850" s="193"/>
      <c r="AD850" s="193"/>
      <c r="AE850" s="193"/>
      <c r="AF850" s="193"/>
    </row>
    <row r="851" spans="1:32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2"/>
      <c r="W851" s="1068"/>
      <c r="X851" s="1321"/>
      <c r="Y851" s="1068"/>
      <c r="Z851" s="193"/>
      <c r="AA851" s="193"/>
      <c r="AB851" s="193"/>
      <c r="AC851" s="193"/>
      <c r="AD851" s="193"/>
      <c r="AE851" s="193"/>
      <c r="AF851" s="193"/>
    </row>
    <row r="852" spans="1:32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2"/>
      <c r="W852" s="1068"/>
      <c r="X852" s="1321"/>
      <c r="Y852" s="1068"/>
      <c r="Z852" s="193"/>
      <c r="AA852" s="193"/>
      <c r="AB852" s="193"/>
      <c r="AC852" s="193"/>
      <c r="AD852" s="193"/>
      <c r="AE852" s="193"/>
      <c r="AF852" s="193"/>
    </row>
    <row r="853" spans="1:32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2"/>
      <c r="W853" s="1068"/>
      <c r="X853" s="1321"/>
      <c r="Y853" s="1068"/>
      <c r="Z853" s="193"/>
      <c r="AA853" s="193"/>
      <c r="AB853" s="193"/>
      <c r="AC853" s="193"/>
      <c r="AD853" s="193"/>
      <c r="AE853" s="193"/>
      <c r="AF853" s="193"/>
    </row>
    <row r="854" spans="1:32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2"/>
      <c r="W854" s="1068"/>
      <c r="X854" s="1321"/>
      <c r="Y854" s="1068"/>
      <c r="Z854" s="193"/>
      <c r="AA854" s="193"/>
      <c r="AB854" s="193"/>
      <c r="AC854" s="193"/>
      <c r="AD854" s="193"/>
      <c r="AE854" s="193"/>
      <c r="AF854" s="193"/>
    </row>
    <row r="855" spans="1:32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2"/>
      <c r="W855" s="1068"/>
      <c r="X855" s="1321"/>
      <c r="Y855" s="1068"/>
      <c r="Z855" s="193"/>
      <c r="AA855" s="193"/>
      <c r="AB855" s="193"/>
      <c r="AC855" s="193"/>
      <c r="AD855" s="193"/>
      <c r="AE855" s="193"/>
      <c r="AF855" s="193"/>
    </row>
    <row r="856" spans="1:32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2"/>
      <c r="W856" s="1068"/>
      <c r="X856" s="1321"/>
      <c r="Y856" s="1068"/>
      <c r="Z856" s="193"/>
      <c r="AA856" s="193"/>
      <c r="AB856" s="193"/>
      <c r="AC856" s="193"/>
      <c r="AD856" s="193"/>
      <c r="AE856" s="193"/>
      <c r="AF856" s="193"/>
    </row>
    <row r="857" spans="1:32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2"/>
      <c r="W857" s="1068"/>
      <c r="X857" s="1321"/>
      <c r="Y857" s="1068"/>
      <c r="Z857" s="193"/>
      <c r="AA857" s="193"/>
      <c r="AB857" s="193"/>
      <c r="AC857" s="193"/>
      <c r="AD857" s="193"/>
      <c r="AE857" s="193"/>
      <c r="AF857" s="193"/>
    </row>
    <row r="858" spans="1:32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2"/>
      <c r="W858" s="1068"/>
      <c r="X858" s="1321"/>
      <c r="Y858" s="1068"/>
      <c r="Z858" s="193"/>
      <c r="AA858" s="193"/>
      <c r="AB858" s="193"/>
      <c r="AC858" s="193"/>
      <c r="AD858" s="193"/>
      <c r="AE858" s="193"/>
      <c r="AF858" s="193"/>
    </row>
    <row r="859" spans="1:32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2"/>
      <c r="W859" s="1068"/>
      <c r="X859" s="1321"/>
      <c r="Y859" s="1068"/>
      <c r="Z859" s="193"/>
      <c r="AA859" s="193"/>
      <c r="AB859" s="193"/>
      <c r="AC859" s="193"/>
      <c r="AD859" s="193"/>
      <c r="AE859" s="193"/>
      <c r="AF859" s="193"/>
    </row>
    <row r="860" spans="1:32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2"/>
      <c r="W860" s="1068"/>
      <c r="X860" s="1321"/>
      <c r="Y860" s="1068"/>
      <c r="Z860" s="193"/>
      <c r="AA860" s="193"/>
      <c r="AB860" s="193"/>
      <c r="AC860" s="193"/>
      <c r="AD860" s="193"/>
      <c r="AE860" s="193"/>
      <c r="AF860" s="193"/>
    </row>
    <row r="861" spans="1:32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2"/>
      <c r="W861" s="1068"/>
      <c r="X861" s="1321"/>
      <c r="Y861" s="1068"/>
      <c r="Z861" s="193"/>
      <c r="AA861" s="193"/>
      <c r="AB861" s="193"/>
      <c r="AC861" s="193"/>
      <c r="AD861" s="193"/>
      <c r="AE861" s="193"/>
      <c r="AF861" s="193"/>
    </row>
    <row r="862" spans="1:32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2"/>
      <c r="W862" s="1068"/>
      <c r="X862" s="1321"/>
      <c r="Y862" s="1068"/>
      <c r="Z862" s="193"/>
      <c r="AA862" s="193"/>
      <c r="AB862" s="193"/>
      <c r="AC862" s="193"/>
      <c r="AD862" s="193"/>
      <c r="AE862" s="193"/>
      <c r="AF862" s="193"/>
    </row>
    <row r="863" spans="1:32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2"/>
      <c r="W863" s="1068"/>
      <c r="X863" s="1321"/>
      <c r="Y863" s="1068"/>
      <c r="Z863" s="193"/>
      <c r="AA863" s="193"/>
      <c r="AB863" s="193"/>
      <c r="AC863" s="193"/>
      <c r="AD863" s="193"/>
      <c r="AE863" s="193"/>
      <c r="AF863" s="193"/>
    </row>
    <row r="864" spans="1:32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2"/>
      <c r="W864" s="1068"/>
      <c r="X864" s="1321"/>
      <c r="Y864" s="1068"/>
      <c r="Z864" s="193"/>
      <c r="AA864" s="193"/>
      <c r="AB864" s="193"/>
      <c r="AC864" s="193"/>
      <c r="AD864" s="193"/>
      <c r="AE864" s="193"/>
      <c r="AF864" s="193"/>
    </row>
    <row r="865" spans="1:32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2"/>
      <c r="W865" s="1068"/>
      <c r="X865" s="1321"/>
      <c r="Y865" s="1068"/>
      <c r="Z865" s="193"/>
      <c r="AA865" s="193"/>
      <c r="AB865" s="193"/>
      <c r="AC865" s="193"/>
      <c r="AD865" s="193"/>
      <c r="AE865" s="193"/>
      <c r="AF865" s="193"/>
    </row>
    <row r="866" spans="1:32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2"/>
      <c r="W866" s="1068"/>
      <c r="X866" s="1321"/>
      <c r="Y866" s="1068"/>
      <c r="Z866" s="193"/>
      <c r="AA866" s="193"/>
      <c r="AB866" s="193"/>
      <c r="AC866" s="193"/>
      <c r="AD866" s="193"/>
      <c r="AE866" s="193"/>
      <c r="AF866" s="193"/>
    </row>
    <row r="867" spans="1:32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2"/>
      <c r="W867" s="1068"/>
      <c r="X867" s="1321"/>
      <c r="Y867" s="1068"/>
      <c r="Z867" s="193"/>
      <c r="AA867" s="193"/>
      <c r="AB867" s="193"/>
      <c r="AC867" s="193"/>
      <c r="AD867" s="193"/>
      <c r="AE867" s="193"/>
      <c r="AF867" s="193"/>
    </row>
    <row r="868" spans="1:32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2"/>
      <c r="W868" s="1068"/>
      <c r="X868" s="1321"/>
      <c r="Y868" s="1068"/>
      <c r="Z868" s="193"/>
      <c r="AA868" s="193"/>
      <c r="AB868" s="193"/>
      <c r="AC868" s="193"/>
      <c r="AD868" s="193"/>
      <c r="AE868" s="193"/>
      <c r="AF868" s="193"/>
    </row>
    <row r="869" spans="1:32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2"/>
      <c r="W869" s="1068"/>
      <c r="X869" s="1321"/>
      <c r="Y869" s="1068"/>
      <c r="Z869" s="193"/>
      <c r="AA869" s="193"/>
      <c r="AB869" s="193"/>
      <c r="AC869" s="193"/>
      <c r="AD869" s="193"/>
      <c r="AE869" s="193"/>
      <c r="AF869" s="193"/>
    </row>
    <row r="870" spans="1:32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2"/>
      <c r="W870" s="1068"/>
      <c r="X870" s="1321"/>
      <c r="Y870" s="1068"/>
      <c r="Z870" s="193"/>
      <c r="AA870" s="193"/>
      <c r="AB870" s="193"/>
      <c r="AC870" s="193"/>
      <c r="AD870" s="193"/>
      <c r="AE870" s="193"/>
      <c r="AF870" s="193"/>
    </row>
    <row r="871" spans="1:32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2"/>
      <c r="W871" s="1068"/>
      <c r="X871" s="1321"/>
      <c r="Y871" s="1068"/>
      <c r="Z871" s="193"/>
      <c r="AA871" s="193"/>
      <c r="AB871" s="193"/>
      <c r="AC871" s="193"/>
      <c r="AD871" s="193"/>
      <c r="AE871" s="193"/>
      <c r="AF871" s="193"/>
    </row>
    <row r="872" spans="1:32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2"/>
      <c r="W872" s="1068"/>
      <c r="X872" s="1321"/>
      <c r="Y872" s="1068"/>
      <c r="Z872" s="193"/>
      <c r="AA872" s="193"/>
      <c r="AB872" s="193"/>
      <c r="AC872" s="193"/>
      <c r="AD872" s="193"/>
      <c r="AE872" s="193"/>
      <c r="AF872" s="193"/>
    </row>
    <row r="873" spans="1:32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2"/>
      <c r="W873" s="1068"/>
      <c r="X873" s="1321"/>
      <c r="Y873" s="1068"/>
      <c r="Z873" s="193"/>
      <c r="AA873" s="193"/>
      <c r="AB873" s="193"/>
      <c r="AC873" s="193"/>
      <c r="AD873" s="193"/>
      <c r="AE873" s="193"/>
      <c r="AF873" s="193"/>
    </row>
    <row r="874" spans="1:32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2"/>
      <c r="W874" s="1068"/>
      <c r="X874" s="1321"/>
      <c r="Y874" s="1068"/>
      <c r="Z874" s="193"/>
      <c r="AA874" s="193"/>
      <c r="AB874" s="193"/>
      <c r="AC874" s="193"/>
      <c r="AD874" s="193"/>
      <c r="AE874" s="193"/>
      <c r="AF874" s="193"/>
    </row>
    <row r="875" spans="1:32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2"/>
      <c r="W875" s="1068"/>
      <c r="X875" s="1321"/>
      <c r="Y875" s="1068"/>
      <c r="Z875" s="193"/>
      <c r="AA875" s="193"/>
      <c r="AB875" s="193"/>
      <c r="AC875" s="193"/>
      <c r="AD875" s="193"/>
      <c r="AE875" s="193"/>
      <c r="AF875" s="193"/>
    </row>
    <row r="876" spans="1:32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2"/>
      <c r="W876" s="1068"/>
      <c r="X876" s="1321"/>
      <c r="Y876" s="1068"/>
      <c r="Z876" s="193"/>
      <c r="AA876" s="193"/>
      <c r="AB876" s="193"/>
      <c r="AC876" s="193"/>
      <c r="AD876" s="193"/>
      <c r="AE876" s="193"/>
      <c r="AF876" s="193"/>
    </row>
    <row r="877" spans="1:32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2"/>
      <c r="W877" s="1068"/>
      <c r="X877" s="1321"/>
      <c r="Y877" s="1068"/>
      <c r="Z877" s="193"/>
      <c r="AA877" s="193"/>
      <c r="AB877" s="193"/>
      <c r="AC877" s="193"/>
      <c r="AD877" s="193"/>
      <c r="AE877" s="193"/>
      <c r="AF877" s="193"/>
    </row>
    <row r="878" spans="1:32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2"/>
      <c r="W878" s="1068"/>
      <c r="X878" s="1321"/>
      <c r="Y878" s="1068"/>
      <c r="Z878" s="193"/>
      <c r="AA878" s="193"/>
      <c r="AB878" s="193"/>
      <c r="AC878" s="193"/>
      <c r="AD878" s="193"/>
      <c r="AE878" s="193"/>
      <c r="AF878" s="193"/>
    </row>
    <row r="879" spans="1:32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2"/>
      <c r="W879" s="1068"/>
      <c r="X879" s="1321"/>
      <c r="Y879" s="1068"/>
      <c r="Z879" s="193"/>
      <c r="AA879" s="193"/>
      <c r="AB879" s="193"/>
      <c r="AC879" s="193"/>
      <c r="AD879" s="193"/>
      <c r="AE879" s="193"/>
      <c r="AF879" s="193"/>
    </row>
    <row r="880" spans="1:32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2"/>
      <c r="W880" s="1068"/>
      <c r="X880" s="1321"/>
      <c r="Y880" s="1068"/>
      <c r="Z880" s="193"/>
      <c r="AA880" s="193"/>
      <c r="AB880" s="193"/>
      <c r="AC880" s="193"/>
      <c r="AD880" s="193"/>
      <c r="AE880" s="193"/>
      <c r="AF880" s="193"/>
    </row>
    <row r="881" spans="1:32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2"/>
      <c r="W881" s="1068"/>
      <c r="X881" s="1321"/>
      <c r="Y881" s="1068"/>
      <c r="Z881" s="193"/>
      <c r="AA881" s="193"/>
      <c r="AB881" s="193"/>
      <c r="AC881" s="193"/>
      <c r="AD881" s="193"/>
      <c r="AE881" s="193"/>
      <c r="AF881" s="193"/>
    </row>
    <row r="882" spans="1:32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2"/>
      <c r="W882" s="1068"/>
      <c r="X882" s="1321"/>
      <c r="Y882" s="1068"/>
      <c r="Z882" s="193"/>
      <c r="AA882" s="193"/>
      <c r="AB882" s="193"/>
      <c r="AC882" s="193"/>
      <c r="AD882" s="193"/>
      <c r="AE882" s="193"/>
      <c r="AF882" s="193"/>
    </row>
    <row r="883" spans="1:32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2"/>
      <c r="W883" s="1068"/>
      <c r="X883" s="1321"/>
      <c r="Y883" s="1068"/>
      <c r="Z883" s="193"/>
      <c r="AA883" s="193"/>
      <c r="AB883" s="193"/>
      <c r="AC883" s="193"/>
      <c r="AD883" s="193"/>
      <c r="AE883" s="193"/>
      <c r="AF883" s="193"/>
    </row>
    <row r="884" spans="1:32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2"/>
      <c r="W884" s="1068"/>
      <c r="X884" s="1321"/>
      <c r="Y884" s="1068"/>
      <c r="Z884" s="193"/>
      <c r="AA884" s="193"/>
      <c r="AB884" s="193"/>
      <c r="AC884" s="193"/>
      <c r="AD884" s="193"/>
      <c r="AE884" s="193"/>
      <c r="AF884" s="193"/>
    </row>
    <row r="885" spans="1:32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2"/>
      <c r="W885" s="1068"/>
      <c r="X885" s="1321"/>
      <c r="Y885" s="1068"/>
      <c r="Z885" s="193"/>
      <c r="AA885" s="193"/>
      <c r="AB885" s="193"/>
      <c r="AC885" s="193"/>
      <c r="AD885" s="193"/>
      <c r="AE885" s="193"/>
      <c r="AF885" s="193"/>
    </row>
    <row r="886" spans="1:32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2"/>
      <c r="W886" s="1068"/>
      <c r="X886" s="1321"/>
      <c r="Y886" s="1068"/>
      <c r="Z886" s="193"/>
      <c r="AA886" s="193"/>
      <c r="AB886" s="193"/>
      <c r="AC886" s="193"/>
      <c r="AD886" s="193"/>
      <c r="AE886" s="193"/>
      <c r="AF886" s="193"/>
    </row>
    <row r="887" spans="1:32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2"/>
      <c r="W887" s="1068"/>
      <c r="X887" s="1321"/>
      <c r="Y887" s="1068"/>
      <c r="Z887" s="193"/>
      <c r="AA887" s="193"/>
      <c r="AB887" s="193"/>
      <c r="AC887" s="193"/>
      <c r="AD887" s="193"/>
      <c r="AE887" s="193"/>
      <c r="AF887" s="193"/>
    </row>
    <row r="888" spans="1:32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2"/>
      <c r="W888" s="1068"/>
      <c r="X888" s="1321"/>
      <c r="Y888" s="1068"/>
      <c r="Z888" s="193"/>
      <c r="AA888" s="193"/>
      <c r="AB888" s="193"/>
      <c r="AC888" s="193"/>
      <c r="AD888" s="193"/>
      <c r="AE888" s="193"/>
      <c r="AF888" s="193"/>
    </row>
    <row r="889" spans="1:32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2"/>
      <c r="W889" s="1068"/>
      <c r="X889" s="1321"/>
      <c r="Y889" s="1068"/>
      <c r="Z889" s="193"/>
      <c r="AA889" s="193"/>
      <c r="AB889" s="193"/>
      <c r="AC889" s="193"/>
      <c r="AD889" s="193"/>
      <c r="AE889" s="193"/>
      <c r="AF889" s="193"/>
    </row>
    <row r="890" spans="1:32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2"/>
      <c r="W890" s="1068"/>
      <c r="X890" s="1321"/>
      <c r="Y890" s="1068"/>
      <c r="Z890" s="193"/>
      <c r="AA890" s="193"/>
      <c r="AB890" s="193"/>
      <c r="AC890" s="193"/>
      <c r="AD890" s="193"/>
      <c r="AE890" s="193"/>
      <c r="AF890" s="193"/>
    </row>
    <row r="891" spans="1:32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2"/>
      <c r="W891" s="1068"/>
      <c r="X891" s="1321"/>
      <c r="Y891" s="1068"/>
      <c r="Z891" s="193"/>
      <c r="AA891" s="193"/>
      <c r="AB891" s="193"/>
      <c r="AC891" s="193"/>
      <c r="AD891" s="193"/>
      <c r="AE891" s="193"/>
      <c r="AF891" s="193"/>
    </row>
    <row r="892" spans="1:32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2"/>
      <c r="W892" s="1068"/>
      <c r="X892" s="1321"/>
      <c r="Y892" s="1068"/>
      <c r="Z892" s="193"/>
      <c r="AA892" s="193"/>
      <c r="AB892" s="193"/>
      <c r="AC892" s="193"/>
      <c r="AD892" s="193"/>
      <c r="AE892" s="193"/>
      <c r="AF892" s="193"/>
    </row>
    <row r="893" spans="1:32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2"/>
      <c r="W893" s="1068"/>
      <c r="X893" s="1321"/>
      <c r="Y893" s="1068"/>
      <c r="Z893" s="193"/>
      <c r="AA893" s="193"/>
      <c r="AB893" s="193"/>
      <c r="AC893" s="193"/>
      <c r="AD893" s="193"/>
      <c r="AE893" s="193"/>
      <c r="AF893" s="193"/>
    </row>
    <row r="894" spans="1:32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2"/>
      <c r="W894" s="1068"/>
      <c r="X894" s="1321"/>
      <c r="Y894" s="1068"/>
      <c r="Z894" s="193"/>
      <c r="AA894" s="193"/>
      <c r="AB894" s="193"/>
      <c r="AC894" s="193"/>
      <c r="AD894" s="193"/>
      <c r="AE894" s="193"/>
      <c r="AF894" s="193"/>
    </row>
    <row r="895" spans="1:32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2"/>
      <c r="W895" s="1068"/>
      <c r="X895" s="1321"/>
      <c r="Y895" s="1068"/>
      <c r="Z895" s="193"/>
      <c r="AA895" s="193"/>
      <c r="AB895" s="193"/>
      <c r="AC895" s="193"/>
      <c r="AD895" s="193"/>
      <c r="AE895" s="193"/>
      <c r="AF895" s="193"/>
    </row>
    <row r="896" spans="1:32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2"/>
      <c r="W896" s="1068"/>
      <c r="X896" s="1321"/>
      <c r="Y896" s="1068"/>
      <c r="Z896" s="193"/>
      <c r="AA896" s="193"/>
      <c r="AB896" s="193"/>
      <c r="AC896" s="193"/>
      <c r="AD896" s="193"/>
      <c r="AE896" s="193"/>
      <c r="AF896" s="193"/>
    </row>
    <row r="897" spans="1:32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2"/>
      <c r="W897" s="1068"/>
      <c r="X897" s="1321"/>
      <c r="Y897" s="1068"/>
      <c r="Z897" s="193"/>
      <c r="AA897" s="193"/>
      <c r="AB897" s="193"/>
      <c r="AC897" s="193"/>
      <c r="AD897" s="193"/>
      <c r="AE897" s="193"/>
      <c r="AF897" s="193"/>
    </row>
    <row r="898" spans="1:32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2"/>
      <c r="W898" s="1068"/>
      <c r="X898" s="1321"/>
      <c r="Y898" s="1068"/>
      <c r="Z898" s="193"/>
      <c r="AA898" s="193"/>
      <c r="AB898" s="193"/>
      <c r="AC898" s="193"/>
      <c r="AD898" s="193"/>
      <c r="AE898" s="193"/>
      <c r="AF898" s="193"/>
    </row>
    <row r="899" spans="1:32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2"/>
      <c r="W899" s="1068"/>
      <c r="X899" s="1321"/>
      <c r="Y899" s="1068"/>
      <c r="Z899" s="193"/>
      <c r="AA899" s="193"/>
      <c r="AB899" s="193"/>
      <c r="AC899" s="193"/>
      <c r="AD899" s="193"/>
      <c r="AE899" s="193"/>
      <c r="AF899" s="193"/>
    </row>
    <row r="900" spans="1:32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2"/>
      <c r="W900" s="1068"/>
      <c r="X900" s="1321"/>
      <c r="Y900" s="1068"/>
      <c r="Z900" s="193"/>
      <c r="AA900" s="193"/>
      <c r="AB900" s="193"/>
      <c r="AC900" s="193"/>
      <c r="AD900" s="193"/>
      <c r="AE900" s="193"/>
      <c r="AF900" s="193"/>
    </row>
    <row r="901" spans="1:32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2"/>
      <c r="W901" s="1068"/>
      <c r="X901" s="1321"/>
      <c r="Y901" s="1068"/>
      <c r="Z901" s="193"/>
      <c r="AA901" s="193"/>
      <c r="AB901" s="193"/>
      <c r="AC901" s="193"/>
      <c r="AD901" s="193"/>
      <c r="AE901" s="193"/>
      <c r="AF901" s="193"/>
    </row>
    <row r="902" spans="1:32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2"/>
      <c r="W902" s="1068"/>
      <c r="X902" s="1321"/>
      <c r="Y902" s="1068"/>
      <c r="Z902" s="193"/>
      <c r="AA902" s="193"/>
      <c r="AB902" s="193"/>
      <c r="AC902" s="193"/>
      <c r="AD902" s="193"/>
      <c r="AE902" s="193"/>
      <c r="AF902" s="193"/>
    </row>
    <row r="903" spans="1:32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2"/>
      <c r="W903" s="1068"/>
      <c r="X903" s="1321"/>
      <c r="Y903" s="1068"/>
      <c r="Z903" s="193"/>
      <c r="AA903" s="193"/>
      <c r="AB903" s="193"/>
      <c r="AC903" s="193"/>
      <c r="AD903" s="193"/>
      <c r="AE903" s="193"/>
      <c r="AF903" s="193"/>
    </row>
    <row r="904" spans="1:32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2"/>
      <c r="W904" s="1068"/>
      <c r="X904" s="1321"/>
      <c r="Y904" s="1068"/>
      <c r="Z904" s="193"/>
      <c r="AA904" s="193"/>
      <c r="AB904" s="193"/>
      <c r="AC904" s="193"/>
      <c r="AD904" s="193"/>
      <c r="AE904" s="193"/>
      <c r="AF904" s="193"/>
    </row>
    <row r="905" spans="1:32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2"/>
      <c r="W905" s="1068"/>
      <c r="X905" s="1321"/>
      <c r="Y905" s="1068"/>
      <c r="Z905" s="193"/>
      <c r="AA905" s="193"/>
      <c r="AB905" s="193"/>
      <c r="AC905" s="193"/>
      <c r="AD905" s="193"/>
      <c r="AE905" s="193"/>
      <c r="AF905" s="193"/>
    </row>
    <row r="906" spans="1:32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2"/>
      <c r="W906" s="1068"/>
      <c r="X906" s="1321"/>
      <c r="Y906" s="1068"/>
      <c r="Z906" s="193"/>
      <c r="AA906" s="193"/>
      <c r="AB906" s="193"/>
      <c r="AC906" s="193"/>
      <c r="AD906" s="193"/>
      <c r="AE906" s="193"/>
      <c r="AF906" s="193"/>
    </row>
    <row r="907" spans="1:32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2"/>
      <c r="W907" s="1068"/>
      <c r="X907" s="1321"/>
      <c r="Y907" s="1068"/>
      <c r="Z907" s="193"/>
      <c r="AA907" s="193"/>
      <c r="AB907" s="193"/>
      <c r="AC907" s="193"/>
      <c r="AD907" s="193"/>
      <c r="AE907" s="193"/>
      <c r="AF907" s="193"/>
    </row>
    <row r="908" spans="1:32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2"/>
      <c r="W908" s="1068"/>
      <c r="X908" s="1321"/>
      <c r="Y908" s="1068"/>
      <c r="Z908" s="193"/>
      <c r="AA908" s="193"/>
      <c r="AB908" s="193"/>
      <c r="AC908" s="193"/>
      <c r="AD908" s="193"/>
      <c r="AE908" s="193"/>
      <c r="AF908" s="193"/>
    </row>
    <row r="909" spans="1:32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2"/>
      <c r="W909" s="1068"/>
      <c r="X909" s="1321"/>
      <c r="Y909" s="1068"/>
      <c r="Z909" s="193"/>
      <c r="AA909" s="193"/>
      <c r="AB909" s="193"/>
      <c r="AC909" s="193"/>
      <c r="AD909" s="193"/>
      <c r="AE909" s="193"/>
      <c r="AF909" s="193"/>
    </row>
    <row r="910" spans="1:32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2"/>
      <c r="W910" s="1068"/>
      <c r="X910" s="1321"/>
      <c r="Y910" s="1068"/>
      <c r="Z910" s="193"/>
      <c r="AA910" s="193"/>
      <c r="AB910" s="193"/>
      <c r="AC910" s="193"/>
      <c r="AD910" s="193"/>
      <c r="AE910" s="193"/>
      <c r="AF910" s="193"/>
    </row>
    <row r="911" spans="1:32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2"/>
      <c r="W911" s="1068"/>
      <c r="X911" s="1321"/>
      <c r="Y911" s="1068"/>
      <c r="Z911" s="193"/>
      <c r="AA911" s="193"/>
      <c r="AB911" s="193"/>
      <c r="AC911" s="193"/>
      <c r="AD911" s="193"/>
      <c r="AE911" s="193"/>
      <c r="AF911" s="193"/>
    </row>
    <row r="912" spans="1:32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2"/>
      <c r="W912" s="1068"/>
      <c r="X912" s="1321"/>
      <c r="Y912" s="1068"/>
      <c r="Z912" s="193"/>
      <c r="AA912" s="193"/>
      <c r="AB912" s="193"/>
      <c r="AC912" s="193"/>
      <c r="AD912" s="193"/>
      <c r="AE912" s="193"/>
      <c r="AF912" s="193"/>
    </row>
    <row r="913" spans="1:32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2"/>
      <c r="W913" s="1068"/>
      <c r="X913" s="1321"/>
      <c r="Y913" s="1068"/>
      <c r="Z913" s="193"/>
      <c r="AA913" s="193"/>
      <c r="AB913" s="193"/>
      <c r="AC913" s="193"/>
      <c r="AD913" s="193"/>
      <c r="AE913" s="193"/>
      <c r="AF913" s="193"/>
    </row>
    <row r="914" spans="1:32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2"/>
      <c r="W914" s="1068"/>
      <c r="X914" s="1321"/>
      <c r="Y914" s="1068"/>
      <c r="Z914" s="193"/>
      <c r="AA914" s="193"/>
      <c r="AB914" s="193"/>
      <c r="AC914" s="193"/>
      <c r="AD914" s="193"/>
      <c r="AE914" s="193"/>
      <c r="AF914" s="193"/>
    </row>
    <row r="915" spans="1:32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2"/>
      <c r="W915" s="1068"/>
      <c r="X915" s="1321"/>
      <c r="Y915" s="1068"/>
      <c r="Z915" s="193"/>
      <c r="AA915" s="193"/>
      <c r="AB915" s="193"/>
      <c r="AC915" s="193"/>
      <c r="AD915" s="193"/>
      <c r="AE915" s="193"/>
      <c r="AF915" s="193"/>
    </row>
    <row r="916" spans="1:32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2"/>
      <c r="W916" s="1068"/>
      <c r="X916" s="1321"/>
      <c r="Y916" s="1068"/>
      <c r="Z916" s="193"/>
      <c r="AA916" s="193"/>
      <c r="AB916" s="193"/>
      <c r="AC916" s="193"/>
      <c r="AD916" s="193"/>
      <c r="AE916" s="193"/>
      <c r="AF916" s="193"/>
    </row>
    <row r="917" spans="1:32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2"/>
      <c r="W917" s="1068"/>
      <c r="X917" s="1321"/>
      <c r="Y917" s="1068"/>
      <c r="Z917" s="193"/>
      <c r="AA917" s="193"/>
      <c r="AB917" s="193"/>
      <c r="AC917" s="193"/>
      <c r="AD917" s="193"/>
      <c r="AE917" s="193"/>
      <c r="AF917" s="193"/>
    </row>
    <row r="918" spans="1:32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2"/>
      <c r="W918" s="1068"/>
      <c r="X918" s="1321"/>
      <c r="Y918" s="1068"/>
      <c r="Z918" s="193"/>
      <c r="AA918" s="193"/>
      <c r="AB918" s="193"/>
      <c r="AC918" s="193"/>
      <c r="AD918" s="193"/>
      <c r="AE918" s="193"/>
      <c r="AF918" s="193"/>
    </row>
    <row r="919" spans="1:32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2"/>
      <c r="W919" s="1068"/>
      <c r="X919" s="1321"/>
      <c r="Y919" s="1068"/>
      <c r="Z919" s="193"/>
      <c r="AA919" s="193"/>
      <c r="AB919" s="193"/>
      <c r="AC919" s="193"/>
      <c r="AD919" s="193"/>
      <c r="AE919" s="193"/>
      <c r="AF919" s="193"/>
    </row>
    <row r="920" spans="1:32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2"/>
      <c r="W920" s="1068"/>
      <c r="X920" s="1321"/>
      <c r="Y920" s="1068"/>
      <c r="Z920" s="193"/>
      <c r="AA920" s="193"/>
      <c r="AB920" s="193"/>
      <c r="AC920" s="193"/>
      <c r="AD920" s="193"/>
      <c r="AE920" s="193"/>
      <c r="AF920" s="193"/>
    </row>
    <row r="921" spans="1:32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2"/>
      <c r="W921" s="1068"/>
      <c r="X921" s="1321"/>
      <c r="Y921" s="1068"/>
      <c r="Z921" s="193"/>
      <c r="AA921" s="193"/>
      <c r="AB921" s="193"/>
      <c r="AC921" s="193"/>
      <c r="AD921" s="193"/>
      <c r="AE921" s="193"/>
      <c r="AF921" s="193"/>
    </row>
    <row r="922" spans="1:32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2"/>
      <c r="W922" s="1068"/>
      <c r="X922" s="1321"/>
      <c r="Y922" s="1068"/>
      <c r="Z922" s="193"/>
      <c r="AA922" s="193"/>
      <c r="AB922" s="193"/>
      <c r="AC922" s="193"/>
      <c r="AD922" s="193"/>
      <c r="AE922" s="193"/>
      <c r="AF922" s="193"/>
    </row>
    <row r="923" spans="1:32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2"/>
      <c r="W923" s="1068"/>
      <c r="X923" s="1321"/>
      <c r="Y923" s="1068"/>
      <c r="Z923" s="193"/>
      <c r="AA923" s="193"/>
      <c r="AB923" s="193"/>
      <c r="AC923" s="193"/>
      <c r="AD923" s="193"/>
      <c r="AE923" s="193"/>
      <c r="AF923" s="193"/>
    </row>
    <row r="924" spans="1:32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2"/>
      <c r="W924" s="1068"/>
      <c r="X924" s="1321"/>
      <c r="Y924" s="1068"/>
      <c r="Z924" s="193"/>
      <c r="AA924" s="193"/>
      <c r="AB924" s="193"/>
      <c r="AC924" s="193"/>
      <c r="AD924" s="193"/>
      <c r="AE924" s="193"/>
      <c r="AF924" s="193"/>
    </row>
    <row r="925" spans="1:32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2"/>
      <c r="W925" s="1068"/>
      <c r="X925" s="1321"/>
      <c r="Y925" s="1068"/>
      <c r="Z925" s="193"/>
      <c r="AA925" s="193"/>
      <c r="AB925" s="193"/>
      <c r="AC925" s="193"/>
      <c r="AD925" s="193"/>
      <c r="AE925" s="193"/>
      <c r="AF925" s="193"/>
    </row>
    <row r="926" spans="1:32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2"/>
      <c r="W926" s="1068"/>
      <c r="X926" s="1321"/>
      <c r="Y926" s="1068"/>
      <c r="Z926" s="193"/>
      <c r="AA926" s="193"/>
      <c r="AB926" s="193"/>
      <c r="AC926" s="193"/>
      <c r="AD926" s="193"/>
      <c r="AE926" s="193"/>
      <c r="AF926" s="193"/>
    </row>
    <row r="927" spans="1:32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2"/>
      <c r="W927" s="1068"/>
      <c r="X927" s="1321"/>
      <c r="Y927" s="1068"/>
      <c r="Z927" s="193"/>
      <c r="AA927" s="193"/>
      <c r="AB927" s="193"/>
      <c r="AC927" s="193"/>
      <c r="AD927" s="193"/>
      <c r="AE927" s="193"/>
      <c r="AF927" s="193"/>
    </row>
    <row r="928" spans="1:32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2"/>
      <c r="W928" s="1068"/>
      <c r="X928" s="1321"/>
      <c r="Y928" s="1068"/>
      <c r="Z928" s="193"/>
      <c r="AA928" s="193"/>
      <c r="AB928" s="193"/>
      <c r="AC928" s="193"/>
      <c r="AD928" s="193"/>
      <c r="AE928" s="193"/>
      <c r="AF928" s="193"/>
    </row>
    <row r="929" spans="1:32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2"/>
      <c r="W929" s="1068"/>
      <c r="X929" s="1321"/>
      <c r="Y929" s="1068"/>
      <c r="Z929" s="193"/>
      <c r="AA929" s="193"/>
      <c r="AB929" s="193"/>
      <c r="AC929" s="193"/>
      <c r="AD929" s="193"/>
      <c r="AE929" s="193"/>
      <c r="AF929" s="193"/>
    </row>
    <row r="930" spans="1:32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2"/>
      <c r="W930" s="1068"/>
      <c r="X930" s="1321"/>
      <c r="Y930" s="1068"/>
      <c r="Z930" s="193"/>
      <c r="AA930" s="193"/>
      <c r="AB930" s="193"/>
      <c r="AC930" s="193"/>
      <c r="AD930" s="193"/>
      <c r="AE930" s="193"/>
      <c r="AF930" s="193"/>
    </row>
    <row r="931" spans="1:32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2"/>
      <c r="W931" s="1068"/>
      <c r="X931" s="1321"/>
      <c r="Y931" s="1068"/>
      <c r="Z931" s="193"/>
      <c r="AA931" s="193"/>
      <c r="AB931" s="193"/>
      <c r="AC931" s="193"/>
      <c r="AD931" s="193"/>
      <c r="AE931" s="193"/>
      <c r="AF931" s="193"/>
    </row>
    <row r="932" spans="1:32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2"/>
      <c r="W932" s="1068"/>
      <c r="X932" s="1321"/>
      <c r="Y932" s="1068"/>
      <c r="Z932" s="193"/>
      <c r="AA932" s="193"/>
      <c r="AB932" s="193"/>
      <c r="AC932" s="193"/>
      <c r="AD932" s="193"/>
      <c r="AE932" s="193"/>
      <c r="AF932" s="193"/>
    </row>
    <row r="933" spans="1:32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2"/>
      <c r="W933" s="1068"/>
      <c r="X933" s="1321"/>
      <c r="Y933" s="1068"/>
      <c r="Z933" s="193"/>
      <c r="AA933" s="193"/>
      <c r="AB933" s="193"/>
      <c r="AC933" s="193"/>
      <c r="AD933" s="193"/>
      <c r="AE933" s="193"/>
      <c r="AF933" s="193"/>
    </row>
    <row r="934" spans="1:32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2"/>
      <c r="W934" s="1068"/>
      <c r="X934" s="1321"/>
      <c r="Y934" s="1068"/>
      <c r="Z934" s="193"/>
      <c r="AA934" s="193"/>
      <c r="AB934" s="193"/>
      <c r="AC934" s="193"/>
      <c r="AD934" s="193"/>
      <c r="AE934" s="193"/>
      <c r="AF934" s="193"/>
    </row>
    <row r="935" spans="1:32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2"/>
      <c r="W935" s="1068"/>
      <c r="X935" s="1321"/>
      <c r="Y935" s="1068"/>
      <c r="Z935" s="193"/>
      <c r="AA935" s="193"/>
      <c r="AB935" s="193"/>
      <c r="AC935" s="193"/>
      <c r="AD935" s="193"/>
      <c r="AE935" s="193"/>
      <c r="AF935" s="193"/>
    </row>
    <row r="936" spans="1:32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2"/>
      <c r="W936" s="1068"/>
      <c r="X936" s="1321"/>
      <c r="Y936" s="1068"/>
      <c r="Z936" s="193"/>
      <c r="AA936" s="193"/>
      <c r="AB936" s="193"/>
      <c r="AC936" s="193"/>
      <c r="AD936" s="193"/>
      <c r="AE936" s="193"/>
      <c r="AF936" s="193"/>
    </row>
    <row r="937" spans="1:32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2"/>
      <c r="W937" s="1068"/>
      <c r="X937" s="1321"/>
      <c r="Y937" s="1068"/>
      <c r="Z937" s="193"/>
      <c r="AA937" s="193"/>
      <c r="AB937" s="193"/>
      <c r="AC937" s="193"/>
      <c r="AD937" s="193"/>
      <c r="AE937" s="193"/>
      <c r="AF937" s="193"/>
    </row>
    <row r="938" spans="1:32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2"/>
      <c r="W938" s="1068"/>
      <c r="X938" s="1321"/>
      <c r="Y938" s="1068"/>
      <c r="Z938" s="193"/>
      <c r="AA938" s="193"/>
      <c r="AB938" s="193"/>
      <c r="AC938" s="193"/>
      <c r="AD938" s="193"/>
      <c r="AE938" s="193"/>
      <c r="AF938" s="193"/>
    </row>
    <row r="939" spans="1:32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2"/>
      <c r="W939" s="1068"/>
      <c r="X939" s="1321"/>
      <c r="Y939" s="1068"/>
      <c r="Z939" s="193"/>
      <c r="AA939" s="193"/>
      <c r="AB939" s="193"/>
      <c r="AC939" s="193"/>
      <c r="AD939" s="193"/>
      <c r="AE939" s="193"/>
      <c r="AF939" s="193"/>
    </row>
    <row r="940" spans="1:32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2"/>
      <c r="W940" s="1068"/>
      <c r="X940" s="1321"/>
      <c r="Y940" s="1068"/>
      <c r="Z940" s="193"/>
      <c r="AA940" s="193"/>
      <c r="AB940" s="193"/>
      <c r="AC940" s="193"/>
      <c r="AD940" s="193"/>
      <c r="AE940" s="193"/>
      <c r="AF940" s="193"/>
    </row>
    <row r="941" spans="1:32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2"/>
      <c r="W941" s="1068"/>
      <c r="X941" s="1321"/>
      <c r="Y941" s="1068"/>
      <c r="Z941" s="193"/>
      <c r="AA941" s="193"/>
      <c r="AB941" s="193"/>
      <c r="AC941" s="193"/>
      <c r="AD941" s="193"/>
      <c r="AE941" s="193"/>
      <c r="AF941" s="193"/>
    </row>
    <row r="942" spans="1:32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2"/>
      <c r="W942" s="1068"/>
      <c r="X942" s="1321"/>
      <c r="Y942" s="1068"/>
      <c r="Z942" s="193"/>
      <c r="AA942" s="193"/>
      <c r="AB942" s="193"/>
      <c r="AC942" s="193"/>
      <c r="AD942" s="193"/>
      <c r="AE942" s="193"/>
      <c r="AF942" s="193"/>
    </row>
    <row r="943" spans="1:32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2"/>
      <c r="W943" s="1068"/>
      <c r="X943" s="1321"/>
      <c r="Y943" s="1068"/>
      <c r="Z943" s="193"/>
      <c r="AA943" s="193"/>
      <c r="AB943" s="193"/>
      <c r="AC943" s="193"/>
      <c r="AD943" s="193"/>
      <c r="AE943" s="193"/>
      <c r="AF943" s="193"/>
    </row>
    <row r="944" spans="1:32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2"/>
      <c r="W944" s="1068"/>
      <c r="X944" s="1321"/>
      <c r="Y944" s="1068"/>
      <c r="Z944" s="193"/>
      <c r="AA944" s="193"/>
      <c r="AB944" s="193"/>
      <c r="AC944" s="193"/>
      <c r="AD944" s="193"/>
      <c r="AE944" s="193"/>
      <c r="AF944" s="193"/>
    </row>
    <row r="945" spans="1:32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2"/>
      <c r="W945" s="1068"/>
      <c r="X945" s="1321"/>
      <c r="Y945" s="1068"/>
      <c r="Z945" s="193"/>
      <c r="AA945" s="193"/>
      <c r="AB945" s="193"/>
      <c r="AC945" s="193"/>
      <c r="AD945" s="193"/>
      <c r="AE945" s="193"/>
      <c r="AF945" s="193"/>
    </row>
    <row r="946" spans="1:32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2"/>
      <c r="W946" s="1068"/>
      <c r="X946" s="1321"/>
      <c r="Y946" s="1068"/>
      <c r="Z946" s="193"/>
      <c r="AA946" s="193"/>
      <c r="AB946" s="193"/>
      <c r="AC946" s="193"/>
      <c r="AD946" s="193"/>
      <c r="AE946" s="193"/>
      <c r="AF946" s="193"/>
    </row>
    <row r="947" spans="1:32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2"/>
      <c r="W947" s="1068"/>
      <c r="X947" s="1321"/>
      <c r="Y947" s="1068"/>
      <c r="Z947" s="193"/>
      <c r="AA947" s="193"/>
      <c r="AB947" s="193"/>
      <c r="AC947" s="193"/>
      <c r="AD947" s="193"/>
      <c r="AE947" s="193"/>
      <c r="AF947" s="193"/>
    </row>
    <row r="948" spans="1:32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2"/>
      <c r="W948" s="1068"/>
      <c r="X948" s="1321"/>
      <c r="Y948" s="1068"/>
      <c r="Z948" s="193"/>
      <c r="AA948" s="193"/>
      <c r="AB948" s="193"/>
      <c r="AC948" s="193"/>
      <c r="AD948" s="193"/>
      <c r="AE948" s="193"/>
      <c r="AF948" s="193"/>
    </row>
    <row r="949" spans="1:32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2"/>
      <c r="W949" s="1068"/>
      <c r="X949" s="1321"/>
      <c r="Y949" s="1068"/>
      <c r="Z949" s="193"/>
      <c r="AA949" s="193"/>
      <c r="AB949" s="193"/>
      <c r="AC949" s="193"/>
      <c r="AD949" s="193"/>
      <c r="AE949" s="193"/>
      <c r="AF949" s="193"/>
    </row>
    <row r="950" spans="1:32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2"/>
      <c r="W950" s="1068"/>
      <c r="X950" s="1321"/>
      <c r="Y950" s="1068"/>
      <c r="Z950" s="193"/>
      <c r="AA950" s="193"/>
      <c r="AB950" s="193"/>
      <c r="AC950" s="193"/>
      <c r="AD950" s="193"/>
      <c r="AE950" s="193"/>
      <c r="AF950" s="193"/>
    </row>
    <row r="951" spans="1:32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2"/>
      <c r="W951" s="1068"/>
      <c r="X951" s="1321"/>
      <c r="Y951" s="1068"/>
      <c r="Z951" s="193"/>
      <c r="AA951" s="193"/>
      <c r="AB951" s="193"/>
      <c r="AC951" s="193"/>
      <c r="AD951" s="193"/>
      <c r="AE951" s="193"/>
      <c r="AF951" s="193"/>
    </row>
    <row r="952" spans="1:32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2"/>
      <c r="W952" s="1068"/>
      <c r="X952" s="1321"/>
      <c r="Y952" s="1068"/>
      <c r="Z952" s="193"/>
      <c r="AA952" s="193"/>
      <c r="AB952" s="193"/>
      <c r="AC952" s="193"/>
      <c r="AD952" s="193"/>
      <c r="AE952" s="193"/>
      <c r="AF952" s="193"/>
    </row>
    <row r="953" spans="1:32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2"/>
      <c r="W953" s="1068"/>
      <c r="X953" s="1321"/>
      <c r="Y953" s="1068"/>
      <c r="Z953" s="193"/>
      <c r="AA953" s="193"/>
      <c r="AB953" s="193"/>
      <c r="AC953" s="193"/>
      <c r="AD953" s="193"/>
      <c r="AE953" s="193"/>
      <c r="AF953" s="193"/>
    </row>
    <row r="954" spans="1:32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2"/>
      <c r="W954" s="1068"/>
      <c r="X954" s="1321"/>
      <c r="Y954" s="1068"/>
      <c r="Z954" s="193"/>
      <c r="AA954" s="193"/>
      <c r="AB954" s="193"/>
      <c r="AC954" s="193"/>
      <c r="AD954" s="193"/>
      <c r="AE954" s="193"/>
      <c r="AF954" s="193"/>
    </row>
    <row r="955" spans="1:32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2"/>
      <c r="W955" s="1068"/>
      <c r="X955" s="1321"/>
      <c r="Y955" s="1068"/>
      <c r="Z955" s="193"/>
      <c r="AA955" s="193"/>
      <c r="AB955" s="193"/>
      <c r="AC955" s="193"/>
      <c r="AD955" s="193"/>
      <c r="AE955" s="193"/>
      <c r="AF955" s="193"/>
    </row>
    <row r="956" spans="1:32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068"/>
      <c r="W956" s="1068"/>
      <c r="X956" s="1321"/>
      <c r="Y956" s="1068"/>
      <c r="Z956" s="193"/>
      <c r="AA956" s="193"/>
      <c r="AB956" s="193"/>
      <c r="AC956" s="193"/>
      <c r="AD956" s="193"/>
      <c r="AE956" s="193"/>
      <c r="AF956" s="193"/>
    </row>
    <row r="957" spans="1:32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068"/>
      <c r="W957" s="1068"/>
      <c r="X957" s="1321"/>
      <c r="Y957" s="1068"/>
      <c r="Z957" s="193"/>
      <c r="AA957" s="193"/>
      <c r="AB957" s="193"/>
      <c r="AC957" s="193"/>
      <c r="AD957" s="193"/>
      <c r="AE957" s="193"/>
      <c r="AF957" s="193"/>
    </row>
    <row r="958" spans="1:32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068"/>
      <c r="W958" s="1068"/>
      <c r="X958" s="1321"/>
      <c r="Y958" s="1068"/>
      <c r="Z958" s="193"/>
      <c r="AA958" s="193"/>
      <c r="AB958" s="193"/>
      <c r="AC958" s="193"/>
      <c r="AD958" s="193"/>
      <c r="AE958" s="193"/>
      <c r="AF958" s="193"/>
    </row>
    <row r="959" spans="1:32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068"/>
      <c r="W959" s="1068"/>
      <c r="X959" s="1321"/>
      <c r="Y959" s="1068"/>
      <c r="Z959" s="193"/>
      <c r="AA959" s="193"/>
      <c r="AB959" s="193"/>
      <c r="AC959" s="193"/>
      <c r="AD959" s="193"/>
      <c r="AE959" s="193"/>
      <c r="AF959" s="193"/>
    </row>
    <row r="960" spans="1:32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068"/>
      <c r="W960" s="1068"/>
      <c r="X960" s="1321"/>
      <c r="Y960" s="1068"/>
      <c r="Z960" s="193"/>
      <c r="AA960" s="193"/>
      <c r="AB960" s="193"/>
      <c r="AC960" s="193"/>
      <c r="AD960" s="193"/>
      <c r="AE960" s="193"/>
      <c r="AF960" s="193"/>
    </row>
    <row r="961" spans="1:32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068"/>
      <c r="W961" s="1068"/>
      <c r="X961" s="1321"/>
      <c r="Y961" s="1068"/>
      <c r="Z961" s="193"/>
      <c r="AA961" s="193"/>
      <c r="AB961" s="193"/>
      <c r="AC961" s="193"/>
      <c r="AD961" s="193"/>
      <c r="AE961" s="193"/>
      <c r="AF961" s="193"/>
    </row>
    <row r="962" spans="1:32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068"/>
      <c r="W962" s="1068"/>
      <c r="X962" s="1321"/>
      <c r="Y962" s="1068"/>
      <c r="Z962" s="193"/>
      <c r="AA962" s="193"/>
      <c r="AB962" s="193"/>
      <c r="AC962" s="193"/>
      <c r="AD962" s="193"/>
      <c r="AE962" s="193"/>
      <c r="AF962" s="193"/>
    </row>
    <row r="963" spans="1:32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068"/>
      <c r="W963" s="1068"/>
      <c r="X963" s="1321"/>
      <c r="Y963" s="1068"/>
      <c r="Z963" s="193"/>
      <c r="AA963" s="193"/>
      <c r="AB963" s="193"/>
      <c r="AC963" s="193"/>
      <c r="AD963" s="193"/>
      <c r="AE963" s="193"/>
      <c r="AF963" s="193"/>
    </row>
    <row r="964" spans="1:32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068"/>
      <c r="W964" s="1068"/>
      <c r="X964" s="1321"/>
      <c r="Y964" s="1068"/>
      <c r="Z964" s="193"/>
      <c r="AA964" s="193"/>
      <c r="AB964" s="193"/>
      <c r="AC964" s="193"/>
      <c r="AD964" s="193"/>
      <c r="AE964" s="193"/>
      <c r="AF964" s="193"/>
    </row>
    <row r="965" spans="1:32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068"/>
      <c r="W965" s="1068"/>
      <c r="X965" s="1321"/>
      <c r="Y965" s="1068"/>
      <c r="Z965" s="193"/>
      <c r="AA965" s="193"/>
      <c r="AB965" s="193"/>
      <c r="AC965" s="193"/>
      <c r="AD965" s="193"/>
      <c r="AE965" s="193"/>
      <c r="AF965" s="193"/>
    </row>
    <row r="966" spans="1:32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068"/>
      <c r="W966" s="1068"/>
      <c r="X966" s="1321"/>
      <c r="Y966" s="1068"/>
      <c r="Z966" s="193"/>
      <c r="AA966" s="193"/>
      <c r="AB966" s="193"/>
      <c r="AC966" s="193"/>
      <c r="AD966" s="193"/>
      <c r="AE966" s="193"/>
      <c r="AF966" s="193"/>
    </row>
    <row r="967" spans="1:32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068"/>
      <c r="W967" s="1068"/>
      <c r="X967" s="1321"/>
      <c r="Y967" s="1068"/>
      <c r="Z967" s="193"/>
      <c r="AA967" s="193"/>
      <c r="AB967" s="193"/>
      <c r="AC967" s="193"/>
      <c r="AD967" s="193"/>
      <c r="AE967" s="193"/>
      <c r="AF967" s="193"/>
    </row>
    <row r="968" spans="1:32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068"/>
      <c r="W968" s="1068"/>
      <c r="X968" s="1321"/>
      <c r="Y968" s="1068"/>
      <c r="Z968" s="193"/>
      <c r="AA968" s="193"/>
      <c r="AB968" s="193"/>
      <c r="AC968" s="193"/>
      <c r="AD968" s="193"/>
      <c r="AE968" s="193"/>
      <c r="AF968" s="193"/>
    </row>
    <row r="969" spans="1:32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068"/>
      <c r="W969" s="1068"/>
      <c r="X969" s="1321"/>
      <c r="Y969" s="1068"/>
      <c r="Z969" s="193"/>
      <c r="AA969" s="193"/>
      <c r="AB969" s="193"/>
      <c r="AC969" s="193"/>
      <c r="AD969" s="193"/>
      <c r="AE969" s="193"/>
      <c r="AF969" s="193"/>
    </row>
    <row r="970" spans="1:32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068"/>
      <c r="W970" s="1068"/>
      <c r="X970" s="1321"/>
      <c r="Y970" s="1068"/>
      <c r="Z970" s="193"/>
      <c r="AA970" s="193"/>
      <c r="AB970" s="193"/>
      <c r="AC970" s="193"/>
      <c r="AD970" s="193"/>
      <c r="AE970" s="193"/>
      <c r="AF970" s="193"/>
    </row>
    <row r="971" spans="1:32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068"/>
      <c r="W971" s="1068"/>
      <c r="X971" s="1321"/>
      <c r="Y971" s="1068"/>
      <c r="Z971" s="193"/>
      <c r="AA971" s="193"/>
      <c r="AB971" s="193"/>
      <c r="AC971" s="193"/>
      <c r="AD971" s="193"/>
      <c r="AE971" s="193"/>
      <c r="AF971" s="193"/>
    </row>
    <row r="972" spans="1:32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068"/>
      <c r="W972" s="1068"/>
      <c r="X972" s="1321"/>
      <c r="Y972" s="1068"/>
      <c r="Z972" s="193"/>
      <c r="AA972" s="193"/>
      <c r="AB972" s="193"/>
      <c r="AC972" s="193"/>
      <c r="AD972" s="193"/>
      <c r="AE972" s="193"/>
      <c r="AF972" s="193"/>
    </row>
    <row r="973" spans="1:32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068"/>
      <c r="W973" s="1068"/>
      <c r="X973" s="1321"/>
      <c r="Y973" s="1068"/>
      <c r="Z973" s="193"/>
      <c r="AA973" s="193"/>
      <c r="AB973" s="193"/>
      <c r="AC973" s="193"/>
      <c r="AD973" s="193"/>
      <c r="AE973" s="193"/>
      <c r="AF973" s="193"/>
    </row>
    <row r="974" spans="1:32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068"/>
      <c r="W974" s="1068"/>
      <c r="X974" s="1321"/>
      <c r="Y974" s="1068"/>
      <c r="Z974" s="193"/>
      <c r="AA974" s="193"/>
      <c r="AB974" s="193"/>
      <c r="AC974" s="193"/>
      <c r="AD974" s="193"/>
      <c r="AE974" s="193"/>
      <c r="AF974" s="193"/>
    </row>
    <row r="975" spans="1:32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068"/>
      <c r="W975" s="1068"/>
      <c r="X975" s="1321"/>
      <c r="Y975" s="1068"/>
      <c r="Z975" s="193"/>
      <c r="AA975" s="193"/>
      <c r="AB975" s="193"/>
      <c r="AC975" s="193"/>
      <c r="AD975" s="193"/>
      <c r="AE975" s="193"/>
      <c r="AF975" s="193"/>
    </row>
    <row r="976" spans="1:32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068"/>
      <c r="W976" s="1068"/>
      <c r="X976" s="1321"/>
      <c r="Y976" s="1068"/>
      <c r="Z976" s="193"/>
      <c r="AA976" s="193"/>
      <c r="AB976" s="193"/>
      <c r="AC976" s="193"/>
      <c r="AD976" s="193"/>
      <c r="AE976" s="193"/>
      <c r="AF976" s="193"/>
    </row>
    <row r="977" spans="1:32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068"/>
      <c r="W977" s="1068"/>
      <c r="X977" s="1321"/>
      <c r="Y977" s="1068"/>
      <c r="Z977" s="193"/>
      <c r="AA977" s="193"/>
      <c r="AB977" s="193"/>
      <c r="AC977" s="193"/>
      <c r="AD977" s="193"/>
      <c r="AE977" s="193"/>
      <c r="AF977" s="193"/>
    </row>
    <row r="978" spans="1:32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068"/>
      <c r="W978" s="1068"/>
      <c r="X978" s="1321"/>
      <c r="Y978" s="1068"/>
      <c r="Z978" s="193"/>
      <c r="AA978" s="193"/>
      <c r="AB978" s="193"/>
      <c r="AC978" s="193"/>
      <c r="AD978" s="193"/>
      <c r="AE978" s="193"/>
      <c r="AF978" s="193"/>
    </row>
    <row r="979" spans="1:32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068"/>
      <c r="W979" s="1068"/>
      <c r="X979" s="1321"/>
      <c r="Y979" s="1068"/>
      <c r="Z979" s="193"/>
      <c r="AA979" s="193"/>
      <c r="AB979" s="193"/>
      <c r="AC979" s="193"/>
      <c r="AD979" s="193"/>
      <c r="AE979" s="193"/>
      <c r="AF979" s="193"/>
    </row>
    <row r="980" spans="1:32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068"/>
      <c r="W980" s="1068"/>
      <c r="X980" s="1321"/>
      <c r="Y980" s="1068"/>
      <c r="Z980" s="193"/>
      <c r="AA980" s="193"/>
      <c r="AB980" s="193"/>
      <c r="AC980" s="193"/>
      <c r="AD980" s="193"/>
      <c r="AE980" s="193"/>
      <c r="AF980" s="193"/>
    </row>
    <row r="981" spans="1:32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068"/>
      <c r="W981" s="1068"/>
      <c r="X981" s="1321"/>
      <c r="Y981" s="1068"/>
      <c r="Z981" s="193"/>
      <c r="AA981" s="193"/>
      <c r="AB981" s="193"/>
      <c r="AC981" s="193"/>
      <c r="AD981" s="193"/>
      <c r="AE981" s="193"/>
      <c r="AF981" s="193"/>
    </row>
    <row r="982" spans="1:32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068"/>
      <c r="W982" s="1068"/>
      <c r="X982" s="1321"/>
      <c r="Y982" s="1068"/>
      <c r="Z982" s="193"/>
      <c r="AA982" s="193"/>
      <c r="AB982" s="193"/>
      <c r="AC982" s="193"/>
      <c r="AD982" s="193"/>
      <c r="AE982" s="193"/>
      <c r="AF982" s="193"/>
    </row>
    <row r="983" spans="1:32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068"/>
      <c r="W983" s="1068"/>
      <c r="X983" s="1321"/>
      <c r="Y983" s="1068"/>
      <c r="Z983" s="193"/>
      <c r="AA983" s="193"/>
      <c r="AB983" s="193"/>
      <c r="AC983" s="193"/>
      <c r="AD983" s="193"/>
      <c r="AE983" s="193"/>
      <c r="AF983" s="193"/>
    </row>
    <row r="984" spans="1:32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068"/>
      <c r="W984" s="1068"/>
      <c r="X984" s="1321"/>
      <c r="Y984" s="1068"/>
      <c r="Z984" s="193"/>
      <c r="AA984" s="193"/>
      <c r="AB984" s="193"/>
      <c r="AC984" s="193"/>
      <c r="AD984" s="193"/>
      <c r="AE984" s="193"/>
      <c r="AF984" s="193"/>
    </row>
    <row r="985" spans="1:32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068"/>
      <c r="W985" s="1068"/>
      <c r="X985" s="1321"/>
      <c r="Y985" s="1068"/>
      <c r="Z985" s="193"/>
      <c r="AA985" s="193"/>
      <c r="AB985" s="193"/>
      <c r="AC985" s="193"/>
      <c r="AD985" s="193"/>
      <c r="AE985" s="193"/>
      <c r="AF985" s="193"/>
    </row>
    <row r="986" spans="1:32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068"/>
      <c r="W986" s="1068"/>
      <c r="X986" s="1321"/>
      <c r="Y986" s="1068"/>
      <c r="Z986" s="193"/>
      <c r="AA986" s="193"/>
      <c r="AB986" s="193"/>
      <c r="AC986" s="193"/>
      <c r="AD986" s="193"/>
      <c r="AE986" s="193"/>
      <c r="AF986" s="193"/>
    </row>
    <row r="987" spans="1:32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068"/>
      <c r="W987" s="1068"/>
      <c r="X987" s="1321"/>
      <c r="Y987" s="1068"/>
      <c r="Z987" s="193"/>
      <c r="AA987" s="193"/>
      <c r="AB987" s="193"/>
      <c r="AC987" s="193"/>
      <c r="AD987" s="193"/>
      <c r="AE987" s="193"/>
      <c r="AF987" s="193"/>
    </row>
    <row r="988" spans="1:32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068"/>
      <c r="W988" s="1068"/>
      <c r="X988" s="1321"/>
      <c r="Y988" s="1068"/>
      <c r="Z988" s="193"/>
      <c r="AA988" s="193"/>
      <c r="AB988" s="193"/>
      <c r="AC988" s="193"/>
      <c r="AD988" s="193"/>
      <c r="AE988" s="193"/>
      <c r="AF988" s="193"/>
    </row>
    <row r="989" spans="1:32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068"/>
      <c r="W989" s="1068"/>
      <c r="X989" s="1321"/>
      <c r="Y989" s="1068"/>
      <c r="Z989" s="193"/>
      <c r="AA989" s="193"/>
      <c r="AB989" s="193"/>
      <c r="AC989" s="193"/>
      <c r="AD989" s="193"/>
      <c r="AE989" s="193"/>
      <c r="AF989" s="193"/>
    </row>
    <row r="990" spans="1:32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068"/>
      <c r="W990" s="1068"/>
      <c r="X990" s="1321"/>
      <c r="Y990" s="1068"/>
      <c r="Z990" s="193"/>
      <c r="AA990" s="193"/>
      <c r="AB990" s="193"/>
      <c r="AC990" s="193"/>
      <c r="AD990" s="193"/>
      <c r="AE990" s="193"/>
      <c r="AF990" s="193"/>
    </row>
    <row r="991" spans="1:32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068"/>
      <c r="W991" s="1068"/>
      <c r="X991" s="1321"/>
      <c r="Y991" s="1068"/>
      <c r="Z991" s="193"/>
      <c r="AA991" s="193"/>
      <c r="AB991" s="193"/>
      <c r="AC991" s="193"/>
      <c r="AD991" s="193"/>
      <c r="AE991" s="193"/>
      <c r="AF991" s="193"/>
    </row>
    <row r="992" spans="1:32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068"/>
      <c r="W992" s="1068"/>
      <c r="X992" s="1321"/>
      <c r="Y992" s="1068"/>
      <c r="Z992" s="193"/>
      <c r="AA992" s="193"/>
      <c r="AB992" s="193"/>
      <c r="AC992" s="193"/>
      <c r="AD992" s="193"/>
      <c r="AE992" s="193"/>
      <c r="AF992" s="193"/>
    </row>
    <row r="993" spans="1:32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068"/>
      <c r="W993" s="1068"/>
      <c r="X993" s="1321"/>
      <c r="Y993" s="1068"/>
      <c r="Z993" s="193"/>
      <c r="AA993" s="193"/>
      <c r="AB993" s="193"/>
      <c r="AC993" s="193"/>
      <c r="AD993" s="193"/>
      <c r="AE993" s="193"/>
      <c r="AF993" s="193"/>
    </row>
    <row r="994" spans="1:32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068"/>
      <c r="W994" s="1068"/>
      <c r="X994" s="1321"/>
      <c r="Y994" s="1068"/>
      <c r="Z994" s="193"/>
      <c r="AA994" s="193"/>
      <c r="AB994" s="193"/>
      <c r="AC994" s="193"/>
      <c r="AD994" s="193"/>
      <c r="AE994" s="193"/>
      <c r="AF994" s="193"/>
    </row>
    <row r="995" spans="1:32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068"/>
      <c r="W995" s="1068"/>
      <c r="X995" s="1321"/>
      <c r="Y995" s="1068"/>
      <c r="Z995" s="193"/>
      <c r="AA995" s="193"/>
      <c r="AB995" s="193"/>
      <c r="AC995" s="193"/>
      <c r="AD995" s="193"/>
      <c r="AE995" s="193"/>
      <c r="AF995" s="193"/>
    </row>
    <row r="996" spans="1:32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068"/>
      <c r="W996" s="1068"/>
      <c r="X996" s="1321"/>
      <c r="Y996" s="1068"/>
      <c r="Z996" s="193"/>
      <c r="AA996" s="193"/>
      <c r="AB996" s="193"/>
      <c r="AC996" s="193"/>
      <c r="AD996" s="193"/>
      <c r="AE996" s="193"/>
      <c r="AF996" s="193"/>
    </row>
    <row r="997" spans="1:32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068"/>
      <c r="W997" s="1068"/>
      <c r="X997" s="1321"/>
      <c r="Y997" s="1068"/>
      <c r="Z997" s="193"/>
      <c r="AA997" s="193"/>
      <c r="AB997" s="193"/>
      <c r="AC997" s="193"/>
      <c r="AD997" s="193"/>
      <c r="AE997" s="193"/>
      <c r="AF997" s="193"/>
    </row>
    <row r="998" spans="1:32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068"/>
      <c r="W998" s="1068"/>
      <c r="X998" s="1321"/>
      <c r="Y998" s="1068"/>
      <c r="Z998" s="193"/>
      <c r="AA998" s="193"/>
      <c r="AB998" s="193"/>
      <c r="AC998" s="193"/>
      <c r="AD998" s="193"/>
      <c r="AE998" s="193"/>
      <c r="AF998" s="193"/>
    </row>
    <row r="999" spans="1:32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068"/>
      <c r="W999" s="1068"/>
      <c r="X999" s="1321"/>
      <c r="Y999" s="1068"/>
      <c r="Z999" s="193"/>
      <c r="AA999" s="193"/>
      <c r="AB999" s="193"/>
      <c r="AC999" s="193"/>
      <c r="AD999" s="193"/>
      <c r="AE999" s="193"/>
      <c r="AF999" s="193"/>
    </row>
    <row r="1000" spans="1:32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3"/>
      <c r="V1000" s="1068"/>
      <c r="W1000" s="1068"/>
      <c r="X1000" s="1321"/>
      <c r="Y1000" s="1068"/>
      <c r="Z1000" s="193"/>
      <c r="AA1000" s="193"/>
      <c r="AB1000" s="193"/>
      <c r="AC1000" s="193"/>
      <c r="AD1000" s="193"/>
      <c r="AE1000" s="193"/>
      <c r="AF1000" s="193"/>
    </row>
    <row r="1001" spans="1:32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3"/>
      <c r="V1001" s="1068"/>
      <c r="W1001" s="1068"/>
      <c r="X1001" s="1321"/>
      <c r="Y1001" s="1068"/>
      <c r="Z1001" s="193"/>
      <c r="AA1001" s="193"/>
      <c r="AB1001" s="193"/>
      <c r="AC1001" s="193"/>
      <c r="AD1001" s="193"/>
      <c r="AE1001" s="193"/>
      <c r="AF1001" s="193"/>
    </row>
    <row r="1002" spans="1:32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3"/>
      <c r="V1002" s="1068"/>
      <c r="W1002" s="1068"/>
      <c r="X1002" s="1321"/>
      <c r="Y1002" s="1068"/>
      <c r="Z1002" s="193"/>
      <c r="AA1002" s="193"/>
      <c r="AB1002" s="193"/>
      <c r="AC1002" s="193"/>
      <c r="AD1002" s="193"/>
      <c r="AE1002" s="193"/>
      <c r="AF1002" s="193"/>
    </row>
    <row r="1003" spans="1:32">
      <c r="A1003" s="193"/>
      <c r="B1003" s="193"/>
      <c r="C1003" s="193"/>
      <c r="D1003" s="193"/>
      <c r="E1003" s="193"/>
      <c r="F1003" s="193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93"/>
      <c r="Q1003" s="193"/>
      <c r="R1003" s="193"/>
      <c r="S1003" s="193"/>
      <c r="T1003" s="193"/>
      <c r="U1003" s="193"/>
      <c r="V1003" s="1068"/>
      <c r="W1003" s="1068"/>
      <c r="X1003" s="1321"/>
      <c r="Y1003" s="1068"/>
      <c r="Z1003" s="193"/>
      <c r="AA1003" s="193"/>
      <c r="AB1003" s="193"/>
      <c r="AC1003" s="193"/>
      <c r="AD1003" s="193"/>
      <c r="AE1003" s="193"/>
      <c r="AF1003" s="193"/>
    </row>
    <row r="1004" spans="1:32">
      <c r="A1004" s="193"/>
      <c r="B1004" s="193"/>
      <c r="C1004" s="193"/>
      <c r="D1004" s="193"/>
      <c r="E1004" s="193"/>
      <c r="F1004" s="193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93"/>
      <c r="Q1004" s="193"/>
      <c r="R1004" s="193"/>
      <c r="S1004" s="193"/>
      <c r="T1004" s="193"/>
      <c r="U1004" s="193"/>
      <c r="V1004" s="1068"/>
      <c r="W1004" s="1068"/>
      <c r="X1004" s="1321"/>
      <c r="Y1004" s="1068"/>
      <c r="Z1004" s="193"/>
      <c r="AA1004" s="193"/>
      <c r="AB1004" s="193"/>
      <c r="AC1004" s="193"/>
      <c r="AD1004" s="193"/>
      <c r="AE1004" s="193"/>
      <c r="AF1004" s="193"/>
    </row>
    <row r="1005" spans="1:32">
      <c r="A1005" s="193"/>
      <c r="B1005" s="193"/>
      <c r="C1005" s="193"/>
      <c r="D1005" s="193"/>
      <c r="E1005" s="193"/>
      <c r="F1005" s="193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93"/>
      <c r="Q1005" s="193"/>
      <c r="R1005" s="193"/>
      <c r="S1005" s="193"/>
      <c r="T1005" s="193"/>
      <c r="U1005" s="193"/>
      <c r="V1005" s="1068"/>
      <c r="W1005" s="1068"/>
      <c r="X1005" s="1321"/>
      <c r="Y1005" s="1068"/>
      <c r="Z1005" s="193"/>
      <c r="AA1005" s="193"/>
      <c r="AB1005" s="193"/>
      <c r="AC1005" s="193"/>
      <c r="AD1005" s="193"/>
      <c r="AE1005" s="193"/>
      <c r="AF1005" s="193"/>
    </row>
    <row r="1006" spans="1:32">
      <c r="A1006" s="193"/>
      <c r="B1006" s="193"/>
      <c r="C1006" s="193"/>
      <c r="D1006" s="193"/>
      <c r="E1006" s="193"/>
      <c r="F1006" s="193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93"/>
      <c r="Q1006" s="193"/>
      <c r="R1006" s="193"/>
      <c r="S1006" s="193"/>
      <c r="T1006" s="193"/>
      <c r="U1006" s="193"/>
      <c r="V1006" s="1068"/>
      <c r="W1006" s="1068"/>
      <c r="X1006" s="1321"/>
      <c r="Y1006" s="1068"/>
      <c r="Z1006" s="193"/>
      <c r="AA1006" s="193"/>
      <c r="AB1006" s="193"/>
      <c r="AC1006" s="193"/>
      <c r="AD1006" s="193"/>
      <c r="AE1006" s="193"/>
      <c r="AF1006" s="193"/>
    </row>
    <row r="1007" spans="1:32">
      <c r="A1007" s="193"/>
      <c r="B1007" s="193"/>
      <c r="C1007" s="193"/>
      <c r="D1007" s="193"/>
      <c r="E1007" s="193"/>
      <c r="F1007" s="193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93"/>
      <c r="Q1007" s="193"/>
      <c r="R1007" s="193"/>
      <c r="S1007" s="193"/>
      <c r="T1007" s="193"/>
      <c r="U1007" s="193"/>
      <c r="V1007" s="1068"/>
      <c r="W1007" s="1068"/>
      <c r="X1007" s="1321"/>
      <c r="Y1007" s="1068"/>
      <c r="Z1007" s="193"/>
      <c r="AA1007" s="193"/>
      <c r="AB1007" s="193"/>
      <c r="AC1007" s="193"/>
      <c r="AD1007" s="193"/>
      <c r="AE1007" s="193"/>
      <c r="AF1007" s="193"/>
    </row>
    <row r="1008" spans="1:32">
      <c r="A1008" s="193"/>
      <c r="B1008" s="193"/>
      <c r="C1008" s="193"/>
      <c r="D1008" s="193"/>
      <c r="E1008" s="193"/>
      <c r="F1008" s="193"/>
      <c r="G1008" s="193"/>
      <c r="H1008" s="193"/>
      <c r="I1008" s="193"/>
      <c r="J1008" s="193"/>
      <c r="K1008" s="193"/>
      <c r="L1008" s="193"/>
      <c r="M1008" s="193"/>
      <c r="N1008" s="193"/>
      <c r="O1008" s="193"/>
      <c r="P1008" s="193"/>
      <c r="Q1008" s="193"/>
      <c r="R1008" s="193"/>
      <c r="S1008" s="193"/>
      <c r="T1008" s="193"/>
      <c r="U1008" s="193"/>
      <c r="V1008" s="1068"/>
      <c r="W1008" s="1068"/>
      <c r="X1008" s="1321"/>
      <c r="Y1008" s="1068"/>
      <c r="Z1008" s="193"/>
      <c r="AA1008" s="193"/>
      <c r="AB1008" s="193"/>
      <c r="AC1008" s="193"/>
      <c r="AD1008" s="193"/>
      <c r="AE1008" s="193"/>
      <c r="AF1008" s="193"/>
    </row>
    <row r="1009" spans="1:32">
      <c r="A1009" s="193"/>
      <c r="B1009" s="193"/>
      <c r="C1009" s="193"/>
      <c r="D1009" s="193"/>
      <c r="E1009" s="193"/>
      <c r="F1009" s="193"/>
      <c r="G1009" s="193"/>
      <c r="H1009" s="193"/>
      <c r="I1009" s="193"/>
      <c r="J1009" s="193"/>
      <c r="K1009" s="193"/>
      <c r="L1009" s="193"/>
      <c r="M1009" s="193"/>
      <c r="N1009" s="193"/>
      <c r="O1009" s="193"/>
      <c r="P1009" s="193"/>
      <c r="Q1009" s="193"/>
      <c r="R1009" s="193"/>
      <c r="S1009" s="193"/>
      <c r="T1009" s="193"/>
      <c r="U1009" s="193"/>
      <c r="V1009" s="1068"/>
      <c r="W1009" s="1068"/>
      <c r="X1009" s="1321"/>
      <c r="Y1009" s="1068"/>
      <c r="Z1009" s="193"/>
      <c r="AA1009" s="193"/>
      <c r="AB1009" s="193"/>
      <c r="AC1009" s="193"/>
      <c r="AD1009" s="193"/>
      <c r="AE1009" s="193"/>
      <c r="AF1009" s="193"/>
    </row>
    <row r="1010" spans="1:32">
      <c r="A1010" s="193"/>
      <c r="B1010" s="193"/>
      <c r="C1010" s="193"/>
      <c r="D1010" s="193"/>
      <c r="E1010" s="193"/>
      <c r="F1010" s="193"/>
      <c r="G1010" s="193"/>
      <c r="H1010" s="193"/>
      <c r="I1010" s="193"/>
      <c r="J1010" s="193"/>
      <c r="K1010" s="193"/>
      <c r="L1010" s="193"/>
      <c r="M1010" s="193"/>
      <c r="N1010" s="193"/>
      <c r="O1010" s="193"/>
      <c r="P1010" s="193"/>
      <c r="Q1010" s="193"/>
      <c r="R1010" s="193"/>
      <c r="S1010" s="193"/>
      <c r="T1010" s="193"/>
      <c r="U1010" s="193"/>
      <c r="V1010" s="1068"/>
      <c r="W1010" s="1068"/>
      <c r="X1010" s="1321"/>
      <c r="Y1010" s="1068"/>
      <c r="Z1010" s="193"/>
      <c r="AA1010" s="193"/>
      <c r="AB1010" s="193"/>
      <c r="AC1010" s="193"/>
      <c r="AD1010" s="193"/>
      <c r="AE1010" s="193"/>
      <c r="AF1010" s="193"/>
    </row>
    <row r="1011" spans="1:32">
      <c r="A1011" s="193"/>
      <c r="B1011" s="193"/>
      <c r="C1011" s="193"/>
      <c r="D1011" s="193"/>
      <c r="E1011" s="193"/>
      <c r="F1011" s="193"/>
      <c r="G1011" s="193"/>
      <c r="H1011" s="193"/>
      <c r="I1011" s="193"/>
      <c r="J1011" s="193"/>
      <c r="K1011" s="193"/>
      <c r="L1011" s="193"/>
      <c r="M1011" s="193"/>
      <c r="N1011" s="193"/>
      <c r="O1011" s="193"/>
      <c r="P1011" s="193"/>
      <c r="Q1011" s="193"/>
      <c r="R1011" s="193"/>
      <c r="S1011" s="193"/>
      <c r="T1011" s="193"/>
      <c r="U1011" s="193"/>
      <c r="V1011" s="1068"/>
      <c r="W1011" s="1068"/>
      <c r="X1011" s="1321"/>
      <c r="Y1011" s="1068"/>
      <c r="Z1011" s="193"/>
      <c r="AA1011" s="193"/>
      <c r="AB1011" s="193"/>
      <c r="AC1011" s="193"/>
      <c r="AD1011" s="193"/>
      <c r="AE1011" s="193"/>
      <c r="AF1011" s="193"/>
    </row>
    <row r="1012" spans="1:32">
      <c r="A1012" s="193"/>
      <c r="B1012" s="193"/>
      <c r="C1012" s="193"/>
      <c r="D1012" s="193"/>
      <c r="E1012" s="193"/>
      <c r="F1012" s="193"/>
      <c r="G1012" s="193"/>
      <c r="H1012" s="193"/>
      <c r="I1012" s="193"/>
      <c r="J1012" s="193"/>
      <c r="K1012" s="193"/>
      <c r="L1012" s="193"/>
      <c r="M1012" s="193"/>
      <c r="N1012" s="193"/>
      <c r="O1012" s="193"/>
      <c r="P1012" s="193"/>
      <c r="Q1012" s="193"/>
      <c r="R1012" s="193"/>
      <c r="S1012" s="193"/>
      <c r="T1012" s="193"/>
      <c r="U1012" s="193"/>
      <c r="V1012" s="1068"/>
      <c r="W1012" s="1068"/>
      <c r="X1012" s="1321"/>
      <c r="Y1012" s="1068"/>
      <c r="Z1012" s="193"/>
      <c r="AA1012" s="193"/>
      <c r="AB1012" s="193"/>
      <c r="AC1012" s="193"/>
      <c r="AD1012" s="193"/>
      <c r="AE1012" s="193"/>
      <c r="AF1012" s="193"/>
    </row>
    <row r="1013" spans="1:32">
      <c r="A1013" s="193"/>
      <c r="B1013" s="193"/>
      <c r="C1013" s="193"/>
      <c r="D1013" s="193"/>
      <c r="E1013" s="193"/>
      <c r="F1013" s="193"/>
      <c r="G1013" s="193"/>
      <c r="H1013" s="193"/>
      <c r="I1013" s="193"/>
      <c r="J1013" s="193"/>
      <c r="K1013" s="193"/>
      <c r="L1013" s="193"/>
      <c r="M1013" s="193"/>
      <c r="N1013" s="193"/>
      <c r="O1013" s="193"/>
      <c r="P1013" s="193"/>
      <c r="Q1013" s="193"/>
      <c r="R1013" s="193"/>
      <c r="S1013" s="193"/>
      <c r="T1013" s="193"/>
      <c r="U1013" s="193"/>
      <c r="V1013" s="1068"/>
      <c r="W1013" s="1068"/>
      <c r="X1013" s="1321"/>
      <c r="Y1013" s="1068"/>
      <c r="Z1013" s="193"/>
      <c r="AA1013" s="193"/>
      <c r="AB1013" s="193"/>
      <c r="AC1013" s="193"/>
      <c r="AD1013" s="193"/>
      <c r="AE1013" s="193"/>
      <c r="AF1013" s="193"/>
    </row>
    <row r="1014" spans="1:32">
      <c r="A1014" s="193"/>
      <c r="B1014" s="193"/>
      <c r="C1014" s="193"/>
      <c r="D1014" s="193"/>
      <c r="E1014" s="193"/>
      <c r="F1014" s="193"/>
      <c r="G1014" s="193"/>
      <c r="H1014" s="193"/>
      <c r="I1014" s="193"/>
      <c r="J1014" s="193"/>
      <c r="K1014" s="193"/>
      <c r="L1014" s="193"/>
      <c r="M1014" s="193"/>
      <c r="N1014" s="193"/>
      <c r="O1014" s="193"/>
      <c r="P1014" s="193"/>
      <c r="Q1014" s="193"/>
      <c r="R1014" s="193"/>
      <c r="S1014" s="193"/>
      <c r="T1014" s="193"/>
      <c r="U1014" s="193"/>
      <c r="V1014" s="1068"/>
      <c r="W1014" s="1068"/>
      <c r="X1014" s="1321"/>
      <c r="Y1014" s="1068"/>
      <c r="Z1014" s="193"/>
      <c r="AA1014" s="193"/>
      <c r="AB1014" s="193"/>
      <c r="AC1014" s="193"/>
      <c r="AD1014" s="193"/>
      <c r="AE1014" s="193"/>
      <c r="AF1014" s="193"/>
    </row>
    <row r="1015" spans="1:32">
      <c r="A1015" s="193"/>
      <c r="B1015" s="193"/>
      <c r="C1015" s="193"/>
      <c r="D1015" s="193"/>
      <c r="E1015" s="193"/>
      <c r="F1015" s="193"/>
      <c r="G1015" s="193"/>
      <c r="H1015" s="193"/>
      <c r="I1015" s="193"/>
      <c r="J1015" s="193"/>
      <c r="K1015" s="193"/>
      <c r="L1015" s="193"/>
      <c r="M1015" s="193"/>
      <c r="N1015" s="193"/>
      <c r="O1015" s="193"/>
      <c r="P1015" s="193"/>
      <c r="Q1015" s="193"/>
      <c r="R1015" s="193"/>
      <c r="S1015" s="193"/>
      <c r="T1015" s="193"/>
      <c r="U1015" s="193"/>
      <c r="V1015" s="1068"/>
      <c r="W1015" s="1068"/>
      <c r="X1015" s="1321"/>
      <c r="Y1015" s="1068"/>
      <c r="Z1015" s="193"/>
      <c r="AA1015" s="193"/>
      <c r="AB1015" s="193"/>
      <c r="AC1015" s="193"/>
      <c r="AD1015" s="193"/>
      <c r="AE1015" s="193"/>
      <c r="AF1015" s="193"/>
    </row>
    <row r="1016" spans="1:32">
      <c r="A1016" s="193"/>
      <c r="B1016" s="193"/>
      <c r="C1016" s="193"/>
      <c r="D1016" s="193"/>
      <c r="E1016" s="193"/>
      <c r="F1016" s="193"/>
      <c r="G1016" s="193"/>
      <c r="H1016" s="193"/>
      <c r="I1016" s="193"/>
      <c r="J1016" s="193"/>
      <c r="K1016" s="193"/>
      <c r="L1016" s="193"/>
      <c r="M1016" s="193"/>
      <c r="N1016" s="193"/>
      <c r="O1016" s="193"/>
      <c r="P1016" s="193"/>
      <c r="Q1016" s="193"/>
      <c r="R1016" s="193"/>
      <c r="S1016" s="193"/>
      <c r="T1016" s="193"/>
      <c r="U1016" s="193"/>
      <c r="V1016" s="1068"/>
      <c r="W1016" s="1068"/>
      <c r="X1016" s="1321"/>
      <c r="Y1016" s="1068"/>
      <c r="Z1016" s="193"/>
      <c r="AA1016" s="193"/>
      <c r="AB1016" s="193"/>
      <c r="AC1016" s="193"/>
      <c r="AD1016" s="193"/>
      <c r="AE1016" s="193"/>
      <c r="AF1016" s="193"/>
    </row>
    <row r="1017" spans="1:32">
      <c r="A1017" s="193"/>
      <c r="B1017" s="193"/>
      <c r="C1017" s="193"/>
      <c r="D1017" s="193"/>
      <c r="E1017" s="193"/>
      <c r="F1017" s="193"/>
      <c r="G1017" s="193"/>
      <c r="H1017" s="193"/>
      <c r="I1017" s="193"/>
      <c r="J1017" s="193"/>
      <c r="K1017" s="193"/>
      <c r="L1017" s="193"/>
      <c r="M1017" s="193"/>
      <c r="N1017" s="193"/>
      <c r="O1017" s="193"/>
      <c r="P1017" s="193"/>
      <c r="Q1017" s="193"/>
      <c r="R1017" s="193"/>
      <c r="S1017" s="193"/>
      <c r="T1017" s="193"/>
      <c r="U1017" s="193"/>
      <c r="V1017" s="1068"/>
      <c r="W1017" s="1068"/>
      <c r="X1017" s="1321"/>
      <c r="Y1017" s="1068"/>
      <c r="Z1017" s="193"/>
      <c r="AA1017" s="193"/>
      <c r="AB1017" s="193"/>
      <c r="AC1017" s="193"/>
      <c r="AD1017" s="193"/>
      <c r="AE1017" s="193"/>
      <c r="AF1017" s="193"/>
    </row>
    <row r="1018" spans="1:32">
      <c r="A1018" s="193"/>
      <c r="B1018" s="193"/>
      <c r="C1018" s="193"/>
      <c r="D1018" s="193"/>
      <c r="E1018" s="193"/>
      <c r="F1018" s="193"/>
      <c r="G1018" s="193"/>
      <c r="H1018" s="193"/>
      <c r="I1018" s="193"/>
      <c r="J1018" s="193"/>
      <c r="K1018" s="193"/>
      <c r="L1018" s="193"/>
      <c r="M1018" s="193"/>
      <c r="N1018" s="193"/>
      <c r="O1018" s="193"/>
      <c r="P1018" s="193"/>
      <c r="Q1018" s="193"/>
      <c r="R1018" s="193"/>
      <c r="S1018" s="193"/>
      <c r="T1018" s="193"/>
      <c r="U1018" s="193"/>
      <c r="V1018" s="1068"/>
      <c r="W1018" s="1068"/>
      <c r="X1018" s="1321"/>
      <c r="Y1018" s="1068"/>
      <c r="Z1018" s="193"/>
      <c r="AA1018" s="193"/>
      <c r="AB1018" s="193"/>
      <c r="AC1018" s="193"/>
      <c r="AD1018" s="193"/>
      <c r="AE1018" s="193"/>
      <c r="AF1018" s="193"/>
    </row>
    <row r="1019" spans="1:32">
      <c r="A1019" s="193"/>
      <c r="B1019" s="193"/>
      <c r="C1019" s="193"/>
      <c r="D1019" s="193"/>
      <c r="E1019" s="193"/>
      <c r="F1019" s="193"/>
      <c r="G1019" s="193"/>
      <c r="H1019" s="193"/>
      <c r="I1019" s="193"/>
      <c r="J1019" s="193"/>
      <c r="K1019" s="193"/>
      <c r="L1019" s="193"/>
      <c r="M1019" s="193"/>
      <c r="N1019" s="193"/>
      <c r="O1019" s="193"/>
      <c r="P1019" s="193"/>
      <c r="Q1019" s="193"/>
      <c r="R1019" s="193"/>
      <c r="S1019" s="193"/>
      <c r="T1019" s="193"/>
      <c r="U1019" s="193"/>
      <c r="V1019" s="1068"/>
      <c r="W1019" s="1068"/>
      <c r="X1019" s="1321"/>
      <c r="Y1019" s="1068"/>
      <c r="Z1019" s="193"/>
      <c r="AA1019" s="193"/>
      <c r="AB1019" s="193"/>
      <c r="AC1019" s="193"/>
      <c r="AD1019" s="193"/>
      <c r="AE1019" s="193"/>
      <c r="AF1019" s="193"/>
    </row>
    <row r="1020" spans="1:32">
      <c r="A1020" s="193"/>
      <c r="B1020" s="193"/>
      <c r="C1020" s="193"/>
      <c r="D1020" s="193"/>
      <c r="E1020" s="193"/>
      <c r="F1020" s="193"/>
      <c r="G1020" s="193"/>
      <c r="H1020" s="193"/>
      <c r="I1020" s="193"/>
      <c r="J1020" s="193"/>
      <c r="K1020" s="193"/>
      <c r="L1020" s="193"/>
      <c r="M1020" s="193"/>
      <c r="N1020" s="193"/>
      <c r="O1020" s="193"/>
      <c r="P1020" s="193"/>
      <c r="Q1020" s="193"/>
      <c r="R1020" s="193"/>
      <c r="S1020" s="193"/>
      <c r="T1020" s="193"/>
      <c r="U1020" s="193"/>
      <c r="V1020" s="1068"/>
      <c r="W1020" s="1068"/>
      <c r="X1020" s="1321"/>
      <c r="Y1020" s="1068"/>
      <c r="Z1020" s="193"/>
      <c r="AA1020" s="193"/>
      <c r="AB1020" s="193"/>
      <c r="AC1020" s="193"/>
      <c r="AD1020" s="193"/>
      <c r="AE1020" s="193"/>
      <c r="AF1020" s="193"/>
    </row>
    <row r="1021" spans="1:32">
      <c r="A1021" s="193"/>
      <c r="B1021" s="193"/>
      <c r="C1021" s="193"/>
      <c r="D1021" s="193"/>
      <c r="E1021" s="193"/>
      <c r="F1021" s="193"/>
      <c r="G1021" s="193"/>
      <c r="H1021" s="193"/>
      <c r="I1021" s="193"/>
      <c r="J1021" s="193"/>
      <c r="K1021" s="193"/>
      <c r="L1021" s="193"/>
      <c r="M1021" s="193"/>
      <c r="N1021" s="193"/>
      <c r="O1021" s="193"/>
      <c r="P1021" s="193"/>
      <c r="Q1021" s="193"/>
      <c r="R1021" s="193"/>
      <c r="S1021" s="193"/>
      <c r="T1021" s="193"/>
      <c r="U1021" s="193"/>
      <c r="V1021" s="1068"/>
      <c r="W1021" s="1068"/>
      <c r="X1021" s="1321"/>
      <c r="Y1021" s="1068"/>
      <c r="Z1021" s="193"/>
      <c r="AA1021" s="193"/>
      <c r="AB1021" s="193"/>
      <c r="AC1021" s="193"/>
      <c r="AD1021" s="193"/>
      <c r="AE1021" s="193"/>
      <c r="AF1021" s="193"/>
    </row>
    <row r="1022" spans="1:32">
      <c r="A1022" s="193"/>
      <c r="B1022" s="193"/>
      <c r="C1022" s="193"/>
      <c r="D1022" s="193"/>
      <c r="E1022" s="193"/>
      <c r="F1022" s="193"/>
      <c r="G1022" s="193"/>
      <c r="H1022" s="193"/>
      <c r="I1022" s="193"/>
      <c r="J1022" s="193"/>
      <c r="K1022" s="193"/>
      <c r="L1022" s="193"/>
      <c r="M1022" s="193"/>
      <c r="N1022" s="193"/>
      <c r="O1022" s="193"/>
      <c r="P1022" s="193"/>
      <c r="Q1022" s="193"/>
      <c r="R1022" s="193"/>
      <c r="S1022" s="193"/>
      <c r="T1022" s="193"/>
      <c r="U1022" s="193"/>
      <c r="V1022" s="1068"/>
      <c r="W1022" s="1068"/>
      <c r="X1022" s="1321"/>
      <c r="Y1022" s="1068"/>
      <c r="Z1022" s="193"/>
      <c r="AA1022" s="193"/>
      <c r="AB1022" s="193"/>
      <c r="AC1022" s="193"/>
      <c r="AD1022" s="193"/>
      <c r="AE1022" s="193"/>
      <c r="AF1022" s="193"/>
    </row>
    <row r="1023" spans="1:32">
      <c r="A1023" s="193"/>
      <c r="B1023" s="193"/>
      <c r="C1023" s="193"/>
      <c r="D1023" s="193"/>
      <c r="E1023" s="193"/>
      <c r="F1023" s="193"/>
      <c r="G1023" s="193"/>
      <c r="H1023" s="193"/>
      <c r="I1023" s="193"/>
      <c r="J1023" s="193"/>
      <c r="K1023" s="193"/>
      <c r="L1023" s="193"/>
      <c r="M1023" s="193"/>
      <c r="N1023" s="193"/>
      <c r="O1023" s="193"/>
      <c r="P1023" s="193"/>
      <c r="Q1023" s="193"/>
      <c r="R1023" s="193"/>
      <c r="S1023" s="193"/>
      <c r="T1023" s="193"/>
      <c r="U1023" s="193"/>
      <c r="V1023" s="1068"/>
      <c r="W1023" s="1068"/>
      <c r="X1023" s="1321"/>
      <c r="Y1023" s="1068"/>
      <c r="Z1023" s="193"/>
      <c r="AA1023" s="193"/>
      <c r="AB1023" s="193"/>
      <c r="AC1023" s="193"/>
      <c r="AD1023" s="193"/>
      <c r="AE1023" s="193"/>
      <c r="AF1023" s="193"/>
    </row>
    <row r="1024" spans="1:32">
      <c r="A1024" s="193"/>
      <c r="B1024" s="193"/>
      <c r="C1024" s="193"/>
      <c r="D1024" s="193"/>
      <c r="E1024" s="193"/>
      <c r="F1024" s="193"/>
      <c r="G1024" s="193"/>
      <c r="H1024" s="193"/>
      <c r="I1024" s="193"/>
      <c r="J1024" s="193"/>
      <c r="K1024" s="193"/>
      <c r="L1024" s="193"/>
      <c r="M1024" s="193"/>
      <c r="N1024" s="193"/>
      <c r="O1024" s="193"/>
      <c r="P1024" s="193"/>
      <c r="Q1024" s="193"/>
      <c r="R1024" s="193"/>
      <c r="S1024" s="193"/>
      <c r="T1024" s="193"/>
      <c r="U1024" s="193"/>
      <c r="V1024" s="1068"/>
      <c r="W1024" s="1068"/>
      <c r="X1024" s="1321"/>
      <c r="Y1024" s="1068"/>
      <c r="Z1024" s="193"/>
      <c r="AA1024" s="193"/>
      <c r="AB1024" s="193"/>
      <c r="AC1024" s="193"/>
      <c r="AD1024" s="193"/>
      <c r="AE1024" s="193"/>
      <c r="AF1024" s="193"/>
    </row>
    <row r="1025" spans="1:32">
      <c r="A1025" s="193"/>
      <c r="B1025" s="193"/>
      <c r="C1025" s="193"/>
      <c r="D1025" s="193"/>
      <c r="E1025" s="193"/>
      <c r="F1025" s="193"/>
      <c r="G1025" s="193"/>
      <c r="H1025" s="193"/>
      <c r="I1025" s="193"/>
      <c r="J1025" s="193"/>
      <c r="K1025" s="193"/>
      <c r="L1025" s="193"/>
      <c r="M1025" s="193"/>
      <c r="N1025" s="193"/>
      <c r="O1025" s="193"/>
      <c r="P1025" s="193"/>
      <c r="Q1025" s="193"/>
      <c r="R1025" s="193"/>
      <c r="S1025" s="193"/>
      <c r="T1025" s="193"/>
      <c r="U1025" s="193"/>
      <c r="V1025" s="1068"/>
      <c r="W1025" s="1068"/>
      <c r="X1025" s="1321"/>
      <c r="Y1025" s="1068"/>
      <c r="Z1025" s="193"/>
      <c r="AA1025" s="193"/>
      <c r="AB1025" s="193"/>
      <c r="AC1025" s="193"/>
      <c r="AD1025" s="193"/>
      <c r="AE1025" s="193"/>
      <c r="AF1025" s="193"/>
    </row>
    <row r="1026" spans="1:32">
      <c r="A1026" s="193"/>
      <c r="B1026" s="193"/>
      <c r="C1026" s="193"/>
      <c r="D1026" s="193"/>
      <c r="E1026" s="193"/>
      <c r="F1026" s="193"/>
      <c r="G1026" s="193"/>
      <c r="H1026" s="193"/>
      <c r="I1026" s="193"/>
      <c r="J1026" s="193"/>
      <c r="K1026" s="193"/>
      <c r="L1026" s="193"/>
      <c r="M1026" s="193"/>
      <c r="N1026" s="193"/>
      <c r="O1026" s="193"/>
      <c r="P1026" s="193"/>
      <c r="Q1026" s="193"/>
      <c r="R1026" s="193"/>
      <c r="S1026" s="193"/>
      <c r="T1026" s="193"/>
      <c r="U1026" s="193"/>
      <c r="V1026" s="1068"/>
      <c r="W1026" s="1068"/>
      <c r="X1026" s="1321"/>
      <c r="Y1026" s="1068"/>
      <c r="Z1026" s="193"/>
      <c r="AA1026" s="193"/>
      <c r="AB1026" s="193"/>
      <c r="AC1026" s="193"/>
      <c r="AD1026" s="193"/>
      <c r="AE1026" s="193"/>
      <c r="AF1026" s="193"/>
    </row>
    <row r="1027" spans="1:32">
      <c r="A1027" s="193"/>
      <c r="B1027" s="193"/>
      <c r="C1027" s="193"/>
      <c r="D1027" s="193"/>
      <c r="E1027" s="193"/>
      <c r="F1027" s="193"/>
      <c r="G1027" s="193"/>
      <c r="H1027" s="193"/>
      <c r="I1027" s="193"/>
      <c r="J1027" s="193"/>
      <c r="K1027" s="193"/>
      <c r="L1027" s="193"/>
      <c r="M1027" s="193"/>
      <c r="N1027" s="193"/>
      <c r="O1027" s="193"/>
      <c r="P1027" s="193"/>
      <c r="Q1027" s="193"/>
      <c r="R1027" s="193"/>
      <c r="S1027" s="193"/>
      <c r="T1027" s="193"/>
      <c r="U1027" s="193"/>
      <c r="V1027" s="1068"/>
      <c r="W1027" s="1068"/>
      <c r="X1027" s="1321"/>
      <c r="Y1027" s="1068"/>
      <c r="Z1027" s="193"/>
      <c r="AA1027" s="193"/>
      <c r="AB1027" s="193"/>
      <c r="AC1027" s="193"/>
      <c r="AD1027" s="193"/>
      <c r="AE1027" s="193"/>
      <c r="AF1027" s="193"/>
    </row>
    <row r="1028" spans="1:32">
      <c r="A1028" s="193"/>
      <c r="B1028" s="193"/>
      <c r="C1028" s="193"/>
      <c r="D1028" s="193"/>
      <c r="E1028" s="193"/>
      <c r="F1028" s="193"/>
      <c r="G1028" s="193"/>
      <c r="H1028" s="193"/>
      <c r="I1028" s="193"/>
      <c r="J1028" s="193"/>
      <c r="K1028" s="193"/>
      <c r="L1028" s="193"/>
      <c r="M1028" s="193"/>
      <c r="N1028" s="193"/>
      <c r="O1028" s="193"/>
      <c r="P1028" s="193"/>
      <c r="Q1028" s="193"/>
      <c r="R1028" s="193"/>
      <c r="S1028" s="193"/>
      <c r="T1028" s="193"/>
      <c r="U1028" s="193"/>
      <c r="V1028" s="1068"/>
      <c r="W1028" s="1068"/>
      <c r="X1028" s="1321"/>
      <c r="Y1028" s="1068"/>
      <c r="Z1028" s="193"/>
      <c r="AA1028" s="193"/>
      <c r="AB1028" s="193"/>
      <c r="AC1028" s="193"/>
      <c r="AD1028" s="193"/>
      <c r="AE1028" s="193"/>
      <c r="AF1028" s="193"/>
    </row>
    <row r="1029" spans="1:32">
      <c r="A1029" s="193"/>
      <c r="B1029" s="193"/>
      <c r="C1029" s="193"/>
      <c r="D1029" s="193"/>
      <c r="E1029" s="193"/>
      <c r="F1029" s="193"/>
      <c r="G1029" s="193"/>
      <c r="H1029" s="193"/>
      <c r="I1029" s="193"/>
      <c r="J1029" s="193"/>
      <c r="K1029" s="193"/>
      <c r="L1029" s="193"/>
      <c r="M1029" s="193"/>
      <c r="N1029" s="193"/>
      <c r="O1029" s="193"/>
      <c r="P1029" s="193"/>
      <c r="Q1029" s="193"/>
      <c r="R1029" s="193"/>
      <c r="S1029" s="193"/>
      <c r="T1029" s="193"/>
      <c r="U1029" s="193"/>
      <c r="V1029" s="1068"/>
      <c r="W1029" s="1068"/>
      <c r="X1029" s="1321"/>
      <c r="Y1029" s="1068"/>
      <c r="Z1029" s="193"/>
      <c r="AA1029" s="193"/>
      <c r="AB1029" s="193"/>
      <c r="AC1029" s="193"/>
      <c r="AD1029" s="193"/>
      <c r="AE1029" s="193"/>
      <c r="AF1029" s="193"/>
    </row>
    <row r="1030" spans="1:32">
      <c r="A1030" s="193"/>
      <c r="B1030" s="193"/>
      <c r="C1030" s="193"/>
      <c r="D1030" s="193"/>
      <c r="E1030" s="193"/>
      <c r="F1030" s="193"/>
      <c r="G1030" s="193"/>
      <c r="H1030" s="193"/>
      <c r="I1030" s="193"/>
      <c r="J1030" s="193"/>
      <c r="K1030" s="193"/>
      <c r="L1030" s="193"/>
      <c r="M1030" s="193"/>
      <c r="N1030" s="193"/>
      <c r="O1030" s="193"/>
      <c r="P1030" s="193"/>
      <c r="Q1030" s="193"/>
      <c r="R1030" s="193"/>
      <c r="S1030" s="193"/>
      <c r="T1030" s="193"/>
      <c r="U1030" s="193"/>
      <c r="V1030" s="1068"/>
      <c r="W1030" s="1068"/>
      <c r="X1030" s="1321"/>
      <c r="Y1030" s="1068"/>
      <c r="Z1030" s="193"/>
      <c r="AA1030" s="193"/>
      <c r="AB1030" s="193"/>
      <c r="AC1030" s="193"/>
      <c r="AD1030" s="193"/>
      <c r="AE1030" s="193"/>
      <c r="AF1030" s="193"/>
    </row>
    <row r="1031" spans="1:32">
      <c r="A1031" s="193"/>
      <c r="B1031" s="193"/>
      <c r="C1031" s="193"/>
      <c r="D1031" s="193"/>
      <c r="E1031" s="193"/>
      <c r="F1031" s="193"/>
      <c r="G1031" s="193"/>
      <c r="H1031" s="193"/>
      <c r="I1031" s="193"/>
      <c r="J1031" s="193"/>
      <c r="K1031" s="193"/>
      <c r="L1031" s="193"/>
      <c r="M1031" s="193"/>
      <c r="N1031" s="193"/>
      <c r="O1031" s="193"/>
      <c r="P1031" s="193"/>
      <c r="Q1031" s="193"/>
      <c r="R1031" s="193"/>
      <c r="S1031" s="193"/>
      <c r="T1031" s="193"/>
      <c r="U1031" s="193"/>
      <c r="V1031" s="1068"/>
      <c r="W1031" s="1068"/>
      <c r="X1031" s="1321"/>
      <c r="Y1031" s="1068"/>
      <c r="Z1031" s="193"/>
      <c r="AA1031" s="193"/>
      <c r="AB1031" s="193"/>
      <c r="AC1031" s="193"/>
      <c r="AD1031" s="193"/>
      <c r="AE1031" s="193"/>
      <c r="AF1031" s="193"/>
    </row>
    <row r="1032" spans="1:32">
      <c r="A1032" s="193"/>
      <c r="B1032" s="193"/>
      <c r="C1032" s="193"/>
      <c r="D1032" s="193"/>
      <c r="E1032" s="193"/>
      <c r="F1032" s="193"/>
      <c r="G1032" s="193"/>
      <c r="H1032" s="193"/>
      <c r="I1032" s="193"/>
      <c r="J1032" s="193"/>
      <c r="K1032" s="193"/>
      <c r="L1032" s="193"/>
      <c r="M1032" s="193"/>
      <c r="N1032" s="193"/>
      <c r="O1032" s="193"/>
      <c r="P1032" s="193"/>
      <c r="Q1032" s="193"/>
      <c r="R1032" s="193"/>
      <c r="S1032" s="193"/>
      <c r="T1032" s="193"/>
      <c r="U1032" s="193"/>
      <c r="V1032" s="1068"/>
      <c r="W1032" s="1068"/>
      <c r="X1032" s="1321"/>
      <c r="Y1032" s="1068"/>
      <c r="Z1032" s="193"/>
      <c r="AA1032" s="193"/>
      <c r="AB1032" s="193"/>
      <c r="AC1032" s="193"/>
      <c r="AD1032" s="193"/>
      <c r="AE1032" s="193"/>
      <c r="AF1032" s="193"/>
    </row>
    <row r="1033" spans="1:32">
      <c r="A1033" s="193"/>
      <c r="B1033" s="193"/>
      <c r="C1033" s="193"/>
      <c r="D1033" s="193"/>
      <c r="E1033" s="193"/>
      <c r="F1033" s="193"/>
      <c r="G1033" s="193"/>
      <c r="H1033" s="193"/>
      <c r="I1033" s="193"/>
      <c r="J1033" s="193"/>
      <c r="K1033" s="193"/>
      <c r="L1033" s="193"/>
      <c r="M1033" s="193"/>
      <c r="N1033" s="193"/>
      <c r="O1033" s="193"/>
      <c r="P1033" s="193"/>
      <c r="Q1033" s="193"/>
      <c r="R1033" s="193"/>
      <c r="S1033" s="193"/>
      <c r="T1033" s="193"/>
      <c r="U1033" s="193"/>
      <c r="V1033" s="1068"/>
      <c r="W1033" s="1068"/>
      <c r="X1033" s="1321"/>
      <c r="Y1033" s="1068"/>
      <c r="Z1033" s="193"/>
      <c r="AA1033" s="193"/>
      <c r="AB1033" s="193"/>
      <c r="AC1033" s="193"/>
      <c r="AD1033" s="193"/>
      <c r="AE1033" s="193"/>
      <c r="AF1033" s="193"/>
    </row>
    <row r="1034" spans="1:32">
      <c r="A1034" s="193"/>
      <c r="B1034" s="193"/>
      <c r="C1034" s="193"/>
      <c r="D1034" s="193"/>
      <c r="E1034" s="193"/>
      <c r="F1034" s="193"/>
      <c r="G1034" s="193"/>
      <c r="H1034" s="193"/>
      <c r="I1034" s="193"/>
      <c r="J1034" s="193"/>
      <c r="K1034" s="193"/>
      <c r="L1034" s="193"/>
      <c r="M1034" s="193"/>
      <c r="N1034" s="193"/>
      <c r="O1034" s="193"/>
      <c r="P1034" s="193"/>
      <c r="Q1034" s="193"/>
      <c r="R1034" s="193"/>
      <c r="S1034" s="193"/>
      <c r="T1034" s="193"/>
      <c r="U1034" s="193"/>
      <c r="V1034" s="1068"/>
      <c r="W1034" s="1068"/>
      <c r="X1034" s="1321"/>
      <c r="Y1034" s="1068"/>
      <c r="Z1034" s="193"/>
      <c r="AA1034" s="193"/>
      <c r="AB1034" s="193"/>
      <c r="AC1034" s="193"/>
      <c r="AD1034" s="193"/>
      <c r="AE1034" s="193"/>
      <c r="AF1034" s="193"/>
    </row>
    <row r="1035" spans="1:32">
      <c r="A1035" s="193"/>
      <c r="B1035" s="193"/>
      <c r="C1035" s="193"/>
      <c r="D1035" s="193"/>
      <c r="E1035" s="193"/>
      <c r="F1035" s="193"/>
      <c r="G1035" s="193"/>
      <c r="H1035" s="193"/>
      <c r="I1035" s="193"/>
      <c r="J1035" s="193"/>
      <c r="K1035" s="193"/>
      <c r="L1035" s="193"/>
      <c r="M1035" s="193"/>
      <c r="N1035" s="193"/>
      <c r="O1035" s="193"/>
      <c r="P1035" s="193"/>
      <c r="Q1035" s="193"/>
      <c r="R1035" s="193"/>
      <c r="S1035" s="193"/>
      <c r="T1035" s="193"/>
      <c r="U1035" s="193"/>
      <c r="V1035" s="1068"/>
      <c r="W1035" s="1068"/>
      <c r="X1035" s="1321"/>
      <c r="Y1035" s="1068"/>
      <c r="Z1035" s="193"/>
      <c r="AA1035" s="193"/>
      <c r="AB1035" s="193"/>
      <c r="AC1035" s="193"/>
      <c r="AD1035" s="193"/>
      <c r="AE1035" s="193"/>
      <c r="AF1035" s="193"/>
    </row>
    <row r="1036" spans="1:32">
      <c r="A1036" s="193"/>
      <c r="B1036" s="193"/>
      <c r="C1036" s="193"/>
      <c r="D1036" s="193"/>
      <c r="E1036" s="193"/>
      <c r="F1036" s="193"/>
      <c r="G1036" s="193"/>
      <c r="H1036" s="193"/>
      <c r="I1036" s="193"/>
      <c r="J1036" s="193"/>
      <c r="K1036" s="193"/>
      <c r="L1036" s="193"/>
      <c r="M1036" s="193"/>
      <c r="N1036" s="193"/>
      <c r="O1036" s="193"/>
      <c r="P1036" s="193"/>
      <c r="Q1036" s="193"/>
      <c r="R1036" s="193"/>
      <c r="S1036" s="193"/>
      <c r="T1036" s="193"/>
      <c r="U1036" s="193"/>
      <c r="V1036" s="1068"/>
      <c r="W1036" s="1068"/>
      <c r="X1036" s="1321"/>
      <c r="Y1036" s="1068"/>
      <c r="Z1036" s="193"/>
      <c r="AA1036" s="193"/>
      <c r="AB1036" s="193"/>
      <c r="AC1036" s="193"/>
      <c r="AD1036" s="193"/>
      <c r="AE1036" s="193"/>
      <c r="AF1036" s="193"/>
    </row>
    <row r="1037" spans="1:32">
      <c r="A1037" s="193"/>
      <c r="B1037" s="193"/>
      <c r="C1037" s="193"/>
      <c r="D1037" s="193"/>
      <c r="E1037" s="193"/>
      <c r="F1037" s="193"/>
      <c r="G1037" s="193"/>
      <c r="H1037" s="193"/>
      <c r="I1037" s="193"/>
      <c r="J1037" s="193"/>
      <c r="K1037" s="193"/>
      <c r="L1037" s="193"/>
      <c r="M1037" s="193"/>
      <c r="N1037" s="193"/>
      <c r="O1037" s="193"/>
      <c r="P1037" s="193"/>
      <c r="Q1037" s="193"/>
      <c r="R1037" s="193"/>
      <c r="S1037" s="193"/>
      <c r="T1037" s="193"/>
      <c r="U1037" s="193"/>
      <c r="V1037" s="1068"/>
      <c r="W1037" s="1068"/>
      <c r="X1037" s="1321"/>
      <c r="Y1037" s="1068"/>
      <c r="Z1037" s="193"/>
      <c r="AA1037" s="193"/>
      <c r="AB1037" s="193"/>
      <c r="AC1037" s="193"/>
      <c r="AD1037" s="193"/>
      <c r="AE1037" s="193"/>
      <c r="AF1037" s="193"/>
    </row>
    <row r="1038" spans="1:32">
      <c r="A1038" s="193"/>
      <c r="B1038" s="193"/>
      <c r="C1038" s="193"/>
      <c r="D1038" s="193"/>
      <c r="E1038" s="193"/>
      <c r="F1038" s="193"/>
      <c r="G1038" s="193"/>
      <c r="H1038" s="193"/>
      <c r="I1038" s="193"/>
      <c r="J1038" s="193"/>
      <c r="K1038" s="193"/>
      <c r="L1038" s="193"/>
      <c r="M1038" s="193"/>
      <c r="N1038" s="193"/>
      <c r="O1038" s="193"/>
      <c r="P1038" s="193"/>
      <c r="Q1038" s="193"/>
      <c r="R1038" s="193"/>
      <c r="S1038" s="193"/>
      <c r="T1038" s="193"/>
      <c r="U1038" s="193"/>
      <c r="V1038" s="1068"/>
      <c r="W1038" s="1068"/>
      <c r="X1038" s="1321"/>
      <c r="Y1038" s="1068"/>
      <c r="Z1038" s="193"/>
      <c r="AA1038" s="193"/>
      <c r="AB1038" s="193"/>
      <c r="AC1038" s="193"/>
      <c r="AD1038" s="193"/>
      <c r="AE1038" s="193"/>
      <c r="AF1038" s="193"/>
    </row>
    <row r="1039" spans="1:32">
      <c r="A1039" s="193"/>
      <c r="B1039" s="193"/>
      <c r="C1039" s="193"/>
      <c r="D1039" s="193"/>
      <c r="E1039" s="193"/>
      <c r="F1039" s="193"/>
      <c r="G1039" s="193"/>
      <c r="H1039" s="193"/>
      <c r="I1039" s="193"/>
      <c r="J1039" s="193"/>
      <c r="K1039" s="193"/>
      <c r="L1039" s="193"/>
      <c r="M1039" s="193"/>
      <c r="N1039" s="193"/>
      <c r="O1039" s="193"/>
      <c r="P1039" s="193"/>
      <c r="Q1039" s="193"/>
      <c r="R1039" s="193"/>
      <c r="S1039" s="193"/>
      <c r="T1039" s="193"/>
      <c r="U1039" s="193"/>
      <c r="V1039" s="1068"/>
      <c r="W1039" s="1068"/>
      <c r="X1039" s="1321"/>
      <c r="Y1039" s="1068"/>
      <c r="Z1039" s="193"/>
      <c r="AA1039" s="193"/>
      <c r="AB1039" s="193"/>
      <c r="AC1039" s="193"/>
      <c r="AD1039" s="193"/>
      <c r="AE1039" s="193"/>
      <c r="AF1039" s="193"/>
    </row>
    <row r="1040" spans="1:32">
      <c r="A1040" s="193"/>
      <c r="B1040" s="193"/>
      <c r="C1040" s="193"/>
      <c r="D1040" s="193"/>
      <c r="E1040" s="193"/>
      <c r="F1040" s="193"/>
      <c r="G1040" s="193"/>
      <c r="H1040" s="193"/>
      <c r="I1040" s="193"/>
      <c r="J1040" s="193"/>
      <c r="K1040" s="193"/>
      <c r="L1040" s="193"/>
      <c r="M1040" s="193"/>
      <c r="N1040" s="193"/>
      <c r="O1040" s="193"/>
      <c r="P1040" s="193"/>
      <c r="Q1040" s="193"/>
      <c r="R1040" s="193"/>
      <c r="S1040" s="193"/>
      <c r="T1040" s="193"/>
      <c r="U1040" s="193"/>
      <c r="V1040" s="1068"/>
      <c r="W1040" s="1068"/>
      <c r="X1040" s="1321"/>
      <c r="Y1040" s="1068"/>
      <c r="Z1040" s="193"/>
      <c r="AA1040" s="193"/>
      <c r="AB1040" s="193"/>
      <c r="AC1040" s="193"/>
      <c r="AD1040" s="193"/>
      <c r="AE1040" s="193"/>
      <c r="AF1040" s="193"/>
    </row>
    <row r="1041" spans="1:32">
      <c r="A1041" s="193"/>
      <c r="B1041" s="193"/>
      <c r="C1041" s="193"/>
      <c r="D1041" s="193"/>
      <c r="E1041" s="193"/>
      <c r="F1041" s="193"/>
      <c r="G1041" s="193"/>
      <c r="H1041" s="193"/>
      <c r="I1041" s="193"/>
      <c r="J1041" s="193"/>
      <c r="K1041" s="193"/>
      <c r="L1041" s="193"/>
      <c r="M1041" s="193"/>
      <c r="N1041" s="193"/>
      <c r="O1041" s="193"/>
      <c r="P1041" s="193"/>
      <c r="Q1041" s="193"/>
      <c r="R1041" s="193"/>
      <c r="S1041" s="193"/>
      <c r="T1041" s="193"/>
      <c r="U1041" s="193"/>
      <c r="V1041" s="1068"/>
      <c r="W1041" s="1068"/>
      <c r="X1041" s="1321"/>
      <c r="Y1041" s="1068"/>
      <c r="Z1041" s="193"/>
      <c r="AA1041" s="193"/>
      <c r="AB1041" s="193"/>
      <c r="AC1041" s="193"/>
      <c r="AD1041" s="193"/>
      <c r="AE1041" s="193"/>
      <c r="AF1041" s="193"/>
    </row>
    <row r="1042" spans="1:32">
      <c r="A1042" s="193"/>
      <c r="B1042" s="193"/>
      <c r="C1042" s="193"/>
      <c r="D1042" s="193"/>
      <c r="E1042" s="193"/>
      <c r="F1042" s="193"/>
      <c r="G1042" s="193"/>
      <c r="H1042" s="193"/>
      <c r="I1042" s="193"/>
      <c r="J1042" s="193"/>
      <c r="K1042" s="193"/>
      <c r="L1042" s="193"/>
      <c r="M1042" s="193"/>
      <c r="N1042" s="193"/>
      <c r="O1042" s="193"/>
      <c r="P1042" s="193"/>
      <c r="Q1042" s="193"/>
      <c r="R1042" s="193"/>
      <c r="S1042" s="193"/>
      <c r="T1042" s="193"/>
      <c r="U1042" s="193"/>
      <c r="V1042" s="1068"/>
      <c r="W1042" s="1068"/>
      <c r="X1042" s="1321"/>
      <c r="Y1042" s="1068"/>
      <c r="Z1042" s="193"/>
      <c r="AA1042" s="193"/>
      <c r="AB1042" s="193"/>
      <c r="AC1042" s="193"/>
      <c r="AD1042" s="193"/>
      <c r="AE1042" s="193"/>
      <c r="AF1042" s="193"/>
    </row>
    <row r="1043" spans="1:32">
      <c r="A1043" s="193"/>
      <c r="B1043" s="193"/>
      <c r="C1043" s="193"/>
      <c r="D1043" s="193"/>
      <c r="E1043" s="193"/>
      <c r="F1043" s="193"/>
      <c r="G1043" s="193"/>
      <c r="H1043" s="193"/>
      <c r="I1043" s="193"/>
      <c r="J1043" s="193"/>
      <c r="K1043" s="193"/>
      <c r="L1043" s="193"/>
      <c r="M1043" s="193"/>
      <c r="N1043" s="193"/>
      <c r="O1043" s="193"/>
      <c r="P1043" s="193"/>
      <c r="Q1043" s="193"/>
      <c r="R1043" s="193"/>
      <c r="S1043" s="193"/>
      <c r="T1043" s="193"/>
      <c r="U1043" s="193"/>
      <c r="V1043" s="1068"/>
      <c r="W1043" s="1068"/>
      <c r="X1043" s="1321"/>
      <c r="Y1043" s="1068"/>
      <c r="Z1043" s="193"/>
      <c r="AA1043" s="193"/>
      <c r="AB1043" s="193"/>
      <c r="AC1043" s="193"/>
      <c r="AD1043" s="193"/>
      <c r="AE1043" s="193"/>
      <c r="AF1043" s="193"/>
    </row>
    <row r="1044" spans="1:32">
      <c r="A1044" s="193"/>
      <c r="B1044" s="193"/>
      <c r="C1044" s="193"/>
      <c r="D1044" s="193"/>
      <c r="E1044" s="193"/>
      <c r="F1044" s="193"/>
      <c r="G1044" s="193"/>
      <c r="H1044" s="193"/>
      <c r="I1044" s="193"/>
      <c r="J1044" s="193"/>
      <c r="K1044" s="193"/>
      <c r="L1044" s="193"/>
      <c r="M1044" s="193"/>
      <c r="N1044" s="193"/>
      <c r="O1044" s="193"/>
      <c r="P1044" s="193"/>
      <c r="Q1044" s="193"/>
      <c r="R1044" s="193"/>
      <c r="S1044" s="193"/>
      <c r="T1044" s="193"/>
      <c r="U1044" s="193"/>
      <c r="V1044" s="1068"/>
      <c r="W1044" s="1068"/>
      <c r="X1044" s="1321"/>
      <c r="Y1044" s="1068"/>
      <c r="Z1044" s="193"/>
      <c r="AA1044" s="193"/>
      <c r="AB1044" s="193"/>
      <c r="AC1044" s="193"/>
      <c r="AD1044" s="193"/>
      <c r="AE1044" s="193"/>
      <c r="AF1044" s="193"/>
    </row>
    <row r="1045" spans="1:32">
      <c r="A1045" s="193"/>
      <c r="B1045" s="193"/>
      <c r="C1045" s="193"/>
      <c r="D1045" s="193"/>
      <c r="E1045" s="193"/>
      <c r="F1045" s="193"/>
      <c r="G1045" s="193"/>
      <c r="H1045" s="193"/>
      <c r="I1045" s="193"/>
      <c r="J1045" s="193"/>
      <c r="K1045" s="193"/>
      <c r="L1045" s="193"/>
      <c r="M1045" s="193"/>
      <c r="N1045" s="193"/>
      <c r="O1045" s="193"/>
      <c r="P1045" s="193"/>
      <c r="Q1045" s="193"/>
      <c r="R1045" s="193"/>
      <c r="S1045" s="193"/>
      <c r="T1045" s="193"/>
      <c r="U1045" s="193"/>
      <c r="V1045" s="1068"/>
      <c r="W1045" s="1068"/>
      <c r="X1045" s="1321"/>
      <c r="Y1045" s="1068"/>
      <c r="Z1045" s="193"/>
      <c r="AA1045" s="193"/>
      <c r="AB1045" s="193"/>
      <c r="AC1045" s="193"/>
      <c r="AD1045" s="193"/>
      <c r="AE1045" s="193"/>
      <c r="AF1045" s="193"/>
    </row>
    <row r="1046" spans="1:32">
      <c r="A1046" s="193"/>
      <c r="B1046" s="193"/>
      <c r="C1046" s="193"/>
      <c r="D1046" s="193"/>
      <c r="E1046" s="193"/>
      <c r="F1046" s="193"/>
      <c r="G1046" s="193"/>
      <c r="H1046" s="193"/>
      <c r="I1046" s="193"/>
      <c r="J1046" s="193"/>
      <c r="K1046" s="193"/>
      <c r="L1046" s="193"/>
      <c r="M1046" s="193"/>
      <c r="N1046" s="193"/>
      <c r="O1046" s="193"/>
      <c r="P1046" s="193"/>
      <c r="Q1046" s="193"/>
      <c r="R1046" s="193"/>
      <c r="S1046" s="193"/>
      <c r="T1046" s="193"/>
      <c r="U1046" s="193"/>
      <c r="V1046" s="1068"/>
      <c r="W1046" s="1068"/>
      <c r="X1046" s="1321"/>
      <c r="Y1046" s="1068"/>
      <c r="Z1046" s="193"/>
      <c r="AA1046" s="193"/>
      <c r="AB1046" s="193"/>
      <c r="AC1046" s="193"/>
      <c r="AD1046" s="193"/>
      <c r="AE1046" s="193"/>
      <c r="AF1046" s="193"/>
    </row>
    <row r="1047" spans="1:32">
      <c r="A1047" s="193"/>
      <c r="B1047" s="193"/>
      <c r="C1047" s="193"/>
      <c r="D1047" s="193"/>
      <c r="E1047" s="193"/>
      <c r="F1047" s="193"/>
      <c r="G1047" s="193"/>
      <c r="H1047" s="193"/>
      <c r="I1047" s="193"/>
      <c r="J1047" s="193"/>
      <c r="K1047" s="193"/>
      <c r="L1047" s="193"/>
      <c r="M1047" s="193"/>
      <c r="N1047" s="193"/>
      <c r="O1047" s="193"/>
      <c r="P1047" s="193"/>
      <c r="Q1047" s="193"/>
      <c r="R1047" s="193"/>
      <c r="S1047" s="193"/>
      <c r="T1047" s="193"/>
      <c r="U1047" s="193"/>
      <c r="V1047" s="1068"/>
      <c r="W1047" s="1068"/>
      <c r="X1047" s="1321"/>
      <c r="Y1047" s="1068"/>
      <c r="Z1047" s="193"/>
      <c r="AA1047" s="193"/>
      <c r="AB1047" s="193"/>
      <c r="AC1047" s="193"/>
      <c r="AD1047" s="193"/>
      <c r="AE1047" s="193"/>
      <c r="AF1047" s="193"/>
    </row>
    <row r="1048" spans="1:32">
      <c r="A1048" s="193"/>
      <c r="B1048" s="193"/>
      <c r="C1048" s="193"/>
      <c r="D1048" s="193"/>
      <c r="E1048" s="193"/>
      <c r="F1048" s="193"/>
      <c r="G1048" s="193"/>
      <c r="H1048" s="193"/>
      <c r="I1048" s="193"/>
      <c r="J1048" s="193"/>
      <c r="K1048" s="193"/>
      <c r="L1048" s="193"/>
      <c r="M1048" s="193"/>
      <c r="N1048" s="193"/>
      <c r="O1048" s="193"/>
      <c r="P1048" s="193"/>
      <c r="Q1048" s="193"/>
      <c r="R1048" s="193"/>
      <c r="S1048" s="193"/>
      <c r="T1048" s="193"/>
      <c r="U1048" s="193"/>
      <c r="V1048" s="1068"/>
      <c r="W1048" s="1068"/>
      <c r="X1048" s="1321"/>
      <c r="Y1048" s="1068"/>
      <c r="Z1048" s="193"/>
      <c r="AA1048" s="193"/>
      <c r="AB1048" s="193"/>
      <c r="AC1048" s="193"/>
      <c r="AD1048" s="193"/>
      <c r="AE1048" s="193"/>
      <c r="AF1048" s="193"/>
    </row>
    <row r="1049" spans="1:32">
      <c r="A1049" s="193"/>
      <c r="B1049" s="193"/>
      <c r="C1049" s="193"/>
      <c r="D1049" s="193"/>
      <c r="E1049" s="193"/>
      <c r="F1049" s="193"/>
      <c r="G1049" s="193"/>
      <c r="H1049" s="193"/>
      <c r="I1049" s="193"/>
      <c r="J1049" s="193"/>
      <c r="K1049" s="193"/>
      <c r="L1049" s="193"/>
      <c r="M1049" s="193"/>
      <c r="N1049" s="193"/>
      <c r="O1049" s="193"/>
      <c r="P1049" s="193"/>
      <c r="Q1049" s="193"/>
      <c r="R1049" s="193"/>
      <c r="S1049" s="193"/>
      <c r="T1049" s="193"/>
      <c r="U1049" s="193"/>
      <c r="V1049" s="1068"/>
      <c r="W1049" s="1068"/>
      <c r="X1049" s="1321"/>
      <c r="Y1049" s="1068"/>
      <c r="Z1049" s="193"/>
      <c r="AA1049" s="193"/>
      <c r="AB1049" s="193"/>
      <c r="AC1049" s="193"/>
      <c r="AD1049" s="193"/>
      <c r="AE1049" s="193"/>
      <c r="AF1049" s="193"/>
    </row>
    <row r="1050" spans="1:32">
      <c r="A1050" s="193"/>
      <c r="B1050" s="193"/>
      <c r="C1050" s="193"/>
      <c r="D1050" s="193"/>
      <c r="E1050" s="193"/>
      <c r="F1050" s="193"/>
      <c r="G1050" s="193"/>
      <c r="H1050" s="193"/>
      <c r="I1050" s="193"/>
      <c r="J1050" s="193"/>
      <c r="K1050" s="193"/>
      <c r="L1050" s="193"/>
      <c r="M1050" s="193"/>
      <c r="N1050" s="193"/>
      <c r="O1050" s="193"/>
      <c r="P1050" s="193"/>
      <c r="Q1050" s="193"/>
      <c r="R1050" s="193"/>
      <c r="S1050" s="193"/>
      <c r="T1050" s="193"/>
      <c r="U1050" s="193"/>
      <c r="V1050" s="1068"/>
      <c r="W1050" s="1068"/>
      <c r="X1050" s="1321"/>
      <c r="Y1050" s="1068"/>
      <c r="Z1050" s="193"/>
      <c r="AA1050" s="193"/>
      <c r="AB1050" s="193"/>
      <c r="AC1050" s="193"/>
      <c r="AD1050" s="193"/>
      <c r="AE1050" s="193"/>
      <c r="AF1050" s="193"/>
    </row>
    <row r="1051" spans="1:32">
      <c r="A1051" s="193"/>
      <c r="B1051" s="193"/>
      <c r="C1051" s="193"/>
      <c r="D1051" s="193"/>
      <c r="E1051" s="193"/>
      <c r="F1051" s="193"/>
      <c r="G1051" s="193"/>
      <c r="H1051" s="193"/>
      <c r="I1051" s="193"/>
      <c r="J1051" s="193"/>
      <c r="K1051" s="193"/>
      <c r="L1051" s="193"/>
      <c r="M1051" s="193"/>
      <c r="N1051" s="193"/>
      <c r="O1051" s="193"/>
      <c r="P1051" s="193"/>
      <c r="Q1051" s="193"/>
      <c r="R1051" s="193"/>
      <c r="S1051" s="193"/>
      <c r="T1051" s="193"/>
      <c r="U1051" s="193"/>
      <c r="V1051" s="1068"/>
      <c r="W1051" s="1068"/>
      <c r="X1051" s="1321"/>
      <c r="Y1051" s="1068"/>
      <c r="Z1051" s="193"/>
      <c r="AA1051" s="193"/>
      <c r="AB1051" s="193"/>
      <c r="AC1051" s="193"/>
      <c r="AD1051" s="193"/>
      <c r="AE1051" s="193"/>
      <c r="AF1051" s="193"/>
    </row>
    <row r="1052" spans="1:32">
      <c r="A1052" s="193"/>
      <c r="B1052" s="193"/>
      <c r="C1052" s="193"/>
      <c r="D1052" s="193"/>
      <c r="E1052" s="193"/>
      <c r="F1052" s="193"/>
      <c r="G1052" s="193"/>
      <c r="H1052" s="193"/>
      <c r="I1052" s="193"/>
      <c r="J1052" s="193"/>
      <c r="K1052" s="193"/>
      <c r="L1052" s="193"/>
      <c r="M1052" s="193"/>
      <c r="N1052" s="193"/>
      <c r="O1052" s="193"/>
      <c r="P1052" s="193"/>
      <c r="Q1052" s="193"/>
      <c r="R1052" s="193"/>
      <c r="S1052" s="193"/>
      <c r="T1052" s="193"/>
      <c r="U1052" s="193"/>
      <c r="V1052" s="1068"/>
      <c r="W1052" s="1068"/>
      <c r="X1052" s="1321"/>
      <c r="Y1052" s="1068"/>
      <c r="Z1052" s="193"/>
      <c r="AA1052" s="193"/>
      <c r="AB1052" s="193"/>
      <c r="AC1052" s="193"/>
      <c r="AD1052" s="193"/>
      <c r="AE1052" s="193"/>
      <c r="AF1052" s="193"/>
    </row>
    <row r="1053" spans="1:32">
      <c r="A1053" s="193"/>
      <c r="B1053" s="193"/>
      <c r="C1053" s="193"/>
      <c r="D1053" s="193"/>
      <c r="E1053" s="193"/>
      <c r="F1053" s="193"/>
      <c r="G1053" s="193"/>
      <c r="H1053" s="193"/>
      <c r="I1053" s="193"/>
      <c r="J1053" s="193"/>
      <c r="K1053" s="193"/>
      <c r="L1053" s="193"/>
      <c r="M1053" s="193"/>
      <c r="N1053" s="193"/>
      <c r="O1053" s="193"/>
      <c r="P1053" s="193"/>
      <c r="Q1053" s="193"/>
      <c r="R1053" s="193"/>
      <c r="S1053" s="193"/>
      <c r="T1053" s="193"/>
      <c r="U1053" s="193"/>
      <c r="V1053" s="1068"/>
      <c r="W1053" s="1068"/>
      <c r="X1053" s="1321"/>
      <c r="Y1053" s="1068"/>
      <c r="Z1053" s="193"/>
      <c r="AA1053" s="193"/>
      <c r="AB1053" s="193"/>
      <c r="AC1053" s="193"/>
      <c r="AD1053" s="193"/>
      <c r="AE1053" s="193"/>
      <c r="AF1053" s="193"/>
    </row>
    <row r="1054" spans="1:32">
      <c r="A1054" s="193"/>
      <c r="B1054" s="193"/>
      <c r="C1054" s="193"/>
      <c r="D1054" s="193"/>
      <c r="E1054" s="193"/>
      <c r="F1054" s="193"/>
      <c r="G1054" s="193"/>
      <c r="H1054" s="193"/>
      <c r="I1054" s="193"/>
      <c r="J1054" s="193"/>
      <c r="K1054" s="193"/>
      <c r="L1054" s="193"/>
      <c r="M1054" s="193"/>
      <c r="N1054" s="193"/>
      <c r="O1054" s="193"/>
      <c r="P1054" s="193"/>
      <c r="Q1054" s="193"/>
      <c r="R1054" s="193"/>
      <c r="S1054" s="193"/>
      <c r="T1054" s="193"/>
      <c r="U1054" s="193"/>
      <c r="V1054" s="1068"/>
      <c r="W1054" s="1068"/>
      <c r="X1054" s="1321"/>
      <c r="Y1054" s="1068"/>
      <c r="Z1054" s="193"/>
      <c r="AA1054" s="193"/>
      <c r="AB1054" s="193"/>
      <c r="AC1054" s="193"/>
      <c r="AD1054" s="193"/>
      <c r="AE1054" s="193"/>
      <c r="AF1054" s="193"/>
    </row>
    <row r="1055" spans="1:32">
      <c r="A1055" s="193"/>
      <c r="B1055" s="193"/>
      <c r="C1055" s="193"/>
      <c r="D1055" s="193"/>
      <c r="E1055" s="193"/>
      <c r="F1055" s="193"/>
      <c r="G1055" s="193"/>
      <c r="H1055" s="193"/>
      <c r="I1055" s="193"/>
      <c r="J1055" s="193"/>
      <c r="K1055" s="193"/>
      <c r="L1055" s="193"/>
      <c r="M1055" s="193"/>
      <c r="N1055" s="193"/>
      <c r="O1055" s="193"/>
      <c r="P1055" s="193"/>
      <c r="Q1055" s="193"/>
      <c r="R1055" s="193"/>
      <c r="S1055" s="193"/>
      <c r="T1055" s="193"/>
      <c r="U1055" s="193"/>
      <c r="V1055" s="1068"/>
      <c r="W1055" s="1068"/>
      <c r="X1055" s="1321"/>
      <c r="Y1055" s="1068"/>
      <c r="Z1055" s="193"/>
      <c r="AA1055" s="193"/>
      <c r="AB1055" s="193"/>
      <c r="AC1055" s="193"/>
      <c r="AD1055" s="193"/>
      <c r="AE1055" s="193"/>
      <c r="AF1055" s="193"/>
    </row>
    <row r="1056" spans="1:32">
      <c r="A1056" s="193"/>
      <c r="B1056" s="193"/>
      <c r="C1056" s="193"/>
      <c r="D1056" s="193"/>
      <c r="E1056" s="193"/>
      <c r="F1056" s="193"/>
      <c r="G1056" s="193"/>
      <c r="H1056" s="193"/>
      <c r="I1056" s="193"/>
      <c r="J1056" s="193"/>
      <c r="K1056" s="193"/>
      <c r="L1056" s="193"/>
      <c r="M1056" s="193"/>
      <c r="N1056" s="193"/>
      <c r="O1056" s="193"/>
      <c r="P1056" s="193"/>
      <c r="Q1056" s="193"/>
      <c r="R1056" s="193"/>
      <c r="S1056" s="193"/>
      <c r="T1056" s="193"/>
      <c r="U1056" s="193"/>
      <c r="V1056" s="1068"/>
      <c r="W1056" s="1068"/>
      <c r="X1056" s="1321"/>
      <c r="Y1056" s="1068"/>
      <c r="Z1056" s="193"/>
      <c r="AA1056" s="193"/>
      <c r="AB1056" s="193"/>
      <c r="AC1056" s="193"/>
      <c r="AD1056" s="193"/>
      <c r="AE1056" s="193"/>
      <c r="AF1056" s="193"/>
    </row>
    <row r="1057" spans="1:32">
      <c r="A1057" s="193"/>
      <c r="B1057" s="193"/>
      <c r="C1057" s="193"/>
      <c r="D1057" s="193"/>
      <c r="E1057" s="193"/>
      <c r="F1057" s="193"/>
      <c r="G1057" s="193"/>
      <c r="H1057" s="193"/>
      <c r="I1057" s="193"/>
      <c r="J1057" s="193"/>
      <c r="K1057" s="193"/>
      <c r="L1057" s="193"/>
      <c r="M1057" s="193"/>
      <c r="N1057" s="193"/>
      <c r="O1057" s="193"/>
      <c r="P1057" s="193"/>
      <c r="Q1057" s="193"/>
      <c r="R1057" s="193"/>
      <c r="S1057" s="193"/>
      <c r="T1057" s="193"/>
      <c r="U1057" s="193"/>
      <c r="V1057" s="1068"/>
      <c r="W1057" s="1068"/>
      <c r="X1057" s="1321"/>
      <c r="Y1057" s="1068"/>
      <c r="Z1057" s="193"/>
      <c r="AA1057" s="193"/>
      <c r="AB1057" s="193"/>
      <c r="AC1057" s="193"/>
      <c r="AD1057" s="193"/>
      <c r="AE1057" s="193"/>
      <c r="AF1057" s="193"/>
    </row>
    <row r="1058" spans="1:32">
      <c r="A1058" s="193"/>
      <c r="B1058" s="193"/>
      <c r="C1058" s="193"/>
      <c r="D1058" s="193"/>
      <c r="E1058" s="193"/>
      <c r="F1058" s="193"/>
      <c r="G1058" s="193"/>
      <c r="H1058" s="193"/>
      <c r="I1058" s="193"/>
      <c r="J1058" s="193"/>
      <c r="K1058" s="193"/>
      <c r="L1058" s="193"/>
      <c r="M1058" s="193"/>
      <c r="N1058" s="193"/>
      <c r="O1058" s="193"/>
      <c r="P1058" s="193"/>
      <c r="Q1058" s="193"/>
      <c r="R1058" s="193"/>
      <c r="S1058" s="193"/>
      <c r="T1058" s="193"/>
      <c r="U1058" s="193"/>
      <c r="V1058" s="1068"/>
      <c r="W1058" s="1068"/>
      <c r="X1058" s="1321"/>
      <c r="Y1058" s="1068"/>
      <c r="Z1058" s="193"/>
      <c r="AA1058" s="193"/>
      <c r="AB1058" s="193"/>
      <c r="AC1058" s="193"/>
      <c r="AD1058" s="193"/>
      <c r="AE1058" s="193"/>
      <c r="AF1058" s="193"/>
    </row>
    <row r="1059" spans="1:32">
      <c r="A1059" s="193"/>
      <c r="B1059" s="193"/>
      <c r="C1059" s="193"/>
      <c r="D1059" s="193"/>
      <c r="E1059" s="193"/>
      <c r="F1059" s="193"/>
      <c r="G1059" s="193"/>
      <c r="H1059" s="193"/>
      <c r="I1059" s="193"/>
      <c r="J1059" s="193"/>
      <c r="K1059" s="193"/>
      <c r="L1059" s="193"/>
      <c r="M1059" s="193"/>
      <c r="N1059" s="193"/>
      <c r="O1059" s="193"/>
      <c r="P1059" s="193"/>
      <c r="Q1059" s="193"/>
      <c r="R1059" s="193"/>
      <c r="S1059" s="193"/>
      <c r="T1059" s="193"/>
      <c r="U1059" s="193"/>
      <c r="V1059" s="1068"/>
      <c r="W1059" s="1068"/>
      <c r="X1059" s="1321"/>
      <c r="Y1059" s="1068"/>
      <c r="Z1059" s="193"/>
      <c r="AA1059" s="193"/>
      <c r="AB1059" s="193"/>
      <c r="AC1059" s="193"/>
      <c r="AD1059" s="193"/>
      <c r="AE1059" s="193"/>
      <c r="AF1059" s="193"/>
    </row>
    <row r="1060" spans="1:32">
      <c r="A1060" s="193"/>
      <c r="B1060" s="193"/>
      <c r="C1060" s="193"/>
      <c r="D1060" s="193"/>
      <c r="E1060" s="193"/>
      <c r="F1060" s="193"/>
      <c r="G1060" s="193"/>
      <c r="H1060" s="193"/>
      <c r="I1060" s="193"/>
      <c r="J1060" s="193"/>
      <c r="K1060" s="193"/>
      <c r="L1060" s="193"/>
      <c r="M1060" s="193"/>
      <c r="N1060" s="193"/>
      <c r="O1060" s="193"/>
      <c r="P1060" s="193"/>
      <c r="Q1060" s="193"/>
      <c r="R1060" s="193"/>
      <c r="S1060" s="193"/>
      <c r="T1060" s="193"/>
      <c r="U1060" s="193"/>
      <c r="V1060" s="1068"/>
      <c r="W1060" s="1068"/>
      <c r="X1060" s="1321"/>
      <c r="Y1060" s="1068"/>
      <c r="Z1060" s="193"/>
      <c r="AA1060" s="193"/>
      <c r="AB1060" s="193"/>
      <c r="AC1060" s="193"/>
      <c r="AD1060" s="193"/>
      <c r="AE1060" s="193"/>
      <c r="AF1060" s="193"/>
    </row>
    <row r="1061" spans="1:32">
      <c r="A1061" s="193"/>
      <c r="B1061" s="193"/>
      <c r="C1061" s="193"/>
      <c r="D1061" s="193"/>
      <c r="E1061" s="193"/>
      <c r="F1061" s="193"/>
      <c r="G1061" s="193"/>
      <c r="H1061" s="193"/>
      <c r="I1061" s="193"/>
      <c r="J1061" s="193"/>
      <c r="K1061" s="193"/>
      <c r="L1061" s="193"/>
      <c r="M1061" s="193"/>
      <c r="N1061" s="193"/>
      <c r="O1061" s="193"/>
      <c r="P1061" s="193"/>
      <c r="Q1061" s="193"/>
      <c r="R1061" s="193"/>
      <c r="S1061" s="193"/>
      <c r="T1061" s="193"/>
      <c r="U1061" s="193"/>
      <c r="V1061" s="1068"/>
      <c r="W1061" s="1068"/>
      <c r="X1061" s="1321"/>
      <c r="Y1061" s="1068"/>
      <c r="Z1061" s="193"/>
      <c r="AA1061" s="193"/>
      <c r="AB1061" s="193"/>
      <c r="AC1061" s="193"/>
      <c r="AD1061" s="193"/>
      <c r="AE1061" s="193"/>
      <c r="AF1061" s="193"/>
    </row>
    <row r="1062" spans="1:32">
      <c r="A1062" s="193"/>
      <c r="B1062" s="193"/>
      <c r="C1062" s="193"/>
      <c r="D1062" s="193"/>
      <c r="E1062" s="193"/>
      <c r="F1062" s="193"/>
      <c r="G1062" s="193"/>
      <c r="H1062" s="193"/>
      <c r="I1062" s="193"/>
      <c r="J1062" s="193"/>
      <c r="K1062" s="193"/>
      <c r="L1062" s="193"/>
      <c r="M1062" s="193"/>
      <c r="N1062" s="193"/>
      <c r="O1062" s="193"/>
      <c r="P1062" s="193"/>
      <c r="Q1062" s="193"/>
      <c r="R1062" s="193"/>
      <c r="S1062" s="193"/>
      <c r="T1062" s="193"/>
      <c r="U1062" s="193"/>
      <c r="V1062" s="1068"/>
      <c r="W1062" s="1068"/>
      <c r="X1062" s="1321"/>
      <c r="Y1062" s="1068"/>
      <c r="Z1062" s="193"/>
      <c r="AA1062" s="193"/>
      <c r="AB1062" s="193"/>
      <c r="AC1062" s="193"/>
      <c r="AD1062" s="193"/>
      <c r="AE1062" s="193"/>
      <c r="AF1062" s="193"/>
    </row>
    <row r="1063" spans="1:32">
      <c r="A1063" s="193"/>
      <c r="B1063" s="193"/>
      <c r="C1063" s="193"/>
      <c r="D1063" s="193"/>
      <c r="E1063" s="193"/>
      <c r="F1063" s="193"/>
      <c r="G1063" s="193"/>
      <c r="H1063" s="193"/>
      <c r="I1063" s="193"/>
      <c r="J1063" s="193"/>
      <c r="K1063" s="193"/>
      <c r="L1063" s="193"/>
      <c r="M1063" s="193"/>
      <c r="N1063" s="193"/>
      <c r="O1063" s="193"/>
      <c r="P1063" s="193"/>
      <c r="Q1063" s="193"/>
      <c r="R1063" s="193"/>
      <c r="S1063" s="193"/>
      <c r="T1063" s="193"/>
      <c r="U1063" s="193"/>
      <c r="V1063" s="1068"/>
      <c r="W1063" s="1068"/>
      <c r="X1063" s="1321"/>
      <c r="Y1063" s="1068"/>
      <c r="Z1063" s="193"/>
      <c r="AA1063" s="193"/>
      <c r="AB1063" s="193"/>
      <c r="AC1063" s="193"/>
      <c r="AD1063" s="193"/>
      <c r="AE1063" s="193"/>
      <c r="AF1063" s="193"/>
    </row>
    <row r="1064" spans="1:32">
      <c r="A1064" s="193"/>
      <c r="B1064" s="193"/>
      <c r="C1064" s="193"/>
      <c r="D1064" s="193"/>
      <c r="E1064" s="193"/>
      <c r="F1064" s="193"/>
      <c r="G1064" s="193"/>
      <c r="H1064" s="193"/>
      <c r="I1064" s="193"/>
      <c r="J1064" s="193"/>
      <c r="K1064" s="193"/>
      <c r="L1064" s="193"/>
      <c r="M1064" s="193"/>
      <c r="N1064" s="193"/>
      <c r="O1064" s="193"/>
      <c r="P1064" s="193"/>
      <c r="Q1064" s="193"/>
      <c r="R1064" s="193"/>
      <c r="S1064" s="193"/>
      <c r="T1064" s="193"/>
      <c r="U1064" s="193"/>
      <c r="V1064" s="1068"/>
      <c r="W1064" s="1068"/>
      <c r="X1064" s="1321"/>
      <c r="Y1064" s="1068"/>
      <c r="Z1064" s="193"/>
      <c r="AA1064" s="193"/>
      <c r="AB1064" s="193"/>
      <c r="AC1064" s="193"/>
      <c r="AD1064" s="193"/>
      <c r="AE1064" s="193"/>
      <c r="AF1064" s="193"/>
    </row>
    <row r="1065" spans="1:32">
      <c r="A1065" s="193"/>
      <c r="B1065" s="193"/>
      <c r="C1065" s="193"/>
      <c r="D1065" s="193"/>
      <c r="E1065" s="193"/>
      <c r="F1065" s="193"/>
      <c r="G1065" s="193"/>
      <c r="H1065" s="193"/>
      <c r="I1065" s="193"/>
      <c r="J1065" s="193"/>
      <c r="K1065" s="193"/>
      <c r="L1065" s="193"/>
      <c r="M1065" s="193"/>
      <c r="N1065" s="193"/>
      <c r="O1065" s="193"/>
      <c r="P1065" s="193"/>
      <c r="Q1065" s="193"/>
      <c r="R1065" s="193"/>
      <c r="S1065" s="193"/>
      <c r="T1065" s="193"/>
      <c r="U1065" s="193"/>
      <c r="V1065" s="1068"/>
      <c r="W1065" s="1068"/>
      <c r="X1065" s="1321"/>
      <c r="Y1065" s="1068"/>
      <c r="Z1065" s="193"/>
      <c r="AA1065" s="193"/>
      <c r="AB1065" s="193"/>
      <c r="AC1065" s="193"/>
      <c r="AD1065" s="193"/>
      <c r="AE1065" s="193"/>
      <c r="AF1065" s="193"/>
    </row>
    <row r="1066" spans="1:32">
      <c r="A1066" s="193"/>
      <c r="B1066" s="193"/>
      <c r="C1066" s="193"/>
      <c r="D1066" s="193"/>
      <c r="E1066" s="193"/>
      <c r="F1066" s="193"/>
      <c r="G1066" s="193"/>
      <c r="H1066" s="193"/>
      <c r="I1066" s="193"/>
      <c r="J1066" s="193"/>
      <c r="K1066" s="193"/>
      <c r="L1066" s="193"/>
      <c r="M1066" s="193"/>
      <c r="N1066" s="193"/>
      <c r="O1066" s="193"/>
      <c r="P1066" s="193"/>
      <c r="Q1066" s="193"/>
      <c r="R1066" s="193"/>
      <c r="S1066" s="193"/>
      <c r="T1066" s="193"/>
      <c r="U1066" s="193"/>
      <c r="V1066" s="1068"/>
      <c r="W1066" s="1068"/>
      <c r="X1066" s="1321"/>
      <c r="Y1066" s="1068"/>
      <c r="Z1066" s="193"/>
      <c r="AA1066" s="193"/>
      <c r="AB1066" s="193"/>
      <c r="AC1066" s="193"/>
      <c r="AD1066" s="193"/>
      <c r="AE1066" s="193"/>
      <c r="AF1066" s="193"/>
    </row>
    <row r="1067" spans="1:32">
      <c r="A1067" s="193"/>
      <c r="B1067" s="193"/>
      <c r="C1067" s="193"/>
      <c r="D1067" s="193"/>
      <c r="E1067" s="193"/>
      <c r="F1067" s="193"/>
      <c r="G1067" s="193"/>
      <c r="H1067" s="193"/>
      <c r="I1067" s="193"/>
      <c r="J1067" s="193"/>
      <c r="K1067" s="193"/>
      <c r="L1067" s="193"/>
      <c r="M1067" s="193"/>
      <c r="N1067" s="193"/>
      <c r="O1067" s="193"/>
      <c r="P1067" s="193"/>
      <c r="Q1067" s="193"/>
      <c r="R1067" s="193"/>
      <c r="S1067" s="193"/>
      <c r="T1067" s="193"/>
      <c r="U1067" s="193"/>
      <c r="V1067" s="1068"/>
      <c r="W1067" s="1068"/>
      <c r="X1067" s="1321"/>
      <c r="Y1067" s="1068"/>
      <c r="Z1067" s="193"/>
      <c r="AA1067" s="193"/>
      <c r="AB1067" s="193"/>
      <c r="AC1067" s="193"/>
      <c r="AD1067" s="193"/>
      <c r="AE1067" s="193"/>
      <c r="AF1067" s="193"/>
    </row>
    <row r="1068" spans="1:32">
      <c r="A1068" s="193"/>
      <c r="B1068" s="193"/>
      <c r="C1068" s="193"/>
      <c r="D1068" s="193"/>
      <c r="E1068" s="193"/>
      <c r="F1068" s="193"/>
      <c r="G1068" s="193"/>
      <c r="H1068" s="193"/>
      <c r="I1068" s="193"/>
      <c r="J1068" s="193"/>
      <c r="K1068" s="193"/>
      <c r="L1068" s="193"/>
      <c r="M1068" s="193"/>
      <c r="N1068" s="193"/>
      <c r="O1068" s="193"/>
      <c r="P1068" s="193"/>
      <c r="Q1068" s="193"/>
      <c r="R1068" s="193"/>
      <c r="S1068" s="193"/>
      <c r="T1068" s="193"/>
      <c r="U1068" s="193"/>
      <c r="V1068" s="1068"/>
      <c r="W1068" s="1068"/>
      <c r="X1068" s="1321"/>
      <c r="Y1068" s="1068"/>
      <c r="Z1068" s="193"/>
      <c r="AA1068" s="193"/>
      <c r="AB1068" s="193"/>
      <c r="AC1068" s="193"/>
      <c r="AD1068" s="193"/>
      <c r="AE1068" s="193"/>
      <c r="AF1068" s="193"/>
    </row>
    <row r="1069" spans="1:32">
      <c r="A1069" s="193"/>
      <c r="B1069" s="193"/>
      <c r="C1069" s="193"/>
      <c r="D1069" s="193"/>
      <c r="E1069" s="193"/>
      <c r="F1069" s="193"/>
      <c r="G1069" s="193"/>
      <c r="H1069" s="193"/>
      <c r="I1069" s="193"/>
      <c r="J1069" s="193"/>
      <c r="K1069" s="193"/>
      <c r="L1069" s="193"/>
      <c r="M1069" s="193"/>
      <c r="N1069" s="193"/>
      <c r="O1069" s="193"/>
      <c r="P1069" s="193"/>
      <c r="Q1069" s="193"/>
      <c r="R1069" s="193"/>
      <c r="S1069" s="193"/>
      <c r="T1069" s="193"/>
      <c r="U1069" s="193"/>
      <c r="V1069" s="1068"/>
      <c r="W1069" s="1068"/>
      <c r="X1069" s="1321"/>
      <c r="Y1069" s="1068"/>
      <c r="Z1069" s="193"/>
      <c r="AA1069" s="193"/>
      <c r="AB1069" s="193"/>
      <c r="AC1069" s="193"/>
      <c r="AD1069" s="193"/>
      <c r="AE1069" s="193"/>
      <c r="AF1069" s="193"/>
    </row>
    <row r="1070" spans="1:32">
      <c r="A1070" s="193"/>
      <c r="B1070" s="193"/>
      <c r="C1070" s="193"/>
      <c r="D1070" s="193"/>
      <c r="E1070" s="193"/>
      <c r="F1070" s="193"/>
      <c r="G1070" s="193"/>
      <c r="H1070" s="193"/>
      <c r="I1070" s="193"/>
      <c r="J1070" s="193"/>
      <c r="K1070" s="193"/>
      <c r="L1070" s="193"/>
      <c r="M1070" s="193"/>
      <c r="N1070" s="193"/>
      <c r="O1070" s="193"/>
      <c r="P1070" s="193"/>
      <c r="Q1070" s="193"/>
      <c r="R1070" s="193"/>
      <c r="S1070" s="193"/>
      <c r="T1070" s="193"/>
      <c r="U1070" s="193"/>
      <c r="V1070" s="1068"/>
      <c r="W1070" s="1068"/>
      <c r="X1070" s="1321"/>
      <c r="Y1070" s="1068"/>
      <c r="Z1070" s="193"/>
      <c r="AA1070" s="193"/>
      <c r="AB1070" s="193"/>
      <c r="AC1070" s="193"/>
      <c r="AD1070" s="193"/>
      <c r="AE1070" s="193"/>
      <c r="AF1070" s="193"/>
    </row>
    <row r="1071" spans="1:32">
      <c r="A1071" s="193"/>
      <c r="B1071" s="193"/>
      <c r="C1071" s="193"/>
      <c r="D1071" s="193"/>
      <c r="E1071" s="193"/>
      <c r="F1071" s="193"/>
      <c r="G1071" s="193"/>
      <c r="H1071" s="193"/>
      <c r="I1071" s="193"/>
      <c r="J1071" s="193"/>
      <c r="K1071" s="193"/>
      <c r="L1071" s="193"/>
      <c r="M1071" s="193"/>
      <c r="N1071" s="193"/>
      <c r="O1071" s="193"/>
      <c r="P1071" s="193"/>
      <c r="Q1071" s="193"/>
      <c r="R1071" s="193"/>
      <c r="S1071" s="193"/>
      <c r="T1071" s="193"/>
      <c r="U1071" s="193"/>
      <c r="V1071" s="1068"/>
      <c r="W1071" s="1068"/>
      <c r="X1071" s="1321"/>
      <c r="Y1071" s="1068"/>
      <c r="Z1071" s="193"/>
      <c r="AA1071" s="193"/>
      <c r="AB1071" s="193"/>
      <c r="AC1071" s="193"/>
      <c r="AD1071" s="193"/>
      <c r="AE1071" s="193"/>
      <c r="AF1071" s="193"/>
    </row>
    <row r="1072" spans="1:32">
      <c r="A1072" s="193"/>
      <c r="B1072" s="193"/>
      <c r="C1072" s="193"/>
      <c r="D1072" s="193"/>
      <c r="E1072" s="193"/>
      <c r="F1072" s="193"/>
      <c r="G1072" s="193"/>
      <c r="H1072" s="193"/>
      <c r="I1072" s="193"/>
      <c r="J1072" s="193"/>
      <c r="K1072" s="193"/>
      <c r="L1072" s="193"/>
      <c r="M1072" s="193"/>
      <c r="N1072" s="193"/>
      <c r="O1072" s="193"/>
      <c r="P1072" s="193"/>
      <c r="Q1072" s="193"/>
      <c r="R1072" s="193"/>
      <c r="S1072" s="193"/>
      <c r="T1072" s="193"/>
      <c r="U1072" s="193"/>
      <c r="V1072" s="1068"/>
      <c r="W1072" s="1068"/>
      <c r="X1072" s="1321"/>
      <c r="Y1072" s="1068"/>
      <c r="Z1072" s="193"/>
      <c r="AA1072" s="193"/>
      <c r="AB1072" s="193"/>
      <c r="AC1072" s="193"/>
      <c r="AD1072" s="193"/>
      <c r="AE1072" s="193"/>
      <c r="AF1072" s="193"/>
    </row>
    <row r="1073" spans="1:32">
      <c r="A1073" s="193"/>
      <c r="B1073" s="193"/>
      <c r="C1073" s="193"/>
      <c r="D1073" s="193"/>
      <c r="E1073" s="193"/>
      <c r="F1073" s="193"/>
      <c r="G1073" s="193"/>
      <c r="H1073" s="193"/>
      <c r="I1073" s="193"/>
      <c r="J1073" s="193"/>
      <c r="K1073" s="193"/>
      <c r="L1073" s="193"/>
      <c r="M1073" s="193"/>
      <c r="N1073" s="193"/>
      <c r="O1073" s="193"/>
      <c r="P1073" s="193"/>
      <c r="Q1073" s="193"/>
      <c r="R1073" s="193"/>
      <c r="S1073" s="193"/>
      <c r="T1073" s="193"/>
      <c r="U1073" s="193"/>
      <c r="V1073" s="1068"/>
      <c r="W1073" s="1068"/>
      <c r="X1073" s="1321"/>
      <c r="Y1073" s="1068"/>
      <c r="Z1073" s="193"/>
      <c r="AA1073" s="193"/>
      <c r="AB1073" s="193"/>
      <c r="AC1073" s="193"/>
      <c r="AD1073" s="193"/>
      <c r="AE1073" s="193"/>
      <c r="AF1073" s="193"/>
    </row>
    <row r="1074" spans="1:32">
      <c r="A1074" s="193"/>
      <c r="B1074" s="193"/>
      <c r="C1074" s="193"/>
      <c r="D1074" s="193"/>
      <c r="E1074" s="193"/>
      <c r="F1074" s="193"/>
      <c r="G1074" s="193"/>
      <c r="H1074" s="193"/>
      <c r="I1074" s="193"/>
      <c r="J1074" s="193"/>
      <c r="K1074" s="193"/>
      <c r="L1074" s="193"/>
      <c r="M1074" s="193"/>
      <c r="N1074" s="193"/>
      <c r="O1074" s="193"/>
      <c r="P1074" s="193"/>
      <c r="Q1074" s="193"/>
      <c r="R1074" s="193"/>
      <c r="S1074" s="193"/>
      <c r="T1074" s="193"/>
      <c r="U1074" s="193"/>
      <c r="V1074" s="1068"/>
      <c r="W1074" s="1068"/>
      <c r="X1074" s="1321"/>
      <c r="Y1074" s="1068"/>
      <c r="Z1074" s="193"/>
      <c r="AA1074" s="193"/>
      <c r="AB1074" s="193"/>
      <c r="AC1074" s="193"/>
      <c r="AD1074" s="193"/>
      <c r="AE1074" s="193"/>
      <c r="AF1074" s="193"/>
    </row>
    <row r="1075" spans="1:32">
      <c r="A1075" s="193"/>
      <c r="B1075" s="193"/>
      <c r="C1075" s="193"/>
      <c r="D1075" s="193"/>
      <c r="E1075" s="193"/>
      <c r="F1075" s="193"/>
      <c r="G1075" s="193"/>
      <c r="H1075" s="193"/>
      <c r="I1075" s="193"/>
      <c r="J1075" s="193"/>
      <c r="K1075" s="193"/>
      <c r="L1075" s="193"/>
      <c r="M1075" s="193"/>
      <c r="N1075" s="193"/>
      <c r="O1075" s="193"/>
      <c r="P1075" s="193"/>
      <c r="Q1075" s="193"/>
      <c r="R1075" s="193"/>
      <c r="S1075" s="193"/>
      <c r="T1075" s="193"/>
      <c r="U1075" s="193"/>
      <c r="V1075" s="1068"/>
      <c r="W1075" s="1068"/>
      <c r="X1075" s="1321"/>
      <c r="Y1075" s="1068"/>
      <c r="Z1075" s="193"/>
      <c r="AA1075" s="193"/>
      <c r="AB1075" s="193"/>
      <c r="AC1075" s="193"/>
      <c r="AD1075" s="193"/>
      <c r="AE1075" s="193"/>
      <c r="AF1075" s="193"/>
    </row>
    <row r="1076" spans="1:32">
      <c r="A1076" s="193"/>
      <c r="B1076" s="193"/>
      <c r="C1076" s="193"/>
      <c r="D1076" s="193"/>
      <c r="E1076" s="193"/>
      <c r="F1076" s="193"/>
      <c r="G1076" s="193"/>
      <c r="H1076" s="193"/>
      <c r="I1076" s="193"/>
      <c r="J1076" s="193"/>
      <c r="K1076" s="193"/>
      <c r="L1076" s="193"/>
      <c r="M1076" s="193"/>
      <c r="N1076" s="193"/>
      <c r="O1076" s="193"/>
      <c r="P1076" s="193"/>
      <c r="Q1076" s="193"/>
      <c r="R1076" s="193"/>
      <c r="S1076" s="193"/>
      <c r="T1076" s="193"/>
      <c r="U1076" s="193"/>
      <c r="V1076" s="1068"/>
      <c r="W1076" s="1068"/>
      <c r="X1076" s="1321"/>
      <c r="Y1076" s="1068"/>
      <c r="Z1076" s="193"/>
      <c r="AA1076" s="193"/>
      <c r="AB1076" s="193"/>
      <c r="AC1076" s="193"/>
      <c r="AD1076" s="193"/>
      <c r="AE1076" s="193"/>
      <c r="AF1076" s="193"/>
    </row>
    <row r="1077" spans="1:32">
      <c r="A1077" s="193"/>
      <c r="B1077" s="193"/>
      <c r="C1077" s="193"/>
      <c r="D1077" s="193"/>
      <c r="E1077" s="193"/>
      <c r="F1077" s="193"/>
      <c r="G1077" s="193"/>
      <c r="H1077" s="193"/>
      <c r="I1077" s="193"/>
      <c r="J1077" s="193"/>
      <c r="K1077" s="193"/>
      <c r="L1077" s="193"/>
      <c r="M1077" s="193"/>
      <c r="N1077" s="193"/>
      <c r="O1077" s="193"/>
      <c r="P1077" s="193"/>
      <c r="Q1077" s="193"/>
      <c r="R1077" s="193"/>
      <c r="S1077" s="193"/>
      <c r="T1077" s="193"/>
      <c r="U1077" s="193"/>
      <c r="V1077" s="1068"/>
      <c r="W1077" s="1068"/>
      <c r="X1077" s="1321"/>
      <c r="Y1077" s="1068"/>
      <c r="Z1077" s="193"/>
      <c r="AA1077" s="193"/>
      <c r="AB1077" s="193"/>
      <c r="AC1077" s="193"/>
      <c r="AD1077" s="193"/>
      <c r="AE1077" s="193"/>
      <c r="AF1077" s="193"/>
    </row>
    <row r="1078" spans="1:32">
      <c r="A1078" s="193"/>
      <c r="B1078" s="193"/>
      <c r="C1078" s="193"/>
      <c r="D1078" s="193"/>
      <c r="E1078" s="193"/>
      <c r="F1078" s="193"/>
      <c r="G1078" s="193"/>
      <c r="H1078" s="193"/>
      <c r="I1078" s="193"/>
      <c r="J1078" s="193"/>
      <c r="K1078" s="193"/>
      <c r="L1078" s="193"/>
      <c r="M1078" s="193"/>
      <c r="N1078" s="193"/>
      <c r="O1078" s="193"/>
      <c r="P1078" s="193"/>
      <c r="Q1078" s="193"/>
      <c r="R1078" s="193"/>
      <c r="S1078" s="193"/>
      <c r="T1078" s="193"/>
      <c r="U1078" s="193"/>
      <c r="V1078" s="1068"/>
      <c r="W1078" s="1068"/>
      <c r="X1078" s="1321"/>
      <c r="Y1078" s="1068"/>
      <c r="Z1078" s="193"/>
      <c r="AA1078" s="193"/>
      <c r="AB1078" s="193"/>
      <c r="AC1078" s="193"/>
      <c r="AD1078" s="193"/>
      <c r="AE1078" s="193"/>
      <c r="AF1078" s="193"/>
    </row>
    <row r="1079" spans="1:32">
      <c r="A1079" s="193"/>
      <c r="B1079" s="193"/>
      <c r="C1079" s="193"/>
      <c r="D1079" s="193"/>
      <c r="E1079" s="193"/>
      <c r="F1079" s="193"/>
      <c r="G1079" s="193"/>
      <c r="H1079" s="193"/>
      <c r="I1079" s="193"/>
      <c r="J1079" s="193"/>
      <c r="K1079" s="193"/>
      <c r="L1079" s="193"/>
      <c r="M1079" s="193"/>
      <c r="N1079" s="193"/>
      <c r="O1079" s="193"/>
      <c r="P1079" s="193"/>
      <c r="Q1079" s="193"/>
      <c r="R1079" s="193"/>
      <c r="S1079" s="193"/>
      <c r="T1079" s="193"/>
      <c r="U1079" s="193"/>
      <c r="V1079" s="1068"/>
      <c r="W1079" s="1068"/>
      <c r="X1079" s="1321"/>
      <c r="Y1079" s="1068"/>
      <c r="Z1079" s="193"/>
      <c r="AA1079" s="193"/>
      <c r="AB1079" s="193"/>
      <c r="AC1079" s="193"/>
      <c r="AD1079" s="193"/>
      <c r="AE1079" s="193"/>
      <c r="AF1079" s="193"/>
    </row>
    <row r="1080" spans="1:32">
      <c r="A1080" s="193"/>
      <c r="B1080" s="193"/>
      <c r="C1080" s="193"/>
      <c r="D1080" s="193"/>
      <c r="E1080" s="193"/>
      <c r="F1080" s="193"/>
      <c r="G1080" s="193"/>
      <c r="H1080" s="193"/>
      <c r="I1080" s="193"/>
      <c r="J1080" s="193"/>
      <c r="K1080" s="193"/>
      <c r="L1080" s="193"/>
      <c r="M1080" s="193"/>
      <c r="N1080" s="193"/>
      <c r="O1080" s="193"/>
      <c r="P1080" s="193"/>
      <c r="Q1080" s="193"/>
      <c r="R1080" s="193"/>
      <c r="S1080" s="193"/>
      <c r="T1080" s="193"/>
      <c r="U1080" s="193"/>
      <c r="V1080" s="1068"/>
      <c r="W1080" s="1068"/>
      <c r="X1080" s="1321"/>
      <c r="Y1080" s="1068"/>
      <c r="Z1080" s="193"/>
      <c r="AA1080" s="193"/>
      <c r="AB1080" s="193"/>
      <c r="AC1080" s="193"/>
      <c r="AD1080" s="193"/>
      <c r="AE1080" s="193"/>
      <c r="AF1080" s="193"/>
    </row>
    <row r="1081" spans="1:32">
      <c r="A1081" s="193"/>
      <c r="B1081" s="193"/>
      <c r="C1081" s="193"/>
      <c r="D1081" s="193"/>
      <c r="E1081" s="193"/>
      <c r="F1081" s="193"/>
      <c r="G1081" s="193"/>
      <c r="H1081" s="193"/>
      <c r="I1081" s="193"/>
      <c r="J1081" s="193"/>
      <c r="K1081" s="193"/>
      <c r="L1081" s="193"/>
      <c r="M1081" s="193"/>
      <c r="N1081" s="193"/>
      <c r="O1081" s="193"/>
      <c r="P1081" s="193"/>
      <c r="Q1081" s="193"/>
      <c r="R1081" s="193"/>
      <c r="S1081" s="193"/>
      <c r="T1081" s="193"/>
      <c r="U1081" s="193"/>
      <c r="V1081" s="1068"/>
      <c r="W1081" s="1068"/>
      <c r="X1081" s="1321"/>
      <c r="Y1081" s="1068"/>
      <c r="Z1081" s="193"/>
      <c r="AA1081" s="193"/>
      <c r="AB1081" s="193"/>
      <c r="AC1081" s="193"/>
      <c r="AD1081" s="193"/>
      <c r="AE1081" s="193"/>
      <c r="AF1081" s="193"/>
    </row>
    <row r="1082" spans="1:32">
      <c r="A1082" s="193"/>
      <c r="B1082" s="193"/>
      <c r="C1082" s="193"/>
      <c r="D1082" s="193"/>
      <c r="E1082" s="193"/>
      <c r="F1082" s="193"/>
      <c r="G1082" s="193"/>
      <c r="H1082" s="193"/>
      <c r="I1082" s="193"/>
      <c r="J1082" s="193"/>
      <c r="K1082" s="193"/>
      <c r="L1082" s="193"/>
      <c r="M1082" s="193"/>
      <c r="N1082" s="193"/>
      <c r="O1082" s="193"/>
      <c r="P1082" s="193"/>
      <c r="Q1082" s="193"/>
      <c r="R1082" s="193"/>
      <c r="S1082" s="193"/>
      <c r="T1082" s="193"/>
      <c r="U1082" s="193"/>
      <c r="V1082" s="1068"/>
      <c r="W1082" s="1068"/>
      <c r="X1082" s="1321"/>
      <c r="Y1082" s="1068"/>
      <c r="Z1082" s="193"/>
      <c r="AA1082" s="193"/>
      <c r="AB1082" s="193"/>
      <c r="AC1082" s="193"/>
      <c r="AD1082" s="193"/>
      <c r="AE1082" s="193"/>
      <c r="AF1082" s="193"/>
    </row>
    <row r="1083" spans="1:32">
      <c r="A1083" s="193"/>
      <c r="B1083" s="193"/>
      <c r="C1083" s="193"/>
      <c r="D1083" s="193"/>
      <c r="E1083" s="193"/>
      <c r="F1083" s="193"/>
      <c r="G1083" s="193"/>
      <c r="H1083" s="193"/>
      <c r="I1083" s="193"/>
      <c r="J1083" s="193"/>
      <c r="K1083" s="193"/>
      <c r="L1083" s="193"/>
      <c r="M1083" s="193"/>
      <c r="N1083" s="193"/>
      <c r="O1083" s="193"/>
      <c r="P1083" s="193"/>
      <c r="Q1083" s="193"/>
      <c r="R1083" s="193"/>
      <c r="S1083" s="193"/>
      <c r="T1083" s="193"/>
      <c r="U1083" s="193"/>
      <c r="V1083" s="1068"/>
      <c r="W1083" s="1068"/>
      <c r="X1083" s="1321"/>
      <c r="Y1083" s="1068"/>
      <c r="Z1083" s="193"/>
      <c r="AA1083" s="193"/>
      <c r="AB1083" s="193"/>
      <c r="AC1083" s="193"/>
      <c r="AD1083" s="193"/>
      <c r="AE1083" s="193"/>
      <c r="AF1083" s="193"/>
    </row>
    <row r="1084" spans="1:32">
      <c r="A1084" s="193"/>
      <c r="B1084" s="193"/>
      <c r="C1084" s="193"/>
      <c r="D1084" s="193"/>
      <c r="E1084" s="193"/>
      <c r="F1084" s="193"/>
      <c r="G1084" s="193"/>
      <c r="H1084" s="193"/>
      <c r="I1084" s="193"/>
      <c r="J1084" s="193"/>
      <c r="K1084" s="193"/>
      <c r="L1084" s="193"/>
      <c r="M1084" s="193"/>
      <c r="N1084" s="193"/>
      <c r="O1084" s="193"/>
      <c r="P1084" s="193"/>
      <c r="Q1084" s="193"/>
      <c r="R1084" s="193"/>
      <c r="S1084" s="193"/>
      <c r="T1084" s="193"/>
      <c r="U1084" s="193"/>
      <c r="V1084" s="1068"/>
      <c r="W1084" s="1068"/>
      <c r="X1084" s="1321"/>
      <c r="Y1084" s="1068"/>
      <c r="Z1084" s="193"/>
      <c r="AA1084" s="193"/>
      <c r="AB1084" s="193"/>
      <c r="AC1084" s="193"/>
      <c r="AD1084" s="193"/>
      <c r="AE1084" s="193"/>
      <c r="AF1084" s="193"/>
    </row>
    <row r="1085" spans="1:32">
      <c r="A1085" s="193"/>
      <c r="B1085" s="193"/>
      <c r="C1085" s="193"/>
      <c r="D1085" s="193"/>
      <c r="E1085" s="193"/>
      <c r="F1085" s="193"/>
      <c r="G1085" s="193"/>
      <c r="H1085" s="193"/>
      <c r="I1085" s="193"/>
      <c r="J1085" s="193"/>
      <c r="K1085" s="193"/>
      <c r="L1085" s="193"/>
      <c r="M1085" s="193"/>
      <c r="N1085" s="193"/>
      <c r="O1085" s="193"/>
      <c r="P1085" s="193"/>
      <c r="Q1085" s="193"/>
      <c r="R1085" s="193"/>
      <c r="S1085" s="193"/>
      <c r="T1085" s="193"/>
      <c r="U1085" s="193"/>
      <c r="V1085" s="1068"/>
      <c r="W1085" s="1068"/>
      <c r="X1085" s="1321"/>
      <c r="Y1085" s="1068"/>
      <c r="Z1085" s="193"/>
      <c r="AA1085" s="193"/>
      <c r="AB1085" s="193"/>
      <c r="AC1085" s="193"/>
      <c r="AD1085" s="193"/>
      <c r="AE1085" s="193"/>
      <c r="AF1085" s="193"/>
    </row>
    <row r="1086" spans="1:32">
      <c r="A1086" s="193"/>
      <c r="B1086" s="193"/>
      <c r="C1086" s="193"/>
      <c r="D1086" s="193"/>
      <c r="E1086" s="193"/>
      <c r="F1086" s="193"/>
      <c r="G1086" s="193"/>
      <c r="H1086" s="193"/>
      <c r="I1086" s="193"/>
      <c r="J1086" s="193"/>
      <c r="K1086" s="193"/>
      <c r="L1086" s="193"/>
      <c r="M1086" s="193"/>
      <c r="N1086" s="193"/>
      <c r="O1086" s="193"/>
      <c r="P1086" s="193"/>
      <c r="Q1086" s="193"/>
      <c r="R1086" s="193"/>
      <c r="S1086" s="193"/>
      <c r="T1086" s="193"/>
      <c r="U1086" s="193"/>
      <c r="V1086" s="1068"/>
      <c r="W1086" s="1068"/>
      <c r="X1086" s="1321"/>
      <c r="Y1086" s="1068"/>
      <c r="Z1086" s="193"/>
      <c r="AA1086" s="193"/>
      <c r="AB1086" s="193"/>
      <c r="AC1086" s="193"/>
      <c r="AD1086" s="193"/>
      <c r="AE1086" s="193"/>
      <c r="AF1086" s="193"/>
    </row>
    <row r="1087" spans="1:32">
      <c r="A1087" s="193"/>
      <c r="B1087" s="193"/>
      <c r="C1087" s="193"/>
      <c r="D1087" s="193"/>
      <c r="E1087" s="193"/>
      <c r="F1087" s="193"/>
      <c r="G1087" s="193"/>
      <c r="H1087" s="193"/>
      <c r="I1087" s="193"/>
      <c r="J1087" s="193"/>
      <c r="K1087" s="193"/>
      <c r="L1087" s="193"/>
      <c r="M1087" s="193"/>
      <c r="N1087" s="193"/>
      <c r="O1087" s="193"/>
      <c r="P1087" s="193"/>
      <c r="Q1087" s="193"/>
      <c r="R1087" s="193"/>
      <c r="S1087" s="193"/>
      <c r="T1087" s="193"/>
      <c r="U1087" s="193"/>
      <c r="V1087" s="1068"/>
      <c r="W1087" s="1068"/>
      <c r="X1087" s="1321"/>
      <c r="Y1087" s="1068"/>
      <c r="Z1087" s="193"/>
      <c r="AA1087" s="193"/>
      <c r="AB1087" s="193"/>
      <c r="AC1087" s="193"/>
      <c r="AD1087" s="193"/>
      <c r="AE1087" s="193"/>
      <c r="AF1087" s="193"/>
    </row>
    <row r="1088" spans="1:32">
      <c r="A1088" s="193"/>
      <c r="B1088" s="193"/>
      <c r="C1088" s="193"/>
      <c r="D1088" s="193"/>
      <c r="E1088" s="193"/>
      <c r="F1088" s="193"/>
      <c r="G1088" s="193"/>
      <c r="H1088" s="193"/>
      <c r="I1088" s="193"/>
      <c r="J1088" s="193"/>
      <c r="K1088" s="193"/>
      <c r="L1088" s="193"/>
      <c r="M1088" s="193"/>
      <c r="N1088" s="193"/>
      <c r="O1088" s="193"/>
      <c r="P1088" s="193"/>
      <c r="Q1088" s="193"/>
      <c r="R1088" s="193"/>
      <c r="S1088" s="193"/>
      <c r="T1088" s="193"/>
      <c r="U1088" s="193"/>
      <c r="V1088" s="1068"/>
      <c r="W1088" s="1068"/>
      <c r="X1088" s="1321"/>
      <c r="Y1088" s="1068"/>
      <c r="Z1088" s="193"/>
      <c r="AA1088" s="193"/>
      <c r="AB1088" s="193"/>
      <c r="AC1088" s="193"/>
      <c r="AD1088" s="193"/>
      <c r="AE1088" s="193"/>
      <c r="AF1088" s="193"/>
    </row>
    <row r="1089" spans="1:32">
      <c r="A1089" s="193"/>
      <c r="B1089" s="193"/>
      <c r="C1089" s="193"/>
      <c r="D1089" s="193"/>
      <c r="E1089" s="193"/>
      <c r="F1089" s="193"/>
      <c r="G1089" s="193"/>
      <c r="H1089" s="193"/>
      <c r="I1089" s="193"/>
      <c r="J1089" s="193"/>
      <c r="K1089" s="193"/>
      <c r="L1089" s="193"/>
      <c r="M1089" s="193"/>
      <c r="N1089" s="193"/>
      <c r="O1089" s="193"/>
      <c r="P1089" s="193"/>
      <c r="Q1089" s="193"/>
      <c r="R1089" s="193"/>
      <c r="S1089" s="193"/>
      <c r="T1089" s="193"/>
      <c r="U1089" s="193"/>
      <c r="V1089" s="1068"/>
      <c r="W1089" s="1068"/>
      <c r="X1089" s="1321"/>
      <c r="Y1089" s="1068"/>
      <c r="Z1089" s="193"/>
      <c r="AA1089" s="193"/>
      <c r="AB1089" s="193"/>
      <c r="AC1089" s="193"/>
      <c r="AD1089" s="193"/>
      <c r="AE1089" s="193"/>
      <c r="AF1089" s="193"/>
    </row>
    <row r="1090" spans="1:32">
      <c r="A1090" s="193"/>
      <c r="B1090" s="193"/>
      <c r="C1090" s="193"/>
      <c r="D1090" s="193"/>
      <c r="E1090" s="193"/>
      <c r="F1090" s="193"/>
      <c r="G1090" s="193"/>
      <c r="H1090" s="193"/>
      <c r="I1090" s="193"/>
      <c r="J1090" s="193"/>
      <c r="K1090" s="193"/>
      <c r="L1090" s="193"/>
      <c r="M1090" s="193"/>
      <c r="N1090" s="193"/>
      <c r="O1090" s="193"/>
      <c r="P1090" s="193"/>
      <c r="Q1090" s="193"/>
      <c r="R1090" s="193"/>
      <c r="S1090" s="193"/>
      <c r="T1090" s="193"/>
      <c r="U1090" s="193"/>
      <c r="V1090" s="1068"/>
      <c r="W1090" s="1068"/>
      <c r="X1090" s="1321"/>
      <c r="Y1090" s="1068"/>
      <c r="Z1090" s="193"/>
      <c r="AA1090" s="193"/>
      <c r="AB1090" s="193"/>
      <c r="AC1090" s="193"/>
      <c r="AD1090" s="193"/>
      <c r="AE1090" s="193"/>
      <c r="AF1090" s="193"/>
    </row>
    <row r="1091" spans="1:32">
      <c r="A1091" s="193"/>
      <c r="B1091" s="193"/>
      <c r="C1091" s="193"/>
      <c r="D1091" s="193"/>
      <c r="E1091" s="193"/>
      <c r="F1091" s="193"/>
      <c r="G1091" s="193"/>
      <c r="H1091" s="193"/>
      <c r="I1091" s="193"/>
      <c r="J1091" s="193"/>
      <c r="K1091" s="193"/>
      <c r="L1091" s="193"/>
      <c r="M1091" s="193"/>
      <c r="N1091" s="193"/>
      <c r="O1091" s="193"/>
      <c r="P1091" s="193"/>
      <c r="Q1091" s="193"/>
      <c r="R1091" s="193"/>
      <c r="S1091" s="193"/>
      <c r="T1091" s="193"/>
      <c r="U1091" s="193"/>
      <c r="V1091" s="1068"/>
      <c r="W1091" s="1068"/>
      <c r="X1091" s="1321"/>
      <c r="Y1091" s="1068"/>
      <c r="Z1091" s="193"/>
      <c r="AA1091" s="193"/>
      <c r="AB1091" s="193"/>
      <c r="AC1091" s="193"/>
      <c r="AD1091" s="193"/>
      <c r="AE1091" s="193"/>
      <c r="AF1091" s="193"/>
    </row>
    <row r="1092" spans="1:32">
      <c r="A1092" s="193"/>
      <c r="B1092" s="193"/>
      <c r="C1092" s="193"/>
      <c r="D1092" s="193"/>
      <c r="E1092" s="193"/>
      <c r="F1092" s="193"/>
      <c r="G1092" s="193"/>
      <c r="H1092" s="193"/>
      <c r="I1092" s="193"/>
      <c r="J1092" s="193"/>
      <c r="K1092" s="193"/>
      <c r="L1092" s="193"/>
      <c r="M1092" s="193"/>
      <c r="N1092" s="193"/>
      <c r="O1092" s="193"/>
      <c r="P1092" s="193"/>
      <c r="Q1092" s="193"/>
      <c r="R1092" s="193"/>
      <c r="S1092" s="193"/>
      <c r="T1092" s="193"/>
      <c r="U1092" s="193"/>
      <c r="V1092" s="1068"/>
      <c r="W1092" s="1068"/>
      <c r="X1092" s="1321"/>
      <c r="Y1092" s="1068"/>
      <c r="Z1092" s="193"/>
      <c r="AA1092" s="193"/>
      <c r="AB1092" s="193"/>
      <c r="AC1092" s="193"/>
      <c r="AD1092" s="193"/>
      <c r="AE1092" s="193"/>
      <c r="AF1092" s="193"/>
    </row>
    <row r="1093" spans="1:32">
      <c r="A1093" s="193"/>
      <c r="B1093" s="193"/>
      <c r="C1093" s="193"/>
      <c r="D1093" s="193"/>
      <c r="E1093" s="193"/>
      <c r="F1093" s="193"/>
      <c r="G1093" s="193"/>
      <c r="H1093" s="193"/>
      <c r="I1093" s="193"/>
      <c r="J1093" s="193"/>
      <c r="K1093" s="193"/>
      <c r="L1093" s="193"/>
      <c r="M1093" s="193"/>
      <c r="N1093" s="193"/>
      <c r="O1093" s="193"/>
      <c r="P1093" s="193"/>
      <c r="Q1093" s="193"/>
      <c r="R1093" s="193"/>
      <c r="S1093" s="193"/>
      <c r="T1093" s="193"/>
      <c r="U1093" s="193"/>
      <c r="V1093" s="1068"/>
      <c r="W1093" s="1068"/>
      <c r="X1093" s="1321"/>
      <c r="Y1093" s="1068"/>
      <c r="Z1093" s="193"/>
      <c r="AA1093" s="193"/>
      <c r="AB1093" s="193"/>
      <c r="AC1093" s="193"/>
      <c r="AD1093" s="193"/>
      <c r="AE1093" s="193"/>
      <c r="AF1093" s="193"/>
    </row>
    <row r="1094" spans="1:32">
      <c r="A1094" s="193"/>
      <c r="B1094" s="193"/>
      <c r="C1094" s="193"/>
      <c r="D1094" s="193"/>
      <c r="E1094" s="193"/>
      <c r="F1094" s="193"/>
      <c r="G1094" s="193"/>
      <c r="H1094" s="193"/>
      <c r="I1094" s="193"/>
      <c r="J1094" s="193"/>
      <c r="K1094" s="193"/>
      <c r="L1094" s="193"/>
      <c r="M1094" s="193"/>
      <c r="N1094" s="193"/>
      <c r="O1094" s="193"/>
      <c r="P1094" s="193"/>
      <c r="Q1094" s="193"/>
      <c r="R1094" s="193"/>
      <c r="S1094" s="193"/>
      <c r="T1094" s="193"/>
      <c r="U1094" s="193"/>
      <c r="V1094" s="1068"/>
      <c r="W1094" s="1068"/>
      <c r="X1094" s="1321"/>
      <c r="Y1094" s="1068"/>
      <c r="Z1094" s="193"/>
      <c r="AA1094" s="193"/>
      <c r="AB1094" s="193"/>
      <c r="AC1094" s="193"/>
      <c r="AD1094" s="193"/>
      <c r="AE1094" s="193"/>
      <c r="AF1094" s="193"/>
    </row>
    <row r="1095" spans="1:32">
      <c r="A1095" s="193"/>
      <c r="B1095" s="193"/>
      <c r="C1095" s="193"/>
      <c r="D1095" s="193"/>
      <c r="E1095" s="193"/>
      <c r="F1095" s="193"/>
      <c r="G1095" s="193"/>
      <c r="H1095" s="193"/>
      <c r="I1095" s="193"/>
      <c r="J1095" s="193"/>
      <c r="K1095" s="193"/>
      <c r="L1095" s="193"/>
      <c r="M1095" s="193"/>
      <c r="N1095" s="193"/>
      <c r="O1095" s="193"/>
      <c r="P1095" s="193"/>
      <c r="Q1095" s="193"/>
      <c r="R1095" s="193"/>
      <c r="S1095" s="193"/>
      <c r="T1095" s="193"/>
      <c r="U1095" s="193"/>
      <c r="V1095" s="1068"/>
      <c r="W1095" s="1068"/>
      <c r="X1095" s="1321"/>
      <c r="Y1095" s="1068"/>
      <c r="Z1095" s="193"/>
      <c r="AA1095" s="193"/>
      <c r="AB1095" s="193"/>
      <c r="AC1095" s="193"/>
      <c r="AD1095" s="193"/>
      <c r="AE1095" s="193"/>
      <c r="AF1095" s="193"/>
    </row>
    <row r="1096" spans="1:32">
      <c r="A1096" s="193"/>
      <c r="B1096" s="193"/>
      <c r="C1096" s="193"/>
      <c r="D1096" s="193"/>
      <c r="E1096" s="193"/>
      <c r="F1096" s="193"/>
      <c r="G1096" s="193"/>
      <c r="H1096" s="193"/>
      <c r="I1096" s="193"/>
      <c r="J1096" s="193"/>
      <c r="K1096" s="193"/>
      <c r="L1096" s="193"/>
      <c r="M1096" s="193"/>
      <c r="N1096" s="193"/>
      <c r="O1096" s="193"/>
      <c r="P1096" s="193"/>
      <c r="Q1096" s="193"/>
      <c r="R1096" s="193"/>
      <c r="S1096" s="193"/>
      <c r="T1096" s="193"/>
      <c r="U1096" s="193"/>
      <c r="V1096" s="1068"/>
      <c r="W1096" s="1068"/>
      <c r="X1096" s="1321"/>
      <c r="Y1096" s="1068"/>
      <c r="Z1096" s="193"/>
      <c r="AA1096" s="193"/>
      <c r="AB1096" s="193"/>
      <c r="AC1096" s="193"/>
      <c r="AD1096" s="193"/>
      <c r="AE1096" s="193"/>
      <c r="AF1096" s="193"/>
    </row>
    <row r="1097" spans="1:32">
      <c r="A1097" s="193"/>
      <c r="B1097" s="193"/>
      <c r="C1097" s="193"/>
      <c r="D1097" s="193"/>
      <c r="E1097" s="193"/>
      <c r="F1097" s="193"/>
      <c r="G1097" s="193"/>
      <c r="H1097" s="193"/>
      <c r="I1097" s="193"/>
      <c r="J1097" s="193"/>
      <c r="K1097" s="193"/>
      <c r="L1097" s="193"/>
      <c r="M1097" s="193"/>
      <c r="N1097" s="193"/>
      <c r="O1097" s="193"/>
      <c r="P1097" s="193"/>
      <c r="Q1097" s="193"/>
      <c r="R1097" s="193"/>
      <c r="S1097" s="193"/>
      <c r="T1097" s="193"/>
      <c r="U1097" s="193"/>
      <c r="V1097" s="1068"/>
      <c r="W1097" s="1068"/>
      <c r="X1097" s="1321"/>
      <c r="Y1097" s="1068"/>
      <c r="Z1097" s="193"/>
      <c r="AA1097" s="193"/>
      <c r="AB1097" s="193"/>
      <c r="AC1097" s="193"/>
      <c r="AD1097" s="193"/>
      <c r="AE1097" s="193"/>
      <c r="AF1097" s="193"/>
    </row>
    <row r="1098" spans="1:32">
      <c r="A1098" s="193"/>
      <c r="B1098" s="193"/>
      <c r="C1098" s="193"/>
      <c r="D1098" s="193"/>
      <c r="E1098" s="193"/>
      <c r="F1098" s="193"/>
      <c r="G1098" s="193"/>
      <c r="H1098" s="193"/>
      <c r="I1098" s="193"/>
      <c r="J1098" s="193"/>
      <c r="K1098" s="193"/>
      <c r="L1098" s="193"/>
      <c r="M1098" s="193"/>
      <c r="N1098" s="193"/>
      <c r="O1098" s="193"/>
      <c r="P1098" s="193"/>
      <c r="Q1098" s="193"/>
      <c r="R1098" s="193"/>
      <c r="S1098" s="193"/>
      <c r="T1098" s="193"/>
      <c r="U1098" s="193"/>
      <c r="V1098" s="1068"/>
      <c r="W1098" s="1068"/>
      <c r="X1098" s="1321"/>
      <c r="Y1098" s="1068"/>
      <c r="Z1098" s="193"/>
      <c r="AA1098" s="193"/>
      <c r="AB1098" s="193"/>
      <c r="AC1098" s="193"/>
      <c r="AD1098" s="193"/>
      <c r="AE1098" s="193"/>
      <c r="AF1098" s="193"/>
    </row>
    <row r="1099" spans="1:32">
      <c r="A1099" s="193"/>
      <c r="B1099" s="193"/>
      <c r="C1099" s="193"/>
      <c r="D1099" s="193"/>
      <c r="E1099" s="193"/>
      <c r="F1099" s="193"/>
      <c r="G1099" s="193"/>
      <c r="H1099" s="193"/>
      <c r="I1099" s="193"/>
      <c r="J1099" s="193"/>
      <c r="K1099" s="193"/>
      <c r="L1099" s="193"/>
      <c r="M1099" s="193"/>
      <c r="N1099" s="193"/>
      <c r="O1099" s="193"/>
      <c r="P1099" s="193"/>
      <c r="Q1099" s="193"/>
      <c r="R1099" s="193"/>
      <c r="S1099" s="193"/>
      <c r="T1099" s="193"/>
      <c r="U1099" s="193"/>
      <c r="V1099" s="1068"/>
      <c r="W1099" s="1068"/>
      <c r="X1099" s="1321"/>
      <c r="Y1099" s="1068"/>
      <c r="Z1099" s="193"/>
      <c r="AA1099" s="193"/>
      <c r="AB1099" s="193"/>
      <c r="AC1099" s="193"/>
      <c r="AD1099" s="193"/>
      <c r="AE1099" s="193"/>
      <c r="AF1099" s="193"/>
    </row>
    <row r="1100" spans="1:32">
      <c r="A1100" s="193"/>
      <c r="B1100" s="193"/>
      <c r="C1100" s="193"/>
      <c r="D1100" s="193"/>
      <c r="E1100" s="193"/>
      <c r="F1100" s="193"/>
      <c r="G1100" s="193"/>
      <c r="H1100" s="193"/>
      <c r="I1100" s="193"/>
      <c r="J1100" s="193"/>
      <c r="K1100" s="193"/>
      <c r="L1100" s="193"/>
      <c r="M1100" s="193"/>
      <c r="N1100" s="193"/>
      <c r="O1100" s="193"/>
      <c r="P1100" s="193"/>
      <c r="Q1100" s="193"/>
      <c r="R1100" s="193"/>
      <c r="S1100" s="193"/>
      <c r="T1100" s="193"/>
      <c r="U1100" s="193"/>
      <c r="V1100" s="1068"/>
      <c r="W1100" s="1068"/>
      <c r="X1100" s="1321"/>
      <c r="Y1100" s="1068"/>
      <c r="Z1100" s="193"/>
      <c r="AA1100" s="193"/>
      <c r="AB1100" s="193"/>
      <c r="AC1100" s="193"/>
      <c r="AD1100" s="193"/>
      <c r="AE1100" s="193"/>
      <c r="AF1100" s="193"/>
    </row>
    <row r="1101" spans="1:32">
      <c r="A1101" s="193"/>
      <c r="B1101" s="193"/>
      <c r="C1101" s="193"/>
      <c r="D1101" s="193"/>
      <c r="E1101" s="193"/>
      <c r="F1101" s="193"/>
      <c r="G1101" s="193"/>
      <c r="H1101" s="193"/>
      <c r="I1101" s="193"/>
      <c r="J1101" s="193"/>
      <c r="K1101" s="193"/>
      <c r="L1101" s="193"/>
      <c r="M1101" s="193"/>
      <c r="N1101" s="193"/>
      <c r="O1101" s="193"/>
      <c r="P1101" s="193"/>
      <c r="Q1101" s="193"/>
      <c r="R1101" s="193"/>
      <c r="S1101" s="193"/>
      <c r="T1101" s="193"/>
      <c r="U1101" s="193"/>
      <c r="V1101" s="1068"/>
      <c r="W1101" s="1068"/>
      <c r="X1101" s="1321"/>
      <c r="Y1101" s="1068"/>
      <c r="Z1101" s="193"/>
      <c r="AA1101" s="193"/>
      <c r="AB1101" s="193"/>
      <c r="AC1101" s="193"/>
      <c r="AD1101" s="193"/>
      <c r="AE1101" s="193"/>
      <c r="AF1101" s="193"/>
    </row>
    <row r="1102" spans="1:32">
      <c r="A1102" s="193"/>
      <c r="B1102" s="193"/>
      <c r="C1102" s="193"/>
      <c r="D1102" s="193"/>
      <c r="E1102" s="193"/>
      <c r="F1102" s="193"/>
      <c r="G1102" s="193"/>
      <c r="H1102" s="193"/>
      <c r="I1102" s="193"/>
      <c r="J1102" s="193"/>
      <c r="K1102" s="193"/>
      <c r="L1102" s="193"/>
      <c r="M1102" s="193"/>
      <c r="N1102" s="193"/>
      <c r="O1102" s="193"/>
      <c r="P1102" s="193"/>
      <c r="Q1102" s="193"/>
      <c r="R1102" s="193"/>
      <c r="S1102" s="193"/>
      <c r="T1102" s="193"/>
      <c r="U1102" s="193"/>
      <c r="V1102" s="1068"/>
      <c r="W1102" s="1068"/>
      <c r="X1102" s="1321"/>
      <c r="Y1102" s="1068"/>
      <c r="Z1102" s="193"/>
      <c r="AA1102" s="193"/>
      <c r="AB1102" s="193"/>
      <c r="AC1102" s="193"/>
      <c r="AD1102" s="193"/>
      <c r="AE1102" s="193"/>
      <c r="AF1102" s="193"/>
    </row>
    <row r="1103" spans="1:32">
      <c r="A1103" s="193"/>
      <c r="B1103" s="193"/>
      <c r="C1103" s="193"/>
      <c r="D1103" s="193"/>
      <c r="E1103" s="193"/>
      <c r="F1103" s="193"/>
      <c r="G1103" s="193"/>
      <c r="H1103" s="193"/>
      <c r="I1103" s="193"/>
      <c r="J1103" s="193"/>
      <c r="K1103" s="193"/>
      <c r="L1103" s="193"/>
      <c r="M1103" s="193"/>
      <c r="N1103" s="193"/>
      <c r="O1103" s="193"/>
      <c r="P1103" s="193"/>
      <c r="Q1103" s="193"/>
      <c r="R1103" s="193"/>
      <c r="S1103" s="193"/>
      <c r="T1103" s="193"/>
      <c r="U1103" s="193"/>
      <c r="V1103" s="1068"/>
      <c r="W1103" s="1068"/>
      <c r="X1103" s="1321"/>
      <c r="Y1103" s="1068"/>
      <c r="Z1103" s="193"/>
      <c r="AA1103" s="193"/>
      <c r="AB1103" s="193"/>
      <c r="AC1103" s="193"/>
      <c r="AD1103" s="193"/>
      <c r="AE1103" s="193"/>
      <c r="AF1103" s="193"/>
    </row>
    <row r="1104" spans="1:32">
      <c r="A1104" s="193"/>
      <c r="B1104" s="193"/>
      <c r="C1104" s="193"/>
      <c r="D1104" s="193"/>
      <c r="E1104" s="193"/>
      <c r="F1104" s="193"/>
      <c r="G1104" s="193"/>
      <c r="H1104" s="193"/>
      <c r="I1104" s="193"/>
      <c r="J1104" s="193"/>
      <c r="K1104" s="193"/>
      <c r="L1104" s="193"/>
      <c r="M1104" s="193"/>
      <c r="N1104" s="193"/>
      <c r="O1104" s="193"/>
      <c r="P1104" s="193"/>
      <c r="Q1104" s="193"/>
      <c r="R1104" s="193"/>
      <c r="S1104" s="193"/>
      <c r="T1104" s="193"/>
      <c r="U1104" s="193"/>
      <c r="V1104" s="1068"/>
      <c r="W1104" s="1068"/>
      <c r="X1104" s="1321"/>
      <c r="Y1104" s="1068"/>
      <c r="Z1104" s="193"/>
      <c r="AA1104" s="193"/>
      <c r="AB1104" s="193"/>
      <c r="AC1104" s="193"/>
      <c r="AD1104" s="193"/>
      <c r="AE1104" s="193"/>
      <c r="AF1104" s="193"/>
    </row>
    <row r="1105" spans="1:32">
      <c r="A1105" s="193"/>
      <c r="B1105" s="193"/>
      <c r="C1105" s="193"/>
      <c r="D1105" s="193"/>
      <c r="E1105" s="193"/>
      <c r="F1105" s="193"/>
      <c r="G1105" s="193"/>
      <c r="H1105" s="193"/>
      <c r="I1105" s="193"/>
      <c r="J1105" s="193"/>
      <c r="K1105" s="193"/>
      <c r="L1105" s="193"/>
      <c r="M1105" s="193"/>
      <c r="N1105" s="193"/>
      <c r="O1105" s="193"/>
      <c r="P1105" s="193"/>
      <c r="Q1105" s="193"/>
      <c r="R1105" s="193"/>
      <c r="S1105" s="193"/>
      <c r="T1105" s="193"/>
      <c r="U1105" s="193"/>
      <c r="V1105" s="1068"/>
      <c r="W1105" s="1068"/>
      <c r="X1105" s="1321"/>
      <c r="Y1105" s="1068"/>
      <c r="Z1105" s="193"/>
      <c r="AA1105" s="193"/>
      <c r="AB1105" s="193"/>
      <c r="AC1105" s="193"/>
      <c r="AD1105" s="193"/>
      <c r="AE1105" s="193"/>
      <c r="AF1105" s="193"/>
    </row>
    <row r="1106" spans="1:32">
      <c r="A1106" s="193"/>
      <c r="B1106" s="193"/>
      <c r="C1106" s="193"/>
      <c r="D1106" s="193"/>
      <c r="E1106" s="193"/>
      <c r="F1106" s="193"/>
      <c r="G1106" s="193"/>
      <c r="H1106" s="193"/>
      <c r="I1106" s="193"/>
      <c r="J1106" s="193"/>
      <c r="K1106" s="193"/>
      <c r="L1106" s="193"/>
      <c r="M1106" s="193"/>
      <c r="N1106" s="193"/>
      <c r="O1106" s="193"/>
      <c r="P1106" s="193"/>
      <c r="Q1106" s="193"/>
      <c r="R1106" s="193"/>
      <c r="S1106" s="193"/>
      <c r="T1106" s="193"/>
      <c r="U1106" s="193"/>
      <c r="V1106" s="1068"/>
      <c r="W1106" s="1068"/>
      <c r="X1106" s="1321"/>
      <c r="Y1106" s="1068"/>
      <c r="Z1106" s="193"/>
      <c r="AA1106" s="193"/>
      <c r="AB1106" s="193"/>
      <c r="AC1106" s="193"/>
      <c r="AD1106" s="193"/>
      <c r="AE1106" s="193"/>
      <c r="AF1106" s="193"/>
    </row>
    <row r="1107" spans="1:32">
      <c r="A1107" s="193"/>
      <c r="B1107" s="193"/>
      <c r="C1107" s="193"/>
      <c r="D1107" s="193"/>
      <c r="E1107" s="193"/>
      <c r="F1107" s="193"/>
      <c r="G1107" s="193"/>
      <c r="H1107" s="193"/>
      <c r="I1107" s="193"/>
      <c r="J1107" s="193"/>
      <c r="K1107" s="193"/>
      <c r="L1107" s="193"/>
      <c r="M1107" s="193"/>
      <c r="N1107" s="193"/>
      <c r="O1107" s="193"/>
      <c r="P1107" s="193"/>
      <c r="Q1107" s="193"/>
      <c r="R1107" s="193"/>
      <c r="S1107" s="193"/>
      <c r="T1107" s="193"/>
      <c r="U1107" s="193"/>
      <c r="V1107" s="1068"/>
      <c r="W1107" s="1068"/>
      <c r="X1107" s="1321"/>
      <c r="Y1107" s="1068"/>
      <c r="Z1107" s="193"/>
      <c r="AA1107" s="193"/>
      <c r="AB1107" s="193"/>
      <c r="AC1107" s="193"/>
      <c r="AD1107" s="193"/>
      <c r="AE1107" s="193"/>
      <c r="AF1107" s="193"/>
    </row>
    <row r="1108" spans="1:32">
      <c r="A1108" s="193"/>
      <c r="B1108" s="193"/>
      <c r="C1108" s="193"/>
      <c r="D1108" s="193"/>
      <c r="E1108" s="193"/>
      <c r="F1108" s="193"/>
      <c r="G1108" s="193"/>
      <c r="H1108" s="193"/>
      <c r="I1108" s="193"/>
      <c r="J1108" s="193"/>
      <c r="K1108" s="193"/>
      <c r="L1108" s="193"/>
      <c r="M1108" s="193"/>
      <c r="N1108" s="193"/>
      <c r="O1108" s="193"/>
      <c r="P1108" s="193"/>
      <c r="Q1108" s="193"/>
      <c r="R1108" s="193"/>
      <c r="S1108" s="193"/>
      <c r="T1108" s="193"/>
      <c r="U1108" s="193"/>
      <c r="V1108" s="1068"/>
      <c r="W1108" s="1068"/>
      <c r="X1108" s="1321"/>
      <c r="Y1108" s="1068"/>
      <c r="Z1108" s="193"/>
      <c r="AA1108" s="193"/>
      <c r="AB1108" s="193"/>
      <c r="AC1108" s="193"/>
      <c r="AD1108" s="193"/>
      <c r="AE1108" s="193"/>
      <c r="AF1108" s="193"/>
    </row>
    <row r="1109" spans="1:32">
      <c r="A1109" s="193"/>
      <c r="B1109" s="193"/>
      <c r="C1109" s="193"/>
      <c r="D1109" s="193"/>
      <c r="E1109" s="193"/>
      <c r="F1109" s="193"/>
      <c r="G1109" s="193"/>
      <c r="H1109" s="193"/>
      <c r="I1109" s="193"/>
      <c r="J1109" s="193"/>
      <c r="K1109" s="193"/>
      <c r="L1109" s="193"/>
      <c r="M1109" s="193"/>
      <c r="N1109" s="193"/>
      <c r="O1109" s="193"/>
      <c r="P1109" s="193"/>
      <c r="Q1109" s="193"/>
      <c r="R1109" s="193"/>
      <c r="S1109" s="193"/>
      <c r="T1109" s="193"/>
      <c r="U1109" s="193"/>
      <c r="V1109" s="1068"/>
      <c r="W1109" s="1068"/>
      <c r="X1109" s="1321"/>
      <c r="Y1109" s="1068"/>
      <c r="Z1109" s="193"/>
      <c r="AA1109" s="193"/>
      <c r="AB1109" s="193"/>
      <c r="AC1109" s="193"/>
      <c r="AD1109" s="193"/>
      <c r="AE1109" s="193"/>
      <c r="AF1109" s="193"/>
    </row>
    <row r="1110" spans="1:32">
      <c r="A1110" s="193"/>
      <c r="B1110" s="193"/>
      <c r="C1110" s="193"/>
      <c r="D1110" s="193"/>
      <c r="E1110" s="193"/>
      <c r="F1110" s="193"/>
      <c r="G1110" s="193"/>
      <c r="H1110" s="193"/>
      <c r="I1110" s="193"/>
      <c r="J1110" s="193"/>
      <c r="K1110" s="193"/>
      <c r="L1110" s="193"/>
      <c r="M1110" s="193"/>
      <c r="N1110" s="193"/>
      <c r="O1110" s="193"/>
      <c r="P1110" s="193"/>
      <c r="Q1110" s="193"/>
      <c r="R1110" s="193"/>
      <c r="S1110" s="193"/>
      <c r="T1110" s="193"/>
      <c r="U1110" s="193"/>
      <c r="V1110" s="1068"/>
      <c r="W1110" s="1068"/>
      <c r="X1110" s="1321"/>
      <c r="Y1110" s="1068"/>
      <c r="Z1110" s="193"/>
      <c r="AA1110" s="193"/>
      <c r="AB1110" s="193"/>
      <c r="AC1110" s="193"/>
      <c r="AD1110" s="193"/>
      <c r="AE1110" s="193"/>
      <c r="AF1110" s="193"/>
    </row>
    <row r="1111" spans="1:32">
      <c r="A1111" s="193"/>
      <c r="B1111" s="193"/>
      <c r="C1111" s="193"/>
      <c r="D1111" s="193"/>
      <c r="E1111" s="193"/>
      <c r="F1111" s="193"/>
      <c r="G1111" s="193"/>
      <c r="H1111" s="193"/>
      <c r="I1111" s="193"/>
      <c r="J1111" s="193"/>
      <c r="K1111" s="193"/>
      <c r="L1111" s="193"/>
      <c r="M1111" s="193"/>
      <c r="N1111" s="193"/>
      <c r="O1111" s="193"/>
      <c r="P1111" s="193"/>
      <c r="Q1111" s="193"/>
      <c r="R1111" s="193"/>
      <c r="S1111" s="193"/>
      <c r="T1111" s="193"/>
      <c r="U1111" s="193"/>
      <c r="V1111" s="1068"/>
      <c r="W1111" s="1068"/>
      <c r="X1111" s="1321"/>
      <c r="Y1111" s="1068"/>
      <c r="Z1111" s="193"/>
      <c r="AA1111" s="193"/>
      <c r="AB1111" s="193"/>
      <c r="AC1111" s="193"/>
      <c r="AD1111" s="193"/>
      <c r="AE1111" s="193"/>
      <c r="AF1111" s="193"/>
    </row>
    <row r="1112" spans="1:32">
      <c r="A1112" s="193"/>
      <c r="B1112" s="193"/>
      <c r="C1112" s="193"/>
      <c r="D1112" s="193"/>
      <c r="E1112" s="193"/>
      <c r="F1112" s="193"/>
      <c r="G1112" s="193"/>
      <c r="H1112" s="193"/>
      <c r="I1112" s="193"/>
      <c r="J1112" s="193"/>
      <c r="K1112" s="193"/>
      <c r="L1112" s="193"/>
      <c r="M1112" s="193"/>
      <c r="N1112" s="193"/>
      <c r="O1112" s="193"/>
      <c r="P1112" s="193"/>
      <c r="Q1112" s="193"/>
      <c r="R1112" s="193"/>
      <c r="S1112" s="193"/>
      <c r="T1112" s="193"/>
      <c r="U1112" s="193"/>
      <c r="V1112" s="1068"/>
      <c r="W1112" s="1068"/>
      <c r="X1112" s="1321"/>
      <c r="Y1112" s="1068"/>
      <c r="Z1112" s="193"/>
      <c r="AA1112" s="193"/>
      <c r="AB1112" s="193"/>
      <c r="AC1112" s="193"/>
      <c r="AD1112" s="193"/>
      <c r="AE1112" s="193"/>
      <c r="AF1112" s="193"/>
    </row>
    <row r="1113" spans="1:32">
      <c r="A1113" s="193"/>
      <c r="B1113" s="193"/>
      <c r="C1113" s="193"/>
      <c r="D1113" s="193"/>
      <c r="E1113" s="193"/>
      <c r="F1113" s="193"/>
      <c r="G1113" s="193"/>
      <c r="H1113" s="193"/>
      <c r="I1113" s="193"/>
      <c r="J1113" s="193"/>
      <c r="K1113" s="193"/>
      <c r="L1113" s="193"/>
      <c r="M1113" s="193"/>
      <c r="N1113" s="193"/>
      <c r="O1113" s="193"/>
      <c r="P1113" s="193"/>
      <c r="Q1113" s="193"/>
      <c r="R1113" s="193"/>
      <c r="S1113" s="193"/>
      <c r="T1113" s="193"/>
      <c r="U1113" s="193"/>
      <c r="V1113" s="1068"/>
      <c r="W1113" s="1068"/>
      <c r="X1113" s="1321"/>
      <c r="Y1113" s="1068"/>
      <c r="Z1113" s="193"/>
      <c r="AA1113" s="193"/>
      <c r="AB1113" s="193"/>
      <c r="AC1113" s="193"/>
      <c r="AD1113" s="193"/>
      <c r="AE1113" s="193"/>
      <c r="AF1113" s="193"/>
    </row>
    <row r="1114" spans="1:32">
      <c r="A1114" s="193"/>
      <c r="B1114" s="193"/>
      <c r="C1114" s="193"/>
      <c r="D1114" s="193"/>
      <c r="E1114" s="193"/>
      <c r="F1114" s="193"/>
      <c r="G1114" s="193"/>
      <c r="H1114" s="193"/>
      <c r="I1114" s="193"/>
      <c r="J1114" s="193"/>
      <c r="K1114" s="193"/>
      <c r="L1114" s="193"/>
      <c r="M1114" s="193"/>
      <c r="N1114" s="193"/>
      <c r="O1114" s="193"/>
      <c r="P1114" s="193"/>
      <c r="Q1114" s="193"/>
      <c r="R1114" s="193"/>
      <c r="S1114" s="193"/>
      <c r="T1114" s="193"/>
      <c r="U1114" s="193"/>
      <c r="V1114" s="1068"/>
      <c r="W1114" s="1068"/>
      <c r="X1114" s="1321"/>
      <c r="Y1114" s="1068"/>
      <c r="Z1114" s="193"/>
      <c r="AA1114" s="193"/>
      <c r="AB1114" s="193"/>
      <c r="AC1114" s="193"/>
      <c r="AD1114" s="193"/>
      <c r="AE1114" s="193"/>
      <c r="AF1114" s="193"/>
    </row>
    <row r="1115" spans="1:32">
      <c r="A1115" s="193"/>
      <c r="B1115" s="193"/>
      <c r="C1115" s="193"/>
      <c r="D1115" s="193"/>
      <c r="E1115" s="193"/>
      <c r="F1115" s="193"/>
      <c r="G1115" s="193"/>
      <c r="H1115" s="193"/>
      <c r="I1115" s="193"/>
      <c r="J1115" s="193"/>
      <c r="K1115" s="193"/>
      <c r="L1115" s="193"/>
      <c r="M1115" s="193"/>
      <c r="N1115" s="193"/>
      <c r="O1115" s="193"/>
      <c r="P1115" s="193"/>
      <c r="Q1115" s="193"/>
      <c r="R1115" s="193"/>
      <c r="S1115" s="193"/>
      <c r="T1115" s="193"/>
      <c r="U1115" s="193"/>
      <c r="V1115" s="1068"/>
      <c r="W1115" s="1068"/>
      <c r="X1115" s="1321"/>
      <c r="Y1115" s="1068"/>
      <c r="Z1115" s="193"/>
      <c r="AA1115" s="193"/>
      <c r="AB1115" s="193"/>
      <c r="AC1115" s="193"/>
      <c r="AD1115" s="193"/>
      <c r="AE1115" s="193"/>
      <c r="AF1115" s="193"/>
    </row>
    <row r="1116" spans="1:32">
      <c r="A1116" s="193"/>
      <c r="B1116" s="193"/>
      <c r="C1116" s="193"/>
      <c r="D1116" s="193"/>
      <c r="E1116" s="193"/>
      <c r="F1116" s="193"/>
      <c r="G1116" s="193"/>
      <c r="H1116" s="193"/>
      <c r="I1116" s="193"/>
      <c r="J1116" s="193"/>
      <c r="K1116" s="193"/>
      <c r="L1116" s="193"/>
      <c r="M1116" s="193"/>
      <c r="N1116" s="193"/>
      <c r="O1116" s="193"/>
      <c r="P1116" s="193"/>
      <c r="Q1116" s="193"/>
      <c r="R1116" s="193"/>
      <c r="S1116" s="193"/>
      <c r="T1116" s="193"/>
      <c r="U1116" s="193"/>
      <c r="V1116" s="1068"/>
      <c r="W1116" s="1068"/>
      <c r="X1116" s="1321"/>
      <c r="Y1116" s="1068"/>
      <c r="Z1116" s="193"/>
      <c r="AA1116" s="193"/>
      <c r="AB1116" s="193"/>
      <c r="AC1116" s="193"/>
      <c r="AD1116" s="193"/>
      <c r="AE1116" s="193"/>
      <c r="AF1116" s="193"/>
    </row>
    <row r="1117" spans="1:32">
      <c r="A1117" s="193"/>
      <c r="B1117" s="193"/>
      <c r="C1117" s="193"/>
      <c r="D1117" s="193"/>
      <c r="E1117" s="193"/>
      <c r="F1117" s="193"/>
      <c r="G1117" s="193"/>
      <c r="H1117" s="193"/>
      <c r="I1117" s="193"/>
      <c r="J1117" s="193"/>
      <c r="K1117" s="193"/>
      <c r="L1117" s="193"/>
      <c r="M1117" s="193"/>
      <c r="N1117" s="193"/>
      <c r="O1117" s="193"/>
      <c r="P1117" s="193"/>
      <c r="Q1117" s="193"/>
      <c r="R1117" s="193"/>
      <c r="S1117" s="193"/>
      <c r="T1117" s="193"/>
      <c r="U1117" s="193"/>
      <c r="V1117" s="1068"/>
      <c r="W1117" s="1068"/>
      <c r="X1117" s="1321"/>
      <c r="Y1117" s="1068"/>
      <c r="Z1117" s="193"/>
      <c r="AA1117" s="193"/>
      <c r="AB1117" s="193"/>
      <c r="AC1117" s="193"/>
      <c r="AD1117" s="193"/>
      <c r="AE1117" s="193"/>
      <c r="AF1117" s="193"/>
    </row>
    <row r="1118" spans="1:32">
      <c r="A1118" s="193"/>
      <c r="B1118" s="193"/>
      <c r="C1118" s="193"/>
      <c r="D1118" s="193"/>
      <c r="E1118" s="193"/>
      <c r="F1118" s="193"/>
      <c r="G1118" s="193"/>
      <c r="H1118" s="193"/>
      <c r="I1118" s="193"/>
      <c r="J1118" s="193"/>
      <c r="K1118" s="193"/>
      <c r="L1118" s="193"/>
      <c r="M1118" s="193"/>
      <c r="N1118" s="193"/>
      <c r="O1118" s="193"/>
      <c r="P1118" s="193"/>
      <c r="Q1118" s="193"/>
      <c r="R1118" s="193"/>
      <c r="S1118" s="193"/>
      <c r="T1118" s="193"/>
      <c r="U1118" s="193"/>
      <c r="V1118" s="1068"/>
      <c r="W1118" s="1068"/>
      <c r="X1118" s="1321"/>
      <c r="Y1118" s="1068"/>
      <c r="Z1118" s="193"/>
      <c r="AA1118" s="193"/>
      <c r="AB1118" s="193"/>
      <c r="AC1118" s="193"/>
      <c r="AD1118" s="193"/>
      <c r="AE1118" s="193"/>
      <c r="AF1118" s="193"/>
    </row>
    <row r="1119" spans="1:32">
      <c r="A1119" s="193"/>
      <c r="B1119" s="193"/>
      <c r="C1119" s="193"/>
      <c r="D1119" s="193"/>
      <c r="E1119" s="193"/>
      <c r="F1119" s="193"/>
      <c r="G1119" s="193"/>
      <c r="H1119" s="193"/>
      <c r="I1119" s="193"/>
      <c r="J1119" s="193"/>
      <c r="K1119" s="193"/>
      <c r="L1119" s="193"/>
      <c r="M1119" s="193"/>
      <c r="N1119" s="193"/>
      <c r="O1119" s="193"/>
      <c r="P1119" s="193"/>
      <c r="Q1119" s="193"/>
      <c r="R1119" s="193"/>
      <c r="S1119" s="193"/>
      <c r="T1119" s="193"/>
      <c r="U1119" s="193"/>
      <c r="V1119" s="1068"/>
      <c r="W1119" s="1068"/>
      <c r="X1119" s="1321"/>
      <c r="Y1119" s="1068"/>
      <c r="Z1119" s="193"/>
      <c r="AA1119" s="193"/>
      <c r="AB1119" s="193"/>
      <c r="AC1119" s="193"/>
      <c r="AD1119" s="193"/>
      <c r="AE1119" s="193"/>
      <c r="AF1119" s="193"/>
    </row>
    <row r="1120" spans="1:32">
      <c r="A1120" s="193"/>
      <c r="B1120" s="193"/>
      <c r="C1120" s="193"/>
      <c r="D1120" s="193"/>
      <c r="E1120" s="193"/>
      <c r="F1120" s="193"/>
      <c r="G1120" s="193"/>
      <c r="H1120" s="193"/>
      <c r="I1120" s="193"/>
      <c r="J1120" s="193"/>
      <c r="K1120" s="193"/>
      <c r="L1120" s="193"/>
      <c r="M1120" s="193"/>
      <c r="N1120" s="193"/>
      <c r="O1120" s="193"/>
      <c r="P1120" s="193"/>
      <c r="Q1120" s="193"/>
      <c r="R1120" s="193"/>
      <c r="S1120" s="193"/>
      <c r="T1120" s="193"/>
      <c r="U1120" s="193"/>
      <c r="V1120" s="1068"/>
      <c r="W1120" s="1068"/>
      <c r="X1120" s="1321"/>
      <c r="Y1120" s="1068"/>
      <c r="Z1120" s="193"/>
      <c r="AA1120" s="193"/>
      <c r="AB1120" s="193"/>
      <c r="AC1120" s="193"/>
      <c r="AD1120" s="193"/>
      <c r="AE1120" s="193"/>
      <c r="AF1120" s="193"/>
    </row>
    <row r="1121" spans="1:32">
      <c r="A1121" s="193"/>
      <c r="B1121" s="193"/>
      <c r="C1121" s="193"/>
      <c r="D1121" s="193"/>
      <c r="E1121" s="193"/>
      <c r="F1121" s="193"/>
      <c r="G1121" s="193"/>
      <c r="H1121" s="193"/>
      <c r="I1121" s="193"/>
      <c r="J1121" s="193"/>
      <c r="K1121" s="193"/>
      <c r="L1121" s="193"/>
      <c r="M1121" s="193"/>
      <c r="N1121" s="193"/>
      <c r="O1121" s="193"/>
      <c r="P1121" s="193"/>
      <c r="Q1121" s="193"/>
      <c r="R1121" s="193"/>
      <c r="S1121" s="193"/>
      <c r="T1121" s="193"/>
      <c r="U1121" s="193"/>
      <c r="V1121" s="1068"/>
      <c r="W1121" s="1068"/>
      <c r="X1121" s="1321"/>
      <c r="Y1121" s="1068"/>
      <c r="Z1121" s="193"/>
      <c r="AA1121" s="193"/>
      <c r="AB1121" s="193"/>
      <c r="AC1121" s="193"/>
      <c r="AD1121" s="193"/>
      <c r="AE1121" s="193"/>
      <c r="AF1121" s="193"/>
    </row>
    <row r="1122" spans="1:32">
      <c r="A1122" s="193"/>
      <c r="B1122" s="193"/>
      <c r="C1122" s="193"/>
      <c r="D1122" s="193"/>
      <c r="E1122" s="193"/>
      <c r="F1122" s="193"/>
      <c r="G1122" s="193"/>
      <c r="H1122" s="193"/>
      <c r="I1122" s="193"/>
      <c r="J1122" s="193"/>
      <c r="K1122" s="193"/>
      <c r="L1122" s="193"/>
      <c r="M1122" s="193"/>
      <c r="N1122" s="193"/>
      <c r="O1122" s="193"/>
      <c r="P1122" s="193"/>
      <c r="Q1122" s="193"/>
      <c r="R1122" s="193"/>
      <c r="S1122" s="193"/>
      <c r="T1122" s="193"/>
      <c r="U1122" s="193"/>
      <c r="V1122" s="1068"/>
      <c r="W1122" s="1068"/>
      <c r="X1122" s="1321"/>
      <c r="Y1122" s="1068"/>
      <c r="Z1122" s="193"/>
      <c r="AA1122" s="193"/>
      <c r="AB1122" s="193"/>
      <c r="AC1122" s="193"/>
      <c r="AD1122" s="193"/>
      <c r="AE1122" s="193"/>
      <c r="AF1122" s="193"/>
    </row>
    <row r="1123" spans="1:32">
      <c r="A1123" s="193"/>
      <c r="B1123" s="193"/>
      <c r="C1123" s="193"/>
      <c r="D1123" s="193"/>
      <c r="E1123" s="193"/>
      <c r="F1123" s="193"/>
      <c r="G1123" s="193"/>
      <c r="H1123" s="193"/>
      <c r="I1123" s="193"/>
      <c r="J1123" s="193"/>
      <c r="K1123" s="193"/>
      <c r="L1123" s="193"/>
      <c r="M1123" s="193"/>
      <c r="N1123" s="193"/>
      <c r="O1123" s="193"/>
      <c r="P1123" s="193"/>
      <c r="Q1123" s="193"/>
      <c r="R1123" s="193"/>
      <c r="S1123" s="193"/>
      <c r="T1123" s="193"/>
      <c r="U1123" s="193"/>
      <c r="V1123" s="1068"/>
      <c r="W1123" s="1068"/>
      <c r="X1123" s="1321"/>
      <c r="Y1123" s="1068"/>
      <c r="Z1123" s="193"/>
      <c r="AA1123" s="193"/>
      <c r="AB1123" s="193"/>
      <c r="AC1123" s="193"/>
      <c r="AD1123" s="193"/>
      <c r="AE1123" s="193"/>
      <c r="AF1123" s="193"/>
    </row>
    <row r="1124" spans="1:32">
      <c r="A1124" s="193"/>
      <c r="B1124" s="193"/>
      <c r="C1124" s="193"/>
      <c r="D1124" s="193"/>
      <c r="E1124" s="193"/>
      <c r="F1124" s="193"/>
      <c r="G1124" s="193"/>
      <c r="H1124" s="193"/>
      <c r="I1124" s="193"/>
      <c r="J1124" s="193"/>
      <c r="K1124" s="193"/>
      <c r="L1124" s="193"/>
      <c r="M1124" s="193"/>
      <c r="N1124" s="193"/>
      <c r="O1124" s="193"/>
      <c r="P1124" s="193"/>
      <c r="Q1124" s="193"/>
      <c r="R1124" s="193"/>
      <c r="S1124" s="193"/>
      <c r="T1124" s="193"/>
      <c r="U1124" s="193"/>
      <c r="V1124" s="1068"/>
      <c r="W1124" s="1068"/>
      <c r="X1124" s="1321"/>
      <c r="Y1124" s="1068"/>
      <c r="Z1124" s="193"/>
      <c r="AA1124" s="193"/>
      <c r="AB1124" s="193"/>
      <c r="AC1124" s="193"/>
      <c r="AD1124" s="193"/>
      <c r="AE1124" s="193"/>
      <c r="AF1124" s="193"/>
    </row>
    <row r="1125" spans="1:32">
      <c r="A1125" s="193"/>
      <c r="B1125" s="193"/>
      <c r="C1125" s="193"/>
      <c r="D1125" s="193"/>
      <c r="E1125" s="193"/>
      <c r="F1125" s="193"/>
      <c r="G1125" s="193"/>
      <c r="H1125" s="193"/>
      <c r="I1125" s="193"/>
      <c r="J1125" s="193"/>
      <c r="K1125" s="193"/>
      <c r="L1125" s="193"/>
      <c r="M1125" s="193"/>
      <c r="N1125" s="193"/>
      <c r="O1125" s="193"/>
      <c r="P1125" s="193"/>
      <c r="Q1125" s="193"/>
      <c r="R1125" s="193"/>
      <c r="S1125" s="193"/>
      <c r="T1125" s="193"/>
      <c r="U1125" s="193"/>
      <c r="V1125" s="1068"/>
      <c r="W1125" s="1068"/>
      <c r="X1125" s="1321"/>
      <c r="Y1125" s="1068"/>
      <c r="Z1125" s="193"/>
      <c r="AA1125" s="193"/>
      <c r="AB1125" s="193"/>
      <c r="AC1125" s="193"/>
      <c r="AD1125" s="193"/>
      <c r="AE1125" s="193"/>
      <c r="AF1125" s="193"/>
    </row>
    <row r="1126" spans="1:32">
      <c r="A1126" s="193"/>
      <c r="B1126" s="193"/>
      <c r="C1126" s="193"/>
      <c r="D1126" s="193"/>
      <c r="E1126" s="193"/>
      <c r="F1126" s="193"/>
      <c r="G1126" s="193"/>
      <c r="H1126" s="193"/>
      <c r="I1126" s="193"/>
      <c r="J1126" s="193"/>
      <c r="K1126" s="193"/>
      <c r="L1126" s="193"/>
      <c r="M1126" s="193"/>
      <c r="N1126" s="193"/>
      <c r="O1126" s="193"/>
      <c r="P1126" s="193"/>
      <c r="Q1126" s="193"/>
      <c r="R1126" s="193"/>
      <c r="S1126" s="193"/>
      <c r="T1126" s="193"/>
      <c r="U1126" s="193"/>
      <c r="V1126" s="1068"/>
      <c r="W1126" s="1068"/>
      <c r="X1126" s="1321"/>
      <c r="Y1126" s="1068"/>
      <c r="Z1126" s="193"/>
      <c r="AA1126" s="193"/>
      <c r="AB1126" s="193"/>
      <c r="AC1126" s="193"/>
      <c r="AD1126" s="193"/>
      <c r="AE1126" s="193"/>
      <c r="AF1126" s="193"/>
    </row>
    <row r="1127" spans="1:32">
      <c r="A1127" s="193"/>
      <c r="B1127" s="193"/>
      <c r="C1127" s="193"/>
      <c r="D1127" s="193"/>
      <c r="E1127" s="193"/>
      <c r="F1127" s="193"/>
      <c r="G1127" s="193"/>
      <c r="H1127" s="193"/>
      <c r="I1127" s="193"/>
      <c r="J1127" s="193"/>
      <c r="K1127" s="193"/>
      <c r="L1127" s="193"/>
      <c r="M1127" s="193"/>
      <c r="N1127" s="193"/>
      <c r="O1127" s="193"/>
      <c r="P1127" s="193"/>
      <c r="Q1127" s="193"/>
      <c r="R1127" s="193"/>
      <c r="S1127" s="193"/>
      <c r="T1127" s="193"/>
      <c r="U1127" s="193"/>
      <c r="V1127" s="1068"/>
      <c r="W1127" s="1068"/>
      <c r="X1127" s="1321"/>
      <c r="Y1127" s="1068"/>
      <c r="Z1127" s="193"/>
      <c r="AA1127" s="193"/>
      <c r="AB1127" s="193"/>
      <c r="AC1127" s="193"/>
      <c r="AD1127" s="193"/>
      <c r="AE1127" s="193"/>
      <c r="AF1127" s="193"/>
    </row>
    <row r="1128" spans="1:32">
      <c r="A1128" s="193"/>
      <c r="B1128" s="193"/>
      <c r="C1128" s="193"/>
      <c r="D1128" s="193"/>
      <c r="E1128" s="193"/>
      <c r="F1128" s="193"/>
      <c r="G1128" s="193"/>
      <c r="H1128" s="193"/>
      <c r="I1128" s="193"/>
      <c r="J1128" s="193"/>
      <c r="K1128" s="193"/>
      <c r="L1128" s="193"/>
      <c r="M1128" s="193"/>
      <c r="N1128" s="193"/>
      <c r="O1128" s="193"/>
      <c r="P1128" s="193"/>
      <c r="Q1128" s="193"/>
      <c r="R1128" s="193"/>
      <c r="S1128" s="193"/>
      <c r="T1128" s="193"/>
      <c r="U1128" s="193"/>
      <c r="V1128" s="1068"/>
      <c r="W1128" s="1068"/>
      <c r="X1128" s="1321"/>
      <c r="Y1128" s="1068"/>
      <c r="Z1128" s="193"/>
      <c r="AA1128" s="193"/>
      <c r="AB1128" s="193"/>
      <c r="AC1128" s="193"/>
      <c r="AD1128" s="193"/>
      <c r="AE1128" s="193"/>
      <c r="AF1128" s="193"/>
    </row>
    <row r="1129" spans="1:32">
      <c r="A1129" s="193"/>
      <c r="B1129" s="193"/>
      <c r="C1129" s="193"/>
      <c r="D1129" s="193"/>
      <c r="E1129" s="193"/>
      <c r="F1129" s="193"/>
      <c r="G1129" s="193"/>
      <c r="H1129" s="193"/>
      <c r="I1129" s="193"/>
      <c r="J1129" s="193"/>
      <c r="K1129" s="193"/>
      <c r="L1129" s="193"/>
      <c r="M1129" s="193"/>
      <c r="N1129" s="193"/>
      <c r="O1129" s="193"/>
      <c r="P1129" s="193"/>
      <c r="Q1129" s="193"/>
      <c r="R1129" s="193"/>
      <c r="S1129" s="193"/>
      <c r="T1129" s="193"/>
      <c r="U1129" s="193"/>
      <c r="V1129" s="1068"/>
      <c r="W1129" s="1068"/>
      <c r="X1129" s="1321"/>
      <c r="Y1129" s="1068"/>
      <c r="Z1129" s="193"/>
      <c r="AA1129" s="193"/>
      <c r="AB1129" s="193"/>
      <c r="AC1129" s="193"/>
      <c r="AD1129" s="193"/>
      <c r="AE1129" s="193"/>
      <c r="AF1129" s="193"/>
    </row>
    <row r="1130" spans="1:32">
      <c r="A1130" s="193"/>
      <c r="B1130" s="193"/>
      <c r="C1130" s="193"/>
      <c r="D1130" s="193"/>
      <c r="E1130" s="193"/>
      <c r="F1130" s="193"/>
      <c r="G1130" s="193"/>
      <c r="H1130" s="193"/>
      <c r="I1130" s="193"/>
      <c r="J1130" s="193"/>
      <c r="K1130" s="193"/>
      <c r="L1130" s="193"/>
      <c r="M1130" s="193"/>
      <c r="N1130" s="193"/>
      <c r="O1130" s="193"/>
      <c r="P1130" s="193"/>
      <c r="Q1130" s="193"/>
      <c r="R1130" s="193"/>
      <c r="S1130" s="193"/>
      <c r="T1130" s="193"/>
      <c r="U1130" s="193"/>
      <c r="V1130" s="1068"/>
      <c r="W1130" s="1068"/>
      <c r="X1130" s="1321"/>
      <c r="Y1130" s="1068"/>
      <c r="Z1130" s="193"/>
      <c r="AA1130" s="193"/>
      <c r="AB1130" s="193"/>
      <c r="AC1130" s="193"/>
      <c r="AD1130" s="193"/>
      <c r="AE1130" s="193"/>
      <c r="AF1130" s="193"/>
    </row>
    <row r="1131" spans="1:32">
      <c r="A1131" s="193"/>
      <c r="B1131" s="193"/>
      <c r="C1131" s="193"/>
      <c r="D1131" s="193"/>
      <c r="E1131" s="193"/>
      <c r="F1131" s="193"/>
      <c r="G1131" s="193"/>
      <c r="H1131" s="193"/>
      <c r="I1131" s="193"/>
      <c r="J1131" s="193"/>
      <c r="K1131" s="193"/>
      <c r="L1131" s="193"/>
      <c r="M1131" s="193"/>
      <c r="N1131" s="193"/>
      <c r="O1131" s="193"/>
      <c r="P1131" s="193"/>
      <c r="Q1131" s="193"/>
      <c r="R1131" s="193"/>
      <c r="S1131" s="193"/>
      <c r="T1131" s="193"/>
      <c r="U1131" s="193"/>
      <c r="V1131" s="1068"/>
      <c r="W1131" s="1068"/>
      <c r="X1131" s="1321"/>
      <c r="Y1131" s="1068"/>
      <c r="Z1131" s="193"/>
      <c r="AA1131" s="193"/>
      <c r="AB1131" s="193"/>
      <c r="AC1131" s="193"/>
      <c r="AD1131" s="193"/>
      <c r="AE1131" s="193"/>
      <c r="AF1131" s="193"/>
    </row>
    <row r="1132" spans="1:32">
      <c r="A1132" s="193"/>
      <c r="B1132" s="193"/>
      <c r="C1132" s="193"/>
      <c r="D1132" s="193"/>
      <c r="E1132" s="193"/>
      <c r="F1132" s="193"/>
      <c r="G1132" s="193"/>
      <c r="H1132" s="193"/>
      <c r="I1132" s="193"/>
      <c r="J1132" s="193"/>
      <c r="K1132" s="193"/>
      <c r="L1132" s="193"/>
      <c r="M1132" s="193"/>
      <c r="N1132" s="193"/>
      <c r="O1132" s="193"/>
      <c r="P1132" s="193"/>
      <c r="Q1132" s="193"/>
      <c r="R1132" s="193"/>
      <c r="S1132" s="193"/>
      <c r="T1132" s="193"/>
      <c r="U1132" s="193"/>
      <c r="V1132" s="1068"/>
      <c r="W1132" s="1068"/>
      <c r="X1132" s="1321"/>
      <c r="Y1132" s="1068"/>
      <c r="Z1132" s="193"/>
      <c r="AA1132" s="193"/>
      <c r="AB1132" s="193"/>
      <c r="AC1132" s="193"/>
      <c r="AD1132" s="193"/>
      <c r="AE1132" s="193"/>
      <c r="AF1132" s="193"/>
    </row>
    <row r="1133" spans="1:32">
      <c r="A1133" s="193"/>
      <c r="B1133" s="193"/>
      <c r="C1133" s="193"/>
      <c r="D1133" s="193"/>
      <c r="E1133" s="193"/>
      <c r="F1133" s="193"/>
      <c r="G1133" s="193"/>
      <c r="H1133" s="193"/>
      <c r="I1133" s="193"/>
      <c r="J1133" s="193"/>
      <c r="K1133" s="193"/>
      <c r="L1133" s="193"/>
      <c r="M1133" s="193"/>
      <c r="N1133" s="193"/>
      <c r="O1133" s="193"/>
      <c r="P1133" s="193"/>
      <c r="Q1133" s="193"/>
      <c r="R1133" s="193"/>
      <c r="S1133" s="193"/>
      <c r="T1133" s="193"/>
      <c r="U1133" s="193"/>
      <c r="V1133" s="1068"/>
      <c r="W1133" s="1068"/>
      <c r="X1133" s="1321"/>
      <c r="Y1133" s="1068"/>
      <c r="Z1133" s="193"/>
      <c r="AA1133" s="193"/>
      <c r="AB1133" s="193"/>
      <c r="AC1133" s="193"/>
      <c r="AD1133" s="193"/>
      <c r="AE1133" s="193"/>
      <c r="AF1133" s="193"/>
    </row>
    <row r="1134" spans="1:32">
      <c r="A1134" s="193"/>
      <c r="B1134" s="193"/>
      <c r="C1134" s="193"/>
      <c r="D1134" s="193"/>
      <c r="E1134" s="193"/>
      <c r="F1134" s="193"/>
      <c r="G1134" s="193"/>
      <c r="H1134" s="193"/>
      <c r="I1134" s="193"/>
      <c r="J1134" s="193"/>
      <c r="K1134" s="193"/>
      <c r="L1134" s="193"/>
      <c r="M1134" s="193"/>
      <c r="N1134" s="193"/>
      <c r="O1134" s="193"/>
      <c r="P1134" s="193"/>
      <c r="Q1134" s="193"/>
      <c r="R1134" s="193"/>
      <c r="S1134" s="193"/>
      <c r="T1134" s="193"/>
      <c r="U1134" s="193"/>
      <c r="V1134" s="1068"/>
      <c r="W1134" s="1068"/>
      <c r="X1134" s="1321"/>
      <c r="Y1134" s="1068"/>
      <c r="Z1134" s="193"/>
      <c r="AA1134" s="193"/>
      <c r="AB1134" s="193"/>
      <c r="AC1134" s="193"/>
      <c r="AD1134" s="193"/>
      <c r="AE1134" s="193"/>
      <c r="AF1134" s="193"/>
    </row>
    <row r="1135" spans="1:32">
      <c r="A1135" s="193"/>
      <c r="B1135" s="193"/>
      <c r="C1135" s="193"/>
      <c r="D1135" s="193"/>
      <c r="E1135" s="193"/>
      <c r="F1135" s="193"/>
      <c r="G1135" s="193"/>
      <c r="H1135" s="193"/>
      <c r="I1135" s="193"/>
      <c r="J1135" s="193"/>
      <c r="K1135" s="193"/>
      <c r="L1135" s="193"/>
      <c r="M1135" s="193"/>
      <c r="N1135" s="193"/>
      <c r="O1135" s="193"/>
      <c r="P1135" s="193"/>
      <c r="Q1135" s="193"/>
      <c r="R1135" s="193"/>
      <c r="S1135" s="193"/>
      <c r="T1135" s="193"/>
      <c r="U1135" s="193"/>
      <c r="V1135" s="1068"/>
      <c r="W1135" s="1068"/>
      <c r="X1135" s="1321"/>
      <c r="Y1135" s="1068"/>
      <c r="Z1135" s="193"/>
      <c r="AA1135" s="193"/>
      <c r="AB1135" s="193"/>
      <c r="AC1135" s="193"/>
      <c r="AD1135" s="193"/>
      <c r="AE1135" s="193"/>
      <c r="AF1135" s="193"/>
    </row>
    <row r="1136" spans="1:32">
      <c r="A1136" s="193"/>
      <c r="B1136" s="193"/>
      <c r="C1136" s="193"/>
      <c r="D1136" s="193"/>
      <c r="E1136" s="193"/>
      <c r="F1136" s="193"/>
      <c r="G1136" s="193"/>
      <c r="H1136" s="193"/>
      <c r="I1136" s="193"/>
      <c r="J1136" s="193"/>
      <c r="K1136" s="193"/>
      <c r="L1136" s="193"/>
      <c r="M1136" s="193"/>
      <c r="N1136" s="193"/>
      <c r="O1136" s="193"/>
      <c r="P1136" s="193"/>
      <c r="Q1136" s="193"/>
      <c r="R1136" s="193"/>
      <c r="S1136" s="193"/>
      <c r="T1136" s="193"/>
      <c r="U1136" s="193"/>
      <c r="V1136" s="1068"/>
      <c r="W1136" s="1068"/>
      <c r="X1136" s="1321"/>
      <c r="Y1136" s="1068"/>
      <c r="Z1136" s="193"/>
      <c r="AA1136" s="193"/>
      <c r="AB1136" s="193"/>
      <c r="AC1136" s="193"/>
      <c r="AD1136" s="193"/>
      <c r="AE1136" s="193"/>
      <c r="AF1136" s="193"/>
    </row>
    <row r="1137" spans="1:32">
      <c r="A1137" s="193"/>
      <c r="B1137" s="193"/>
      <c r="C1137" s="193"/>
      <c r="D1137" s="193"/>
      <c r="E1137" s="193"/>
      <c r="F1137" s="193"/>
      <c r="G1137" s="193"/>
      <c r="H1137" s="193"/>
      <c r="I1137" s="193"/>
      <c r="J1137" s="193"/>
      <c r="K1137" s="193"/>
      <c r="L1137" s="193"/>
      <c r="M1137" s="193"/>
      <c r="N1137" s="193"/>
      <c r="O1137" s="193"/>
      <c r="P1137" s="193"/>
      <c r="Q1137" s="193"/>
      <c r="R1137" s="193"/>
      <c r="S1137" s="193"/>
      <c r="T1137" s="193"/>
      <c r="U1137" s="193"/>
      <c r="V1137" s="1068"/>
      <c r="W1137" s="1068"/>
      <c r="X1137" s="1321"/>
      <c r="Y1137" s="1068"/>
      <c r="Z1137" s="193"/>
      <c r="AA1137" s="193"/>
      <c r="AB1137" s="193"/>
      <c r="AC1137" s="193"/>
      <c r="AD1137" s="193"/>
      <c r="AE1137" s="193"/>
      <c r="AF1137" s="193"/>
    </row>
    <row r="1138" spans="1:32">
      <c r="A1138" s="193"/>
      <c r="B1138" s="193"/>
      <c r="C1138" s="193"/>
      <c r="D1138" s="193"/>
      <c r="E1138" s="193"/>
      <c r="F1138" s="193"/>
      <c r="G1138" s="193"/>
      <c r="H1138" s="193"/>
      <c r="I1138" s="193"/>
      <c r="J1138" s="193"/>
      <c r="K1138" s="193"/>
      <c r="L1138" s="193"/>
      <c r="M1138" s="193"/>
      <c r="N1138" s="193"/>
      <c r="O1138" s="193"/>
      <c r="P1138" s="193"/>
      <c r="Q1138" s="193"/>
      <c r="R1138" s="193"/>
      <c r="S1138" s="193"/>
      <c r="T1138" s="193"/>
      <c r="U1138" s="193"/>
      <c r="V1138" s="1068"/>
      <c r="W1138" s="1068"/>
      <c r="X1138" s="1321"/>
      <c r="Y1138" s="1068"/>
      <c r="Z1138" s="193"/>
      <c r="AA1138" s="193"/>
      <c r="AB1138" s="193"/>
      <c r="AC1138" s="193"/>
      <c r="AD1138" s="193"/>
      <c r="AE1138" s="193"/>
      <c r="AF1138" s="193"/>
    </row>
    <row r="1139" spans="1:32">
      <c r="A1139" s="193"/>
      <c r="B1139" s="193"/>
      <c r="C1139" s="193"/>
      <c r="D1139" s="193"/>
      <c r="E1139" s="193"/>
      <c r="F1139" s="193"/>
      <c r="G1139" s="193"/>
      <c r="H1139" s="193"/>
      <c r="I1139" s="193"/>
      <c r="J1139" s="193"/>
      <c r="K1139" s="193"/>
      <c r="L1139" s="193"/>
      <c r="M1139" s="193"/>
      <c r="N1139" s="193"/>
      <c r="O1139" s="193"/>
      <c r="P1139" s="193"/>
      <c r="Q1139" s="193"/>
      <c r="R1139" s="193"/>
      <c r="S1139" s="193"/>
      <c r="T1139" s="193"/>
      <c r="U1139" s="193"/>
      <c r="V1139" s="1068"/>
      <c r="W1139" s="1068"/>
      <c r="X1139" s="1321"/>
      <c r="Y1139" s="1068"/>
      <c r="Z1139" s="193"/>
      <c r="AA1139" s="193"/>
      <c r="AB1139" s="193"/>
      <c r="AC1139" s="193"/>
      <c r="AD1139" s="193"/>
      <c r="AE1139" s="193"/>
      <c r="AF1139" s="193"/>
    </row>
    <row r="1140" spans="1:32">
      <c r="A1140" s="193"/>
      <c r="B1140" s="193"/>
      <c r="C1140" s="193"/>
      <c r="D1140" s="193"/>
      <c r="E1140" s="193"/>
      <c r="F1140" s="193"/>
      <c r="G1140" s="193"/>
      <c r="H1140" s="193"/>
      <c r="I1140" s="193"/>
      <c r="J1140" s="193"/>
      <c r="K1140" s="193"/>
      <c r="L1140" s="193"/>
      <c r="M1140" s="193"/>
      <c r="N1140" s="193"/>
      <c r="O1140" s="193"/>
      <c r="P1140" s="193"/>
      <c r="Q1140" s="193"/>
      <c r="R1140" s="193"/>
      <c r="S1140" s="193"/>
      <c r="T1140" s="193"/>
      <c r="U1140" s="193"/>
      <c r="V1140" s="1068"/>
      <c r="W1140" s="1068"/>
      <c r="X1140" s="1321"/>
      <c r="Y1140" s="1068"/>
      <c r="Z1140" s="193"/>
      <c r="AA1140" s="193"/>
      <c r="AB1140" s="193"/>
      <c r="AC1140" s="193"/>
      <c r="AD1140" s="193"/>
      <c r="AE1140" s="193"/>
      <c r="AF1140" s="193"/>
    </row>
    <row r="1141" spans="1:32">
      <c r="A1141" s="193"/>
      <c r="B1141" s="193"/>
      <c r="C1141" s="193"/>
      <c r="D1141" s="193"/>
      <c r="E1141" s="193"/>
      <c r="F1141" s="193"/>
      <c r="G1141" s="193"/>
      <c r="H1141" s="193"/>
      <c r="I1141" s="193"/>
      <c r="J1141" s="193"/>
      <c r="K1141" s="193"/>
      <c r="L1141" s="193"/>
      <c r="M1141" s="193"/>
      <c r="N1141" s="193"/>
      <c r="O1141" s="193"/>
      <c r="P1141" s="193"/>
      <c r="Q1141" s="193"/>
      <c r="R1141" s="193"/>
      <c r="S1141" s="193"/>
      <c r="T1141" s="193"/>
      <c r="U1141" s="193"/>
      <c r="V1141" s="1068"/>
      <c r="W1141" s="1068"/>
      <c r="X1141" s="1321"/>
      <c r="Y1141" s="1068"/>
      <c r="Z1141" s="193"/>
      <c r="AA1141" s="193"/>
      <c r="AB1141" s="193"/>
      <c r="AC1141" s="193"/>
      <c r="AD1141" s="193"/>
      <c r="AE1141" s="193"/>
      <c r="AF1141" s="193"/>
    </row>
    <row r="1142" spans="1:32">
      <c r="A1142" s="193"/>
      <c r="B1142" s="193"/>
      <c r="C1142" s="193"/>
      <c r="D1142" s="193"/>
      <c r="E1142" s="193"/>
      <c r="F1142" s="193"/>
      <c r="G1142" s="193"/>
      <c r="H1142" s="193"/>
      <c r="I1142" s="193"/>
      <c r="J1142" s="193"/>
      <c r="K1142" s="193"/>
      <c r="L1142" s="193"/>
      <c r="M1142" s="193"/>
      <c r="N1142" s="193"/>
      <c r="O1142" s="193"/>
      <c r="P1142" s="193"/>
      <c r="Q1142" s="193"/>
      <c r="R1142" s="193"/>
      <c r="S1142" s="193"/>
      <c r="T1142" s="193"/>
      <c r="U1142" s="193"/>
      <c r="V1142" s="1068"/>
      <c r="W1142" s="1068"/>
      <c r="X1142" s="1321"/>
      <c r="Y1142" s="1068"/>
      <c r="Z1142" s="193"/>
      <c r="AA1142" s="193"/>
      <c r="AB1142" s="193"/>
      <c r="AC1142" s="193"/>
      <c r="AD1142" s="193"/>
      <c r="AE1142" s="193"/>
      <c r="AF1142" s="193"/>
    </row>
    <row r="1143" spans="1:32">
      <c r="A1143" s="193"/>
      <c r="B1143" s="193"/>
      <c r="C1143" s="193"/>
      <c r="D1143" s="193"/>
      <c r="E1143" s="193"/>
      <c r="F1143" s="193"/>
      <c r="G1143" s="193"/>
      <c r="H1143" s="193"/>
      <c r="I1143" s="193"/>
      <c r="J1143" s="193"/>
      <c r="K1143" s="193"/>
      <c r="L1143" s="193"/>
      <c r="M1143" s="193"/>
      <c r="N1143" s="193"/>
      <c r="O1143" s="193"/>
      <c r="P1143" s="193"/>
      <c r="Q1143" s="193"/>
      <c r="R1143" s="193"/>
      <c r="S1143" s="193"/>
      <c r="T1143" s="193"/>
      <c r="U1143" s="193"/>
      <c r="V1143" s="1068"/>
      <c r="W1143" s="1068"/>
      <c r="X1143" s="1321"/>
      <c r="Y1143" s="1068"/>
      <c r="Z1143" s="193"/>
      <c r="AA1143" s="193"/>
      <c r="AB1143" s="193"/>
      <c r="AC1143" s="193"/>
      <c r="AD1143" s="193"/>
      <c r="AE1143" s="193"/>
      <c r="AF1143" s="193"/>
    </row>
    <row r="1144" spans="1:32">
      <c r="A1144" s="193"/>
      <c r="B1144" s="193"/>
      <c r="C1144" s="193"/>
      <c r="D1144" s="193"/>
      <c r="E1144" s="193"/>
      <c r="F1144" s="193"/>
      <c r="G1144" s="193"/>
      <c r="H1144" s="193"/>
      <c r="I1144" s="193"/>
      <c r="J1144" s="193"/>
      <c r="K1144" s="193"/>
      <c r="L1144" s="193"/>
      <c r="M1144" s="193"/>
      <c r="N1144" s="193"/>
      <c r="O1144" s="193"/>
      <c r="P1144" s="193"/>
      <c r="Q1144" s="193"/>
      <c r="R1144" s="193"/>
      <c r="S1144" s="193"/>
      <c r="T1144" s="193"/>
      <c r="U1144" s="193"/>
      <c r="V1144" s="1068"/>
      <c r="W1144" s="1068"/>
      <c r="X1144" s="1321"/>
      <c r="Y1144" s="1068"/>
      <c r="Z1144" s="193"/>
      <c r="AA1144" s="193"/>
      <c r="AB1144" s="193"/>
      <c r="AC1144" s="193"/>
      <c r="AD1144" s="193"/>
      <c r="AE1144" s="193"/>
      <c r="AF1144" s="193"/>
    </row>
    <row r="1145" spans="1:32">
      <c r="A1145" s="193"/>
      <c r="B1145" s="193"/>
      <c r="C1145" s="193"/>
      <c r="D1145" s="193"/>
      <c r="E1145" s="193"/>
      <c r="F1145" s="193"/>
      <c r="G1145" s="193"/>
      <c r="H1145" s="193"/>
      <c r="I1145" s="193"/>
      <c r="J1145" s="193"/>
      <c r="K1145" s="193"/>
      <c r="L1145" s="193"/>
      <c r="M1145" s="193"/>
      <c r="N1145" s="193"/>
      <c r="O1145" s="193"/>
      <c r="P1145" s="193"/>
      <c r="Q1145" s="193"/>
      <c r="R1145" s="193"/>
      <c r="S1145" s="193"/>
      <c r="T1145" s="193"/>
      <c r="U1145" s="193"/>
      <c r="V1145" s="1068"/>
      <c r="W1145" s="1068"/>
      <c r="X1145" s="1321"/>
      <c r="Y1145" s="1068"/>
      <c r="Z1145" s="193"/>
      <c r="AA1145" s="193"/>
      <c r="AB1145" s="193"/>
      <c r="AC1145" s="193"/>
      <c r="AD1145" s="193"/>
      <c r="AE1145" s="193"/>
      <c r="AF1145" s="193"/>
    </row>
    <row r="1146" spans="1:32">
      <c r="A1146" s="193"/>
      <c r="B1146" s="193"/>
      <c r="C1146" s="193"/>
      <c r="D1146" s="193"/>
      <c r="E1146" s="193"/>
      <c r="F1146" s="193"/>
      <c r="G1146" s="193"/>
      <c r="H1146" s="193"/>
      <c r="I1146" s="193"/>
      <c r="J1146" s="193"/>
      <c r="K1146" s="193"/>
      <c r="L1146" s="193"/>
      <c r="M1146" s="193"/>
      <c r="N1146" s="193"/>
      <c r="O1146" s="193"/>
      <c r="P1146" s="193"/>
      <c r="Q1146" s="193"/>
      <c r="R1146" s="193"/>
      <c r="S1146" s="193"/>
      <c r="T1146" s="193"/>
      <c r="U1146" s="193"/>
      <c r="V1146" s="1068"/>
      <c r="W1146" s="1068"/>
      <c r="X1146" s="1321"/>
      <c r="Y1146" s="1068"/>
      <c r="Z1146" s="193"/>
      <c r="AA1146" s="193"/>
      <c r="AB1146" s="193"/>
      <c r="AC1146" s="193"/>
      <c r="AD1146" s="193"/>
      <c r="AE1146" s="193"/>
      <c r="AF1146" s="193"/>
    </row>
    <row r="1147" spans="1:32">
      <c r="A1147" s="193"/>
      <c r="B1147" s="193"/>
      <c r="C1147" s="193"/>
      <c r="D1147" s="193"/>
      <c r="E1147" s="193"/>
      <c r="F1147" s="193"/>
      <c r="G1147" s="193"/>
      <c r="H1147" s="193"/>
      <c r="I1147" s="193"/>
      <c r="J1147" s="193"/>
      <c r="K1147" s="193"/>
      <c r="L1147" s="193"/>
      <c r="M1147" s="193"/>
      <c r="N1147" s="193"/>
      <c r="O1147" s="193"/>
      <c r="P1147" s="193"/>
      <c r="Q1147" s="193"/>
      <c r="R1147" s="193"/>
      <c r="S1147" s="193"/>
      <c r="T1147" s="193"/>
      <c r="U1147" s="193"/>
      <c r="V1147" s="1068"/>
      <c r="W1147" s="1068"/>
      <c r="X1147" s="1321"/>
      <c r="Y1147" s="1068"/>
      <c r="Z1147" s="193"/>
      <c r="AA1147" s="193"/>
      <c r="AB1147" s="193"/>
      <c r="AC1147" s="193"/>
      <c r="AD1147" s="193"/>
      <c r="AE1147" s="193"/>
      <c r="AF1147" s="193"/>
    </row>
    <row r="1148" spans="1:32">
      <c r="A1148" s="193"/>
      <c r="B1148" s="193"/>
      <c r="C1148" s="193"/>
      <c r="D1148" s="193"/>
      <c r="E1148" s="193"/>
      <c r="F1148" s="193"/>
      <c r="G1148" s="193"/>
      <c r="H1148" s="193"/>
      <c r="I1148" s="193"/>
      <c r="J1148" s="193"/>
      <c r="K1148" s="193"/>
      <c r="L1148" s="193"/>
      <c r="M1148" s="193"/>
      <c r="N1148" s="193"/>
      <c r="O1148" s="193"/>
      <c r="P1148" s="193"/>
      <c r="Q1148" s="193"/>
      <c r="R1148" s="193"/>
      <c r="S1148" s="193"/>
      <c r="T1148" s="193"/>
      <c r="U1148" s="193"/>
      <c r="V1148" s="1068"/>
      <c r="W1148" s="1068"/>
      <c r="X1148" s="1321"/>
      <c r="Y1148" s="1068"/>
      <c r="Z1148" s="193"/>
      <c r="AA1148" s="193"/>
      <c r="AB1148" s="193"/>
      <c r="AC1148" s="193"/>
      <c r="AD1148" s="193"/>
      <c r="AE1148" s="193"/>
      <c r="AF1148" s="193"/>
    </row>
    <row r="1149" spans="1:32">
      <c r="A1149" s="193"/>
      <c r="B1149" s="193"/>
      <c r="C1149" s="193"/>
      <c r="D1149" s="193"/>
      <c r="E1149" s="193"/>
      <c r="F1149" s="193"/>
      <c r="G1149" s="193"/>
      <c r="H1149" s="193"/>
      <c r="I1149" s="193"/>
      <c r="J1149" s="193"/>
      <c r="K1149" s="193"/>
      <c r="L1149" s="193"/>
      <c r="M1149" s="193"/>
      <c r="N1149" s="193"/>
      <c r="O1149" s="193"/>
      <c r="P1149" s="193"/>
      <c r="Q1149" s="193"/>
      <c r="R1149" s="193"/>
      <c r="S1149" s="193"/>
      <c r="T1149" s="193"/>
      <c r="U1149" s="193"/>
      <c r="V1149" s="1068"/>
      <c r="W1149" s="1068"/>
      <c r="X1149" s="1321"/>
      <c r="Y1149" s="1068"/>
      <c r="Z1149" s="193"/>
      <c r="AA1149" s="193"/>
      <c r="AB1149" s="193"/>
      <c r="AC1149" s="193"/>
      <c r="AD1149" s="193"/>
      <c r="AE1149" s="193"/>
      <c r="AF1149" s="193"/>
    </row>
    <row r="1150" spans="1:32">
      <c r="A1150" s="193"/>
      <c r="B1150" s="193"/>
      <c r="C1150" s="193"/>
      <c r="D1150" s="193"/>
      <c r="E1150" s="193"/>
      <c r="F1150" s="193"/>
      <c r="G1150" s="193"/>
      <c r="H1150" s="193"/>
      <c r="I1150" s="193"/>
      <c r="J1150" s="193"/>
      <c r="K1150" s="193"/>
      <c r="L1150" s="193"/>
      <c r="M1150" s="193"/>
      <c r="N1150" s="193"/>
      <c r="O1150" s="193"/>
      <c r="P1150" s="193"/>
      <c r="Q1150" s="193"/>
      <c r="R1150" s="193"/>
      <c r="S1150" s="193"/>
      <c r="T1150" s="193"/>
      <c r="U1150" s="193"/>
      <c r="V1150" s="1068"/>
      <c r="W1150" s="1068"/>
      <c r="X1150" s="1321"/>
      <c r="Y1150" s="1068"/>
      <c r="Z1150" s="193"/>
      <c r="AA1150" s="193"/>
      <c r="AB1150" s="193"/>
      <c r="AC1150" s="193"/>
      <c r="AD1150" s="193"/>
      <c r="AE1150" s="193"/>
      <c r="AF1150" s="193"/>
    </row>
    <row r="1151" spans="1:32">
      <c r="A1151" s="193"/>
      <c r="B1151" s="193"/>
      <c r="C1151" s="193"/>
      <c r="D1151" s="193"/>
      <c r="E1151" s="193"/>
      <c r="F1151" s="193"/>
      <c r="G1151" s="193"/>
      <c r="H1151" s="193"/>
      <c r="I1151" s="193"/>
      <c r="J1151" s="193"/>
      <c r="K1151" s="193"/>
      <c r="L1151" s="193"/>
      <c r="M1151" s="193"/>
      <c r="N1151" s="193"/>
      <c r="O1151" s="193"/>
      <c r="P1151" s="193"/>
      <c r="Q1151" s="193"/>
      <c r="R1151" s="193"/>
      <c r="S1151" s="193"/>
      <c r="T1151" s="193"/>
      <c r="U1151" s="193"/>
      <c r="V1151" s="1068"/>
      <c r="W1151" s="1068"/>
      <c r="X1151" s="1321"/>
      <c r="Y1151" s="1068"/>
      <c r="Z1151" s="193"/>
      <c r="AA1151" s="193"/>
      <c r="AB1151" s="193"/>
      <c r="AC1151" s="193"/>
      <c r="AD1151" s="193"/>
      <c r="AE1151" s="193"/>
      <c r="AF1151" s="193"/>
    </row>
    <row r="1152" spans="1:32">
      <c r="A1152" s="193"/>
      <c r="B1152" s="193"/>
      <c r="C1152" s="193"/>
      <c r="D1152" s="193"/>
      <c r="E1152" s="193"/>
      <c r="F1152" s="193"/>
      <c r="G1152" s="193"/>
      <c r="H1152" s="193"/>
      <c r="I1152" s="193"/>
      <c r="J1152" s="193"/>
      <c r="K1152" s="193"/>
      <c r="L1152" s="193"/>
      <c r="M1152" s="193"/>
      <c r="N1152" s="193"/>
      <c r="O1152" s="193"/>
      <c r="P1152" s="193"/>
      <c r="Q1152" s="193"/>
      <c r="R1152" s="193"/>
      <c r="S1152" s="193"/>
      <c r="T1152" s="193"/>
      <c r="U1152" s="193"/>
      <c r="V1152" s="1068"/>
      <c r="W1152" s="1068"/>
      <c r="X1152" s="1321"/>
      <c r="Y1152" s="1068"/>
      <c r="Z1152" s="193"/>
      <c r="AA1152" s="193"/>
      <c r="AB1152" s="193"/>
      <c r="AC1152" s="193"/>
      <c r="AD1152" s="193"/>
      <c r="AE1152" s="193"/>
      <c r="AF1152" s="193"/>
    </row>
    <row r="1153" spans="1:32">
      <c r="A1153" s="193"/>
      <c r="B1153" s="193"/>
      <c r="C1153" s="193"/>
      <c r="D1153" s="193"/>
      <c r="E1153" s="193"/>
      <c r="F1153" s="193"/>
      <c r="G1153" s="193"/>
      <c r="H1153" s="193"/>
      <c r="I1153" s="193"/>
      <c r="J1153" s="193"/>
      <c r="K1153" s="193"/>
      <c r="L1153" s="193"/>
      <c r="M1153" s="193"/>
      <c r="N1153" s="193"/>
      <c r="O1153" s="193"/>
      <c r="P1153" s="193"/>
      <c r="Q1153" s="193"/>
      <c r="R1153" s="193"/>
      <c r="S1153" s="193"/>
      <c r="T1153" s="193"/>
      <c r="U1153" s="193"/>
      <c r="V1153" s="1068"/>
      <c r="W1153" s="1068"/>
      <c r="X1153" s="1321"/>
      <c r="Y1153" s="1068"/>
      <c r="Z1153" s="193"/>
      <c r="AA1153" s="193"/>
      <c r="AB1153" s="193"/>
      <c r="AC1153" s="193"/>
      <c r="AD1153" s="193"/>
      <c r="AE1153" s="193"/>
      <c r="AF1153" s="193"/>
    </row>
    <row r="1154" spans="1:32">
      <c r="A1154" s="193"/>
      <c r="B1154" s="193"/>
      <c r="C1154" s="193"/>
      <c r="D1154" s="193"/>
      <c r="E1154" s="193"/>
      <c r="F1154" s="193"/>
      <c r="G1154" s="193"/>
      <c r="H1154" s="193"/>
      <c r="I1154" s="193"/>
      <c r="J1154" s="193"/>
      <c r="K1154" s="193"/>
      <c r="L1154" s="193"/>
      <c r="M1154" s="193"/>
      <c r="N1154" s="193"/>
      <c r="O1154" s="193"/>
      <c r="P1154" s="193"/>
      <c r="Q1154" s="193"/>
      <c r="R1154" s="193"/>
      <c r="S1154" s="193"/>
      <c r="T1154" s="193"/>
      <c r="U1154" s="193"/>
      <c r="V1154" s="1068"/>
      <c r="W1154" s="1068"/>
      <c r="X1154" s="1321"/>
      <c r="Y1154" s="1068"/>
      <c r="Z1154" s="193"/>
      <c r="AA1154" s="193"/>
      <c r="AB1154" s="193"/>
      <c r="AC1154" s="193"/>
      <c r="AD1154" s="193"/>
      <c r="AE1154" s="193"/>
      <c r="AF1154" s="193"/>
    </row>
    <row r="1155" spans="1:32">
      <c r="A1155" s="193"/>
      <c r="B1155" s="193"/>
      <c r="C1155" s="193"/>
      <c r="D1155" s="193"/>
      <c r="E1155" s="193"/>
      <c r="F1155" s="193"/>
      <c r="G1155" s="193"/>
      <c r="H1155" s="193"/>
      <c r="I1155" s="193"/>
      <c r="J1155" s="193"/>
      <c r="K1155" s="193"/>
      <c r="L1155" s="193"/>
      <c r="M1155" s="193"/>
      <c r="N1155" s="193"/>
      <c r="O1155" s="193"/>
      <c r="P1155" s="193"/>
      <c r="Q1155" s="193"/>
      <c r="R1155" s="193"/>
      <c r="S1155" s="193"/>
      <c r="T1155" s="193"/>
      <c r="U1155" s="193"/>
      <c r="V1155" s="1068"/>
      <c r="W1155" s="1068"/>
      <c r="X1155" s="1321"/>
      <c r="Y1155" s="1068"/>
      <c r="Z1155" s="193"/>
      <c r="AA1155" s="193"/>
      <c r="AB1155" s="193"/>
      <c r="AC1155" s="193"/>
      <c r="AD1155" s="193"/>
      <c r="AE1155" s="193"/>
      <c r="AF1155" s="193"/>
    </row>
    <row r="1156" spans="1:32">
      <c r="A1156" s="193"/>
      <c r="B1156" s="193"/>
      <c r="C1156" s="193"/>
      <c r="D1156" s="193"/>
      <c r="E1156" s="193"/>
      <c r="F1156" s="193"/>
      <c r="G1156" s="193"/>
      <c r="H1156" s="193"/>
      <c r="I1156" s="193"/>
      <c r="J1156" s="193"/>
      <c r="K1156" s="193"/>
      <c r="L1156" s="193"/>
      <c r="M1156" s="193"/>
      <c r="N1156" s="193"/>
      <c r="O1156" s="193"/>
      <c r="P1156" s="193"/>
      <c r="Q1156" s="193"/>
      <c r="R1156" s="193"/>
      <c r="S1156" s="193"/>
      <c r="T1156" s="193"/>
      <c r="U1156" s="193"/>
      <c r="V1156" s="1068"/>
      <c r="W1156" s="1068"/>
      <c r="X1156" s="1321"/>
      <c r="Y1156" s="1068"/>
      <c r="Z1156" s="193"/>
      <c r="AA1156" s="193"/>
      <c r="AB1156" s="193"/>
      <c r="AC1156" s="193"/>
      <c r="AD1156" s="193"/>
      <c r="AE1156" s="193"/>
      <c r="AF1156" s="193"/>
    </row>
    <row r="1157" spans="1:32">
      <c r="A1157" s="193"/>
      <c r="B1157" s="193"/>
      <c r="C1157" s="193"/>
      <c r="D1157" s="193"/>
      <c r="E1157" s="193"/>
      <c r="F1157" s="193"/>
      <c r="G1157" s="193"/>
      <c r="H1157" s="193"/>
      <c r="I1157" s="193"/>
      <c r="J1157" s="193"/>
      <c r="K1157" s="193"/>
      <c r="L1157" s="193"/>
      <c r="M1157" s="193"/>
      <c r="N1157" s="193"/>
      <c r="O1157" s="193"/>
      <c r="P1157" s="193"/>
      <c r="Q1157" s="193"/>
      <c r="R1157" s="193"/>
      <c r="S1157" s="193"/>
      <c r="T1157" s="193"/>
      <c r="U1157" s="193"/>
      <c r="V1157" s="1068"/>
      <c r="W1157" s="1068"/>
      <c r="X1157" s="1321"/>
      <c r="Y1157" s="1068"/>
      <c r="Z1157" s="193"/>
      <c r="AA1157" s="193"/>
      <c r="AB1157" s="193"/>
      <c r="AC1157" s="193"/>
      <c r="AD1157" s="193"/>
      <c r="AE1157" s="193"/>
      <c r="AF1157" s="193"/>
    </row>
    <row r="1158" spans="1:32">
      <c r="A1158" s="193"/>
      <c r="B1158" s="193"/>
      <c r="C1158" s="193"/>
      <c r="D1158" s="193"/>
      <c r="E1158" s="193"/>
      <c r="F1158" s="193"/>
      <c r="G1158" s="193"/>
      <c r="H1158" s="193"/>
      <c r="I1158" s="193"/>
      <c r="J1158" s="193"/>
      <c r="K1158" s="193"/>
      <c r="L1158" s="193"/>
      <c r="M1158" s="193"/>
      <c r="N1158" s="193"/>
      <c r="O1158" s="193"/>
      <c r="P1158" s="193"/>
      <c r="Q1158" s="193"/>
      <c r="R1158" s="193"/>
      <c r="S1158" s="193"/>
      <c r="T1158" s="193"/>
      <c r="U1158" s="193"/>
      <c r="V1158" s="1068"/>
      <c r="W1158" s="1068"/>
      <c r="X1158" s="1321"/>
      <c r="Y1158" s="1068"/>
      <c r="Z1158" s="193"/>
      <c r="AA1158" s="193"/>
      <c r="AB1158" s="193"/>
      <c r="AC1158" s="193"/>
      <c r="AD1158" s="193"/>
      <c r="AE1158" s="193"/>
      <c r="AF1158" s="193"/>
    </row>
    <row r="1159" spans="1:32">
      <c r="A1159" s="193"/>
      <c r="B1159" s="193"/>
      <c r="C1159" s="193"/>
      <c r="D1159" s="193"/>
      <c r="E1159" s="193"/>
      <c r="F1159" s="193"/>
      <c r="G1159" s="193"/>
      <c r="H1159" s="193"/>
      <c r="I1159" s="193"/>
      <c r="J1159" s="193"/>
      <c r="K1159" s="193"/>
      <c r="L1159" s="193"/>
      <c r="M1159" s="193"/>
      <c r="N1159" s="193"/>
      <c r="O1159" s="193"/>
      <c r="P1159" s="193"/>
      <c r="Q1159" s="193"/>
      <c r="R1159" s="193"/>
      <c r="S1159" s="193"/>
      <c r="T1159" s="193"/>
      <c r="U1159" s="193"/>
      <c r="V1159" s="1068"/>
      <c r="W1159" s="1068"/>
      <c r="X1159" s="1321"/>
      <c r="Y1159" s="1068"/>
      <c r="Z1159" s="193"/>
      <c r="AA1159" s="193"/>
      <c r="AB1159" s="193"/>
      <c r="AC1159" s="193"/>
      <c r="AD1159" s="193"/>
      <c r="AE1159" s="193"/>
      <c r="AF1159" s="193"/>
    </row>
    <row r="1160" spans="1:32">
      <c r="A1160" s="193"/>
      <c r="B1160" s="193"/>
      <c r="C1160" s="193"/>
      <c r="D1160" s="193"/>
      <c r="E1160" s="193"/>
      <c r="F1160" s="193"/>
      <c r="G1160" s="193"/>
      <c r="H1160" s="193"/>
      <c r="I1160" s="193"/>
      <c r="J1160" s="193"/>
      <c r="K1160" s="193"/>
      <c r="L1160" s="193"/>
      <c r="M1160" s="193"/>
      <c r="N1160" s="193"/>
      <c r="O1160" s="193"/>
      <c r="P1160" s="193"/>
      <c r="Q1160" s="193"/>
      <c r="R1160" s="193"/>
      <c r="S1160" s="193"/>
      <c r="T1160" s="193"/>
      <c r="U1160" s="193"/>
      <c r="V1160" s="1068"/>
      <c r="W1160" s="1068"/>
      <c r="X1160" s="1321"/>
      <c r="Y1160" s="1068"/>
      <c r="Z1160" s="193"/>
      <c r="AA1160" s="193"/>
      <c r="AB1160" s="193"/>
      <c r="AC1160" s="193"/>
      <c r="AD1160" s="193"/>
      <c r="AE1160" s="193"/>
      <c r="AF1160" s="193"/>
    </row>
    <row r="1161" spans="1:32">
      <c r="A1161" s="193"/>
      <c r="B1161" s="193"/>
      <c r="C1161" s="193"/>
      <c r="D1161" s="193"/>
      <c r="E1161" s="193"/>
      <c r="F1161" s="193"/>
      <c r="G1161" s="193"/>
      <c r="H1161" s="193"/>
      <c r="I1161" s="193"/>
      <c r="J1161" s="193"/>
      <c r="K1161" s="193"/>
      <c r="L1161" s="193"/>
      <c r="M1161" s="193"/>
      <c r="N1161" s="193"/>
      <c r="O1161" s="193"/>
      <c r="P1161" s="193"/>
      <c r="Q1161" s="193"/>
      <c r="R1161" s="193"/>
      <c r="S1161" s="193"/>
      <c r="T1161" s="193"/>
      <c r="U1161" s="193"/>
      <c r="V1161" s="1068"/>
      <c r="W1161" s="1068"/>
      <c r="X1161" s="1321"/>
      <c r="Y1161" s="1068"/>
      <c r="Z1161" s="193"/>
      <c r="AA1161" s="193"/>
      <c r="AB1161" s="193"/>
      <c r="AC1161" s="193"/>
      <c r="AD1161" s="193"/>
      <c r="AE1161" s="193"/>
      <c r="AF1161" s="193"/>
    </row>
    <row r="1162" spans="1:32">
      <c r="A1162" s="193"/>
      <c r="B1162" s="193"/>
      <c r="C1162" s="193"/>
      <c r="D1162" s="193"/>
      <c r="E1162" s="193"/>
      <c r="F1162" s="193"/>
      <c r="G1162" s="193"/>
      <c r="H1162" s="193"/>
      <c r="I1162" s="193"/>
      <c r="J1162" s="193"/>
      <c r="K1162" s="193"/>
      <c r="L1162" s="193"/>
      <c r="M1162" s="193"/>
      <c r="N1162" s="193"/>
      <c r="O1162" s="193"/>
      <c r="P1162" s="193"/>
      <c r="Q1162" s="193"/>
      <c r="R1162" s="193"/>
      <c r="S1162" s="193"/>
      <c r="T1162" s="193"/>
      <c r="U1162" s="193"/>
      <c r="V1162" s="1068"/>
      <c r="W1162" s="1068"/>
      <c r="X1162" s="1321"/>
      <c r="Y1162" s="1068"/>
      <c r="Z1162" s="193"/>
      <c r="AA1162" s="193"/>
      <c r="AB1162" s="193"/>
      <c r="AC1162" s="193"/>
      <c r="AD1162" s="193"/>
      <c r="AE1162" s="193"/>
      <c r="AF1162" s="193"/>
    </row>
    <row r="1163" spans="1:32">
      <c r="A1163" s="193"/>
      <c r="B1163" s="193"/>
      <c r="C1163" s="193"/>
      <c r="D1163" s="193"/>
      <c r="E1163" s="193"/>
      <c r="F1163" s="193"/>
      <c r="G1163" s="193"/>
      <c r="H1163" s="193"/>
      <c r="I1163" s="193"/>
      <c r="J1163" s="193"/>
      <c r="K1163" s="193"/>
      <c r="L1163" s="193"/>
      <c r="M1163" s="193"/>
      <c r="N1163" s="193"/>
      <c r="O1163" s="193"/>
      <c r="P1163" s="193"/>
      <c r="Q1163" s="193"/>
      <c r="R1163" s="193"/>
      <c r="S1163" s="193"/>
      <c r="T1163" s="193"/>
      <c r="U1163" s="193"/>
      <c r="V1163" s="1068"/>
      <c r="W1163" s="1068"/>
      <c r="X1163" s="1321"/>
      <c r="Y1163" s="1068"/>
      <c r="Z1163" s="193"/>
      <c r="AA1163" s="193"/>
      <c r="AB1163" s="193"/>
      <c r="AC1163" s="193"/>
      <c r="AD1163" s="193"/>
      <c r="AE1163" s="193"/>
      <c r="AF1163" s="193"/>
    </row>
    <row r="1164" spans="1:32">
      <c r="A1164" s="193"/>
      <c r="B1164" s="193"/>
      <c r="C1164" s="193"/>
      <c r="D1164" s="193"/>
      <c r="E1164" s="193"/>
      <c r="F1164" s="193"/>
      <c r="G1164" s="193"/>
      <c r="H1164" s="193"/>
      <c r="I1164" s="193"/>
      <c r="J1164" s="193"/>
      <c r="K1164" s="193"/>
      <c r="L1164" s="193"/>
      <c r="M1164" s="193"/>
      <c r="N1164" s="193"/>
      <c r="O1164" s="193"/>
      <c r="P1164" s="193"/>
      <c r="Q1164" s="193"/>
      <c r="R1164" s="193"/>
      <c r="S1164" s="193"/>
      <c r="T1164" s="193"/>
      <c r="U1164" s="193"/>
      <c r="V1164" s="1068"/>
      <c r="W1164" s="1068"/>
      <c r="X1164" s="1321"/>
      <c r="Y1164" s="1068"/>
      <c r="Z1164" s="193"/>
      <c r="AA1164" s="193"/>
      <c r="AB1164" s="193"/>
      <c r="AC1164" s="193"/>
      <c r="AD1164" s="193"/>
      <c r="AE1164" s="193"/>
      <c r="AF1164" s="193"/>
    </row>
    <row r="1165" spans="1:32">
      <c r="A1165" s="193"/>
      <c r="B1165" s="193"/>
      <c r="C1165" s="193"/>
      <c r="D1165" s="193"/>
      <c r="E1165" s="193"/>
      <c r="F1165" s="193"/>
      <c r="G1165" s="193"/>
      <c r="H1165" s="193"/>
      <c r="I1165" s="193"/>
      <c r="J1165" s="193"/>
      <c r="K1165" s="193"/>
      <c r="L1165" s="193"/>
      <c r="M1165" s="193"/>
      <c r="N1165" s="193"/>
      <c r="O1165" s="193"/>
      <c r="P1165" s="193"/>
      <c r="Q1165" s="193"/>
      <c r="R1165" s="193"/>
      <c r="S1165" s="193"/>
      <c r="T1165" s="193"/>
      <c r="U1165" s="193"/>
      <c r="V1165" s="1068"/>
      <c r="W1165" s="1068"/>
      <c r="X1165" s="1321"/>
      <c r="Y1165" s="1068"/>
      <c r="Z1165" s="193"/>
      <c r="AA1165" s="193"/>
      <c r="AB1165" s="193"/>
      <c r="AC1165" s="193"/>
      <c r="AD1165" s="193"/>
      <c r="AE1165" s="193"/>
      <c r="AF1165" s="193"/>
    </row>
    <row r="1166" spans="1:32">
      <c r="A1166" s="193"/>
      <c r="B1166" s="193"/>
      <c r="C1166" s="193"/>
      <c r="D1166" s="193"/>
      <c r="E1166" s="193"/>
      <c r="F1166" s="193"/>
      <c r="G1166" s="193"/>
      <c r="H1166" s="193"/>
      <c r="I1166" s="193"/>
      <c r="J1166" s="193"/>
      <c r="K1166" s="193"/>
      <c r="L1166" s="193"/>
      <c r="M1166" s="193"/>
      <c r="N1166" s="193"/>
      <c r="O1166" s="193"/>
      <c r="P1166" s="193"/>
      <c r="Q1166" s="193"/>
      <c r="R1166" s="193"/>
      <c r="S1166" s="193"/>
      <c r="T1166" s="193"/>
      <c r="U1166" s="193"/>
      <c r="V1166" s="1068"/>
      <c r="W1166" s="1068"/>
      <c r="X1166" s="1321"/>
      <c r="Y1166" s="1068"/>
      <c r="Z1166" s="193"/>
      <c r="AA1166" s="193"/>
      <c r="AB1166" s="193"/>
      <c r="AC1166" s="193"/>
      <c r="AD1166" s="193"/>
      <c r="AE1166" s="193"/>
      <c r="AF1166" s="193"/>
    </row>
    <row r="1167" spans="1:32">
      <c r="A1167" s="193"/>
      <c r="B1167" s="193"/>
      <c r="C1167" s="193"/>
      <c r="D1167" s="193"/>
      <c r="E1167" s="193"/>
      <c r="F1167" s="193"/>
      <c r="G1167" s="193"/>
      <c r="H1167" s="193"/>
      <c r="I1167" s="193"/>
      <c r="J1167" s="193"/>
      <c r="K1167" s="193"/>
      <c r="L1167" s="193"/>
      <c r="M1167" s="193"/>
      <c r="N1167" s="193"/>
      <c r="O1167" s="193"/>
      <c r="P1167" s="193"/>
      <c r="Q1167" s="193"/>
      <c r="R1167" s="193"/>
      <c r="S1167" s="193"/>
      <c r="T1167" s="193"/>
      <c r="U1167" s="193"/>
      <c r="V1167" s="1068"/>
      <c r="W1167" s="1068"/>
      <c r="X1167" s="1321"/>
      <c r="Y1167" s="1068"/>
      <c r="Z1167" s="193"/>
      <c r="AA1167" s="193"/>
      <c r="AB1167" s="193"/>
      <c r="AC1167" s="193"/>
      <c r="AD1167" s="193"/>
      <c r="AE1167" s="193"/>
      <c r="AF1167" s="193"/>
    </row>
    <row r="1168" spans="1:32">
      <c r="A1168" s="193"/>
      <c r="B1168" s="193"/>
      <c r="C1168" s="193"/>
      <c r="D1168" s="193"/>
      <c r="E1168" s="193"/>
      <c r="F1168" s="193"/>
      <c r="G1168" s="193"/>
      <c r="H1168" s="193"/>
      <c r="I1168" s="193"/>
      <c r="J1168" s="193"/>
      <c r="K1168" s="193"/>
      <c r="L1168" s="193"/>
      <c r="M1168" s="193"/>
      <c r="N1168" s="193"/>
      <c r="O1168" s="193"/>
      <c r="P1168" s="193"/>
      <c r="Q1168" s="193"/>
      <c r="R1168" s="193"/>
      <c r="S1168" s="193"/>
      <c r="T1168" s="193"/>
      <c r="U1168" s="193"/>
      <c r="V1168" s="1068"/>
      <c r="W1168" s="1068"/>
      <c r="X1168" s="1321"/>
      <c r="Y1168" s="1068"/>
      <c r="Z1168" s="193"/>
      <c r="AA1168" s="193"/>
      <c r="AB1168" s="193"/>
      <c r="AC1168" s="193"/>
      <c r="AD1168" s="193"/>
      <c r="AE1168" s="193"/>
      <c r="AF1168" s="193"/>
    </row>
    <row r="1169" spans="1:32">
      <c r="A1169" s="193"/>
      <c r="B1169" s="193"/>
      <c r="C1169" s="193"/>
      <c r="D1169" s="193"/>
      <c r="E1169" s="193"/>
      <c r="F1169" s="193"/>
      <c r="G1169" s="193"/>
      <c r="H1169" s="193"/>
      <c r="I1169" s="193"/>
      <c r="J1169" s="193"/>
      <c r="K1169" s="193"/>
      <c r="L1169" s="193"/>
      <c r="M1169" s="193"/>
      <c r="N1169" s="193"/>
      <c r="O1169" s="193"/>
      <c r="P1169" s="193"/>
      <c r="Q1169" s="193"/>
      <c r="R1169" s="193"/>
      <c r="S1169" s="193"/>
      <c r="T1169" s="193"/>
      <c r="U1169" s="193"/>
      <c r="V1169" s="1068"/>
      <c r="W1169" s="1068"/>
      <c r="X1169" s="1321"/>
      <c r="Y1169" s="1068"/>
      <c r="Z1169" s="193"/>
      <c r="AA1169" s="193"/>
      <c r="AB1169" s="193"/>
      <c r="AC1169" s="193"/>
      <c r="AD1169" s="193"/>
      <c r="AE1169" s="193"/>
      <c r="AF1169" s="193"/>
    </row>
    <row r="1170" spans="1:32">
      <c r="A1170" s="193"/>
      <c r="B1170" s="193"/>
      <c r="C1170" s="193"/>
      <c r="D1170" s="193"/>
      <c r="E1170" s="193"/>
      <c r="F1170" s="193"/>
      <c r="G1170" s="193"/>
      <c r="H1170" s="193"/>
      <c r="I1170" s="193"/>
      <c r="J1170" s="193"/>
      <c r="K1170" s="193"/>
      <c r="L1170" s="193"/>
      <c r="M1170" s="193"/>
      <c r="N1170" s="193"/>
      <c r="O1170" s="193"/>
      <c r="P1170" s="193"/>
      <c r="Q1170" s="193"/>
      <c r="R1170" s="193"/>
      <c r="S1170" s="193"/>
      <c r="T1170" s="193"/>
      <c r="U1170" s="193"/>
      <c r="V1170" s="1068"/>
      <c r="W1170" s="1068"/>
      <c r="X1170" s="1321"/>
      <c r="Y1170" s="1068"/>
      <c r="Z1170" s="193"/>
      <c r="AA1170" s="193"/>
      <c r="AB1170" s="193"/>
      <c r="AC1170" s="193"/>
      <c r="AD1170" s="193"/>
      <c r="AE1170" s="193"/>
      <c r="AF1170" s="193"/>
    </row>
    <row r="1171" spans="1:32">
      <c r="A1171" s="193"/>
      <c r="B1171" s="193"/>
      <c r="C1171" s="193"/>
      <c r="D1171" s="193"/>
      <c r="E1171" s="193"/>
      <c r="F1171" s="193"/>
      <c r="G1171" s="193"/>
      <c r="H1171" s="193"/>
      <c r="I1171" s="193"/>
      <c r="J1171" s="193"/>
      <c r="K1171" s="193"/>
      <c r="L1171" s="193"/>
      <c r="M1171" s="193"/>
      <c r="N1171" s="193"/>
      <c r="O1171" s="193"/>
      <c r="P1171" s="193"/>
      <c r="Q1171" s="193"/>
      <c r="R1171" s="193"/>
      <c r="S1171" s="193"/>
      <c r="T1171" s="193"/>
      <c r="U1171" s="193"/>
      <c r="V1171" s="1068"/>
      <c r="W1171" s="1068"/>
      <c r="X1171" s="1321"/>
      <c r="Y1171" s="1068"/>
      <c r="Z1171" s="193"/>
      <c r="AA1171" s="193"/>
      <c r="AB1171" s="193"/>
      <c r="AC1171" s="193"/>
      <c r="AD1171" s="193"/>
      <c r="AE1171" s="193"/>
      <c r="AF1171" s="193"/>
    </row>
    <row r="1172" spans="1:32">
      <c r="A1172" s="193"/>
      <c r="B1172" s="193"/>
      <c r="C1172" s="193"/>
      <c r="D1172" s="193"/>
      <c r="E1172" s="193"/>
      <c r="F1172" s="193"/>
      <c r="G1172" s="193"/>
      <c r="H1172" s="193"/>
      <c r="I1172" s="193"/>
      <c r="J1172" s="193"/>
      <c r="K1172" s="193"/>
      <c r="L1172" s="193"/>
      <c r="M1172" s="193"/>
      <c r="N1172" s="193"/>
      <c r="O1172" s="193"/>
      <c r="P1172" s="193"/>
      <c r="Q1172" s="193"/>
      <c r="R1172" s="193"/>
      <c r="S1172" s="193"/>
      <c r="T1172" s="193"/>
      <c r="U1172" s="193"/>
      <c r="V1172" s="1068"/>
      <c r="W1172" s="1068"/>
      <c r="X1172" s="1321"/>
      <c r="Y1172" s="1068"/>
      <c r="Z1172" s="193"/>
      <c r="AA1172" s="193"/>
      <c r="AB1172" s="193"/>
      <c r="AC1172" s="193"/>
      <c r="AD1172" s="193"/>
      <c r="AE1172" s="193"/>
      <c r="AF1172" s="193"/>
    </row>
    <row r="1173" spans="1:32">
      <c r="A1173" s="193"/>
      <c r="B1173" s="193"/>
      <c r="C1173" s="193"/>
      <c r="D1173" s="193"/>
      <c r="E1173" s="193"/>
      <c r="F1173" s="193"/>
      <c r="G1173" s="193"/>
      <c r="H1173" s="193"/>
      <c r="I1173" s="193"/>
      <c r="J1173" s="193"/>
      <c r="K1173" s="193"/>
      <c r="L1173" s="193"/>
      <c r="M1173" s="193"/>
      <c r="N1173" s="193"/>
      <c r="O1173" s="193"/>
      <c r="P1173" s="193"/>
      <c r="Q1173" s="193"/>
      <c r="R1173" s="193"/>
      <c r="S1173" s="193"/>
      <c r="T1173" s="193"/>
      <c r="U1173" s="193"/>
      <c r="V1173" s="1068"/>
      <c r="W1173" s="1068"/>
      <c r="X1173" s="1321"/>
      <c r="Y1173" s="1068"/>
      <c r="Z1173" s="193"/>
      <c r="AA1173" s="193"/>
      <c r="AB1173" s="193"/>
      <c r="AC1173" s="193"/>
      <c r="AD1173" s="193"/>
      <c r="AE1173" s="193"/>
      <c r="AF1173" s="193"/>
    </row>
    <row r="1174" spans="1:32">
      <c r="A1174" s="193"/>
      <c r="B1174" s="193"/>
      <c r="C1174" s="193"/>
      <c r="D1174" s="193"/>
      <c r="E1174" s="193"/>
      <c r="F1174" s="193"/>
      <c r="G1174" s="193"/>
      <c r="H1174" s="193"/>
      <c r="I1174" s="193"/>
      <c r="J1174" s="193"/>
      <c r="K1174" s="193"/>
      <c r="L1174" s="193"/>
      <c r="M1174" s="193"/>
      <c r="N1174" s="193"/>
      <c r="O1174" s="193"/>
      <c r="P1174" s="193"/>
      <c r="Q1174" s="193"/>
      <c r="R1174" s="193"/>
      <c r="S1174" s="193"/>
      <c r="T1174" s="193"/>
      <c r="U1174" s="193"/>
      <c r="V1174" s="1068"/>
      <c r="W1174" s="1068"/>
      <c r="X1174" s="1321"/>
      <c r="Y1174" s="1068"/>
      <c r="Z1174" s="193"/>
      <c r="AA1174" s="193"/>
      <c r="AB1174" s="193"/>
      <c r="AC1174" s="193"/>
      <c r="AD1174" s="193"/>
      <c r="AE1174" s="193"/>
      <c r="AF1174" s="193"/>
    </row>
    <row r="1175" spans="1:32">
      <c r="A1175" s="193"/>
      <c r="B1175" s="193"/>
      <c r="C1175" s="193"/>
      <c r="D1175" s="193"/>
      <c r="E1175" s="193"/>
      <c r="F1175" s="193"/>
      <c r="G1175" s="193"/>
      <c r="H1175" s="193"/>
      <c r="I1175" s="193"/>
      <c r="J1175" s="193"/>
      <c r="K1175" s="193"/>
      <c r="L1175" s="193"/>
      <c r="M1175" s="193"/>
      <c r="N1175" s="193"/>
      <c r="O1175" s="193"/>
      <c r="P1175" s="193"/>
      <c r="Q1175" s="193"/>
      <c r="R1175" s="193"/>
      <c r="S1175" s="193"/>
      <c r="T1175" s="193"/>
      <c r="U1175" s="193"/>
      <c r="V1175" s="1068"/>
      <c r="W1175" s="1068"/>
      <c r="X1175" s="1321"/>
      <c r="Y1175" s="1068"/>
      <c r="Z1175" s="193"/>
      <c r="AA1175" s="193"/>
      <c r="AB1175" s="193"/>
      <c r="AC1175" s="193"/>
      <c r="AD1175" s="193"/>
      <c r="AE1175" s="193"/>
      <c r="AF1175" s="193"/>
    </row>
    <row r="1176" spans="1:32">
      <c r="A1176" s="193"/>
      <c r="B1176" s="193"/>
      <c r="C1176" s="193"/>
      <c r="D1176" s="193"/>
      <c r="E1176" s="193"/>
      <c r="F1176" s="193"/>
      <c r="G1176" s="193"/>
      <c r="H1176" s="193"/>
      <c r="I1176" s="193"/>
      <c r="J1176" s="193"/>
      <c r="K1176" s="193"/>
      <c r="L1176" s="193"/>
      <c r="M1176" s="193"/>
      <c r="N1176" s="193"/>
      <c r="O1176" s="193"/>
      <c r="P1176" s="193"/>
      <c r="Q1176" s="193"/>
      <c r="R1176" s="193"/>
      <c r="S1176" s="193"/>
      <c r="T1176" s="193"/>
      <c r="U1176" s="193"/>
      <c r="V1176" s="1068"/>
      <c r="W1176" s="1068"/>
      <c r="X1176" s="1321"/>
      <c r="Y1176" s="1068"/>
      <c r="Z1176" s="193"/>
      <c r="AA1176" s="193"/>
      <c r="AB1176" s="193"/>
      <c r="AC1176" s="193"/>
      <c r="AD1176" s="193"/>
      <c r="AE1176" s="193"/>
      <c r="AF1176" s="193"/>
    </row>
    <row r="1177" spans="1:32">
      <c r="A1177" s="193"/>
      <c r="B1177" s="193"/>
      <c r="C1177" s="193"/>
      <c r="D1177" s="193"/>
      <c r="E1177" s="193"/>
      <c r="F1177" s="193"/>
      <c r="G1177" s="193"/>
      <c r="H1177" s="193"/>
      <c r="I1177" s="193"/>
      <c r="J1177" s="193"/>
      <c r="K1177" s="193"/>
      <c r="L1177" s="193"/>
      <c r="M1177" s="193"/>
      <c r="N1177" s="193"/>
      <c r="O1177" s="193"/>
      <c r="P1177" s="193"/>
      <c r="Q1177" s="193"/>
      <c r="R1177" s="193"/>
      <c r="S1177" s="193"/>
      <c r="T1177" s="193"/>
      <c r="U1177" s="193"/>
      <c r="V1177" s="1068"/>
      <c r="W1177" s="1068"/>
      <c r="X1177" s="1321"/>
      <c r="Y1177" s="1068"/>
      <c r="Z1177" s="193"/>
      <c r="AA1177" s="193"/>
      <c r="AB1177" s="193"/>
      <c r="AC1177" s="193"/>
      <c r="AD1177" s="193"/>
      <c r="AE1177" s="193"/>
      <c r="AF1177" s="193"/>
    </row>
    <row r="1178" spans="1:32">
      <c r="A1178" s="193"/>
      <c r="B1178" s="193"/>
      <c r="C1178" s="193"/>
      <c r="D1178" s="193"/>
      <c r="E1178" s="193"/>
      <c r="F1178" s="193"/>
      <c r="G1178" s="193"/>
      <c r="H1178" s="193"/>
      <c r="I1178" s="193"/>
      <c r="J1178" s="193"/>
      <c r="K1178" s="193"/>
      <c r="L1178" s="193"/>
      <c r="M1178" s="193"/>
      <c r="N1178" s="193"/>
      <c r="O1178" s="193"/>
      <c r="P1178" s="193"/>
      <c r="Q1178" s="193"/>
      <c r="R1178" s="193"/>
      <c r="S1178" s="193"/>
      <c r="T1178" s="193"/>
      <c r="U1178" s="193"/>
      <c r="V1178" s="1068"/>
      <c r="W1178" s="1068"/>
      <c r="X1178" s="1321"/>
      <c r="Y1178" s="1068"/>
      <c r="Z1178" s="193"/>
      <c r="AA1178" s="193"/>
      <c r="AB1178" s="193"/>
      <c r="AC1178" s="193"/>
      <c r="AD1178" s="193"/>
      <c r="AE1178" s="193"/>
      <c r="AF1178" s="193"/>
    </row>
    <row r="1179" spans="1:32">
      <c r="A1179" s="193"/>
      <c r="B1179" s="193"/>
      <c r="C1179" s="193"/>
      <c r="D1179" s="193"/>
      <c r="E1179" s="193"/>
      <c r="F1179" s="193"/>
      <c r="G1179" s="193"/>
      <c r="H1179" s="193"/>
      <c r="I1179" s="193"/>
      <c r="J1179" s="193"/>
      <c r="K1179" s="193"/>
      <c r="L1179" s="193"/>
      <c r="M1179" s="193"/>
      <c r="N1179" s="193"/>
      <c r="O1179" s="193"/>
      <c r="P1179" s="193"/>
      <c r="Q1179" s="193"/>
      <c r="R1179" s="193"/>
      <c r="S1179" s="193"/>
      <c r="T1179" s="193"/>
      <c r="U1179" s="193"/>
      <c r="V1179" s="1068"/>
      <c r="W1179" s="1068"/>
      <c r="X1179" s="1321"/>
      <c r="Y1179" s="1068"/>
      <c r="Z1179" s="193"/>
      <c r="AA1179" s="193"/>
      <c r="AB1179" s="193"/>
      <c r="AC1179" s="193"/>
      <c r="AD1179" s="193"/>
      <c r="AE1179" s="193"/>
      <c r="AF1179" s="193"/>
    </row>
    <row r="1180" spans="1:32">
      <c r="A1180" s="193"/>
      <c r="B1180" s="193"/>
      <c r="C1180" s="193"/>
      <c r="D1180" s="193"/>
      <c r="E1180" s="193"/>
      <c r="F1180" s="193"/>
      <c r="G1180" s="193"/>
      <c r="H1180" s="193"/>
      <c r="I1180" s="193"/>
      <c r="J1180" s="193"/>
      <c r="K1180" s="193"/>
      <c r="L1180" s="193"/>
      <c r="M1180" s="193"/>
      <c r="N1180" s="193"/>
      <c r="O1180" s="193"/>
      <c r="P1180" s="193"/>
      <c r="Q1180" s="193"/>
      <c r="R1180" s="193"/>
      <c r="S1180" s="193"/>
      <c r="T1180" s="193"/>
      <c r="U1180" s="193"/>
      <c r="V1180" s="1068"/>
      <c r="W1180" s="1068"/>
      <c r="X1180" s="1321"/>
      <c r="Y1180" s="1068"/>
      <c r="Z1180" s="193"/>
      <c r="AA1180" s="193"/>
      <c r="AB1180" s="193"/>
      <c r="AC1180" s="193"/>
      <c r="AD1180" s="193"/>
      <c r="AE1180" s="193"/>
      <c r="AF1180" s="193"/>
    </row>
    <row r="1181" spans="1:32">
      <c r="A1181" s="193"/>
      <c r="B1181" s="193"/>
      <c r="C1181" s="193"/>
      <c r="D1181" s="193"/>
      <c r="E1181" s="193"/>
      <c r="F1181" s="193"/>
      <c r="G1181" s="193"/>
      <c r="H1181" s="193"/>
      <c r="I1181" s="193"/>
      <c r="J1181" s="193"/>
      <c r="K1181" s="193"/>
      <c r="L1181" s="193"/>
      <c r="M1181" s="193"/>
      <c r="N1181" s="193"/>
      <c r="O1181" s="193"/>
      <c r="P1181" s="193"/>
      <c r="Q1181" s="193"/>
      <c r="R1181" s="193"/>
      <c r="S1181" s="193"/>
      <c r="T1181" s="193"/>
      <c r="U1181" s="193"/>
      <c r="V1181" s="1068"/>
      <c r="W1181" s="1068"/>
      <c r="X1181" s="1321"/>
      <c r="Y1181" s="1068"/>
      <c r="Z1181" s="193"/>
      <c r="AA1181" s="193"/>
      <c r="AB1181" s="193"/>
      <c r="AC1181" s="193"/>
      <c r="AD1181" s="193"/>
      <c r="AE1181" s="193"/>
      <c r="AF1181" s="193"/>
    </row>
    <row r="1182" spans="1:32">
      <c r="A1182" s="193"/>
      <c r="B1182" s="193"/>
      <c r="C1182" s="193"/>
      <c r="D1182" s="193"/>
      <c r="E1182" s="193"/>
      <c r="F1182" s="193"/>
      <c r="G1182" s="193"/>
      <c r="H1182" s="193"/>
      <c r="I1182" s="193"/>
      <c r="J1182" s="193"/>
      <c r="K1182" s="193"/>
      <c r="L1182" s="193"/>
      <c r="M1182" s="193"/>
      <c r="N1182" s="193"/>
      <c r="O1182" s="193"/>
      <c r="P1182" s="193"/>
      <c r="Q1182" s="193"/>
      <c r="R1182" s="193"/>
      <c r="S1182" s="193"/>
      <c r="T1182" s="193"/>
      <c r="U1182" s="193"/>
      <c r="V1182" s="1068"/>
      <c r="W1182" s="1068"/>
      <c r="X1182" s="1321"/>
      <c r="Y1182" s="1068"/>
      <c r="Z1182" s="193"/>
      <c r="AA1182" s="193"/>
      <c r="AB1182" s="193"/>
      <c r="AC1182" s="193"/>
      <c r="AD1182" s="193"/>
      <c r="AE1182" s="193"/>
      <c r="AF1182" s="193"/>
    </row>
    <row r="1183" spans="1:32">
      <c r="A1183" s="193"/>
      <c r="B1183" s="193"/>
      <c r="C1183" s="193"/>
      <c r="D1183" s="193"/>
      <c r="E1183" s="193"/>
      <c r="F1183" s="193"/>
      <c r="G1183" s="193"/>
      <c r="H1183" s="193"/>
      <c r="I1183" s="193"/>
      <c r="J1183" s="193"/>
      <c r="K1183" s="193"/>
      <c r="L1183" s="193"/>
      <c r="M1183" s="193"/>
      <c r="N1183" s="193"/>
      <c r="O1183" s="193"/>
      <c r="P1183" s="193"/>
      <c r="Q1183" s="193"/>
      <c r="R1183" s="193"/>
      <c r="S1183" s="193"/>
      <c r="T1183" s="193"/>
      <c r="U1183" s="193"/>
      <c r="V1183" s="1068"/>
      <c r="W1183" s="1068"/>
      <c r="X1183" s="1321"/>
      <c r="Y1183" s="1068"/>
      <c r="Z1183" s="193"/>
      <c r="AA1183" s="193"/>
      <c r="AB1183" s="193"/>
      <c r="AC1183" s="193"/>
      <c r="AD1183" s="193"/>
      <c r="AE1183" s="193"/>
      <c r="AF1183" s="193"/>
    </row>
    <row r="1184" spans="1:32">
      <c r="A1184" s="193"/>
      <c r="B1184" s="193"/>
      <c r="C1184" s="193"/>
      <c r="D1184" s="193"/>
      <c r="E1184" s="193"/>
      <c r="F1184" s="193"/>
      <c r="G1184" s="193"/>
      <c r="H1184" s="193"/>
      <c r="I1184" s="193"/>
      <c r="J1184" s="193"/>
      <c r="K1184" s="193"/>
      <c r="L1184" s="193"/>
      <c r="M1184" s="193"/>
      <c r="N1184" s="193"/>
      <c r="O1184" s="193"/>
      <c r="P1184" s="193"/>
      <c r="Q1184" s="193"/>
      <c r="R1184" s="193"/>
      <c r="S1184" s="193"/>
      <c r="T1184" s="193"/>
      <c r="U1184" s="193"/>
      <c r="V1184" s="1068"/>
      <c r="W1184" s="1068"/>
      <c r="X1184" s="1321"/>
      <c r="Y1184" s="1068"/>
      <c r="Z1184" s="193"/>
      <c r="AA1184" s="193"/>
      <c r="AB1184" s="193"/>
      <c r="AC1184" s="193"/>
      <c r="AD1184" s="193"/>
      <c r="AE1184" s="193"/>
      <c r="AF1184" s="193"/>
    </row>
    <row r="1185" spans="1:32">
      <c r="A1185" s="193"/>
      <c r="B1185" s="193"/>
      <c r="C1185" s="193"/>
      <c r="D1185" s="193"/>
      <c r="E1185" s="193"/>
      <c r="F1185" s="193"/>
      <c r="G1185" s="193"/>
      <c r="H1185" s="193"/>
      <c r="I1185" s="193"/>
      <c r="J1185" s="193"/>
      <c r="K1185" s="193"/>
      <c r="L1185" s="193"/>
      <c r="M1185" s="193"/>
      <c r="N1185" s="193"/>
      <c r="O1185" s="193"/>
      <c r="P1185" s="193"/>
      <c r="Q1185" s="193"/>
      <c r="R1185" s="193"/>
      <c r="S1185" s="193"/>
      <c r="T1185" s="193"/>
      <c r="U1185" s="193"/>
      <c r="V1185" s="1068"/>
      <c r="W1185" s="1068"/>
      <c r="X1185" s="1321"/>
      <c r="Y1185" s="1068"/>
      <c r="Z1185" s="193"/>
      <c r="AA1185" s="193"/>
      <c r="AB1185" s="193"/>
      <c r="AC1185" s="193"/>
      <c r="AD1185" s="193"/>
      <c r="AE1185" s="193"/>
      <c r="AF1185" s="193"/>
    </row>
    <row r="1186" spans="1:32">
      <c r="A1186" s="193"/>
      <c r="B1186" s="193"/>
      <c r="C1186" s="193"/>
      <c r="D1186" s="193"/>
      <c r="E1186" s="193"/>
      <c r="F1186" s="193"/>
      <c r="G1186" s="193"/>
      <c r="H1186" s="193"/>
      <c r="I1186" s="193"/>
      <c r="J1186" s="193"/>
      <c r="K1186" s="193"/>
      <c r="L1186" s="193"/>
      <c r="M1186" s="193"/>
      <c r="N1186" s="193"/>
      <c r="O1186" s="193"/>
      <c r="P1186" s="193"/>
      <c r="Q1186" s="193"/>
      <c r="R1186" s="193"/>
      <c r="S1186" s="193"/>
      <c r="T1186" s="193"/>
      <c r="U1186" s="193"/>
      <c r="V1186" s="1068"/>
      <c r="W1186" s="1068"/>
      <c r="X1186" s="1321"/>
      <c r="Y1186" s="1068"/>
      <c r="Z1186" s="193"/>
      <c r="AA1186" s="193"/>
      <c r="AB1186" s="193"/>
      <c r="AC1186" s="193"/>
      <c r="AD1186" s="193"/>
      <c r="AE1186" s="193"/>
      <c r="AF1186" s="193"/>
    </row>
    <row r="1187" spans="1:32">
      <c r="A1187" s="193"/>
      <c r="B1187" s="193"/>
      <c r="C1187" s="193"/>
      <c r="D1187" s="193"/>
      <c r="E1187" s="193"/>
      <c r="F1187" s="193"/>
      <c r="G1187" s="193"/>
      <c r="H1187" s="193"/>
      <c r="I1187" s="193"/>
      <c r="J1187" s="193"/>
      <c r="K1187" s="193"/>
      <c r="L1187" s="193"/>
      <c r="M1187" s="193"/>
      <c r="N1187" s="193"/>
      <c r="O1187" s="193"/>
      <c r="P1187" s="193"/>
      <c r="Q1187" s="193"/>
      <c r="R1187" s="193"/>
      <c r="S1187" s="193"/>
      <c r="T1187" s="193"/>
      <c r="U1187" s="193"/>
      <c r="V1187" s="1068"/>
      <c r="W1187" s="1068"/>
      <c r="X1187" s="1321"/>
      <c r="Y1187" s="1068"/>
      <c r="Z1187" s="193"/>
      <c r="AA1187" s="193"/>
      <c r="AB1187" s="193"/>
      <c r="AC1187" s="193"/>
      <c r="AD1187" s="193"/>
      <c r="AE1187" s="193"/>
      <c r="AF1187" s="193"/>
    </row>
    <row r="1188" spans="1:32">
      <c r="A1188" s="193"/>
      <c r="B1188" s="193"/>
      <c r="C1188" s="193"/>
      <c r="D1188" s="193"/>
      <c r="E1188" s="193"/>
      <c r="F1188" s="193"/>
      <c r="G1188" s="193"/>
      <c r="H1188" s="193"/>
      <c r="I1188" s="193"/>
      <c r="J1188" s="193"/>
      <c r="K1188" s="193"/>
      <c r="L1188" s="193"/>
      <c r="M1188" s="193"/>
      <c r="N1188" s="193"/>
      <c r="O1188" s="193"/>
      <c r="P1188" s="193"/>
      <c r="Q1188" s="193"/>
      <c r="R1188" s="193"/>
      <c r="S1188" s="193"/>
      <c r="T1188" s="193"/>
      <c r="U1188" s="193"/>
      <c r="V1188" s="1068"/>
      <c r="W1188" s="1068"/>
      <c r="X1188" s="1321"/>
      <c r="Y1188" s="1068"/>
      <c r="Z1188" s="193"/>
      <c r="AA1188" s="193"/>
      <c r="AB1188" s="193"/>
      <c r="AC1188" s="193"/>
      <c r="AD1188" s="193"/>
      <c r="AE1188" s="193"/>
      <c r="AF1188" s="193"/>
    </row>
    <row r="1189" spans="1:32">
      <c r="A1189" s="193"/>
      <c r="B1189" s="193"/>
      <c r="C1189" s="193"/>
      <c r="D1189" s="193"/>
      <c r="E1189" s="193"/>
      <c r="F1189" s="193"/>
      <c r="G1189" s="193"/>
      <c r="H1189" s="193"/>
      <c r="I1189" s="193"/>
      <c r="J1189" s="193"/>
      <c r="K1189" s="193"/>
      <c r="L1189" s="193"/>
      <c r="M1189" s="193"/>
      <c r="N1189" s="193"/>
      <c r="O1189" s="193"/>
      <c r="P1189" s="193"/>
      <c r="Q1189" s="193"/>
      <c r="R1189" s="193"/>
      <c r="S1189" s="193"/>
      <c r="T1189" s="193"/>
      <c r="U1189" s="193"/>
      <c r="V1189" s="1068"/>
      <c r="W1189" s="1068"/>
      <c r="X1189" s="1321"/>
      <c r="Y1189" s="1068"/>
      <c r="Z1189" s="193"/>
      <c r="AA1189" s="193"/>
      <c r="AB1189" s="193"/>
      <c r="AC1189" s="193"/>
      <c r="AD1189" s="193"/>
      <c r="AE1189" s="193"/>
      <c r="AF1189" s="193"/>
    </row>
    <row r="1190" spans="1:32">
      <c r="A1190" s="193"/>
      <c r="B1190" s="193"/>
      <c r="C1190" s="193"/>
      <c r="D1190" s="193"/>
      <c r="E1190" s="193"/>
      <c r="F1190" s="193"/>
      <c r="G1190" s="193"/>
      <c r="H1190" s="193"/>
      <c r="I1190" s="193"/>
      <c r="J1190" s="193"/>
      <c r="K1190" s="193"/>
      <c r="L1190" s="193"/>
      <c r="M1190" s="193"/>
      <c r="N1190" s="193"/>
      <c r="O1190" s="193"/>
      <c r="P1190" s="193"/>
      <c r="Q1190" s="193"/>
      <c r="R1190" s="193"/>
      <c r="S1190" s="193"/>
      <c r="T1190" s="193"/>
      <c r="U1190" s="193"/>
      <c r="V1190" s="1068"/>
      <c r="W1190" s="1068"/>
      <c r="X1190" s="1321"/>
      <c r="Y1190" s="1068"/>
      <c r="Z1190" s="193"/>
      <c r="AA1190" s="193"/>
      <c r="AB1190" s="193"/>
      <c r="AC1190" s="193"/>
      <c r="AD1190" s="193"/>
      <c r="AE1190" s="193"/>
      <c r="AF1190" s="193"/>
    </row>
    <row r="1191" spans="1:32">
      <c r="A1191" s="193"/>
      <c r="B1191" s="193"/>
      <c r="C1191" s="193"/>
      <c r="D1191" s="193"/>
      <c r="E1191" s="193"/>
      <c r="F1191" s="193"/>
      <c r="G1191" s="193"/>
      <c r="H1191" s="193"/>
      <c r="I1191" s="193"/>
      <c r="J1191" s="193"/>
      <c r="K1191" s="193"/>
      <c r="L1191" s="193"/>
      <c r="M1191" s="193"/>
      <c r="N1191" s="193"/>
      <c r="O1191" s="193"/>
      <c r="P1191" s="193"/>
      <c r="Q1191" s="193"/>
      <c r="R1191" s="193"/>
      <c r="S1191" s="193"/>
      <c r="T1191" s="193"/>
      <c r="U1191" s="193"/>
      <c r="V1191" s="1068"/>
      <c r="W1191" s="1068"/>
      <c r="X1191" s="1321"/>
      <c r="Y1191" s="1068"/>
      <c r="Z1191" s="193"/>
      <c r="AA1191" s="193"/>
      <c r="AB1191" s="193"/>
      <c r="AC1191" s="193"/>
      <c r="AD1191" s="193"/>
      <c r="AE1191" s="193"/>
      <c r="AF1191" s="193"/>
    </row>
    <row r="1192" spans="1:32">
      <c r="A1192" s="193"/>
      <c r="B1192" s="193"/>
      <c r="C1192" s="193"/>
      <c r="D1192" s="193"/>
      <c r="E1192" s="193"/>
      <c r="F1192" s="193"/>
      <c r="G1192" s="193"/>
      <c r="H1192" s="193"/>
      <c r="I1192" s="193"/>
      <c r="J1192" s="193"/>
      <c r="K1192" s="193"/>
      <c r="L1192" s="193"/>
      <c r="M1192" s="193"/>
      <c r="N1192" s="193"/>
      <c r="O1192" s="193"/>
      <c r="P1192" s="193"/>
      <c r="Q1192" s="193"/>
      <c r="R1192" s="193"/>
      <c r="S1192" s="193"/>
      <c r="T1192" s="193"/>
      <c r="U1192" s="193"/>
      <c r="V1192" s="1068"/>
      <c r="W1192" s="1068"/>
      <c r="X1192" s="1321"/>
      <c r="Y1192" s="1068"/>
      <c r="Z1192" s="193"/>
      <c r="AA1192" s="193"/>
      <c r="AB1192" s="193"/>
      <c r="AC1192" s="193"/>
      <c r="AD1192" s="193"/>
      <c r="AE1192" s="193"/>
      <c r="AF1192" s="193"/>
    </row>
    <row r="1193" spans="1:32">
      <c r="A1193" s="193"/>
      <c r="B1193" s="193"/>
      <c r="C1193" s="193"/>
      <c r="D1193" s="193"/>
      <c r="E1193" s="193"/>
      <c r="F1193" s="193"/>
      <c r="G1193" s="193"/>
      <c r="H1193" s="193"/>
      <c r="I1193" s="193"/>
      <c r="J1193" s="193"/>
      <c r="K1193" s="193"/>
      <c r="L1193" s="193"/>
      <c r="M1193" s="193"/>
      <c r="N1193" s="193"/>
      <c r="O1193" s="193"/>
      <c r="P1193" s="193"/>
      <c r="Q1193" s="193"/>
      <c r="R1193" s="193"/>
      <c r="S1193" s="193"/>
      <c r="T1193" s="193"/>
      <c r="U1193" s="193"/>
      <c r="V1193" s="1068"/>
      <c r="W1193" s="1068"/>
      <c r="X1193" s="1321"/>
      <c r="Y1193" s="1068"/>
      <c r="Z1193" s="193"/>
      <c r="AA1193" s="193"/>
      <c r="AB1193" s="193"/>
      <c r="AC1193" s="193"/>
      <c r="AD1193" s="193"/>
      <c r="AE1193" s="193"/>
      <c r="AF1193" s="193"/>
    </row>
    <row r="1194" spans="1:32">
      <c r="A1194" s="193"/>
      <c r="B1194" s="193"/>
      <c r="C1194" s="193"/>
      <c r="D1194" s="193"/>
      <c r="E1194" s="193"/>
      <c r="F1194" s="193"/>
      <c r="G1194" s="193"/>
      <c r="H1194" s="193"/>
      <c r="I1194" s="193"/>
      <c r="J1194" s="193"/>
      <c r="K1194" s="193"/>
      <c r="L1194" s="193"/>
      <c r="M1194" s="193"/>
      <c r="N1194" s="193"/>
      <c r="O1194" s="193"/>
      <c r="P1194" s="193"/>
      <c r="Q1194" s="193"/>
      <c r="R1194" s="193"/>
      <c r="S1194" s="193"/>
      <c r="T1194" s="193"/>
      <c r="U1194" s="193"/>
      <c r="V1194" s="1068"/>
      <c r="W1194" s="1068"/>
      <c r="X1194" s="1321"/>
      <c r="Y1194" s="1068"/>
      <c r="Z1194" s="193"/>
      <c r="AA1194" s="193"/>
      <c r="AB1194" s="193"/>
      <c r="AC1194" s="193"/>
      <c r="AD1194" s="193"/>
      <c r="AE1194" s="193"/>
      <c r="AF1194" s="193"/>
    </row>
    <row r="1195" spans="1:32">
      <c r="A1195" s="193"/>
      <c r="B1195" s="193"/>
      <c r="C1195" s="193"/>
      <c r="D1195" s="193"/>
      <c r="E1195" s="193"/>
      <c r="F1195" s="193"/>
      <c r="G1195" s="193"/>
      <c r="H1195" s="193"/>
      <c r="I1195" s="193"/>
      <c r="J1195" s="193"/>
      <c r="K1195" s="193"/>
      <c r="L1195" s="193"/>
      <c r="M1195" s="193"/>
      <c r="N1195" s="193"/>
      <c r="O1195" s="193"/>
      <c r="P1195" s="193"/>
      <c r="Q1195" s="193"/>
      <c r="R1195" s="193"/>
      <c r="S1195" s="193"/>
      <c r="T1195" s="193"/>
      <c r="U1195" s="193"/>
      <c r="V1195" s="1068"/>
      <c r="W1195" s="1068"/>
      <c r="X1195" s="1321"/>
      <c r="Y1195" s="1068"/>
      <c r="Z1195" s="193"/>
      <c r="AA1195" s="193"/>
      <c r="AB1195" s="193"/>
      <c r="AC1195" s="193"/>
      <c r="AD1195" s="193"/>
      <c r="AE1195" s="193"/>
      <c r="AF1195" s="193"/>
    </row>
    <row r="1196" spans="1:32">
      <c r="A1196" s="193"/>
      <c r="B1196" s="193"/>
      <c r="C1196" s="193"/>
      <c r="D1196" s="193"/>
      <c r="E1196" s="193"/>
      <c r="F1196" s="193"/>
      <c r="G1196" s="193"/>
      <c r="H1196" s="193"/>
      <c r="I1196" s="193"/>
      <c r="J1196" s="193"/>
      <c r="K1196" s="193"/>
      <c r="L1196" s="193"/>
      <c r="M1196" s="193"/>
      <c r="N1196" s="193"/>
      <c r="O1196" s="193"/>
      <c r="P1196" s="193"/>
      <c r="Q1196" s="193"/>
      <c r="R1196" s="193"/>
      <c r="S1196" s="193"/>
      <c r="T1196" s="193"/>
      <c r="U1196" s="193"/>
      <c r="V1196" s="1068"/>
      <c r="W1196" s="1068"/>
      <c r="X1196" s="1321"/>
      <c r="Y1196" s="1068"/>
      <c r="Z1196" s="193"/>
      <c r="AA1196" s="193"/>
      <c r="AB1196" s="193"/>
      <c r="AC1196" s="193"/>
      <c r="AD1196" s="193"/>
      <c r="AE1196" s="193"/>
      <c r="AF1196" s="193"/>
    </row>
    <row r="1197" spans="1:32">
      <c r="A1197" s="193"/>
      <c r="B1197" s="193"/>
      <c r="C1197" s="193"/>
      <c r="D1197" s="193"/>
      <c r="E1197" s="193"/>
      <c r="F1197" s="193"/>
      <c r="G1197" s="193"/>
      <c r="H1197" s="193"/>
      <c r="I1197" s="193"/>
      <c r="J1197" s="193"/>
      <c r="K1197" s="193"/>
      <c r="L1197" s="193"/>
      <c r="M1197" s="193"/>
      <c r="N1197" s="193"/>
      <c r="O1197" s="193"/>
      <c r="P1197" s="193"/>
      <c r="Q1197" s="193"/>
      <c r="R1197" s="193"/>
      <c r="S1197" s="193"/>
      <c r="T1197" s="193"/>
      <c r="U1197" s="193"/>
      <c r="V1197" s="1068"/>
      <c r="W1197" s="1068"/>
      <c r="X1197" s="1321"/>
      <c r="Y1197" s="1068"/>
      <c r="Z1197" s="193"/>
      <c r="AA1197" s="193"/>
      <c r="AB1197" s="193"/>
      <c r="AC1197" s="193"/>
      <c r="AD1197" s="193"/>
      <c r="AE1197" s="193"/>
      <c r="AF1197" s="193"/>
    </row>
    <row r="1198" spans="1:32">
      <c r="A1198" s="193"/>
      <c r="B1198" s="193"/>
      <c r="C1198" s="193"/>
      <c r="D1198" s="193"/>
      <c r="E1198" s="193"/>
      <c r="F1198" s="193"/>
      <c r="G1198" s="193"/>
      <c r="H1198" s="193"/>
      <c r="I1198" s="193"/>
      <c r="J1198" s="193"/>
      <c r="K1198" s="193"/>
      <c r="L1198" s="193"/>
      <c r="M1198" s="193"/>
      <c r="N1198" s="193"/>
      <c r="O1198" s="193"/>
      <c r="P1198" s="193"/>
      <c r="Q1198" s="193"/>
      <c r="R1198" s="193"/>
      <c r="S1198" s="193"/>
      <c r="T1198" s="193"/>
      <c r="U1198" s="193"/>
      <c r="V1198" s="1068"/>
      <c r="W1198" s="1068"/>
      <c r="X1198" s="1321"/>
      <c r="Y1198" s="1068"/>
      <c r="Z1198" s="193"/>
      <c r="AA1198" s="193"/>
      <c r="AB1198" s="193"/>
      <c r="AC1198" s="193"/>
      <c r="AD1198" s="193"/>
      <c r="AE1198" s="193"/>
      <c r="AF1198" s="193"/>
    </row>
    <row r="1199" spans="1:32">
      <c r="A1199" s="193"/>
      <c r="B1199" s="193"/>
      <c r="C1199" s="193"/>
      <c r="D1199" s="193"/>
      <c r="E1199" s="193"/>
      <c r="F1199" s="193"/>
      <c r="G1199" s="193"/>
      <c r="H1199" s="193"/>
      <c r="I1199" s="193"/>
      <c r="J1199" s="193"/>
      <c r="K1199" s="193"/>
      <c r="L1199" s="193"/>
      <c r="M1199" s="193"/>
      <c r="N1199" s="193"/>
      <c r="O1199" s="193"/>
      <c r="P1199" s="193"/>
      <c r="Q1199" s="193"/>
      <c r="R1199" s="193"/>
      <c r="S1199" s="193"/>
      <c r="T1199" s="193"/>
      <c r="U1199" s="193"/>
      <c r="V1199" s="1068"/>
      <c r="W1199" s="1068"/>
      <c r="X1199" s="1321"/>
      <c r="Y1199" s="1068"/>
      <c r="Z1199" s="193"/>
      <c r="AA1199" s="193"/>
      <c r="AB1199" s="193"/>
      <c r="AC1199" s="193"/>
      <c r="AD1199" s="193"/>
      <c r="AE1199" s="193"/>
      <c r="AF1199" s="193"/>
    </row>
    <row r="1200" spans="1:32">
      <c r="A1200" s="193"/>
      <c r="B1200" s="193"/>
      <c r="C1200" s="193"/>
      <c r="D1200" s="193"/>
      <c r="E1200" s="193"/>
      <c r="F1200" s="193"/>
      <c r="G1200" s="193"/>
      <c r="H1200" s="193"/>
      <c r="I1200" s="193"/>
      <c r="J1200" s="193"/>
      <c r="K1200" s="193"/>
      <c r="L1200" s="193"/>
      <c r="M1200" s="193"/>
      <c r="N1200" s="193"/>
      <c r="O1200" s="193"/>
      <c r="P1200" s="193"/>
      <c r="Q1200" s="193"/>
      <c r="R1200" s="193"/>
      <c r="S1200" s="193"/>
      <c r="T1200" s="193"/>
      <c r="U1200" s="193"/>
      <c r="V1200" s="1068"/>
      <c r="W1200" s="1068"/>
      <c r="X1200" s="1321"/>
      <c r="Y1200" s="1068"/>
      <c r="Z1200" s="193"/>
      <c r="AA1200" s="193"/>
      <c r="AB1200" s="193"/>
      <c r="AC1200" s="193"/>
      <c r="AD1200" s="193"/>
      <c r="AE1200" s="193"/>
      <c r="AF1200" s="193"/>
    </row>
    <row r="1201" spans="1:32">
      <c r="A1201" s="193"/>
      <c r="B1201" s="193"/>
      <c r="C1201" s="193"/>
      <c r="D1201" s="193"/>
      <c r="E1201" s="193"/>
      <c r="F1201" s="193"/>
      <c r="G1201" s="193"/>
      <c r="H1201" s="193"/>
      <c r="I1201" s="193"/>
      <c r="J1201" s="193"/>
      <c r="K1201" s="193"/>
      <c r="L1201" s="193"/>
      <c r="M1201" s="193"/>
      <c r="N1201" s="193"/>
      <c r="O1201" s="193"/>
      <c r="P1201" s="193"/>
      <c r="Q1201" s="193"/>
      <c r="R1201" s="193"/>
      <c r="S1201" s="193"/>
      <c r="T1201" s="193"/>
      <c r="U1201" s="193"/>
      <c r="V1201" s="1068"/>
      <c r="W1201" s="1068"/>
      <c r="X1201" s="1321"/>
      <c r="Y1201" s="1068"/>
      <c r="Z1201" s="193"/>
      <c r="AA1201" s="193"/>
      <c r="AB1201" s="193"/>
      <c r="AC1201" s="193"/>
      <c r="AD1201" s="193"/>
      <c r="AE1201" s="193"/>
      <c r="AF1201" s="193"/>
    </row>
    <row r="1202" spans="1:32">
      <c r="A1202" s="193"/>
      <c r="B1202" s="193"/>
      <c r="C1202" s="193"/>
      <c r="D1202" s="193"/>
      <c r="E1202" s="193"/>
      <c r="F1202" s="193"/>
      <c r="G1202" s="193"/>
      <c r="H1202" s="193"/>
      <c r="I1202" s="193"/>
      <c r="J1202" s="193"/>
      <c r="K1202" s="193"/>
      <c r="L1202" s="193"/>
      <c r="M1202" s="193"/>
      <c r="N1202" s="193"/>
      <c r="O1202" s="193"/>
      <c r="P1202" s="193"/>
      <c r="Q1202" s="193"/>
      <c r="R1202" s="193"/>
      <c r="S1202" s="193"/>
      <c r="T1202" s="193"/>
      <c r="U1202" s="193"/>
      <c r="V1202" s="1068"/>
      <c r="W1202" s="1068"/>
      <c r="X1202" s="1321"/>
      <c r="Y1202" s="1068"/>
      <c r="Z1202" s="193"/>
      <c r="AA1202" s="193"/>
      <c r="AB1202" s="193"/>
      <c r="AC1202" s="193"/>
      <c r="AD1202" s="193"/>
      <c r="AE1202" s="193"/>
      <c r="AF1202" s="193"/>
    </row>
    <row r="1203" spans="1:32">
      <c r="A1203" s="193"/>
      <c r="B1203" s="193"/>
      <c r="C1203" s="193"/>
      <c r="D1203" s="193"/>
      <c r="E1203" s="193"/>
      <c r="F1203" s="193"/>
      <c r="G1203" s="193"/>
      <c r="H1203" s="193"/>
      <c r="I1203" s="193"/>
      <c r="J1203" s="193"/>
      <c r="K1203" s="193"/>
      <c r="L1203" s="193"/>
      <c r="M1203" s="193"/>
      <c r="N1203" s="193"/>
      <c r="O1203" s="193"/>
      <c r="P1203" s="193"/>
      <c r="Q1203" s="193"/>
      <c r="R1203" s="193"/>
      <c r="S1203" s="193"/>
      <c r="T1203" s="193"/>
      <c r="U1203" s="193"/>
      <c r="V1203" s="1068"/>
      <c r="W1203" s="1068"/>
      <c r="X1203" s="1321"/>
      <c r="Y1203" s="1068"/>
      <c r="Z1203" s="193"/>
      <c r="AA1203" s="193"/>
      <c r="AB1203" s="193"/>
      <c r="AC1203" s="193"/>
      <c r="AD1203" s="193"/>
      <c r="AE1203" s="193"/>
      <c r="AF1203" s="193"/>
    </row>
    <row r="1204" spans="1:32">
      <c r="A1204" s="193"/>
      <c r="B1204" s="193"/>
      <c r="C1204" s="193"/>
      <c r="D1204" s="193"/>
      <c r="E1204" s="193"/>
      <c r="F1204" s="193"/>
      <c r="G1204" s="193"/>
      <c r="H1204" s="193"/>
      <c r="I1204" s="193"/>
      <c r="J1204" s="193"/>
      <c r="K1204" s="193"/>
      <c r="L1204" s="193"/>
      <c r="M1204" s="193"/>
      <c r="N1204" s="193"/>
      <c r="O1204" s="193"/>
      <c r="P1204" s="193"/>
      <c r="Q1204" s="193"/>
      <c r="R1204" s="193"/>
      <c r="S1204" s="193"/>
      <c r="T1204" s="193"/>
      <c r="U1204" s="193"/>
      <c r="V1204" s="1068"/>
      <c r="W1204" s="1068"/>
      <c r="X1204" s="1321"/>
      <c r="Y1204" s="1068"/>
      <c r="Z1204" s="193"/>
      <c r="AA1204" s="193"/>
      <c r="AB1204" s="193"/>
      <c r="AC1204" s="193"/>
      <c r="AD1204" s="193"/>
      <c r="AE1204" s="193"/>
      <c r="AF1204" s="193"/>
    </row>
    <row r="1205" spans="1:32">
      <c r="A1205" s="193"/>
      <c r="B1205" s="193"/>
      <c r="C1205" s="193"/>
      <c r="D1205" s="193"/>
      <c r="E1205" s="193"/>
      <c r="F1205" s="193"/>
      <c r="G1205" s="193"/>
      <c r="H1205" s="193"/>
      <c r="I1205" s="193"/>
      <c r="J1205" s="193"/>
      <c r="K1205" s="193"/>
      <c r="L1205" s="193"/>
      <c r="M1205" s="193"/>
      <c r="N1205" s="193"/>
      <c r="O1205" s="193"/>
      <c r="P1205" s="193"/>
      <c r="Q1205" s="193"/>
      <c r="R1205" s="193"/>
      <c r="S1205" s="193"/>
      <c r="T1205" s="193"/>
      <c r="U1205" s="193"/>
      <c r="V1205" s="1068"/>
      <c r="W1205" s="1068"/>
      <c r="X1205" s="1321"/>
      <c r="Y1205" s="1068"/>
      <c r="Z1205" s="193"/>
      <c r="AA1205" s="193"/>
      <c r="AB1205" s="193"/>
      <c r="AC1205" s="193"/>
      <c r="AD1205" s="193"/>
      <c r="AE1205" s="193"/>
      <c r="AF1205" s="193"/>
    </row>
    <row r="1206" spans="1:32">
      <c r="A1206" s="193"/>
      <c r="B1206" s="193"/>
      <c r="C1206" s="193"/>
      <c r="D1206" s="193"/>
      <c r="E1206" s="193"/>
      <c r="F1206" s="193"/>
      <c r="G1206" s="193"/>
      <c r="H1206" s="193"/>
      <c r="I1206" s="193"/>
      <c r="J1206" s="193"/>
      <c r="K1206" s="193"/>
      <c r="L1206" s="193"/>
      <c r="M1206" s="193"/>
      <c r="N1206" s="193"/>
      <c r="O1206" s="193"/>
      <c r="P1206" s="193"/>
      <c r="Q1206" s="193"/>
      <c r="R1206" s="193"/>
      <c r="S1206" s="193"/>
      <c r="T1206" s="193"/>
      <c r="U1206" s="193"/>
      <c r="V1206" s="1068"/>
      <c r="W1206" s="1068"/>
      <c r="X1206" s="1321"/>
      <c r="Y1206" s="1068"/>
      <c r="Z1206" s="193"/>
      <c r="AA1206" s="193"/>
      <c r="AB1206" s="193"/>
      <c r="AC1206" s="193"/>
      <c r="AD1206" s="193"/>
      <c r="AE1206" s="193"/>
      <c r="AF1206" s="193"/>
    </row>
    <row r="1207" spans="1:32">
      <c r="A1207" s="193"/>
      <c r="B1207" s="193"/>
      <c r="C1207" s="193"/>
      <c r="D1207" s="193"/>
      <c r="E1207" s="193"/>
      <c r="F1207" s="193"/>
      <c r="G1207" s="193"/>
      <c r="H1207" s="193"/>
      <c r="I1207" s="193"/>
      <c r="J1207" s="193"/>
      <c r="K1207" s="193"/>
      <c r="L1207" s="193"/>
      <c r="M1207" s="193"/>
      <c r="N1207" s="193"/>
      <c r="O1207" s="193"/>
      <c r="P1207" s="193"/>
      <c r="Q1207" s="193"/>
      <c r="R1207" s="193"/>
      <c r="S1207" s="193"/>
      <c r="T1207" s="193"/>
      <c r="U1207" s="193"/>
      <c r="V1207" s="1068"/>
      <c r="W1207" s="1068"/>
      <c r="X1207" s="1321"/>
      <c r="Y1207" s="1068"/>
      <c r="Z1207" s="193"/>
      <c r="AA1207" s="193"/>
      <c r="AB1207" s="193"/>
      <c r="AC1207" s="193"/>
      <c r="AD1207" s="193"/>
      <c r="AE1207" s="193"/>
      <c r="AF1207" s="193"/>
    </row>
    <row r="1208" spans="1:32">
      <c r="A1208" s="193"/>
      <c r="B1208" s="193"/>
      <c r="C1208" s="193"/>
      <c r="D1208" s="193"/>
      <c r="E1208" s="193"/>
      <c r="F1208" s="193"/>
      <c r="G1208" s="193"/>
      <c r="H1208" s="193"/>
      <c r="I1208" s="193"/>
      <c r="J1208" s="193"/>
      <c r="K1208" s="193"/>
      <c r="L1208" s="193"/>
      <c r="M1208" s="193"/>
      <c r="N1208" s="193"/>
      <c r="O1208" s="193"/>
      <c r="P1208" s="193"/>
      <c r="Q1208" s="193"/>
      <c r="R1208" s="193"/>
      <c r="S1208" s="193"/>
      <c r="T1208" s="193"/>
      <c r="U1208" s="193"/>
      <c r="V1208" s="1068"/>
      <c r="W1208" s="1068"/>
      <c r="X1208" s="1321"/>
      <c r="Y1208" s="1068"/>
      <c r="Z1208" s="193"/>
      <c r="AA1208" s="193"/>
      <c r="AB1208" s="193"/>
      <c r="AC1208" s="193"/>
      <c r="AD1208" s="193"/>
      <c r="AE1208" s="193"/>
      <c r="AF1208" s="193"/>
    </row>
    <row r="1209" spans="1:32">
      <c r="A1209" s="193"/>
      <c r="B1209" s="193"/>
      <c r="C1209" s="193"/>
      <c r="D1209" s="193"/>
      <c r="E1209" s="193"/>
      <c r="F1209" s="193"/>
      <c r="G1209" s="193"/>
      <c r="H1209" s="193"/>
      <c r="I1209" s="193"/>
      <c r="J1209" s="193"/>
      <c r="K1209" s="193"/>
      <c r="L1209" s="193"/>
      <c r="M1209" s="193"/>
      <c r="N1209" s="193"/>
      <c r="O1209" s="193"/>
      <c r="P1209" s="193"/>
      <c r="Q1209" s="193"/>
      <c r="R1209" s="193"/>
      <c r="S1209" s="193"/>
      <c r="T1209" s="193"/>
      <c r="U1209" s="193"/>
      <c r="V1209" s="1068"/>
      <c r="W1209" s="1068"/>
      <c r="X1209" s="1321"/>
      <c r="Y1209" s="1068"/>
      <c r="Z1209" s="193"/>
      <c r="AA1209" s="193"/>
      <c r="AB1209" s="193"/>
      <c r="AC1209" s="193"/>
      <c r="AD1209" s="193"/>
      <c r="AE1209" s="193"/>
      <c r="AF1209" s="193"/>
    </row>
    <row r="1210" spans="1:32">
      <c r="A1210" s="193"/>
      <c r="B1210" s="193"/>
      <c r="C1210" s="193"/>
      <c r="D1210" s="193"/>
      <c r="E1210" s="193"/>
      <c r="F1210" s="193"/>
      <c r="G1210" s="193"/>
      <c r="H1210" s="193"/>
      <c r="I1210" s="193"/>
      <c r="J1210" s="193"/>
      <c r="K1210" s="193"/>
      <c r="L1210" s="193"/>
      <c r="M1210" s="193"/>
      <c r="N1210" s="193"/>
      <c r="O1210" s="193"/>
      <c r="P1210" s="193"/>
      <c r="Q1210" s="193"/>
      <c r="R1210" s="193"/>
      <c r="S1210" s="193"/>
      <c r="T1210" s="193"/>
      <c r="U1210" s="193"/>
      <c r="V1210" s="1068"/>
      <c r="W1210" s="1068"/>
      <c r="X1210" s="1321"/>
      <c r="Y1210" s="1068"/>
      <c r="Z1210" s="193"/>
      <c r="AA1210" s="193"/>
      <c r="AB1210" s="193"/>
      <c r="AC1210" s="193"/>
      <c r="AD1210" s="193"/>
      <c r="AE1210" s="193"/>
      <c r="AF1210" s="193"/>
    </row>
    <row r="1211" spans="1:32">
      <c r="A1211" s="193"/>
      <c r="B1211" s="193"/>
      <c r="C1211" s="193"/>
      <c r="D1211" s="193"/>
      <c r="E1211" s="193"/>
      <c r="F1211" s="193"/>
      <c r="G1211" s="193"/>
      <c r="H1211" s="193"/>
      <c r="I1211" s="193"/>
      <c r="J1211" s="193"/>
      <c r="K1211" s="193"/>
      <c r="L1211" s="193"/>
      <c r="M1211" s="193"/>
      <c r="N1211" s="193"/>
      <c r="O1211" s="193"/>
      <c r="P1211" s="193"/>
      <c r="Q1211" s="193"/>
      <c r="R1211" s="193"/>
      <c r="S1211" s="193"/>
      <c r="T1211" s="193"/>
      <c r="U1211" s="193"/>
      <c r="V1211" s="1068"/>
      <c r="W1211" s="1068"/>
      <c r="X1211" s="1321"/>
      <c r="Y1211" s="1068"/>
      <c r="Z1211" s="193"/>
      <c r="AA1211" s="193"/>
      <c r="AB1211" s="193"/>
      <c r="AC1211" s="193"/>
      <c r="AD1211" s="193"/>
      <c r="AE1211" s="193"/>
      <c r="AF1211" s="193"/>
    </row>
    <row r="1212" spans="1:32">
      <c r="A1212" s="193"/>
      <c r="B1212" s="193"/>
      <c r="C1212" s="193"/>
      <c r="D1212" s="193"/>
      <c r="E1212" s="193"/>
      <c r="F1212" s="193"/>
      <c r="G1212" s="193"/>
      <c r="H1212" s="193"/>
      <c r="I1212" s="193"/>
      <c r="J1212" s="193"/>
      <c r="K1212" s="193"/>
      <c r="L1212" s="193"/>
      <c r="M1212" s="193"/>
      <c r="N1212" s="193"/>
      <c r="O1212" s="193"/>
      <c r="P1212" s="193"/>
      <c r="Q1212" s="193"/>
      <c r="R1212" s="193"/>
      <c r="S1212" s="193"/>
      <c r="T1212" s="193"/>
      <c r="U1212" s="193"/>
      <c r="V1212" s="1068"/>
      <c r="W1212" s="1068"/>
      <c r="X1212" s="1321"/>
      <c r="Y1212" s="1068"/>
      <c r="Z1212" s="193"/>
      <c r="AA1212" s="193"/>
      <c r="AB1212" s="193"/>
      <c r="AC1212" s="193"/>
      <c r="AD1212" s="193"/>
      <c r="AE1212" s="193"/>
      <c r="AF1212" s="193"/>
    </row>
    <row r="1213" spans="1:32">
      <c r="A1213" s="193"/>
      <c r="B1213" s="193"/>
      <c r="C1213" s="193"/>
      <c r="D1213" s="193"/>
      <c r="E1213" s="193"/>
      <c r="F1213" s="193"/>
      <c r="G1213" s="193"/>
      <c r="H1213" s="193"/>
      <c r="I1213" s="193"/>
      <c r="J1213" s="193"/>
      <c r="K1213" s="193"/>
      <c r="L1213" s="193"/>
      <c r="M1213" s="193"/>
      <c r="N1213" s="193"/>
      <c r="O1213" s="193"/>
      <c r="P1213" s="193"/>
      <c r="Q1213" s="193"/>
      <c r="R1213" s="193"/>
      <c r="S1213" s="193"/>
      <c r="T1213" s="193"/>
      <c r="U1213" s="193"/>
      <c r="V1213" s="1068"/>
      <c r="W1213" s="1068"/>
      <c r="X1213" s="1321"/>
      <c r="Y1213" s="1068"/>
      <c r="Z1213" s="193"/>
      <c r="AA1213" s="193"/>
      <c r="AB1213" s="193"/>
      <c r="AC1213" s="193"/>
      <c r="AD1213" s="193"/>
      <c r="AE1213" s="193"/>
      <c r="AF1213" s="193"/>
    </row>
    <row r="1214" spans="1:32">
      <c r="A1214" s="193"/>
      <c r="B1214" s="193"/>
      <c r="C1214" s="193"/>
      <c r="D1214" s="193"/>
      <c r="E1214" s="193"/>
      <c r="F1214" s="193"/>
      <c r="G1214" s="193"/>
      <c r="H1214" s="193"/>
      <c r="I1214" s="193"/>
      <c r="J1214" s="193"/>
      <c r="K1214" s="193"/>
      <c r="L1214" s="193"/>
      <c r="M1214" s="193"/>
      <c r="N1214" s="193"/>
      <c r="O1214" s="193"/>
      <c r="P1214" s="193"/>
      <c r="Q1214" s="193"/>
      <c r="R1214" s="193"/>
      <c r="S1214" s="193"/>
      <c r="T1214" s="193"/>
      <c r="U1214" s="193"/>
      <c r="V1214" s="1068"/>
      <c r="W1214" s="1068"/>
      <c r="X1214" s="1321"/>
      <c r="Y1214" s="1068"/>
      <c r="Z1214" s="193"/>
      <c r="AA1214" s="193"/>
      <c r="AB1214" s="193"/>
      <c r="AC1214" s="193"/>
      <c r="AD1214" s="193"/>
      <c r="AE1214" s="193"/>
      <c r="AF1214" s="193"/>
    </row>
    <row r="1215" spans="1:32">
      <c r="A1215" s="193"/>
      <c r="B1215" s="193"/>
      <c r="C1215" s="193"/>
      <c r="D1215" s="193"/>
      <c r="E1215" s="193"/>
      <c r="F1215" s="193"/>
      <c r="G1215" s="193"/>
      <c r="H1215" s="193"/>
      <c r="I1215" s="193"/>
      <c r="J1215" s="193"/>
      <c r="K1215" s="193"/>
      <c r="L1215" s="193"/>
      <c r="M1215" s="193"/>
      <c r="N1215" s="193"/>
      <c r="O1215" s="193"/>
      <c r="P1215" s="193"/>
      <c r="Q1215" s="193"/>
      <c r="R1215" s="193"/>
      <c r="S1215" s="193"/>
      <c r="T1215" s="193"/>
      <c r="U1215" s="193"/>
      <c r="V1215" s="1068"/>
      <c r="W1215" s="1068"/>
      <c r="X1215" s="1321"/>
      <c r="Y1215" s="1068"/>
      <c r="Z1215" s="193"/>
      <c r="AA1215" s="193"/>
      <c r="AB1215" s="193"/>
      <c r="AC1215" s="193"/>
      <c r="AD1215" s="193"/>
      <c r="AE1215" s="193"/>
      <c r="AF1215" s="193"/>
    </row>
    <row r="1216" spans="1:32">
      <c r="A1216" s="193"/>
      <c r="B1216" s="193"/>
      <c r="C1216" s="193"/>
      <c r="D1216" s="193"/>
      <c r="E1216" s="193"/>
      <c r="F1216" s="193"/>
      <c r="G1216" s="193"/>
      <c r="H1216" s="193"/>
      <c r="I1216" s="193"/>
      <c r="J1216" s="193"/>
      <c r="K1216" s="193"/>
      <c r="L1216" s="193"/>
      <c r="M1216" s="193"/>
      <c r="N1216" s="193"/>
      <c r="O1216" s="193"/>
      <c r="P1216" s="193"/>
      <c r="Q1216" s="193"/>
      <c r="R1216" s="193"/>
      <c r="S1216" s="193"/>
      <c r="T1216" s="193"/>
      <c r="U1216" s="193"/>
      <c r="V1216" s="1068"/>
      <c r="W1216" s="1068"/>
      <c r="X1216" s="1321"/>
      <c r="Y1216" s="1068"/>
      <c r="Z1216" s="193"/>
      <c r="AA1216" s="193"/>
      <c r="AB1216" s="193"/>
      <c r="AC1216" s="193"/>
      <c r="AD1216" s="193"/>
      <c r="AE1216" s="193"/>
      <c r="AF1216" s="193"/>
    </row>
    <row r="1217" spans="1:32">
      <c r="A1217" s="193"/>
      <c r="B1217" s="193"/>
      <c r="C1217" s="193"/>
      <c r="D1217" s="193"/>
      <c r="E1217" s="193"/>
      <c r="F1217" s="193"/>
      <c r="G1217" s="193"/>
      <c r="H1217" s="193"/>
      <c r="I1217" s="193"/>
      <c r="J1217" s="193"/>
      <c r="K1217" s="193"/>
      <c r="L1217" s="193"/>
      <c r="M1217" s="193"/>
      <c r="N1217" s="193"/>
      <c r="O1217" s="193"/>
      <c r="P1217" s="193"/>
      <c r="Q1217" s="193"/>
      <c r="R1217" s="193"/>
      <c r="S1217" s="193"/>
      <c r="T1217" s="193"/>
      <c r="U1217" s="193"/>
      <c r="V1217" s="1068"/>
      <c r="W1217" s="1068"/>
      <c r="X1217" s="1321"/>
      <c r="Y1217" s="1068"/>
      <c r="Z1217" s="193"/>
      <c r="AA1217" s="193"/>
      <c r="AB1217" s="193"/>
      <c r="AC1217" s="193"/>
      <c r="AD1217" s="193"/>
      <c r="AE1217" s="193"/>
      <c r="AF1217" s="193"/>
    </row>
    <row r="1218" spans="1:32">
      <c r="A1218" s="193"/>
      <c r="B1218" s="193"/>
      <c r="C1218" s="193"/>
      <c r="D1218" s="193"/>
      <c r="E1218" s="193"/>
      <c r="F1218" s="193"/>
      <c r="G1218" s="193"/>
      <c r="H1218" s="193"/>
      <c r="I1218" s="193"/>
      <c r="J1218" s="193"/>
      <c r="K1218" s="193"/>
      <c r="L1218" s="193"/>
      <c r="M1218" s="193"/>
      <c r="N1218" s="193"/>
      <c r="O1218" s="193"/>
      <c r="P1218" s="193"/>
      <c r="Q1218" s="193"/>
      <c r="R1218" s="193"/>
      <c r="S1218" s="193"/>
      <c r="T1218" s="193"/>
      <c r="U1218" s="193"/>
      <c r="V1218" s="1068"/>
      <c r="W1218" s="1068"/>
      <c r="X1218" s="1321"/>
      <c r="Y1218" s="1068"/>
      <c r="Z1218" s="193"/>
      <c r="AA1218" s="193"/>
      <c r="AB1218" s="193"/>
      <c r="AC1218" s="193"/>
      <c r="AD1218" s="193"/>
      <c r="AE1218" s="193"/>
      <c r="AF1218" s="193"/>
    </row>
    <row r="1219" spans="1:32">
      <c r="A1219" s="193"/>
      <c r="B1219" s="193"/>
      <c r="C1219" s="193"/>
      <c r="D1219" s="193"/>
      <c r="E1219" s="193"/>
      <c r="F1219" s="193"/>
      <c r="G1219" s="193"/>
      <c r="H1219" s="193"/>
      <c r="I1219" s="193"/>
      <c r="J1219" s="193"/>
      <c r="K1219" s="193"/>
      <c r="L1219" s="193"/>
      <c r="M1219" s="193"/>
      <c r="N1219" s="193"/>
      <c r="O1219" s="193"/>
      <c r="P1219" s="193"/>
      <c r="Q1219" s="193"/>
      <c r="R1219" s="193"/>
      <c r="S1219" s="193"/>
      <c r="T1219" s="193"/>
      <c r="U1219" s="193"/>
      <c r="V1219" s="1068"/>
      <c r="W1219" s="1068"/>
      <c r="X1219" s="1321"/>
      <c r="Y1219" s="1068"/>
      <c r="Z1219" s="193"/>
      <c r="AA1219" s="193"/>
      <c r="AB1219" s="193"/>
      <c r="AC1219" s="193"/>
      <c r="AD1219" s="193"/>
      <c r="AE1219" s="193"/>
      <c r="AF1219" s="193"/>
    </row>
    <row r="1220" spans="1:32">
      <c r="A1220" s="193"/>
      <c r="B1220" s="193"/>
      <c r="C1220" s="193"/>
      <c r="D1220" s="193"/>
      <c r="E1220" s="193"/>
      <c r="F1220" s="193"/>
      <c r="G1220" s="193"/>
      <c r="H1220" s="193"/>
      <c r="I1220" s="193"/>
      <c r="J1220" s="193"/>
      <c r="K1220" s="193"/>
      <c r="L1220" s="193"/>
      <c r="M1220" s="193"/>
      <c r="N1220" s="193"/>
      <c r="O1220" s="193"/>
      <c r="P1220" s="193"/>
      <c r="Q1220" s="193"/>
      <c r="R1220" s="193"/>
      <c r="S1220" s="193"/>
      <c r="T1220" s="193"/>
      <c r="U1220" s="193"/>
      <c r="V1220" s="1068"/>
      <c r="W1220" s="1068"/>
      <c r="X1220" s="1321"/>
      <c r="Y1220" s="1068"/>
      <c r="Z1220" s="193"/>
      <c r="AA1220" s="193"/>
      <c r="AB1220" s="193"/>
      <c r="AC1220" s="193"/>
      <c r="AD1220" s="193"/>
      <c r="AE1220" s="193"/>
      <c r="AF1220" s="193"/>
    </row>
    <row r="1221" spans="1:32">
      <c r="A1221" s="193"/>
      <c r="B1221" s="193"/>
      <c r="C1221" s="193"/>
      <c r="D1221" s="193"/>
      <c r="E1221" s="193"/>
      <c r="F1221" s="193"/>
      <c r="G1221" s="193"/>
      <c r="H1221" s="193"/>
      <c r="I1221" s="193"/>
      <c r="J1221" s="193"/>
      <c r="K1221" s="193"/>
      <c r="L1221" s="193"/>
      <c r="M1221" s="193"/>
      <c r="N1221" s="193"/>
      <c r="O1221" s="193"/>
      <c r="P1221" s="193"/>
      <c r="Q1221" s="193"/>
      <c r="R1221" s="193"/>
      <c r="S1221" s="193"/>
      <c r="T1221" s="193"/>
      <c r="U1221" s="193"/>
      <c r="V1221" s="1068"/>
      <c r="W1221" s="1068"/>
      <c r="X1221" s="1321"/>
      <c r="Y1221" s="1068"/>
      <c r="Z1221" s="193"/>
      <c r="AA1221" s="193"/>
      <c r="AB1221" s="193"/>
      <c r="AC1221" s="193"/>
      <c r="AD1221" s="193"/>
      <c r="AE1221" s="193"/>
      <c r="AF1221" s="193"/>
    </row>
    <row r="1222" spans="1:32">
      <c r="A1222" s="193"/>
      <c r="B1222" s="193"/>
      <c r="C1222" s="193"/>
      <c r="D1222" s="193"/>
      <c r="E1222" s="193"/>
      <c r="F1222" s="193"/>
      <c r="G1222" s="193"/>
      <c r="H1222" s="193"/>
      <c r="I1222" s="193"/>
      <c r="J1222" s="193"/>
      <c r="K1222" s="193"/>
      <c r="L1222" s="193"/>
      <c r="M1222" s="193"/>
      <c r="N1222" s="193"/>
      <c r="O1222" s="193"/>
      <c r="P1222" s="193"/>
      <c r="Q1222" s="193"/>
      <c r="R1222" s="193"/>
      <c r="S1222" s="193"/>
      <c r="T1222" s="193"/>
      <c r="U1222" s="193"/>
      <c r="V1222" s="1068"/>
      <c r="W1222" s="1068"/>
      <c r="X1222" s="1321"/>
      <c r="Y1222" s="1068"/>
      <c r="Z1222" s="193"/>
      <c r="AA1222" s="193"/>
      <c r="AB1222" s="193"/>
      <c r="AC1222" s="193"/>
      <c r="AD1222" s="193"/>
      <c r="AE1222" s="193"/>
      <c r="AF1222" s="193"/>
    </row>
    <row r="1223" spans="1:32">
      <c r="A1223" s="193"/>
      <c r="B1223" s="193"/>
      <c r="C1223" s="193"/>
      <c r="D1223" s="193"/>
      <c r="E1223" s="193"/>
      <c r="F1223" s="193"/>
      <c r="G1223" s="193"/>
      <c r="H1223" s="193"/>
      <c r="I1223" s="193"/>
      <c r="J1223" s="193"/>
      <c r="K1223" s="193"/>
      <c r="L1223" s="193"/>
      <c r="M1223" s="193"/>
      <c r="N1223" s="193"/>
      <c r="O1223" s="193"/>
      <c r="P1223" s="193"/>
      <c r="Q1223" s="193"/>
      <c r="R1223" s="193"/>
      <c r="S1223" s="193"/>
      <c r="T1223" s="193"/>
      <c r="U1223" s="193"/>
      <c r="V1223" s="1068"/>
      <c r="W1223" s="1068"/>
      <c r="X1223" s="1321"/>
      <c r="Y1223" s="1068"/>
      <c r="Z1223" s="193"/>
      <c r="AA1223" s="193"/>
      <c r="AB1223" s="193"/>
      <c r="AC1223" s="193"/>
      <c r="AD1223" s="193"/>
      <c r="AE1223" s="193"/>
      <c r="AF1223" s="193"/>
    </row>
    <row r="1224" spans="1:32">
      <c r="A1224" s="193"/>
      <c r="B1224" s="193"/>
      <c r="C1224" s="193"/>
      <c r="D1224" s="193"/>
      <c r="E1224" s="193"/>
      <c r="F1224" s="193"/>
      <c r="G1224" s="193"/>
      <c r="H1224" s="193"/>
      <c r="I1224" s="193"/>
      <c r="J1224" s="193"/>
      <c r="K1224" s="193"/>
      <c r="L1224" s="193"/>
      <c r="M1224" s="193"/>
      <c r="N1224" s="193"/>
      <c r="O1224" s="193"/>
      <c r="P1224" s="193"/>
      <c r="Q1224" s="193"/>
      <c r="R1224" s="193"/>
      <c r="S1224" s="193"/>
      <c r="T1224" s="193"/>
      <c r="U1224" s="193"/>
      <c r="V1224" s="1068"/>
      <c r="W1224" s="1068"/>
      <c r="X1224" s="1321"/>
      <c r="Y1224" s="1068"/>
      <c r="Z1224" s="193"/>
      <c r="AA1224" s="193"/>
      <c r="AB1224" s="193"/>
      <c r="AC1224" s="193"/>
      <c r="AD1224" s="193"/>
      <c r="AE1224" s="193"/>
      <c r="AF1224" s="193"/>
    </row>
    <row r="1225" spans="1:32">
      <c r="A1225" s="193"/>
      <c r="B1225" s="193"/>
      <c r="C1225" s="193"/>
      <c r="D1225" s="193"/>
      <c r="E1225" s="193"/>
      <c r="F1225" s="193"/>
      <c r="G1225" s="193"/>
      <c r="H1225" s="193"/>
      <c r="I1225" s="193"/>
      <c r="J1225" s="193"/>
      <c r="K1225" s="193"/>
      <c r="L1225" s="193"/>
      <c r="M1225" s="193"/>
      <c r="N1225" s="193"/>
      <c r="O1225" s="193"/>
      <c r="P1225" s="193"/>
      <c r="Q1225" s="193"/>
      <c r="R1225" s="193"/>
      <c r="S1225" s="193"/>
      <c r="T1225" s="193"/>
      <c r="U1225" s="193"/>
      <c r="V1225" s="1068"/>
      <c r="W1225" s="1068"/>
      <c r="X1225" s="1321"/>
      <c r="Y1225" s="1068"/>
      <c r="Z1225" s="193"/>
      <c r="AA1225" s="193"/>
      <c r="AB1225" s="193"/>
      <c r="AC1225" s="193"/>
      <c r="AD1225" s="193"/>
      <c r="AE1225" s="193"/>
      <c r="AF1225" s="193"/>
    </row>
    <row r="1226" spans="1:32">
      <c r="A1226" s="193"/>
      <c r="B1226" s="193"/>
      <c r="C1226" s="193"/>
      <c r="D1226" s="193"/>
      <c r="E1226" s="193"/>
      <c r="F1226" s="193"/>
      <c r="G1226" s="193"/>
      <c r="H1226" s="193"/>
      <c r="I1226" s="193"/>
      <c r="J1226" s="193"/>
      <c r="K1226" s="193"/>
      <c r="L1226" s="193"/>
      <c r="M1226" s="193"/>
      <c r="N1226" s="193"/>
      <c r="O1226" s="193"/>
      <c r="P1226" s="193"/>
      <c r="Q1226" s="193"/>
      <c r="R1226" s="193"/>
      <c r="S1226" s="193"/>
      <c r="T1226" s="193"/>
      <c r="U1226" s="193"/>
      <c r="V1226" s="1068"/>
      <c r="W1226" s="1068"/>
      <c r="X1226" s="1321"/>
      <c r="Y1226" s="1068"/>
      <c r="Z1226" s="193"/>
      <c r="AA1226" s="193"/>
      <c r="AB1226" s="193"/>
      <c r="AC1226" s="193"/>
      <c r="AD1226" s="193"/>
      <c r="AE1226" s="193"/>
      <c r="AF1226" s="193"/>
    </row>
    <row r="1227" spans="1:32">
      <c r="A1227" s="193"/>
      <c r="B1227" s="193"/>
      <c r="C1227" s="193"/>
      <c r="D1227" s="193"/>
      <c r="E1227" s="193"/>
      <c r="F1227" s="193"/>
      <c r="G1227" s="193"/>
      <c r="H1227" s="193"/>
      <c r="I1227" s="193"/>
      <c r="J1227" s="193"/>
      <c r="K1227" s="193"/>
      <c r="L1227" s="193"/>
      <c r="M1227" s="193"/>
      <c r="N1227" s="193"/>
      <c r="O1227" s="193"/>
      <c r="P1227" s="193"/>
      <c r="Q1227" s="193"/>
      <c r="R1227" s="193"/>
      <c r="S1227" s="193"/>
      <c r="T1227" s="193"/>
      <c r="U1227" s="193"/>
      <c r="V1227" s="1068"/>
      <c r="W1227" s="1068"/>
      <c r="X1227" s="1321"/>
      <c r="Y1227" s="1068"/>
      <c r="Z1227" s="193"/>
      <c r="AA1227" s="193"/>
      <c r="AB1227" s="193"/>
      <c r="AC1227" s="193"/>
      <c r="AD1227" s="193"/>
      <c r="AE1227" s="193"/>
      <c r="AF1227" s="193"/>
    </row>
    <row r="1228" spans="1:32">
      <c r="A1228" s="193"/>
      <c r="B1228" s="193"/>
      <c r="C1228" s="193"/>
      <c r="D1228" s="193"/>
      <c r="E1228" s="193"/>
      <c r="F1228" s="193"/>
      <c r="G1228" s="193"/>
      <c r="H1228" s="193"/>
      <c r="I1228" s="193"/>
      <c r="J1228" s="193"/>
      <c r="K1228" s="193"/>
      <c r="L1228" s="193"/>
      <c r="M1228" s="193"/>
      <c r="N1228" s="193"/>
      <c r="O1228" s="193"/>
      <c r="P1228" s="193"/>
      <c r="Q1228" s="193"/>
      <c r="R1228" s="193"/>
      <c r="S1228" s="193"/>
      <c r="T1228" s="193"/>
      <c r="U1228" s="193"/>
      <c r="V1228" s="1068"/>
      <c r="W1228" s="1068"/>
      <c r="X1228" s="1321"/>
      <c r="Y1228" s="1068"/>
      <c r="Z1228" s="193"/>
      <c r="AA1228" s="193"/>
      <c r="AB1228" s="193"/>
      <c r="AC1228" s="193"/>
      <c r="AD1228" s="193"/>
      <c r="AE1228" s="193"/>
      <c r="AF1228" s="193"/>
    </row>
    <row r="1229" spans="1:32">
      <c r="A1229" s="193"/>
      <c r="B1229" s="193"/>
      <c r="C1229" s="193"/>
      <c r="D1229" s="193"/>
      <c r="E1229" s="193"/>
      <c r="F1229" s="193"/>
      <c r="G1229" s="193"/>
      <c r="H1229" s="193"/>
      <c r="I1229" s="193"/>
      <c r="J1229" s="193"/>
      <c r="K1229" s="193"/>
      <c r="L1229" s="193"/>
      <c r="M1229" s="193"/>
      <c r="N1229" s="193"/>
      <c r="O1229" s="193"/>
      <c r="P1229" s="193"/>
      <c r="Q1229" s="193"/>
      <c r="R1229" s="193"/>
      <c r="S1229" s="193"/>
      <c r="T1229" s="193"/>
      <c r="U1229" s="193"/>
      <c r="V1229" s="1068"/>
      <c r="W1229" s="1068"/>
      <c r="X1229" s="1321"/>
      <c r="Y1229" s="1068"/>
      <c r="Z1229" s="193"/>
      <c r="AA1229" s="193"/>
      <c r="AB1229" s="193"/>
      <c r="AC1229" s="193"/>
      <c r="AD1229" s="193"/>
      <c r="AE1229" s="193"/>
      <c r="AF1229" s="193"/>
    </row>
    <row r="1230" spans="1:32">
      <c r="A1230" s="193"/>
      <c r="B1230" s="193"/>
      <c r="C1230" s="193"/>
      <c r="D1230" s="193"/>
      <c r="E1230" s="193"/>
      <c r="F1230" s="193"/>
      <c r="G1230" s="193"/>
      <c r="H1230" s="193"/>
      <c r="I1230" s="193"/>
      <c r="J1230" s="193"/>
      <c r="K1230" s="193"/>
      <c r="L1230" s="193"/>
      <c r="M1230" s="193"/>
      <c r="N1230" s="193"/>
      <c r="O1230" s="193"/>
      <c r="P1230" s="193"/>
      <c r="Q1230" s="193"/>
      <c r="R1230" s="193"/>
      <c r="S1230" s="193"/>
      <c r="T1230" s="193"/>
      <c r="U1230" s="193"/>
      <c r="V1230" s="1068"/>
      <c r="W1230" s="1068"/>
      <c r="X1230" s="1321"/>
      <c r="Y1230" s="1068"/>
      <c r="Z1230" s="193"/>
      <c r="AA1230" s="193"/>
      <c r="AB1230" s="193"/>
      <c r="AC1230" s="193"/>
      <c r="AD1230" s="193"/>
      <c r="AE1230" s="193"/>
      <c r="AF1230" s="193"/>
    </row>
    <row r="1231" spans="1:32">
      <c r="A1231" s="193"/>
      <c r="B1231" s="193"/>
      <c r="C1231" s="193"/>
      <c r="D1231" s="193"/>
      <c r="E1231" s="193"/>
      <c r="F1231" s="193"/>
      <c r="G1231" s="193"/>
      <c r="H1231" s="193"/>
      <c r="I1231" s="193"/>
      <c r="J1231" s="193"/>
      <c r="K1231" s="193"/>
      <c r="L1231" s="193"/>
      <c r="M1231" s="193"/>
      <c r="N1231" s="193"/>
      <c r="O1231" s="193"/>
      <c r="P1231" s="193"/>
      <c r="Q1231" s="193"/>
      <c r="R1231" s="193"/>
      <c r="S1231" s="193"/>
      <c r="T1231" s="193"/>
      <c r="U1231" s="193"/>
      <c r="V1231" s="1068"/>
      <c r="W1231" s="1068"/>
      <c r="X1231" s="1321"/>
      <c r="Y1231" s="1068"/>
      <c r="Z1231" s="193"/>
      <c r="AA1231" s="193"/>
      <c r="AB1231" s="193"/>
      <c r="AC1231" s="193"/>
      <c r="AD1231" s="193"/>
      <c r="AE1231" s="193"/>
      <c r="AF1231" s="193"/>
    </row>
    <row r="1232" spans="1:32">
      <c r="A1232" s="193"/>
      <c r="B1232" s="193"/>
      <c r="C1232" s="193"/>
      <c r="D1232" s="193"/>
      <c r="E1232" s="193"/>
      <c r="F1232" s="193"/>
      <c r="G1232" s="193"/>
      <c r="H1232" s="193"/>
      <c r="I1232" s="193"/>
      <c r="J1232" s="193"/>
      <c r="K1232" s="193"/>
      <c r="L1232" s="193"/>
      <c r="M1232" s="193"/>
      <c r="N1232" s="193"/>
      <c r="O1232" s="193"/>
      <c r="P1232" s="193"/>
      <c r="Q1232" s="193"/>
      <c r="R1232" s="193"/>
      <c r="S1232" s="193"/>
      <c r="T1232" s="193"/>
      <c r="U1232" s="193"/>
      <c r="V1232" s="1068"/>
      <c r="W1232" s="1068"/>
      <c r="X1232" s="1321"/>
      <c r="Y1232" s="1068"/>
      <c r="Z1232" s="193"/>
      <c r="AA1232" s="193"/>
      <c r="AB1232" s="193"/>
      <c r="AC1232" s="193"/>
      <c r="AD1232" s="193"/>
      <c r="AE1232" s="193"/>
      <c r="AF1232" s="193"/>
    </row>
    <row r="1233" spans="1:32">
      <c r="A1233" s="193"/>
      <c r="B1233" s="193"/>
      <c r="C1233" s="193"/>
      <c r="D1233" s="193"/>
      <c r="E1233" s="193"/>
      <c r="F1233" s="193"/>
      <c r="G1233" s="193"/>
      <c r="H1233" s="193"/>
      <c r="I1233" s="193"/>
      <c r="J1233" s="193"/>
      <c r="K1233" s="193"/>
      <c r="L1233" s="193"/>
      <c r="M1233" s="193"/>
      <c r="N1233" s="193"/>
      <c r="O1233" s="193"/>
      <c r="P1233" s="193"/>
      <c r="Q1233" s="193"/>
      <c r="R1233" s="193"/>
      <c r="S1233" s="193"/>
      <c r="T1233" s="193"/>
      <c r="U1233" s="193"/>
      <c r="V1233" s="1068"/>
      <c r="W1233" s="1068"/>
      <c r="X1233" s="1321"/>
      <c r="Y1233" s="1068"/>
      <c r="Z1233" s="193"/>
      <c r="AA1233" s="193"/>
      <c r="AB1233" s="193"/>
      <c r="AC1233" s="193"/>
      <c r="AD1233" s="193"/>
      <c r="AE1233" s="193"/>
      <c r="AF1233" s="193"/>
    </row>
    <row r="1234" spans="1:32">
      <c r="A1234" s="193"/>
      <c r="B1234" s="193"/>
      <c r="C1234" s="193"/>
      <c r="D1234" s="193"/>
      <c r="E1234" s="193"/>
      <c r="F1234" s="193"/>
      <c r="G1234" s="193"/>
      <c r="H1234" s="193"/>
      <c r="I1234" s="193"/>
      <c r="J1234" s="193"/>
      <c r="K1234" s="193"/>
      <c r="L1234" s="193"/>
      <c r="M1234" s="193"/>
      <c r="N1234" s="193"/>
      <c r="O1234" s="193"/>
      <c r="P1234" s="193"/>
      <c r="Q1234" s="193"/>
      <c r="R1234" s="193"/>
      <c r="S1234" s="193"/>
      <c r="T1234" s="193"/>
      <c r="U1234" s="193"/>
      <c r="V1234" s="1068"/>
      <c r="W1234" s="1068"/>
      <c r="X1234" s="1321"/>
      <c r="Y1234" s="1068"/>
      <c r="Z1234" s="193"/>
      <c r="AA1234" s="193"/>
      <c r="AB1234" s="193"/>
      <c r="AC1234" s="193"/>
      <c r="AD1234" s="193"/>
      <c r="AE1234" s="193"/>
      <c r="AF1234" s="193"/>
    </row>
    <row r="1235" spans="1:32">
      <c r="A1235" s="193"/>
      <c r="B1235" s="193"/>
      <c r="C1235" s="193"/>
      <c r="D1235" s="193"/>
      <c r="E1235" s="193"/>
      <c r="F1235" s="193"/>
      <c r="G1235" s="193"/>
      <c r="H1235" s="193"/>
      <c r="I1235" s="193"/>
      <c r="J1235" s="193"/>
      <c r="K1235" s="193"/>
      <c r="L1235" s="193"/>
      <c r="M1235" s="193"/>
      <c r="N1235" s="193"/>
      <c r="O1235" s="193"/>
      <c r="P1235" s="193"/>
      <c r="Q1235" s="193"/>
      <c r="R1235" s="193"/>
      <c r="S1235" s="193"/>
      <c r="T1235" s="193"/>
      <c r="U1235" s="193"/>
      <c r="V1235" s="1068"/>
      <c r="W1235" s="1068"/>
      <c r="X1235" s="1321"/>
      <c r="Y1235" s="1068"/>
      <c r="Z1235" s="193"/>
      <c r="AA1235" s="193"/>
      <c r="AB1235" s="193"/>
      <c r="AC1235" s="193"/>
      <c r="AD1235" s="193"/>
      <c r="AE1235" s="193"/>
      <c r="AF1235" s="193"/>
    </row>
    <row r="1236" spans="1:32">
      <c r="A1236" s="193"/>
      <c r="B1236" s="193"/>
      <c r="C1236" s="193"/>
      <c r="D1236" s="193"/>
      <c r="E1236" s="193"/>
      <c r="F1236" s="193"/>
      <c r="G1236" s="193"/>
      <c r="H1236" s="193"/>
      <c r="I1236" s="193"/>
      <c r="J1236" s="193"/>
      <c r="K1236" s="193"/>
      <c r="L1236" s="193"/>
      <c r="M1236" s="193"/>
      <c r="N1236" s="193"/>
      <c r="O1236" s="193"/>
      <c r="P1236" s="193"/>
      <c r="Q1236" s="193"/>
      <c r="R1236" s="193"/>
      <c r="S1236" s="193"/>
      <c r="T1236" s="193"/>
      <c r="U1236" s="193"/>
      <c r="V1236" s="1068"/>
      <c r="W1236" s="1068"/>
      <c r="X1236" s="1321"/>
      <c r="Y1236" s="1068"/>
      <c r="Z1236" s="193"/>
      <c r="AA1236" s="193"/>
      <c r="AB1236" s="193"/>
      <c r="AC1236" s="193"/>
      <c r="AD1236" s="193"/>
      <c r="AE1236" s="193"/>
      <c r="AF1236" s="193"/>
    </row>
    <row r="1237" spans="1:32">
      <c r="A1237" s="193"/>
      <c r="B1237" s="193"/>
      <c r="C1237" s="193"/>
      <c r="D1237" s="193"/>
      <c r="E1237" s="193"/>
      <c r="F1237" s="193"/>
      <c r="G1237" s="193"/>
      <c r="H1237" s="193"/>
      <c r="I1237" s="193"/>
      <c r="J1237" s="193"/>
      <c r="K1237" s="193"/>
      <c r="L1237" s="193"/>
      <c r="M1237" s="193"/>
      <c r="N1237" s="193"/>
      <c r="O1237" s="193"/>
      <c r="P1237" s="193"/>
      <c r="Q1237" s="193"/>
      <c r="R1237" s="193"/>
      <c r="S1237" s="193"/>
      <c r="T1237" s="193"/>
      <c r="U1237" s="193"/>
      <c r="V1237" s="1068"/>
      <c r="W1237" s="1068"/>
      <c r="X1237" s="1321"/>
      <c r="Y1237" s="1068"/>
      <c r="Z1237" s="193"/>
      <c r="AA1237" s="193"/>
      <c r="AB1237" s="193"/>
      <c r="AC1237" s="193"/>
      <c r="AD1237" s="193"/>
      <c r="AE1237" s="193"/>
      <c r="AF1237" s="193"/>
    </row>
    <row r="1238" spans="1:32">
      <c r="A1238" s="193"/>
      <c r="B1238" s="193"/>
      <c r="C1238" s="193"/>
      <c r="D1238" s="193"/>
      <c r="E1238" s="193"/>
      <c r="F1238" s="193"/>
      <c r="G1238" s="193"/>
      <c r="H1238" s="193"/>
      <c r="I1238" s="193"/>
      <c r="J1238" s="193"/>
      <c r="K1238" s="193"/>
      <c r="L1238" s="193"/>
      <c r="M1238" s="193"/>
      <c r="N1238" s="193"/>
      <c r="O1238" s="193"/>
      <c r="P1238" s="193"/>
      <c r="Q1238" s="193"/>
      <c r="R1238" s="193"/>
      <c r="S1238" s="193"/>
      <c r="T1238" s="193"/>
      <c r="U1238" s="193"/>
      <c r="V1238" s="1068"/>
      <c r="W1238" s="1068"/>
      <c r="X1238" s="1321"/>
      <c r="Y1238" s="1068"/>
      <c r="Z1238" s="193"/>
      <c r="AA1238" s="193"/>
      <c r="AB1238" s="193"/>
      <c r="AC1238" s="193"/>
      <c r="AD1238" s="193"/>
      <c r="AE1238" s="193"/>
      <c r="AF1238" s="193"/>
    </row>
    <row r="1239" spans="1:32">
      <c r="A1239" s="193"/>
      <c r="B1239" s="193"/>
      <c r="C1239" s="193"/>
      <c r="D1239" s="193"/>
      <c r="E1239" s="193"/>
      <c r="F1239" s="193"/>
      <c r="G1239" s="193"/>
      <c r="H1239" s="193"/>
      <c r="I1239" s="193"/>
      <c r="J1239" s="193"/>
      <c r="K1239" s="193"/>
      <c r="L1239" s="193"/>
      <c r="M1239" s="193"/>
      <c r="N1239" s="193"/>
      <c r="O1239" s="193"/>
      <c r="P1239" s="193"/>
      <c r="Q1239" s="193"/>
      <c r="R1239" s="193"/>
      <c r="S1239" s="193"/>
      <c r="T1239" s="193"/>
      <c r="U1239" s="193"/>
      <c r="V1239" s="1068"/>
      <c r="W1239" s="1068"/>
      <c r="X1239" s="1321"/>
      <c r="Y1239" s="1068"/>
      <c r="Z1239" s="193"/>
      <c r="AA1239" s="193"/>
      <c r="AB1239" s="193"/>
      <c r="AC1239" s="193"/>
      <c r="AD1239" s="193"/>
      <c r="AE1239" s="193"/>
      <c r="AF1239" s="193"/>
    </row>
    <row r="1240" spans="1:32">
      <c r="A1240" s="193"/>
      <c r="B1240" s="193"/>
      <c r="C1240" s="193"/>
      <c r="D1240" s="193"/>
      <c r="E1240" s="193"/>
      <c r="F1240" s="193"/>
      <c r="G1240" s="193"/>
      <c r="H1240" s="193"/>
      <c r="I1240" s="193"/>
      <c r="J1240" s="193"/>
      <c r="K1240" s="193"/>
      <c r="L1240" s="193"/>
      <c r="M1240" s="193"/>
      <c r="N1240" s="193"/>
      <c r="O1240" s="193"/>
      <c r="P1240" s="193"/>
      <c r="Q1240" s="193"/>
      <c r="R1240" s="193"/>
      <c r="S1240" s="193"/>
      <c r="T1240" s="193"/>
      <c r="U1240" s="193"/>
      <c r="V1240" s="1068"/>
      <c r="W1240" s="1068"/>
      <c r="X1240" s="1321"/>
      <c r="Y1240" s="1068"/>
      <c r="Z1240" s="193"/>
      <c r="AA1240" s="193"/>
      <c r="AB1240" s="193"/>
      <c r="AC1240" s="193"/>
      <c r="AD1240" s="193"/>
      <c r="AE1240" s="193"/>
      <c r="AF1240" s="193"/>
    </row>
    <row r="1241" spans="1:32">
      <c r="A1241" s="193"/>
      <c r="B1241" s="193"/>
      <c r="C1241" s="193"/>
      <c r="D1241" s="193"/>
      <c r="E1241" s="193"/>
      <c r="F1241" s="193"/>
      <c r="G1241" s="193"/>
      <c r="H1241" s="193"/>
      <c r="I1241" s="193"/>
      <c r="J1241" s="193"/>
      <c r="K1241" s="193"/>
      <c r="L1241" s="193"/>
      <c r="M1241" s="193"/>
      <c r="N1241" s="193"/>
      <c r="O1241" s="193"/>
      <c r="P1241" s="193"/>
      <c r="Q1241" s="193"/>
      <c r="R1241" s="193"/>
      <c r="S1241" s="193"/>
      <c r="T1241" s="193"/>
      <c r="U1241" s="193"/>
      <c r="V1241" s="1068"/>
      <c r="W1241" s="1068"/>
      <c r="X1241" s="1321"/>
      <c r="Y1241" s="1068"/>
      <c r="Z1241" s="193"/>
      <c r="AA1241" s="193"/>
      <c r="AB1241" s="193"/>
      <c r="AC1241" s="193"/>
      <c r="AD1241" s="193"/>
      <c r="AE1241" s="193"/>
      <c r="AF1241" s="193"/>
    </row>
    <row r="1242" spans="1:32">
      <c r="A1242" s="193"/>
      <c r="B1242" s="193"/>
      <c r="C1242" s="193"/>
      <c r="D1242" s="193"/>
      <c r="E1242" s="193"/>
      <c r="F1242" s="193"/>
      <c r="G1242" s="193"/>
      <c r="H1242" s="193"/>
      <c r="I1242" s="193"/>
      <c r="J1242" s="193"/>
      <c r="K1242" s="193"/>
      <c r="L1242" s="193"/>
      <c r="M1242" s="193"/>
      <c r="N1242" s="193"/>
      <c r="O1242" s="193"/>
      <c r="P1242" s="193"/>
      <c r="Q1242" s="193"/>
      <c r="R1242" s="193"/>
      <c r="S1242" s="193"/>
      <c r="T1242" s="193"/>
      <c r="U1242" s="193"/>
      <c r="V1242" s="1068"/>
      <c r="W1242" s="1068"/>
      <c r="X1242" s="1321"/>
      <c r="Y1242" s="1068"/>
      <c r="Z1242" s="193"/>
      <c r="AA1242" s="193"/>
      <c r="AB1242" s="193"/>
      <c r="AC1242" s="193"/>
      <c r="AD1242" s="193"/>
      <c r="AE1242" s="193"/>
      <c r="AF1242" s="193"/>
    </row>
    <row r="1243" spans="1:32">
      <c r="A1243" s="193"/>
      <c r="B1243" s="193"/>
      <c r="C1243" s="193"/>
      <c r="D1243" s="193"/>
      <c r="E1243" s="193"/>
      <c r="F1243" s="193"/>
      <c r="G1243" s="193"/>
      <c r="H1243" s="193"/>
      <c r="I1243" s="193"/>
      <c r="J1243" s="193"/>
      <c r="K1243" s="193"/>
      <c r="L1243" s="193"/>
      <c r="M1243" s="193"/>
      <c r="N1243" s="193"/>
      <c r="O1243" s="193"/>
      <c r="P1243" s="193"/>
      <c r="Q1243" s="193"/>
      <c r="R1243" s="193"/>
      <c r="S1243" s="193"/>
      <c r="T1243" s="193"/>
      <c r="U1243" s="193"/>
      <c r="V1243" s="1068"/>
      <c r="W1243" s="1068"/>
      <c r="X1243" s="1321"/>
      <c r="Y1243" s="1068"/>
      <c r="Z1243" s="193"/>
      <c r="AA1243" s="193"/>
      <c r="AB1243" s="193"/>
      <c r="AC1243" s="193"/>
      <c r="AD1243" s="193"/>
      <c r="AE1243" s="193"/>
      <c r="AF1243" s="193"/>
    </row>
    <row r="1244" spans="1:32">
      <c r="A1244" s="193"/>
      <c r="B1244" s="193"/>
      <c r="C1244" s="193"/>
      <c r="D1244" s="193"/>
      <c r="E1244" s="193"/>
      <c r="F1244" s="193"/>
      <c r="G1244" s="193"/>
      <c r="H1244" s="193"/>
      <c r="I1244" s="193"/>
      <c r="J1244" s="193"/>
      <c r="K1244" s="193"/>
      <c r="L1244" s="193"/>
      <c r="M1244" s="193"/>
      <c r="N1244" s="193"/>
      <c r="O1244" s="193"/>
      <c r="P1244" s="193"/>
      <c r="Q1244" s="193"/>
      <c r="R1244" s="193"/>
      <c r="S1244" s="193"/>
      <c r="T1244" s="193"/>
      <c r="U1244" s="193"/>
      <c r="V1244" s="1068"/>
      <c r="W1244" s="1068"/>
      <c r="X1244" s="1321"/>
      <c r="Y1244" s="1068"/>
      <c r="Z1244" s="193"/>
      <c r="AA1244" s="193"/>
      <c r="AB1244" s="193"/>
      <c r="AC1244" s="193"/>
      <c r="AD1244" s="193"/>
      <c r="AE1244" s="193"/>
      <c r="AF1244" s="193"/>
    </row>
    <row r="1245" spans="1:32">
      <c r="A1245" s="193"/>
      <c r="B1245" s="193"/>
      <c r="C1245" s="193"/>
      <c r="D1245" s="193"/>
      <c r="E1245" s="193"/>
      <c r="F1245" s="193"/>
      <c r="G1245" s="193"/>
      <c r="H1245" s="193"/>
      <c r="I1245" s="193"/>
      <c r="J1245" s="193"/>
      <c r="K1245" s="193"/>
      <c r="L1245" s="193"/>
      <c r="M1245" s="193"/>
      <c r="N1245" s="193"/>
      <c r="O1245" s="193"/>
      <c r="P1245" s="193"/>
      <c r="Q1245" s="193"/>
      <c r="R1245" s="193"/>
      <c r="S1245" s="193"/>
      <c r="T1245" s="193"/>
      <c r="U1245" s="193"/>
      <c r="V1245" s="1068"/>
      <c r="W1245" s="1068"/>
      <c r="X1245" s="1321"/>
      <c r="Y1245" s="1068"/>
      <c r="Z1245" s="193"/>
      <c r="AA1245" s="193"/>
      <c r="AB1245" s="193"/>
      <c r="AC1245" s="193"/>
      <c r="AD1245" s="193"/>
      <c r="AE1245" s="193"/>
      <c r="AF1245" s="193"/>
    </row>
    <row r="1246" spans="1:32">
      <c r="A1246" s="193"/>
      <c r="B1246" s="193"/>
      <c r="C1246" s="193"/>
      <c r="D1246" s="193"/>
      <c r="E1246" s="193"/>
      <c r="F1246" s="193"/>
      <c r="G1246" s="193"/>
      <c r="H1246" s="193"/>
      <c r="I1246" s="193"/>
      <c r="J1246" s="193"/>
      <c r="K1246" s="193"/>
      <c r="L1246" s="193"/>
      <c r="M1246" s="193"/>
      <c r="N1246" s="193"/>
      <c r="O1246" s="193"/>
      <c r="P1246" s="193"/>
      <c r="Q1246" s="193"/>
      <c r="R1246" s="193"/>
      <c r="S1246" s="193"/>
      <c r="T1246" s="193"/>
      <c r="U1246" s="193"/>
      <c r="V1246" s="1068"/>
      <c r="W1246" s="1068"/>
      <c r="X1246" s="1321"/>
      <c r="Y1246" s="1068"/>
      <c r="Z1246" s="193"/>
      <c r="AA1246" s="193"/>
      <c r="AB1246" s="193"/>
      <c r="AC1246" s="193"/>
      <c r="AD1246" s="193"/>
      <c r="AE1246" s="193"/>
      <c r="AF1246" s="193"/>
    </row>
    <row r="1247" spans="1:32">
      <c r="A1247" s="193"/>
      <c r="B1247" s="193"/>
      <c r="C1247" s="193"/>
      <c r="D1247" s="193"/>
      <c r="E1247" s="193"/>
      <c r="F1247" s="193"/>
      <c r="G1247" s="193"/>
      <c r="H1247" s="193"/>
      <c r="I1247" s="193"/>
      <c r="J1247" s="193"/>
      <c r="K1247" s="193"/>
      <c r="L1247" s="193"/>
      <c r="M1247" s="193"/>
      <c r="N1247" s="193"/>
      <c r="O1247" s="193"/>
      <c r="P1247" s="193"/>
      <c r="Q1247" s="193"/>
      <c r="R1247" s="193"/>
      <c r="S1247" s="193"/>
      <c r="T1247" s="193"/>
      <c r="U1247" s="193"/>
      <c r="V1247" s="1068"/>
      <c r="W1247" s="1068"/>
      <c r="X1247" s="1321"/>
      <c r="Y1247" s="1068"/>
      <c r="Z1247" s="193"/>
      <c r="AA1247" s="193"/>
      <c r="AB1247" s="193"/>
      <c r="AC1247" s="193"/>
      <c r="AD1247" s="193"/>
      <c r="AE1247" s="193"/>
      <c r="AF1247" s="193"/>
    </row>
    <row r="1248" spans="1:32">
      <c r="A1248" s="193"/>
      <c r="B1248" s="193"/>
      <c r="C1248" s="193"/>
      <c r="D1248" s="193"/>
      <c r="E1248" s="193"/>
      <c r="F1248" s="193"/>
      <c r="G1248" s="193"/>
      <c r="H1248" s="193"/>
      <c r="I1248" s="193"/>
      <c r="J1248" s="193"/>
      <c r="K1248" s="193"/>
      <c r="L1248" s="193"/>
      <c r="M1248" s="193"/>
      <c r="N1248" s="193"/>
      <c r="O1248" s="193"/>
      <c r="P1248" s="193"/>
      <c r="Q1248" s="193"/>
      <c r="R1248" s="193"/>
      <c r="S1248" s="193"/>
      <c r="T1248" s="193"/>
      <c r="U1248" s="193"/>
      <c r="V1248" s="1068"/>
      <c r="W1248" s="1068"/>
      <c r="X1248" s="1321"/>
      <c r="Y1248" s="1068"/>
      <c r="Z1248" s="193"/>
      <c r="AA1248" s="193"/>
      <c r="AB1248" s="193"/>
      <c r="AC1248" s="193"/>
      <c r="AD1248" s="193"/>
      <c r="AE1248" s="193"/>
      <c r="AF1248" s="193"/>
    </row>
    <row r="1249" spans="1:32">
      <c r="A1249" s="193"/>
      <c r="B1249" s="193"/>
      <c r="C1249" s="193"/>
      <c r="D1249" s="193"/>
      <c r="E1249" s="193"/>
      <c r="F1249" s="193"/>
      <c r="G1249" s="193"/>
      <c r="H1249" s="193"/>
      <c r="I1249" s="193"/>
      <c r="J1249" s="193"/>
      <c r="K1249" s="193"/>
      <c r="L1249" s="193"/>
      <c r="M1249" s="193"/>
      <c r="N1249" s="193"/>
      <c r="O1249" s="193"/>
      <c r="P1249" s="193"/>
      <c r="Q1249" s="193"/>
      <c r="R1249" s="193"/>
      <c r="S1249" s="193"/>
      <c r="T1249" s="193"/>
      <c r="U1249" s="193"/>
      <c r="V1249" s="1068"/>
      <c r="W1249" s="1068"/>
      <c r="X1249" s="1321"/>
      <c r="Y1249" s="1068"/>
      <c r="Z1249" s="193"/>
      <c r="AA1249" s="193"/>
      <c r="AB1249" s="193"/>
      <c r="AC1249" s="193"/>
      <c r="AD1249" s="193"/>
      <c r="AE1249" s="193"/>
      <c r="AF1249" s="193"/>
    </row>
    <row r="1250" spans="1:32">
      <c r="A1250" s="193"/>
      <c r="B1250" s="193"/>
      <c r="C1250" s="193"/>
      <c r="D1250" s="193"/>
      <c r="E1250" s="193"/>
      <c r="F1250" s="193"/>
      <c r="G1250" s="193"/>
      <c r="H1250" s="193"/>
      <c r="I1250" s="193"/>
      <c r="J1250" s="193"/>
      <c r="K1250" s="193"/>
      <c r="L1250" s="193"/>
      <c r="M1250" s="193"/>
      <c r="N1250" s="193"/>
      <c r="O1250" s="193"/>
      <c r="P1250" s="193"/>
      <c r="Q1250" s="193"/>
      <c r="R1250" s="193"/>
      <c r="S1250" s="193"/>
      <c r="T1250" s="193"/>
      <c r="U1250" s="193"/>
      <c r="V1250" s="1068"/>
      <c r="W1250" s="1068"/>
      <c r="X1250" s="1321"/>
      <c r="Y1250" s="1068"/>
      <c r="Z1250" s="193"/>
      <c r="AA1250" s="193"/>
      <c r="AB1250" s="193"/>
      <c r="AC1250" s="193"/>
      <c r="AD1250" s="193"/>
      <c r="AE1250" s="193"/>
      <c r="AF1250" s="193"/>
    </row>
    <row r="1251" spans="1:32">
      <c r="A1251" s="193"/>
      <c r="B1251" s="193"/>
      <c r="C1251" s="193"/>
      <c r="D1251" s="193"/>
      <c r="E1251" s="193"/>
      <c r="F1251" s="193"/>
      <c r="G1251" s="193"/>
      <c r="H1251" s="193"/>
      <c r="I1251" s="193"/>
      <c r="J1251" s="193"/>
      <c r="K1251" s="193"/>
      <c r="L1251" s="193"/>
      <c r="M1251" s="193"/>
      <c r="N1251" s="193"/>
      <c r="O1251" s="193"/>
      <c r="P1251" s="193"/>
      <c r="Q1251" s="193"/>
      <c r="R1251" s="193"/>
      <c r="S1251" s="193"/>
      <c r="T1251" s="193"/>
      <c r="U1251" s="193"/>
      <c r="V1251" s="1068"/>
      <c r="W1251" s="1068"/>
      <c r="X1251" s="1321"/>
      <c r="Y1251" s="1068"/>
      <c r="Z1251" s="193"/>
      <c r="AA1251" s="193"/>
      <c r="AB1251" s="193"/>
      <c r="AC1251" s="193"/>
      <c r="AD1251" s="193"/>
      <c r="AE1251" s="193"/>
      <c r="AF1251" s="193"/>
    </row>
    <row r="1252" spans="1:32">
      <c r="A1252" s="193"/>
      <c r="B1252" s="193"/>
      <c r="C1252" s="193"/>
      <c r="D1252" s="193"/>
      <c r="E1252" s="193"/>
      <c r="F1252" s="193"/>
      <c r="G1252" s="193"/>
      <c r="H1252" s="193"/>
      <c r="I1252" s="193"/>
      <c r="J1252" s="193"/>
      <c r="K1252" s="193"/>
      <c r="L1252" s="193"/>
      <c r="M1252" s="193"/>
      <c r="N1252" s="193"/>
      <c r="O1252" s="193"/>
      <c r="P1252" s="193"/>
      <c r="Q1252" s="193"/>
      <c r="R1252" s="193"/>
      <c r="S1252" s="193"/>
      <c r="T1252" s="193"/>
      <c r="U1252" s="193"/>
      <c r="V1252" s="1068"/>
      <c r="W1252" s="1068"/>
      <c r="X1252" s="1321"/>
      <c r="Y1252" s="1068"/>
      <c r="Z1252" s="193"/>
      <c r="AA1252" s="193"/>
      <c r="AB1252" s="193"/>
      <c r="AC1252" s="193"/>
      <c r="AD1252" s="193"/>
      <c r="AE1252" s="193"/>
      <c r="AF1252" s="193"/>
    </row>
    <row r="1253" spans="1:32">
      <c r="A1253" s="193"/>
      <c r="B1253" s="193"/>
      <c r="C1253" s="193"/>
      <c r="D1253" s="193"/>
      <c r="E1253" s="193"/>
      <c r="F1253" s="193"/>
      <c r="G1253" s="193"/>
      <c r="H1253" s="193"/>
      <c r="I1253" s="193"/>
      <c r="J1253" s="193"/>
      <c r="K1253" s="193"/>
      <c r="L1253" s="193"/>
      <c r="M1253" s="193"/>
      <c r="N1253" s="193"/>
      <c r="O1253" s="193"/>
      <c r="P1253" s="193"/>
      <c r="Q1253" s="193"/>
      <c r="R1253" s="193"/>
      <c r="S1253" s="193"/>
      <c r="T1253" s="193"/>
      <c r="U1253" s="193"/>
      <c r="V1253" s="1068"/>
      <c r="W1253" s="1068"/>
      <c r="X1253" s="1321"/>
      <c r="Y1253" s="1068"/>
      <c r="Z1253" s="193"/>
      <c r="AA1253" s="193"/>
      <c r="AB1253" s="193"/>
      <c r="AC1253" s="193"/>
      <c r="AD1253" s="193"/>
      <c r="AE1253" s="193"/>
      <c r="AF1253" s="193"/>
    </row>
    <row r="1254" spans="1:32">
      <c r="A1254" s="193"/>
      <c r="B1254" s="193"/>
      <c r="C1254" s="193"/>
      <c r="D1254" s="193"/>
      <c r="E1254" s="193"/>
      <c r="F1254" s="193"/>
      <c r="G1254" s="193"/>
      <c r="H1254" s="193"/>
      <c r="I1254" s="193"/>
      <c r="J1254" s="193"/>
      <c r="K1254" s="193"/>
      <c r="L1254" s="193"/>
      <c r="M1254" s="193"/>
      <c r="N1254" s="193"/>
      <c r="O1254" s="193"/>
      <c r="P1254" s="193"/>
      <c r="Q1254" s="193"/>
      <c r="R1254" s="193"/>
      <c r="S1254" s="193"/>
      <c r="T1254" s="193"/>
      <c r="U1254" s="193"/>
      <c r="V1254" s="1068"/>
      <c r="W1254" s="1068"/>
      <c r="X1254" s="1321"/>
      <c r="Y1254" s="1068"/>
      <c r="Z1254" s="193"/>
      <c r="AA1254" s="193"/>
      <c r="AB1254" s="193"/>
      <c r="AC1254" s="193"/>
      <c r="AD1254" s="193"/>
      <c r="AE1254" s="193"/>
      <c r="AF1254" s="193"/>
    </row>
    <row r="1255" spans="1:32">
      <c r="A1255" s="193"/>
      <c r="B1255" s="193"/>
      <c r="C1255" s="193"/>
      <c r="D1255" s="193"/>
      <c r="E1255" s="193"/>
      <c r="F1255" s="193"/>
      <c r="G1255" s="193"/>
      <c r="H1255" s="193"/>
      <c r="I1255" s="193"/>
      <c r="J1255" s="193"/>
      <c r="K1255" s="193"/>
      <c r="L1255" s="193"/>
      <c r="M1255" s="193"/>
      <c r="N1255" s="193"/>
      <c r="O1255" s="193"/>
      <c r="P1255" s="193"/>
      <c r="Q1255" s="193"/>
      <c r="R1255" s="193"/>
      <c r="S1255" s="193"/>
      <c r="T1255" s="193"/>
      <c r="U1255" s="193"/>
      <c r="V1255" s="1068"/>
      <c r="W1255" s="1068"/>
      <c r="X1255" s="1321"/>
      <c r="Y1255" s="1068"/>
      <c r="Z1255" s="193"/>
      <c r="AA1255" s="193"/>
      <c r="AB1255" s="193"/>
      <c r="AC1255" s="193"/>
      <c r="AD1255" s="193"/>
      <c r="AE1255" s="193"/>
      <c r="AF1255" s="193"/>
    </row>
    <row r="1256" spans="1:32">
      <c r="A1256" s="193"/>
      <c r="B1256" s="193"/>
      <c r="C1256" s="193"/>
      <c r="D1256" s="193"/>
      <c r="E1256" s="193"/>
      <c r="F1256" s="193"/>
      <c r="G1256" s="193"/>
      <c r="H1256" s="193"/>
      <c r="I1256" s="193"/>
      <c r="J1256" s="193"/>
      <c r="K1256" s="193"/>
      <c r="L1256" s="193"/>
      <c r="M1256" s="193"/>
      <c r="N1256" s="193"/>
      <c r="O1256" s="193"/>
      <c r="P1256" s="193"/>
      <c r="Q1256" s="193"/>
      <c r="R1256" s="193"/>
      <c r="S1256" s="193"/>
      <c r="T1256" s="193"/>
      <c r="U1256" s="193"/>
      <c r="V1256" s="1068"/>
      <c r="W1256" s="1068"/>
      <c r="X1256" s="1321"/>
      <c r="Y1256" s="1068"/>
      <c r="Z1256" s="193"/>
      <c r="AA1256" s="193"/>
      <c r="AB1256" s="193"/>
      <c r="AC1256" s="193"/>
      <c r="AD1256" s="193"/>
      <c r="AE1256" s="193"/>
      <c r="AF1256" s="193"/>
    </row>
    <row r="1257" spans="1:32">
      <c r="A1257" s="193"/>
      <c r="B1257" s="193"/>
      <c r="C1257" s="193"/>
      <c r="D1257" s="193"/>
      <c r="E1257" s="193"/>
      <c r="F1257" s="193"/>
      <c r="G1257" s="193"/>
      <c r="H1257" s="193"/>
      <c r="I1257" s="193"/>
      <c r="J1257" s="193"/>
      <c r="K1257" s="193"/>
      <c r="L1257" s="193"/>
      <c r="M1257" s="193"/>
      <c r="N1257" s="193"/>
      <c r="O1257" s="193"/>
      <c r="P1257" s="193"/>
      <c r="Q1257" s="193"/>
      <c r="R1257" s="193"/>
      <c r="S1257" s="193"/>
      <c r="T1257" s="193"/>
      <c r="U1257" s="193"/>
      <c r="V1257" s="1068"/>
      <c r="W1257" s="1068"/>
      <c r="X1257" s="1321"/>
      <c r="Y1257" s="1068"/>
      <c r="Z1257" s="193"/>
      <c r="AA1257" s="193"/>
      <c r="AB1257" s="193"/>
      <c r="AC1257" s="193"/>
      <c r="AD1257" s="193"/>
      <c r="AE1257" s="193"/>
      <c r="AF1257" s="193"/>
    </row>
    <row r="1258" spans="1:32">
      <c r="A1258" s="193"/>
      <c r="B1258" s="193"/>
      <c r="C1258" s="193"/>
      <c r="D1258" s="193"/>
      <c r="E1258" s="193"/>
      <c r="F1258" s="193"/>
      <c r="G1258" s="193"/>
      <c r="H1258" s="193"/>
      <c r="I1258" s="193"/>
      <c r="J1258" s="193"/>
      <c r="K1258" s="193"/>
      <c r="L1258" s="193"/>
      <c r="M1258" s="193"/>
      <c r="N1258" s="193"/>
      <c r="O1258" s="193"/>
      <c r="P1258" s="193"/>
      <c r="Q1258" s="193"/>
      <c r="R1258" s="193"/>
      <c r="S1258" s="193"/>
      <c r="T1258" s="193"/>
      <c r="U1258" s="193"/>
      <c r="V1258" s="1068"/>
      <c r="W1258" s="1068"/>
      <c r="X1258" s="1321"/>
      <c r="Y1258" s="1068"/>
      <c r="Z1258" s="193"/>
      <c r="AA1258" s="193"/>
      <c r="AB1258" s="193"/>
      <c r="AC1258" s="193"/>
      <c r="AD1258" s="193"/>
      <c r="AE1258" s="193"/>
      <c r="AF1258" s="193"/>
    </row>
    <row r="1259" spans="1:32">
      <c r="A1259" s="193"/>
      <c r="B1259" s="193"/>
      <c r="C1259" s="193"/>
      <c r="D1259" s="193"/>
      <c r="E1259" s="193"/>
      <c r="F1259" s="193"/>
      <c r="G1259" s="193"/>
      <c r="H1259" s="193"/>
      <c r="I1259" s="193"/>
      <c r="J1259" s="193"/>
      <c r="K1259" s="193"/>
      <c r="L1259" s="193"/>
      <c r="M1259" s="193"/>
      <c r="N1259" s="193"/>
      <c r="O1259" s="193"/>
      <c r="P1259" s="193"/>
      <c r="Q1259" s="193"/>
      <c r="R1259" s="193"/>
      <c r="S1259" s="193"/>
      <c r="T1259" s="193"/>
      <c r="U1259" s="193"/>
      <c r="V1259" s="1068"/>
      <c r="W1259" s="1068"/>
      <c r="X1259" s="1321"/>
      <c r="Y1259" s="1068"/>
      <c r="Z1259" s="193"/>
      <c r="AA1259" s="193"/>
      <c r="AB1259" s="193"/>
      <c r="AC1259" s="193"/>
      <c r="AD1259" s="193"/>
      <c r="AE1259" s="193"/>
      <c r="AF1259" s="193"/>
    </row>
    <row r="1260" spans="1:32">
      <c r="A1260" s="193"/>
      <c r="B1260" s="193"/>
      <c r="C1260" s="193"/>
      <c r="D1260" s="193"/>
      <c r="E1260" s="193"/>
      <c r="F1260" s="193"/>
      <c r="G1260" s="193"/>
      <c r="H1260" s="193"/>
      <c r="I1260" s="193"/>
      <c r="J1260" s="193"/>
      <c r="K1260" s="193"/>
      <c r="L1260" s="193"/>
      <c r="M1260" s="193"/>
      <c r="N1260" s="193"/>
      <c r="O1260" s="193"/>
      <c r="P1260" s="193"/>
      <c r="Q1260" s="193"/>
      <c r="R1260" s="193"/>
      <c r="S1260" s="193"/>
      <c r="T1260" s="193"/>
      <c r="U1260" s="193"/>
      <c r="V1260" s="1068"/>
      <c r="W1260" s="1068"/>
      <c r="X1260" s="1321"/>
      <c r="Y1260" s="1068"/>
      <c r="Z1260" s="193"/>
      <c r="AA1260" s="193"/>
      <c r="AB1260" s="193"/>
      <c r="AC1260" s="193"/>
      <c r="AD1260" s="193"/>
      <c r="AE1260" s="193"/>
      <c r="AF1260" s="193"/>
    </row>
    <row r="1261" spans="1:32">
      <c r="A1261" s="193"/>
      <c r="B1261" s="193"/>
      <c r="C1261" s="193"/>
      <c r="D1261" s="193"/>
      <c r="E1261" s="193"/>
      <c r="F1261" s="193"/>
      <c r="G1261" s="193"/>
      <c r="H1261" s="193"/>
      <c r="I1261" s="193"/>
      <c r="J1261" s="193"/>
      <c r="K1261" s="193"/>
      <c r="L1261" s="193"/>
      <c r="M1261" s="193"/>
      <c r="N1261" s="193"/>
      <c r="O1261" s="193"/>
      <c r="P1261" s="193"/>
      <c r="Q1261" s="193"/>
      <c r="R1261" s="193"/>
      <c r="S1261" s="193"/>
      <c r="T1261" s="193"/>
      <c r="U1261" s="193"/>
      <c r="V1261" s="1068"/>
      <c r="W1261" s="1068"/>
      <c r="X1261" s="1321"/>
      <c r="Y1261" s="1068"/>
      <c r="Z1261" s="193"/>
      <c r="AA1261" s="193"/>
      <c r="AB1261" s="193"/>
      <c r="AC1261" s="193"/>
      <c r="AD1261" s="193"/>
      <c r="AE1261" s="193"/>
      <c r="AF1261" s="193"/>
    </row>
    <row r="1262" spans="1:32">
      <c r="A1262" s="193"/>
      <c r="B1262" s="193"/>
      <c r="C1262" s="193"/>
      <c r="D1262" s="193"/>
      <c r="E1262" s="193"/>
      <c r="F1262" s="193"/>
      <c r="G1262" s="193"/>
      <c r="H1262" s="193"/>
      <c r="I1262" s="193"/>
      <c r="J1262" s="193"/>
      <c r="K1262" s="193"/>
      <c r="L1262" s="193"/>
      <c r="M1262" s="193"/>
      <c r="N1262" s="193"/>
      <c r="O1262" s="193"/>
      <c r="P1262" s="193"/>
      <c r="Q1262" s="193"/>
      <c r="R1262" s="193"/>
      <c r="S1262" s="193"/>
      <c r="T1262" s="193"/>
      <c r="U1262" s="193"/>
      <c r="V1262" s="1068"/>
      <c r="W1262" s="1068"/>
      <c r="X1262" s="1321"/>
      <c r="Y1262" s="1068"/>
      <c r="Z1262" s="193"/>
      <c r="AA1262" s="193"/>
      <c r="AB1262" s="193"/>
      <c r="AC1262" s="193"/>
      <c r="AD1262" s="193"/>
      <c r="AE1262" s="193"/>
      <c r="AF1262" s="193"/>
    </row>
    <row r="1263" spans="1:32">
      <c r="A1263" s="193"/>
      <c r="B1263" s="193"/>
      <c r="C1263" s="193"/>
      <c r="D1263" s="193"/>
      <c r="E1263" s="193"/>
      <c r="F1263" s="193"/>
      <c r="G1263" s="193"/>
      <c r="H1263" s="193"/>
      <c r="I1263" s="193"/>
      <c r="J1263" s="193"/>
      <c r="K1263" s="193"/>
      <c r="L1263" s="193"/>
      <c r="M1263" s="193"/>
      <c r="N1263" s="193"/>
      <c r="O1263" s="193"/>
      <c r="P1263" s="193"/>
      <c r="Q1263" s="193"/>
      <c r="R1263" s="193"/>
      <c r="S1263" s="193"/>
      <c r="T1263" s="193"/>
      <c r="U1263" s="193"/>
      <c r="V1263" s="1068"/>
      <c r="W1263" s="1068"/>
      <c r="X1263" s="1321"/>
      <c r="Y1263" s="1068"/>
      <c r="Z1263" s="193"/>
      <c r="AA1263" s="193"/>
      <c r="AB1263" s="193"/>
      <c r="AC1263" s="193"/>
      <c r="AD1263" s="193"/>
      <c r="AE1263" s="193"/>
      <c r="AF1263" s="193"/>
    </row>
    <row r="1264" spans="1:32">
      <c r="A1264" s="193"/>
      <c r="B1264" s="193"/>
      <c r="C1264" s="193"/>
      <c r="D1264" s="193"/>
      <c r="E1264" s="193"/>
      <c r="F1264" s="193"/>
      <c r="G1264" s="193"/>
      <c r="H1264" s="193"/>
      <c r="I1264" s="193"/>
      <c r="J1264" s="193"/>
      <c r="K1264" s="193"/>
      <c r="L1264" s="193"/>
      <c r="M1264" s="193"/>
      <c r="N1264" s="193"/>
      <c r="O1264" s="193"/>
      <c r="P1264" s="193"/>
      <c r="Q1264" s="193"/>
      <c r="R1264" s="193"/>
      <c r="S1264" s="193"/>
      <c r="T1264" s="193"/>
      <c r="U1264" s="193"/>
      <c r="V1264" s="1068"/>
      <c r="W1264" s="1068"/>
      <c r="X1264" s="1321"/>
      <c r="Y1264" s="1068"/>
      <c r="Z1264" s="193"/>
      <c r="AA1264" s="193"/>
      <c r="AB1264" s="193"/>
      <c r="AC1264" s="193"/>
      <c r="AD1264" s="193"/>
      <c r="AE1264" s="193"/>
      <c r="AF1264" s="193"/>
    </row>
    <row r="1265" spans="1:32">
      <c r="A1265" s="193"/>
      <c r="B1265" s="193"/>
      <c r="C1265" s="193"/>
      <c r="D1265" s="193"/>
      <c r="E1265" s="193"/>
      <c r="F1265" s="193"/>
      <c r="G1265" s="193"/>
      <c r="H1265" s="193"/>
      <c r="I1265" s="193"/>
      <c r="J1265" s="193"/>
      <c r="K1265" s="193"/>
      <c r="L1265" s="193"/>
      <c r="M1265" s="193"/>
      <c r="N1265" s="193"/>
      <c r="O1265" s="193"/>
      <c r="P1265" s="193"/>
      <c r="Q1265" s="193"/>
      <c r="R1265" s="193"/>
      <c r="S1265" s="193"/>
      <c r="T1265" s="193"/>
      <c r="U1265" s="193"/>
      <c r="V1265" s="1068"/>
      <c r="W1265" s="1068"/>
      <c r="X1265" s="1321"/>
      <c r="Y1265" s="1068"/>
      <c r="Z1265" s="193"/>
      <c r="AA1265" s="193"/>
      <c r="AB1265" s="193"/>
      <c r="AC1265" s="193"/>
      <c r="AD1265" s="193"/>
      <c r="AE1265" s="193"/>
      <c r="AF1265" s="193"/>
    </row>
    <row r="1266" spans="1:32">
      <c r="A1266" s="193"/>
      <c r="B1266" s="193"/>
      <c r="C1266" s="193"/>
      <c r="D1266" s="193"/>
      <c r="E1266" s="193"/>
      <c r="F1266" s="193"/>
      <c r="G1266" s="193"/>
      <c r="H1266" s="193"/>
      <c r="I1266" s="193"/>
      <c r="J1266" s="193"/>
      <c r="K1266" s="193"/>
      <c r="L1266" s="193"/>
      <c r="M1266" s="193"/>
      <c r="N1266" s="193"/>
      <c r="O1266" s="193"/>
      <c r="P1266" s="193"/>
      <c r="Q1266" s="193"/>
      <c r="R1266" s="193"/>
      <c r="S1266" s="193"/>
      <c r="T1266" s="193"/>
      <c r="U1266" s="193"/>
      <c r="V1266" s="1068"/>
      <c r="W1266" s="1068"/>
      <c r="X1266" s="1321"/>
      <c r="Y1266" s="1068"/>
      <c r="Z1266" s="193"/>
      <c r="AA1266" s="193"/>
      <c r="AB1266" s="193"/>
      <c r="AC1266" s="193"/>
      <c r="AD1266" s="193"/>
      <c r="AE1266" s="193"/>
      <c r="AF1266" s="193"/>
    </row>
    <row r="1267" spans="1:32">
      <c r="A1267" s="193"/>
      <c r="B1267" s="193"/>
      <c r="C1267" s="193"/>
      <c r="D1267" s="193"/>
      <c r="E1267" s="193"/>
      <c r="F1267" s="193"/>
      <c r="G1267" s="193"/>
      <c r="H1267" s="193"/>
      <c r="I1267" s="193"/>
      <c r="J1267" s="193"/>
      <c r="K1267" s="193"/>
      <c r="L1267" s="193"/>
      <c r="M1267" s="193"/>
      <c r="N1267" s="193"/>
      <c r="O1267" s="193"/>
      <c r="P1267" s="193"/>
      <c r="Q1267" s="193"/>
      <c r="R1267" s="193"/>
      <c r="S1267" s="193"/>
      <c r="T1267" s="193"/>
      <c r="U1267" s="193"/>
      <c r="V1267" s="1068"/>
      <c r="W1267" s="1068"/>
      <c r="X1267" s="1321"/>
      <c r="Y1267" s="1068"/>
      <c r="Z1267" s="193"/>
      <c r="AA1267" s="193"/>
      <c r="AB1267" s="193"/>
      <c r="AC1267" s="193"/>
      <c r="AD1267" s="193"/>
      <c r="AE1267" s="193"/>
      <c r="AF1267" s="193"/>
    </row>
    <row r="1268" spans="1:32">
      <c r="A1268" s="193"/>
      <c r="B1268" s="193"/>
      <c r="C1268" s="193"/>
      <c r="D1268" s="193"/>
      <c r="E1268" s="193"/>
      <c r="F1268" s="193"/>
      <c r="G1268" s="193"/>
      <c r="H1268" s="193"/>
      <c r="I1268" s="193"/>
      <c r="J1268" s="193"/>
      <c r="K1268" s="193"/>
      <c r="L1268" s="193"/>
      <c r="M1268" s="193"/>
      <c r="N1268" s="193"/>
      <c r="O1268" s="193"/>
      <c r="P1268" s="193"/>
      <c r="Q1268" s="193"/>
      <c r="R1268" s="193"/>
      <c r="S1268" s="193"/>
      <c r="T1268" s="193"/>
      <c r="U1268" s="193"/>
      <c r="V1268" s="1068"/>
      <c r="W1268" s="1068"/>
      <c r="X1268" s="1321"/>
      <c r="Y1268" s="1068"/>
      <c r="Z1268" s="193"/>
      <c r="AA1268" s="193"/>
      <c r="AB1268" s="193"/>
      <c r="AC1268" s="193"/>
      <c r="AD1268" s="193"/>
      <c r="AE1268" s="193"/>
      <c r="AF1268" s="193"/>
    </row>
    <row r="1269" spans="1:32">
      <c r="A1269" s="193"/>
      <c r="B1269" s="193"/>
      <c r="C1269" s="193"/>
      <c r="D1269" s="193"/>
      <c r="E1269" s="193"/>
      <c r="F1269" s="193"/>
      <c r="G1269" s="193"/>
      <c r="H1269" s="193"/>
      <c r="I1269" s="193"/>
      <c r="J1269" s="193"/>
      <c r="K1269" s="193"/>
      <c r="L1269" s="193"/>
      <c r="M1269" s="193"/>
      <c r="N1269" s="193"/>
      <c r="O1269" s="193"/>
      <c r="P1269" s="193"/>
      <c r="Q1269" s="193"/>
      <c r="R1269" s="193"/>
      <c r="S1269" s="193"/>
      <c r="T1269" s="193"/>
      <c r="U1269" s="193"/>
      <c r="V1269" s="1068"/>
      <c r="W1269" s="1068"/>
      <c r="X1269" s="1321"/>
      <c r="Y1269" s="1068"/>
      <c r="Z1269" s="193"/>
      <c r="AA1269" s="193"/>
      <c r="AB1269" s="193"/>
      <c r="AC1269" s="193"/>
      <c r="AD1269" s="193"/>
      <c r="AE1269" s="193"/>
      <c r="AF1269" s="193"/>
    </row>
    <row r="1270" spans="1:32">
      <c r="A1270" s="193"/>
      <c r="B1270" s="193"/>
      <c r="C1270" s="193"/>
      <c r="D1270" s="193"/>
      <c r="E1270" s="193"/>
      <c r="F1270" s="193"/>
      <c r="G1270" s="193"/>
      <c r="H1270" s="193"/>
      <c r="I1270" s="193"/>
      <c r="J1270" s="193"/>
      <c r="K1270" s="193"/>
      <c r="L1270" s="193"/>
      <c r="M1270" s="193"/>
      <c r="N1270" s="193"/>
      <c r="O1270" s="193"/>
      <c r="P1270" s="193"/>
      <c r="Q1270" s="193"/>
      <c r="R1270" s="193"/>
      <c r="S1270" s="193"/>
      <c r="T1270" s="193"/>
      <c r="U1270" s="193"/>
      <c r="V1270" s="1068"/>
      <c r="W1270" s="1068"/>
      <c r="X1270" s="1321"/>
      <c r="Y1270" s="1068"/>
      <c r="Z1270" s="193"/>
      <c r="AA1270" s="193"/>
      <c r="AB1270" s="193"/>
      <c r="AC1270" s="193"/>
      <c r="AD1270" s="193"/>
      <c r="AE1270" s="193"/>
      <c r="AF1270" s="193"/>
    </row>
    <row r="1271" spans="1:32">
      <c r="A1271" s="193"/>
      <c r="B1271" s="193"/>
      <c r="C1271" s="193"/>
      <c r="D1271" s="193"/>
      <c r="E1271" s="193"/>
      <c r="F1271" s="193"/>
      <c r="G1271" s="193"/>
      <c r="H1271" s="193"/>
      <c r="I1271" s="193"/>
      <c r="J1271" s="193"/>
      <c r="K1271" s="193"/>
      <c r="L1271" s="193"/>
      <c r="M1271" s="193"/>
      <c r="N1271" s="193"/>
      <c r="O1271" s="193"/>
      <c r="P1271" s="193"/>
      <c r="Q1271" s="193"/>
      <c r="R1271" s="193"/>
      <c r="S1271" s="193"/>
      <c r="T1271" s="193"/>
      <c r="U1271" s="193"/>
      <c r="V1271" s="1068"/>
      <c r="W1271" s="1068"/>
      <c r="X1271" s="1321"/>
      <c r="Y1271" s="1068"/>
      <c r="Z1271" s="193"/>
      <c r="AA1271" s="193"/>
      <c r="AB1271" s="193"/>
      <c r="AC1271" s="193"/>
      <c r="AD1271" s="193"/>
      <c r="AE1271" s="193"/>
      <c r="AF1271" s="193"/>
    </row>
    <row r="1272" spans="1:32">
      <c r="A1272" s="193"/>
      <c r="B1272" s="193"/>
      <c r="C1272" s="193"/>
      <c r="D1272" s="193"/>
      <c r="E1272" s="193"/>
      <c r="F1272" s="193"/>
      <c r="G1272" s="193"/>
      <c r="H1272" s="193"/>
      <c r="I1272" s="193"/>
      <c r="J1272" s="193"/>
      <c r="K1272" s="193"/>
      <c r="L1272" s="193"/>
      <c r="M1272" s="193"/>
      <c r="N1272" s="193"/>
      <c r="O1272" s="193"/>
      <c r="P1272" s="193"/>
      <c r="Q1272" s="193"/>
      <c r="R1272" s="193"/>
      <c r="S1272" s="193"/>
      <c r="T1272" s="193"/>
      <c r="U1272" s="193"/>
      <c r="V1272" s="1068"/>
      <c r="W1272" s="1068"/>
      <c r="X1272" s="1321"/>
      <c r="Y1272" s="1068"/>
      <c r="Z1272" s="193"/>
      <c r="AA1272" s="193"/>
      <c r="AB1272" s="193"/>
      <c r="AC1272" s="193"/>
      <c r="AD1272" s="193"/>
      <c r="AE1272" s="193"/>
      <c r="AF1272" s="193"/>
    </row>
    <row r="1273" spans="1:32">
      <c r="A1273" s="193"/>
      <c r="B1273" s="193"/>
      <c r="C1273" s="193"/>
      <c r="D1273" s="193"/>
      <c r="E1273" s="193"/>
      <c r="F1273" s="193"/>
      <c r="G1273" s="193"/>
      <c r="H1273" s="193"/>
      <c r="I1273" s="193"/>
      <c r="J1273" s="193"/>
      <c r="K1273" s="193"/>
      <c r="L1273" s="193"/>
      <c r="M1273" s="193"/>
      <c r="N1273" s="193"/>
      <c r="O1273" s="193"/>
      <c r="P1273" s="193"/>
      <c r="Q1273" s="193"/>
      <c r="R1273" s="193"/>
      <c r="S1273" s="193"/>
      <c r="T1273" s="193"/>
      <c r="U1273" s="193"/>
      <c r="V1273" s="1068"/>
      <c r="W1273" s="1068"/>
      <c r="X1273" s="1321"/>
      <c r="Y1273" s="1068"/>
      <c r="Z1273" s="193"/>
      <c r="AA1273" s="193"/>
      <c r="AB1273" s="193"/>
      <c r="AC1273" s="193"/>
      <c r="AD1273" s="193"/>
      <c r="AE1273" s="193"/>
      <c r="AF1273" s="193"/>
    </row>
    <row r="1274" spans="1:32">
      <c r="A1274" s="193"/>
      <c r="B1274" s="193"/>
      <c r="C1274" s="193"/>
      <c r="D1274" s="193"/>
      <c r="E1274" s="193"/>
      <c r="F1274" s="193"/>
      <c r="G1274" s="193"/>
      <c r="H1274" s="193"/>
      <c r="I1274" s="193"/>
      <c r="J1274" s="193"/>
      <c r="K1274" s="193"/>
      <c r="L1274" s="193"/>
      <c r="M1274" s="193"/>
      <c r="N1274" s="193"/>
      <c r="O1274" s="193"/>
      <c r="P1274" s="193"/>
      <c r="Q1274" s="193"/>
      <c r="R1274" s="193"/>
      <c r="S1274" s="193"/>
      <c r="T1274" s="193"/>
      <c r="U1274" s="193"/>
      <c r="V1274" s="1068"/>
      <c r="W1274" s="1068"/>
      <c r="X1274" s="1321"/>
      <c r="Y1274" s="1068"/>
      <c r="Z1274" s="193"/>
      <c r="AA1274" s="193"/>
      <c r="AB1274" s="193"/>
      <c r="AC1274" s="193"/>
      <c r="AD1274" s="193"/>
      <c r="AE1274" s="193"/>
      <c r="AF1274" s="193"/>
    </row>
    <row r="1275" spans="1:32">
      <c r="A1275" s="193"/>
      <c r="B1275" s="193"/>
      <c r="C1275" s="193"/>
      <c r="D1275" s="193"/>
      <c r="E1275" s="193"/>
      <c r="F1275" s="193"/>
      <c r="G1275" s="193"/>
      <c r="H1275" s="193"/>
      <c r="I1275" s="193"/>
      <c r="J1275" s="193"/>
      <c r="K1275" s="193"/>
      <c r="L1275" s="193"/>
      <c r="M1275" s="193"/>
      <c r="N1275" s="193"/>
      <c r="O1275" s="193"/>
      <c r="P1275" s="193"/>
      <c r="Q1275" s="193"/>
      <c r="R1275" s="193"/>
      <c r="S1275" s="193"/>
      <c r="T1275" s="193"/>
      <c r="U1275" s="193"/>
      <c r="V1275" s="1068"/>
      <c r="W1275" s="1068"/>
      <c r="X1275" s="1321"/>
      <c r="Y1275" s="1068"/>
      <c r="Z1275" s="193"/>
      <c r="AA1275" s="193"/>
      <c r="AB1275" s="193"/>
      <c r="AC1275" s="193"/>
      <c r="AD1275" s="193"/>
      <c r="AE1275" s="193"/>
      <c r="AF1275" s="193"/>
    </row>
    <row r="1276" spans="1:32">
      <c r="A1276" s="193"/>
      <c r="B1276" s="193"/>
      <c r="C1276" s="193"/>
      <c r="D1276" s="193"/>
      <c r="E1276" s="193"/>
      <c r="F1276" s="193"/>
      <c r="G1276" s="193"/>
      <c r="H1276" s="193"/>
      <c r="I1276" s="193"/>
      <c r="J1276" s="193"/>
      <c r="K1276" s="193"/>
      <c r="L1276" s="193"/>
      <c r="M1276" s="193"/>
      <c r="N1276" s="193"/>
      <c r="O1276" s="193"/>
      <c r="P1276" s="193"/>
      <c r="Q1276" s="193"/>
      <c r="R1276" s="193"/>
      <c r="S1276" s="193"/>
      <c r="T1276" s="193"/>
      <c r="U1276" s="193"/>
      <c r="V1276" s="1068"/>
      <c r="W1276" s="1068"/>
      <c r="X1276" s="1321"/>
      <c r="Y1276" s="1068"/>
      <c r="Z1276" s="193"/>
      <c r="AA1276" s="193"/>
      <c r="AB1276" s="193"/>
      <c r="AC1276" s="193"/>
      <c r="AD1276" s="193"/>
      <c r="AE1276" s="193"/>
      <c r="AF1276" s="193"/>
    </row>
    <row r="1277" spans="1:32">
      <c r="A1277" s="193"/>
      <c r="B1277" s="193"/>
      <c r="C1277" s="193"/>
      <c r="D1277" s="193"/>
      <c r="E1277" s="193"/>
      <c r="F1277" s="193"/>
      <c r="G1277" s="193"/>
      <c r="H1277" s="193"/>
      <c r="I1277" s="193"/>
      <c r="J1277" s="193"/>
      <c r="K1277" s="193"/>
      <c r="L1277" s="193"/>
      <c r="M1277" s="193"/>
      <c r="N1277" s="193"/>
      <c r="O1277" s="193"/>
      <c r="P1277" s="193"/>
      <c r="Q1277" s="193"/>
      <c r="R1277" s="193"/>
      <c r="S1277" s="193"/>
      <c r="T1277" s="193"/>
      <c r="U1277" s="193"/>
      <c r="V1277" s="1068"/>
      <c r="W1277" s="1068"/>
      <c r="X1277" s="1321"/>
      <c r="Y1277" s="1068"/>
      <c r="Z1277" s="193"/>
      <c r="AA1277" s="193"/>
      <c r="AB1277" s="193"/>
      <c r="AC1277" s="193"/>
      <c r="AD1277" s="193"/>
      <c r="AE1277" s="193"/>
      <c r="AF1277" s="193"/>
    </row>
    <row r="1278" spans="1:32">
      <c r="A1278" s="193"/>
      <c r="B1278" s="193"/>
      <c r="C1278" s="193"/>
      <c r="D1278" s="193"/>
      <c r="E1278" s="193"/>
      <c r="F1278" s="193"/>
      <c r="G1278" s="193"/>
      <c r="H1278" s="193"/>
      <c r="I1278" s="193"/>
      <c r="J1278" s="193"/>
      <c r="K1278" s="193"/>
      <c r="L1278" s="193"/>
      <c r="M1278" s="193"/>
      <c r="N1278" s="193"/>
      <c r="O1278" s="193"/>
      <c r="P1278" s="193"/>
      <c r="Q1278" s="193"/>
      <c r="R1278" s="193"/>
      <c r="S1278" s="193"/>
      <c r="T1278" s="193"/>
      <c r="U1278" s="193"/>
      <c r="V1278" s="1068"/>
      <c r="W1278" s="1068"/>
      <c r="X1278" s="1321"/>
      <c r="Y1278" s="1068"/>
      <c r="Z1278" s="193"/>
      <c r="AA1278" s="193"/>
      <c r="AB1278" s="193"/>
      <c r="AC1278" s="193"/>
      <c r="AD1278" s="193"/>
      <c r="AE1278" s="193"/>
      <c r="AF1278" s="193"/>
    </row>
    <row r="1279" spans="1:32">
      <c r="A1279" s="193"/>
      <c r="B1279" s="193"/>
      <c r="C1279" s="193"/>
      <c r="D1279" s="193"/>
      <c r="E1279" s="193"/>
      <c r="F1279" s="193"/>
      <c r="G1279" s="193"/>
      <c r="H1279" s="193"/>
      <c r="I1279" s="193"/>
      <c r="J1279" s="193"/>
      <c r="K1279" s="193"/>
      <c r="L1279" s="193"/>
      <c r="M1279" s="193"/>
      <c r="N1279" s="193"/>
      <c r="O1279" s="193"/>
      <c r="P1279" s="193"/>
      <c r="Q1279" s="193"/>
      <c r="R1279" s="193"/>
      <c r="S1279" s="193"/>
      <c r="T1279" s="193"/>
      <c r="U1279" s="193"/>
      <c r="V1279" s="1068"/>
      <c r="W1279" s="1068"/>
      <c r="X1279" s="1321"/>
      <c r="Y1279" s="1068"/>
      <c r="Z1279" s="193"/>
      <c r="AA1279" s="193"/>
      <c r="AB1279" s="193"/>
      <c r="AC1279" s="193"/>
      <c r="AD1279" s="193"/>
      <c r="AE1279" s="193"/>
      <c r="AF1279" s="193"/>
    </row>
    <row r="1280" spans="1:32">
      <c r="A1280" s="193"/>
      <c r="B1280" s="193"/>
      <c r="C1280" s="193"/>
      <c r="D1280" s="193"/>
      <c r="E1280" s="193"/>
      <c r="F1280" s="193"/>
      <c r="G1280" s="193"/>
      <c r="H1280" s="193"/>
      <c r="I1280" s="193"/>
      <c r="J1280" s="193"/>
      <c r="K1280" s="193"/>
      <c r="L1280" s="193"/>
      <c r="M1280" s="193"/>
      <c r="N1280" s="193"/>
      <c r="O1280" s="193"/>
      <c r="P1280" s="193"/>
      <c r="Q1280" s="193"/>
      <c r="R1280" s="193"/>
      <c r="S1280" s="193"/>
      <c r="T1280" s="193"/>
      <c r="U1280" s="193"/>
      <c r="V1280" s="1068"/>
      <c r="W1280" s="1068"/>
      <c r="X1280" s="1321"/>
      <c r="Y1280" s="1068"/>
      <c r="Z1280" s="193"/>
      <c r="AA1280" s="193"/>
      <c r="AB1280" s="193"/>
      <c r="AC1280" s="193"/>
      <c r="AD1280" s="193"/>
      <c r="AE1280" s="193"/>
      <c r="AF1280" s="193"/>
    </row>
    <row r="1281" spans="1:32">
      <c r="A1281" s="193"/>
      <c r="B1281" s="193"/>
      <c r="C1281" s="193"/>
      <c r="D1281" s="193"/>
      <c r="E1281" s="193"/>
      <c r="F1281" s="193"/>
      <c r="G1281" s="193"/>
      <c r="H1281" s="193"/>
      <c r="I1281" s="193"/>
      <c r="J1281" s="193"/>
      <c r="K1281" s="193"/>
      <c r="L1281" s="193"/>
      <c r="M1281" s="193"/>
      <c r="N1281" s="193"/>
      <c r="O1281" s="193"/>
      <c r="P1281" s="193"/>
      <c r="Q1281" s="193"/>
      <c r="R1281" s="193"/>
      <c r="S1281" s="193"/>
      <c r="T1281" s="193"/>
      <c r="U1281" s="193"/>
      <c r="V1281" s="1068"/>
      <c r="W1281" s="1068"/>
      <c r="X1281" s="1321"/>
      <c r="Y1281" s="1068"/>
      <c r="Z1281" s="193"/>
      <c r="AA1281" s="193"/>
      <c r="AB1281" s="193"/>
      <c r="AC1281" s="193"/>
      <c r="AD1281" s="193"/>
      <c r="AE1281" s="193"/>
      <c r="AF1281" s="193"/>
    </row>
    <row r="1282" spans="1:32">
      <c r="A1282" s="193"/>
      <c r="B1282" s="193"/>
      <c r="C1282" s="193"/>
      <c r="D1282" s="193"/>
      <c r="E1282" s="193"/>
      <c r="F1282" s="193"/>
      <c r="G1282" s="193"/>
      <c r="H1282" s="193"/>
      <c r="I1282" s="193"/>
      <c r="J1282" s="193"/>
      <c r="K1282" s="193"/>
      <c r="L1282" s="193"/>
      <c r="M1282" s="193"/>
      <c r="N1282" s="193"/>
      <c r="O1282" s="193"/>
      <c r="P1282" s="193"/>
      <c r="Q1282" s="193"/>
      <c r="R1282" s="193"/>
      <c r="S1282" s="193"/>
      <c r="T1282" s="193"/>
      <c r="U1282" s="193"/>
      <c r="V1282" s="1068"/>
      <c r="W1282" s="1068"/>
      <c r="X1282" s="1321"/>
      <c r="Y1282" s="1068"/>
      <c r="Z1282" s="193"/>
      <c r="AA1282" s="193"/>
      <c r="AB1282" s="193"/>
      <c r="AC1282" s="193"/>
      <c r="AD1282" s="193"/>
      <c r="AE1282" s="193"/>
      <c r="AF1282" s="193"/>
    </row>
    <row r="1283" spans="1:32">
      <c r="A1283" s="193"/>
      <c r="B1283" s="193"/>
      <c r="C1283" s="193"/>
      <c r="D1283" s="193"/>
      <c r="E1283" s="193"/>
      <c r="F1283" s="193"/>
      <c r="G1283" s="193"/>
      <c r="H1283" s="193"/>
      <c r="I1283" s="193"/>
      <c r="J1283" s="193"/>
      <c r="K1283" s="193"/>
      <c r="L1283" s="193"/>
      <c r="M1283" s="193"/>
      <c r="N1283" s="193"/>
      <c r="O1283" s="193"/>
      <c r="P1283" s="193"/>
      <c r="Q1283" s="193"/>
      <c r="R1283" s="193"/>
      <c r="S1283" s="193"/>
      <c r="T1283" s="193"/>
      <c r="U1283" s="193"/>
      <c r="V1283" s="1068"/>
      <c r="W1283" s="1068"/>
      <c r="X1283" s="1321"/>
      <c r="Y1283" s="1068"/>
      <c r="Z1283" s="193"/>
      <c r="AA1283" s="193"/>
      <c r="AB1283" s="193"/>
      <c r="AC1283" s="193"/>
      <c r="AD1283" s="193"/>
      <c r="AE1283" s="193"/>
      <c r="AF1283" s="193"/>
    </row>
    <row r="1284" spans="1:32">
      <c r="A1284" s="193"/>
      <c r="B1284" s="193"/>
      <c r="C1284" s="193"/>
      <c r="D1284" s="193"/>
      <c r="E1284" s="193"/>
      <c r="F1284" s="193"/>
      <c r="G1284" s="193"/>
      <c r="H1284" s="193"/>
      <c r="I1284" s="193"/>
      <c r="J1284" s="193"/>
      <c r="K1284" s="193"/>
      <c r="L1284" s="193"/>
      <c r="M1284" s="193"/>
      <c r="N1284" s="193"/>
      <c r="O1284" s="193"/>
      <c r="P1284" s="193"/>
      <c r="Q1284" s="193"/>
      <c r="R1284" s="193"/>
      <c r="S1284" s="193"/>
      <c r="T1284" s="193"/>
      <c r="U1284" s="193"/>
      <c r="V1284" s="1068"/>
      <c r="W1284" s="1068"/>
      <c r="X1284" s="1321"/>
      <c r="Y1284" s="1068"/>
      <c r="Z1284" s="193"/>
      <c r="AA1284" s="193"/>
      <c r="AB1284" s="193"/>
      <c r="AC1284" s="193"/>
      <c r="AD1284" s="193"/>
      <c r="AE1284" s="193"/>
      <c r="AF1284" s="193"/>
    </row>
    <row r="1285" spans="1:32">
      <c r="A1285" s="193"/>
      <c r="B1285" s="193"/>
      <c r="C1285" s="193"/>
      <c r="D1285" s="193"/>
      <c r="E1285" s="193"/>
      <c r="F1285" s="193"/>
      <c r="G1285" s="193"/>
      <c r="H1285" s="193"/>
      <c r="I1285" s="193"/>
      <c r="J1285" s="193"/>
      <c r="K1285" s="193"/>
      <c r="L1285" s="193"/>
      <c r="M1285" s="193"/>
      <c r="N1285" s="193"/>
      <c r="O1285" s="193"/>
      <c r="P1285" s="193"/>
      <c r="Q1285" s="193"/>
      <c r="R1285" s="193"/>
      <c r="S1285" s="193"/>
      <c r="T1285" s="193"/>
      <c r="U1285" s="193"/>
      <c r="V1285" s="1068"/>
      <c r="W1285" s="1068"/>
      <c r="X1285" s="1321"/>
      <c r="Y1285" s="1068"/>
      <c r="Z1285" s="193"/>
      <c r="AA1285" s="193"/>
      <c r="AB1285" s="193"/>
      <c r="AC1285" s="193"/>
      <c r="AD1285" s="193"/>
      <c r="AE1285" s="193"/>
      <c r="AF1285" s="193"/>
    </row>
    <row r="1286" spans="1:32">
      <c r="A1286" s="193"/>
      <c r="B1286" s="193"/>
      <c r="C1286" s="193"/>
      <c r="D1286" s="193"/>
      <c r="E1286" s="193"/>
      <c r="F1286" s="193"/>
      <c r="G1286" s="193"/>
      <c r="H1286" s="193"/>
      <c r="I1286" s="193"/>
      <c r="J1286" s="193"/>
      <c r="K1286" s="193"/>
      <c r="L1286" s="193"/>
      <c r="M1286" s="193"/>
      <c r="N1286" s="193"/>
      <c r="O1286" s="193"/>
      <c r="P1286" s="193"/>
      <c r="Q1286" s="193"/>
      <c r="R1286" s="193"/>
      <c r="S1286" s="193"/>
      <c r="T1286" s="193"/>
      <c r="U1286" s="193"/>
      <c r="V1286" s="1068"/>
      <c r="W1286" s="1068"/>
      <c r="X1286" s="1321"/>
      <c r="Y1286" s="1068"/>
      <c r="Z1286" s="193"/>
      <c r="AA1286" s="193"/>
      <c r="AB1286" s="193"/>
      <c r="AC1286" s="193"/>
      <c r="AD1286" s="193"/>
      <c r="AE1286" s="193"/>
      <c r="AF1286" s="193"/>
    </row>
    <row r="1287" spans="1:32">
      <c r="A1287" s="193"/>
      <c r="B1287" s="193"/>
      <c r="C1287" s="193"/>
      <c r="D1287" s="193"/>
      <c r="E1287" s="193"/>
      <c r="F1287" s="193"/>
      <c r="G1287" s="193"/>
      <c r="H1287" s="193"/>
      <c r="I1287" s="193"/>
      <c r="J1287" s="193"/>
      <c r="K1287" s="193"/>
      <c r="L1287" s="193"/>
      <c r="M1287" s="193"/>
      <c r="N1287" s="193"/>
      <c r="O1287" s="193"/>
      <c r="P1287" s="193"/>
      <c r="Q1287" s="193"/>
      <c r="R1287" s="193"/>
      <c r="S1287" s="193"/>
      <c r="T1287" s="193"/>
      <c r="U1287" s="193"/>
      <c r="V1287" s="1068"/>
      <c r="W1287" s="1068"/>
      <c r="X1287" s="1321"/>
      <c r="Y1287" s="1068"/>
      <c r="Z1287" s="193"/>
      <c r="AA1287" s="193"/>
      <c r="AB1287" s="193"/>
      <c r="AC1287" s="193"/>
      <c r="AD1287" s="193"/>
      <c r="AE1287" s="193"/>
      <c r="AF1287" s="193"/>
    </row>
    <row r="1288" spans="1:32">
      <c r="A1288" s="193"/>
      <c r="B1288" s="193"/>
      <c r="C1288" s="193"/>
      <c r="D1288" s="193"/>
      <c r="E1288" s="193"/>
      <c r="F1288" s="193"/>
      <c r="G1288" s="193"/>
      <c r="H1288" s="193"/>
      <c r="I1288" s="193"/>
      <c r="J1288" s="193"/>
      <c r="K1288" s="193"/>
      <c r="L1288" s="193"/>
      <c r="M1288" s="193"/>
      <c r="N1288" s="193"/>
      <c r="O1288" s="193"/>
      <c r="P1288" s="193"/>
      <c r="Q1288" s="193"/>
      <c r="R1288" s="193"/>
      <c r="S1288" s="193"/>
      <c r="T1288" s="193"/>
      <c r="U1288" s="193"/>
      <c r="V1288" s="1068"/>
      <c r="W1288" s="1068"/>
      <c r="X1288" s="1321"/>
      <c r="Y1288" s="1068"/>
      <c r="Z1288" s="193"/>
      <c r="AA1288" s="193"/>
      <c r="AB1288" s="193"/>
      <c r="AC1288" s="193"/>
      <c r="AD1288" s="193"/>
      <c r="AE1288" s="193"/>
      <c r="AF1288" s="193"/>
    </row>
    <row r="1289" spans="1:32">
      <c r="A1289" s="193"/>
      <c r="B1289" s="193"/>
      <c r="C1289" s="193"/>
      <c r="D1289" s="193"/>
      <c r="E1289" s="193"/>
      <c r="F1289" s="193"/>
      <c r="G1289" s="193"/>
      <c r="H1289" s="193"/>
      <c r="I1289" s="193"/>
      <c r="J1289" s="193"/>
      <c r="K1289" s="193"/>
      <c r="L1289" s="193"/>
      <c r="M1289" s="193"/>
      <c r="N1289" s="193"/>
      <c r="O1289" s="193"/>
      <c r="P1289" s="193"/>
      <c r="Q1289" s="193"/>
      <c r="R1289" s="193"/>
      <c r="S1289" s="193"/>
      <c r="T1289" s="193"/>
      <c r="U1289" s="193"/>
      <c r="V1289" s="1068"/>
      <c r="W1289" s="1068"/>
      <c r="X1289" s="1321"/>
      <c r="Y1289" s="1068"/>
      <c r="Z1289" s="193"/>
      <c r="AA1289" s="193"/>
      <c r="AB1289" s="193"/>
      <c r="AC1289" s="193"/>
      <c r="AD1289" s="193"/>
      <c r="AE1289" s="193"/>
      <c r="AF1289" s="193"/>
    </row>
    <row r="1290" spans="1:32">
      <c r="A1290" s="193"/>
      <c r="B1290" s="193"/>
      <c r="C1290" s="193"/>
      <c r="D1290" s="193"/>
      <c r="E1290" s="193"/>
      <c r="F1290" s="193"/>
      <c r="G1290" s="193"/>
      <c r="H1290" s="193"/>
      <c r="I1290" s="193"/>
      <c r="J1290" s="193"/>
      <c r="K1290" s="193"/>
      <c r="L1290" s="193"/>
      <c r="M1290" s="193"/>
      <c r="N1290" s="193"/>
      <c r="O1290" s="193"/>
      <c r="P1290" s="193"/>
      <c r="Q1290" s="193"/>
      <c r="R1290" s="193"/>
      <c r="S1290" s="193"/>
      <c r="T1290" s="193"/>
      <c r="U1290" s="193"/>
      <c r="V1290" s="1068"/>
      <c r="W1290" s="1068"/>
      <c r="X1290" s="1321"/>
      <c r="Y1290" s="1068"/>
      <c r="Z1290" s="193"/>
      <c r="AA1290" s="193"/>
      <c r="AB1290" s="193"/>
      <c r="AC1290" s="193"/>
      <c r="AD1290" s="193"/>
      <c r="AE1290" s="193"/>
      <c r="AF1290" s="193"/>
    </row>
    <row r="1291" spans="1:32">
      <c r="A1291" s="193"/>
      <c r="B1291" s="193"/>
      <c r="C1291" s="193"/>
      <c r="D1291" s="193"/>
      <c r="E1291" s="193"/>
      <c r="F1291" s="193"/>
      <c r="G1291" s="193"/>
      <c r="H1291" s="193"/>
      <c r="I1291" s="193"/>
      <c r="J1291" s="193"/>
      <c r="K1291" s="193"/>
      <c r="L1291" s="193"/>
      <c r="M1291" s="193"/>
      <c r="N1291" s="193"/>
      <c r="O1291" s="193"/>
      <c r="P1291" s="193"/>
      <c r="Q1291" s="193"/>
      <c r="R1291" s="193"/>
      <c r="S1291" s="193"/>
      <c r="T1291" s="193"/>
      <c r="U1291" s="193"/>
      <c r="V1291" s="1068"/>
      <c r="W1291" s="1068"/>
      <c r="X1291" s="1321"/>
      <c r="Y1291" s="1068"/>
      <c r="Z1291" s="193"/>
      <c r="AA1291" s="193"/>
      <c r="AB1291" s="193"/>
      <c r="AC1291" s="193"/>
      <c r="AD1291" s="193"/>
      <c r="AE1291" s="193"/>
      <c r="AF1291" s="193"/>
    </row>
    <row r="1292" spans="1:32">
      <c r="A1292" s="193"/>
      <c r="B1292" s="193"/>
      <c r="C1292" s="193"/>
      <c r="D1292" s="193"/>
      <c r="E1292" s="193"/>
      <c r="F1292" s="193"/>
      <c r="G1292" s="193"/>
      <c r="H1292" s="193"/>
      <c r="I1292" s="193"/>
      <c r="J1292" s="193"/>
      <c r="K1292" s="193"/>
      <c r="L1292" s="193"/>
      <c r="M1292" s="193"/>
      <c r="N1292" s="193"/>
      <c r="O1292" s="193"/>
      <c r="P1292" s="193"/>
      <c r="Q1292" s="193"/>
      <c r="R1292" s="193"/>
      <c r="S1292" s="193"/>
      <c r="T1292" s="193"/>
      <c r="U1292" s="193"/>
      <c r="V1292" s="1068"/>
      <c r="W1292" s="1068"/>
      <c r="X1292" s="1321"/>
      <c r="Y1292" s="1068"/>
      <c r="Z1292" s="193"/>
      <c r="AA1292" s="193"/>
      <c r="AB1292" s="193"/>
      <c r="AC1292" s="193"/>
      <c r="AD1292" s="193"/>
      <c r="AE1292" s="193"/>
      <c r="AF1292" s="193"/>
    </row>
    <row r="1293" spans="1:32">
      <c r="A1293" s="193"/>
      <c r="B1293" s="193"/>
      <c r="C1293" s="193"/>
      <c r="D1293" s="193"/>
      <c r="E1293" s="193"/>
      <c r="F1293" s="193"/>
      <c r="G1293" s="193"/>
      <c r="H1293" s="193"/>
      <c r="I1293" s="193"/>
      <c r="J1293" s="193"/>
      <c r="K1293" s="193"/>
      <c r="L1293" s="193"/>
      <c r="M1293" s="193"/>
      <c r="N1293" s="193"/>
      <c r="O1293" s="193"/>
      <c r="P1293" s="193"/>
      <c r="Q1293" s="193"/>
      <c r="R1293" s="193"/>
      <c r="S1293" s="193"/>
      <c r="T1293" s="193"/>
      <c r="U1293" s="193"/>
      <c r="V1293" s="1068"/>
      <c r="W1293" s="1068"/>
      <c r="X1293" s="1321"/>
      <c r="Y1293" s="1068"/>
      <c r="Z1293" s="193"/>
      <c r="AA1293" s="193"/>
      <c r="AB1293" s="193"/>
      <c r="AC1293" s="193"/>
      <c r="AD1293" s="193"/>
      <c r="AE1293" s="193"/>
      <c r="AF1293" s="193"/>
    </row>
    <row r="1294" spans="1:32">
      <c r="A1294" s="193"/>
      <c r="B1294" s="193"/>
      <c r="C1294" s="193"/>
      <c r="D1294" s="193"/>
      <c r="E1294" s="193"/>
      <c r="F1294" s="193"/>
      <c r="G1294" s="193"/>
      <c r="H1294" s="193"/>
      <c r="I1294" s="193"/>
      <c r="J1294" s="193"/>
      <c r="K1294" s="193"/>
      <c r="L1294" s="193"/>
      <c r="M1294" s="193"/>
      <c r="N1294" s="193"/>
      <c r="O1294" s="193"/>
      <c r="P1294" s="193"/>
      <c r="Q1294" s="193"/>
      <c r="R1294" s="193"/>
      <c r="S1294" s="193"/>
      <c r="T1294" s="193"/>
      <c r="U1294" s="193"/>
      <c r="V1294" s="1068"/>
      <c r="W1294" s="1068"/>
      <c r="X1294" s="1321"/>
      <c r="Y1294" s="1068"/>
      <c r="Z1294" s="193"/>
      <c r="AA1294" s="193"/>
      <c r="AB1294" s="193"/>
      <c r="AC1294" s="193"/>
      <c r="AD1294" s="193"/>
      <c r="AE1294" s="193"/>
      <c r="AF1294" s="193"/>
    </row>
    <row r="1295" spans="1:32">
      <c r="A1295" s="193"/>
      <c r="B1295" s="193"/>
      <c r="C1295" s="193"/>
      <c r="D1295" s="193"/>
      <c r="E1295" s="193"/>
      <c r="F1295" s="193"/>
      <c r="G1295" s="193"/>
      <c r="H1295" s="193"/>
      <c r="I1295" s="193"/>
      <c r="J1295" s="193"/>
      <c r="K1295" s="193"/>
      <c r="L1295" s="193"/>
      <c r="M1295" s="193"/>
      <c r="N1295" s="193"/>
      <c r="O1295" s="193"/>
      <c r="P1295" s="193"/>
      <c r="Q1295" s="193"/>
      <c r="R1295" s="193"/>
      <c r="S1295" s="193"/>
      <c r="T1295" s="193"/>
      <c r="U1295" s="193"/>
      <c r="V1295" s="1068"/>
      <c r="W1295" s="1068"/>
      <c r="X1295" s="1321"/>
      <c r="Y1295" s="1068"/>
      <c r="Z1295" s="193"/>
      <c r="AA1295" s="193"/>
      <c r="AB1295" s="193"/>
      <c r="AC1295" s="193"/>
      <c r="AD1295" s="193"/>
      <c r="AE1295" s="193"/>
      <c r="AF1295" s="193"/>
    </row>
    <row r="1296" spans="1:32">
      <c r="A1296" s="193"/>
      <c r="B1296" s="193"/>
      <c r="C1296" s="193"/>
      <c r="D1296" s="193"/>
      <c r="E1296" s="193"/>
      <c r="F1296" s="193"/>
      <c r="G1296" s="193"/>
      <c r="H1296" s="193"/>
      <c r="I1296" s="193"/>
      <c r="J1296" s="193"/>
      <c r="K1296" s="193"/>
      <c r="L1296" s="193"/>
      <c r="M1296" s="193"/>
      <c r="N1296" s="193"/>
      <c r="O1296" s="193"/>
      <c r="P1296" s="193"/>
      <c r="Q1296" s="193"/>
      <c r="R1296" s="193"/>
      <c r="S1296" s="193"/>
      <c r="T1296" s="193"/>
      <c r="U1296" s="193"/>
      <c r="V1296" s="1068"/>
      <c r="W1296" s="1068"/>
      <c r="X1296" s="1321"/>
      <c r="Y1296" s="1068"/>
      <c r="Z1296" s="193"/>
      <c r="AA1296" s="193"/>
      <c r="AB1296" s="193"/>
      <c r="AC1296" s="193"/>
      <c r="AD1296" s="193"/>
      <c r="AE1296" s="193"/>
      <c r="AF1296" s="193"/>
    </row>
    <row r="1297" spans="1:32">
      <c r="A1297" s="193"/>
      <c r="B1297" s="193"/>
      <c r="C1297" s="193"/>
      <c r="D1297" s="193"/>
      <c r="E1297" s="193"/>
      <c r="F1297" s="193"/>
      <c r="G1297" s="193"/>
      <c r="H1297" s="193"/>
      <c r="I1297" s="193"/>
      <c r="J1297" s="193"/>
      <c r="K1297" s="193"/>
      <c r="L1297" s="193"/>
      <c r="M1297" s="193"/>
      <c r="N1297" s="193"/>
      <c r="O1297" s="193"/>
      <c r="P1297" s="193"/>
      <c r="Q1297" s="193"/>
      <c r="R1297" s="193"/>
      <c r="S1297" s="193"/>
      <c r="T1297" s="193"/>
      <c r="U1297" s="193"/>
      <c r="V1297" s="1068"/>
      <c r="W1297" s="1068"/>
      <c r="X1297" s="1321"/>
      <c r="Y1297" s="1068"/>
      <c r="Z1297" s="193"/>
      <c r="AA1297" s="193"/>
      <c r="AB1297" s="193"/>
      <c r="AC1297" s="193"/>
      <c r="AD1297" s="193"/>
      <c r="AE1297" s="193"/>
      <c r="AF1297" s="193"/>
    </row>
    <row r="1298" spans="1:32">
      <c r="A1298" s="193"/>
      <c r="B1298" s="193"/>
      <c r="C1298" s="193"/>
      <c r="D1298" s="193"/>
      <c r="E1298" s="193"/>
      <c r="F1298" s="193"/>
      <c r="G1298" s="193"/>
      <c r="H1298" s="193"/>
      <c r="I1298" s="193"/>
      <c r="J1298" s="193"/>
      <c r="K1298" s="193"/>
      <c r="L1298" s="193"/>
      <c r="M1298" s="193"/>
      <c r="N1298" s="193"/>
      <c r="O1298" s="193"/>
      <c r="P1298" s="193"/>
      <c r="Q1298" s="193"/>
      <c r="R1298" s="193"/>
      <c r="S1298" s="193"/>
      <c r="T1298" s="193"/>
      <c r="U1298" s="193"/>
      <c r="V1298" s="1068"/>
      <c r="W1298" s="1068"/>
      <c r="X1298" s="1321"/>
      <c r="Y1298" s="1068"/>
      <c r="Z1298" s="193"/>
      <c r="AA1298" s="193"/>
      <c r="AB1298" s="193"/>
      <c r="AC1298" s="193"/>
      <c r="AD1298" s="193"/>
      <c r="AE1298" s="193"/>
      <c r="AF1298" s="193"/>
    </row>
    <row r="1299" spans="1:32">
      <c r="A1299" s="193"/>
      <c r="B1299" s="193"/>
      <c r="C1299" s="193"/>
      <c r="D1299" s="193"/>
      <c r="E1299" s="193"/>
      <c r="F1299" s="193"/>
      <c r="G1299" s="193"/>
      <c r="H1299" s="193"/>
      <c r="I1299" s="193"/>
      <c r="J1299" s="193"/>
      <c r="K1299" s="193"/>
      <c r="L1299" s="193"/>
      <c r="M1299" s="193"/>
      <c r="N1299" s="193"/>
      <c r="O1299" s="193"/>
      <c r="P1299" s="193"/>
      <c r="Q1299" s="193"/>
      <c r="R1299" s="193"/>
      <c r="S1299" s="193"/>
      <c r="T1299" s="193"/>
      <c r="U1299" s="193"/>
      <c r="V1299" s="1068"/>
      <c r="W1299" s="1068"/>
      <c r="X1299" s="1321"/>
      <c r="Y1299" s="1068"/>
      <c r="Z1299" s="193"/>
      <c r="AA1299" s="193"/>
      <c r="AB1299" s="193"/>
      <c r="AC1299" s="193"/>
      <c r="AD1299" s="193"/>
      <c r="AE1299" s="193"/>
      <c r="AF1299" s="193"/>
    </row>
    <row r="1300" spans="1:32">
      <c r="A1300" s="193"/>
      <c r="B1300" s="193"/>
      <c r="C1300" s="193"/>
      <c r="D1300" s="193"/>
      <c r="E1300" s="193"/>
      <c r="F1300" s="193"/>
      <c r="G1300" s="193"/>
      <c r="H1300" s="193"/>
      <c r="I1300" s="193"/>
      <c r="J1300" s="193"/>
      <c r="K1300" s="193"/>
      <c r="L1300" s="193"/>
      <c r="M1300" s="193"/>
      <c r="N1300" s="193"/>
      <c r="O1300" s="193"/>
      <c r="P1300" s="193"/>
      <c r="Q1300" s="193"/>
      <c r="R1300" s="193"/>
      <c r="S1300" s="193"/>
      <c r="T1300" s="193"/>
      <c r="U1300" s="193"/>
      <c r="V1300" s="1068"/>
      <c r="W1300" s="1068"/>
      <c r="X1300" s="1321"/>
      <c r="Y1300" s="1068"/>
      <c r="Z1300" s="193"/>
      <c r="AA1300" s="193"/>
      <c r="AB1300" s="193"/>
      <c r="AC1300" s="193"/>
      <c r="AD1300" s="193"/>
      <c r="AE1300" s="193"/>
      <c r="AF1300" s="193"/>
    </row>
    <row r="1301" spans="1:32">
      <c r="A1301" s="193"/>
      <c r="B1301" s="193"/>
      <c r="C1301" s="193"/>
      <c r="D1301" s="193"/>
      <c r="E1301" s="193"/>
      <c r="F1301" s="193"/>
      <c r="G1301" s="193"/>
      <c r="H1301" s="193"/>
      <c r="I1301" s="193"/>
      <c r="J1301" s="193"/>
      <c r="K1301" s="193"/>
      <c r="L1301" s="193"/>
      <c r="M1301" s="193"/>
      <c r="N1301" s="193"/>
      <c r="O1301" s="193"/>
      <c r="P1301" s="193"/>
      <c r="Q1301" s="193"/>
      <c r="R1301" s="193"/>
      <c r="S1301" s="193"/>
      <c r="T1301" s="193"/>
      <c r="U1301" s="193"/>
      <c r="V1301" s="1068"/>
      <c r="W1301" s="1068"/>
      <c r="X1301" s="1321"/>
      <c r="Y1301" s="1068"/>
      <c r="Z1301" s="193"/>
      <c r="AA1301" s="193"/>
      <c r="AB1301" s="193"/>
      <c r="AC1301" s="193"/>
      <c r="AD1301" s="193"/>
      <c r="AE1301" s="193"/>
      <c r="AF1301" s="193"/>
    </row>
    <row r="1302" spans="1:32">
      <c r="A1302" s="193"/>
      <c r="B1302" s="193"/>
      <c r="C1302" s="193"/>
      <c r="D1302" s="193"/>
      <c r="E1302" s="193"/>
      <c r="F1302" s="193"/>
      <c r="G1302" s="193"/>
      <c r="H1302" s="193"/>
      <c r="I1302" s="193"/>
      <c r="J1302" s="193"/>
      <c r="K1302" s="193"/>
      <c r="L1302" s="193"/>
      <c r="M1302" s="193"/>
      <c r="N1302" s="193"/>
      <c r="O1302" s="193"/>
      <c r="P1302" s="193"/>
      <c r="Q1302" s="193"/>
      <c r="R1302" s="193"/>
      <c r="S1302" s="193"/>
      <c r="T1302" s="193"/>
      <c r="U1302" s="193"/>
      <c r="V1302" s="1068"/>
      <c r="W1302" s="1068"/>
      <c r="X1302" s="1321"/>
      <c r="Y1302" s="1068"/>
      <c r="Z1302" s="193"/>
      <c r="AA1302" s="193"/>
      <c r="AB1302" s="193"/>
      <c r="AC1302" s="193"/>
      <c r="AD1302" s="193"/>
      <c r="AE1302" s="193"/>
      <c r="AF1302" s="193"/>
    </row>
    <row r="1303" spans="1:32">
      <c r="A1303" s="193"/>
      <c r="B1303" s="193"/>
      <c r="C1303" s="193"/>
      <c r="D1303" s="193"/>
      <c r="E1303" s="193"/>
      <c r="F1303" s="193"/>
      <c r="G1303" s="193"/>
      <c r="H1303" s="193"/>
      <c r="I1303" s="193"/>
      <c r="J1303" s="193"/>
      <c r="K1303" s="193"/>
      <c r="L1303" s="193"/>
      <c r="M1303" s="193"/>
      <c r="N1303" s="193"/>
      <c r="O1303" s="193"/>
      <c r="P1303" s="193"/>
      <c r="Q1303" s="193"/>
      <c r="R1303" s="193"/>
      <c r="S1303" s="193"/>
      <c r="T1303" s="193"/>
      <c r="U1303" s="193"/>
      <c r="V1303" s="1068"/>
      <c r="W1303" s="1068"/>
      <c r="X1303" s="1321"/>
      <c r="Y1303" s="1068"/>
      <c r="Z1303" s="193"/>
      <c r="AA1303" s="193"/>
      <c r="AB1303" s="193"/>
      <c r="AC1303" s="193"/>
      <c r="AD1303" s="193"/>
      <c r="AE1303" s="193"/>
      <c r="AF1303" s="193"/>
    </row>
    <row r="1304" spans="1:32">
      <c r="A1304" s="193"/>
      <c r="B1304" s="193"/>
      <c r="C1304" s="193"/>
      <c r="D1304" s="193"/>
      <c r="E1304" s="193"/>
      <c r="F1304" s="193"/>
      <c r="G1304" s="193"/>
      <c r="H1304" s="193"/>
      <c r="I1304" s="193"/>
      <c r="J1304" s="193"/>
      <c r="K1304" s="193"/>
      <c r="L1304" s="193"/>
      <c r="M1304" s="193"/>
      <c r="N1304" s="193"/>
      <c r="O1304" s="193"/>
      <c r="P1304" s="193"/>
      <c r="Q1304" s="193"/>
      <c r="R1304" s="193"/>
      <c r="S1304" s="193"/>
      <c r="T1304" s="193"/>
      <c r="U1304" s="193"/>
      <c r="V1304" s="1068"/>
      <c r="W1304" s="1068"/>
      <c r="X1304" s="1321"/>
      <c r="Y1304" s="1068"/>
      <c r="Z1304" s="193"/>
      <c r="AA1304" s="193"/>
      <c r="AB1304" s="193"/>
      <c r="AC1304" s="193"/>
      <c r="AD1304" s="193"/>
      <c r="AE1304" s="193"/>
      <c r="AF1304" s="193"/>
    </row>
    <row r="1305" spans="1:32">
      <c r="A1305" s="193"/>
      <c r="B1305" s="193"/>
      <c r="C1305" s="193"/>
      <c r="D1305" s="193"/>
      <c r="E1305" s="193"/>
      <c r="F1305" s="193"/>
      <c r="G1305" s="193"/>
      <c r="H1305" s="193"/>
      <c r="I1305" s="193"/>
      <c r="J1305" s="193"/>
      <c r="K1305" s="193"/>
      <c r="L1305" s="193"/>
      <c r="M1305" s="193"/>
      <c r="N1305" s="193"/>
      <c r="O1305" s="193"/>
      <c r="P1305" s="193"/>
      <c r="Q1305" s="193"/>
      <c r="R1305" s="193"/>
      <c r="S1305" s="193"/>
      <c r="T1305" s="193"/>
      <c r="U1305" s="193"/>
      <c r="V1305" s="1068"/>
      <c r="W1305" s="1068"/>
      <c r="X1305" s="1321"/>
      <c r="Y1305" s="1068"/>
      <c r="Z1305" s="193"/>
      <c r="AA1305" s="193"/>
      <c r="AB1305" s="193"/>
      <c r="AC1305" s="193"/>
      <c r="AD1305" s="193"/>
      <c r="AE1305" s="193"/>
      <c r="AF1305" s="193"/>
    </row>
    <row r="1306" spans="1:32">
      <c r="A1306" s="193"/>
      <c r="B1306" s="193"/>
      <c r="C1306" s="193"/>
      <c r="D1306" s="193"/>
      <c r="E1306" s="193"/>
      <c r="F1306" s="193"/>
      <c r="G1306" s="193"/>
      <c r="H1306" s="193"/>
      <c r="I1306" s="193"/>
      <c r="J1306" s="193"/>
      <c r="K1306" s="193"/>
      <c r="L1306" s="193"/>
      <c r="M1306" s="193"/>
      <c r="N1306" s="193"/>
      <c r="O1306" s="193"/>
      <c r="P1306" s="193"/>
      <c r="Q1306" s="193"/>
      <c r="R1306" s="193"/>
      <c r="S1306" s="193"/>
      <c r="T1306" s="193"/>
      <c r="U1306" s="193"/>
      <c r="V1306" s="1068"/>
      <c r="W1306" s="1068"/>
      <c r="X1306" s="1321"/>
      <c r="Y1306" s="1068"/>
      <c r="Z1306" s="193"/>
      <c r="AA1306" s="193"/>
      <c r="AB1306" s="193"/>
      <c r="AC1306" s="193"/>
      <c r="AD1306" s="193"/>
      <c r="AE1306" s="193"/>
      <c r="AF1306" s="193"/>
    </row>
    <row r="1307" spans="1:32">
      <c r="A1307" s="193"/>
      <c r="B1307" s="193"/>
      <c r="C1307" s="193"/>
      <c r="D1307" s="193"/>
      <c r="E1307" s="193"/>
      <c r="F1307" s="193"/>
      <c r="G1307" s="193"/>
      <c r="H1307" s="193"/>
      <c r="I1307" s="193"/>
      <c r="J1307" s="193"/>
      <c r="K1307" s="193"/>
      <c r="L1307" s="193"/>
      <c r="M1307" s="193"/>
      <c r="N1307" s="193"/>
      <c r="O1307" s="193"/>
      <c r="P1307" s="193"/>
      <c r="Q1307" s="193"/>
      <c r="R1307" s="193"/>
      <c r="S1307" s="193"/>
      <c r="T1307" s="193"/>
      <c r="U1307" s="193"/>
      <c r="V1307" s="1068"/>
      <c r="W1307" s="1068"/>
      <c r="X1307" s="1321"/>
      <c r="Y1307" s="1068"/>
      <c r="Z1307" s="193"/>
      <c r="AA1307" s="193"/>
      <c r="AB1307" s="193"/>
      <c r="AC1307" s="193"/>
      <c r="AD1307" s="193"/>
      <c r="AE1307" s="193"/>
      <c r="AF1307" s="193"/>
    </row>
    <row r="1308" spans="1:32">
      <c r="A1308" s="193"/>
      <c r="B1308" s="193"/>
      <c r="C1308" s="193"/>
      <c r="D1308" s="193"/>
      <c r="E1308" s="193"/>
      <c r="F1308" s="193"/>
      <c r="G1308" s="193"/>
      <c r="H1308" s="193"/>
      <c r="I1308" s="193"/>
      <c r="J1308" s="193"/>
      <c r="K1308" s="193"/>
      <c r="L1308" s="193"/>
      <c r="M1308" s="193"/>
      <c r="N1308" s="193"/>
      <c r="O1308" s="193"/>
      <c r="P1308" s="193"/>
      <c r="Q1308" s="193"/>
      <c r="R1308" s="193"/>
      <c r="S1308" s="193"/>
      <c r="T1308" s="193"/>
      <c r="U1308" s="193"/>
      <c r="V1308" s="1068"/>
      <c r="W1308" s="1068"/>
      <c r="X1308" s="1321"/>
      <c r="Y1308" s="1068"/>
      <c r="Z1308" s="193"/>
      <c r="AA1308" s="193"/>
      <c r="AB1308" s="193"/>
      <c r="AC1308" s="193"/>
      <c r="AD1308" s="193"/>
      <c r="AE1308" s="193"/>
      <c r="AF1308" s="193"/>
    </row>
    <row r="1309" spans="1:32">
      <c r="A1309" s="193"/>
      <c r="B1309" s="193"/>
      <c r="C1309" s="193"/>
      <c r="D1309" s="193"/>
      <c r="E1309" s="193"/>
      <c r="F1309" s="193"/>
      <c r="G1309" s="193"/>
      <c r="H1309" s="193"/>
      <c r="I1309" s="193"/>
      <c r="J1309" s="193"/>
      <c r="K1309" s="193"/>
      <c r="L1309" s="193"/>
      <c r="M1309" s="193"/>
      <c r="N1309" s="193"/>
      <c r="O1309" s="193"/>
      <c r="P1309" s="193"/>
      <c r="Q1309" s="193"/>
      <c r="R1309" s="193"/>
      <c r="S1309" s="193"/>
      <c r="T1309" s="193"/>
      <c r="U1309" s="193"/>
      <c r="V1309" s="1068"/>
      <c r="W1309" s="1068"/>
      <c r="X1309" s="1321"/>
      <c r="Y1309" s="1068"/>
      <c r="Z1309" s="193"/>
      <c r="AA1309" s="193"/>
      <c r="AB1309" s="193"/>
      <c r="AC1309" s="193"/>
      <c r="AD1309" s="193"/>
      <c r="AE1309" s="193"/>
      <c r="AF1309" s="193"/>
    </row>
    <row r="1310" spans="1:32">
      <c r="A1310" s="193"/>
      <c r="B1310" s="193"/>
      <c r="C1310" s="193"/>
      <c r="D1310" s="193"/>
      <c r="E1310" s="193"/>
      <c r="F1310" s="193"/>
      <c r="G1310" s="193"/>
      <c r="H1310" s="193"/>
      <c r="I1310" s="193"/>
      <c r="J1310" s="193"/>
      <c r="K1310" s="193"/>
      <c r="L1310" s="193"/>
      <c r="M1310" s="193"/>
      <c r="N1310" s="193"/>
      <c r="O1310" s="193"/>
      <c r="P1310" s="193"/>
      <c r="Q1310" s="193"/>
      <c r="R1310" s="193"/>
      <c r="S1310" s="193"/>
      <c r="T1310" s="193"/>
      <c r="U1310" s="193"/>
      <c r="V1310" s="1068"/>
      <c r="W1310" s="1068"/>
      <c r="X1310" s="1321"/>
      <c r="Y1310" s="1068"/>
      <c r="Z1310" s="193"/>
      <c r="AA1310" s="193"/>
      <c r="AB1310" s="193"/>
      <c r="AC1310" s="193"/>
      <c r="AD1310" s="193"/>
      <c r="AE1310" s="193"/>
      <c r="AF1310" s="193"/>
    </row>
    <row r="1311" spans="1:32">
      <c r="A1311" s="193"/>
      <c r="B1311" s="193"/>
      <c r="C1311" s="193"/>
      <c r="D1311" s="193"/>
      <c r="E1311" s="193"/>
      <c r="F1311" s="193"/>
      <c r="G1311" s="193"/>
      <c r="H1311" s="193"/>
      <c r="I1311" s="193"/>
      <c r="J1311" s="193"/>
      <c r="K1311" s="193"/>
      <c r="L1311" s="193"/>
      <c r="M1311" s="193"/>
      <c r="N1311" s="193"/>
      <c r="O1311" s="193"/>
      <c r="P1311" s="193"/>
      <c r="Q1311" s="193"/>
      <c r="R1311" s="193"/>
      <c r="S1311" s="193"/>
      <c r="T1311" s="193"/>
      <c r="U1311" s="193"/>
      <c r="V1311" s="1068"/>
      <c r="W1311" s="1068"/>
      <c r="X1311" s="1321"/>
      <c r="Y1311" s="1068"/>
      <c r="Z1311" s="193"/>
      <c r="AA1311" s="193"/>
      <c r="AB1311" s="193"/>
      <c r="AC1311" s="193"/>
      <c r="AD1311" s="193"/>
      <c r="AE1311" s="193"/>
      <c r="AF1311" s="193"/>
    </row>
    <row r="1312" spans="1:32">
      <c r="A1312" s="193"/>
      <c r="B1312" s="193"/>
      <c r="C1312" s="193"/>
      <c r="D1312" s="193"/>
      <c r="E1312" s="193"/>
      <c r="F1312" s="193"/>
      <c r="G1312" s="193"/>
      <c r="H1312" s="193"/>
      <c r="I1312" s="193"/>
      <c r="J1312" s="193"/>
      <c r="K1312" s="193"/>
      <c r="L1312" s="193"/>
      <c r="M1312" s="193"/>
      <c r="N1312" s="193"/>
      <c r="O1312" s="193"/>
      <c r="P1312" s="193"/>
      <c r="Q1312" s="193"/>
      <c r="R1312" s="193"/>
      <c r="S1312" s="193"/>
      <c r="T1312" s="193"/>
      <c r="U1312" s="193"/>
      <c r="V1312" s="1068"/>
      <c r="W1312" s="1068"/>
      <c r="X1312" s="1321"/>
      <c r="Y1312" s="1068"/>
      <c r="Z1312" s="193"/>
      <c r="AA1312" s="193"/>
      <c r="AB1312" s="193"/>
      <c r="AC1312" s="193"/>
      <c r="AD1312" s="193"/>
      <c r="AE1312" s="193"/>
      <c r="AF1312" s="193"/>
    </row>
    <row r="1313" spans="1:32">
      <c r="A1313" s="193"/>
      <c r="B1313" s="193"/>
      <c r="C1313" s="193"/>
      <c r="D1313" s="193"/>
      <c r="E1313" s="193"/>
      <c r="F1313" s="193"/>
      <c r="G1313" s="193"/>
      <c r="H1313" s="193"/>
      <c r="I1313" s="193"/>
      <c r="J1313" s="193"/>
      <c r="K1313" s="193"/>
      <c r="L1313" s="193"/>
      <c r="M1313" s="193"/>
      <c r="N1313" s="193"/>
      <c r="O1313" s="193"/>
      <c r="P1313" s="193"/>
      <c r="Q1313" s="193"/>
      <c r="R1313" s="193"/>
      <c r="S1313" s="193"/>
      <c r="T1313" s="193"/>
      <c r="U1313" s="193"/>
      <c r="V1313" s="1068"/>
      <c r="W1313" s="1068"/>
      <c r="X1313" s="1321"/>
      <c r="Y1313" s="1068"/>
      <c r="Z1313" s="193"/>
      <c r="AA1313" s="193"/>
      <c r="AB1313" s="193"/>
      <c r="AC1313" s="193"/>
      <c r="AD1313" s="193"/>
      <c r="AE1313" s="193"/>
      <c r="AF1313" s="193"/>
    </row>
    <row r="1314" spans="1:32">
      <c r="A1314" s="193"/>
      <c r="B1314" s="193"/>
      <c r="C1314" s="193"/>
      <c r="D1314" s="193"/>
      <c r="E1314" s="193"/>
      <c r="F1314" s="193"/>
      <c r="G1314" s="193"/>
      <c r="H1314" s="193"/>
      <c r="I1314" s="193"/>
      <c r="J1314" s="193"/>
      <c r="K1314" s="193"/>
      <c r="L1314" s="193"/>
      <c r="M1314" s="193"/>
      <c r="N1314" s="193"/>
      <c r="O1314" s="193"/>
      <c r="P1314" s="193"/>
      <c r="Q1314" s="193"/>
      <c r="R1314" s="193"/>
      <c r="S1314" s="193"/>
      <c r="T1314" s="193"/>
      <c r="U1314" s="193"/>
      <c r="V1314" s="1068"/>
      <c r="W1314" s="1068"/>
      <c r="X1314" s="1321"/>
      <c r="Y1314" s="1068"/>
      <c r="Z1314" s="193"/>
      <c r="AA1314" s="193"/>
      <c r="AB1314" s="193"/>
      <c r="AC1314" s="193"/>
      <c r="AD1314" s="193"/>
      <c r="AE1314" s="193"/>
      <c r="AF1314" s="193"/>
    </row>
    <row r="1315" spans="1:32">
      <c r="A1315" s="193"/>
      <c r="B1315" s="193"/>
      <c r="C1315" s="193"/>
      <c r="D1315" s="193"/>
      <c r="E1315" s="193"/>
      <c r="F1315" s="193"/>
      <c r="G1315" s="193"/>
      <c r="H1315" s="193"/>
      <c r="I1315" s="193"/>
      <c r="J1315" s="193"/>
      <c r="K1315" s="193"/>
      <c r="L1315" s="193"/>
      <c r="M1315" s="193"/>
      <c r="N1315" s="193"/>
      <c r="O1315" s="193"/>
      <c r="P1315" s="193"/>
      <c r="Q1315" s="193"/>
      <c r="R1315" s="193"/>
      <c r="S1315" s="193"/>
      <c r="T1315" s="193"/>
      <c r="U1315" s="193"/>
      <c r="V1315" s="1068"/>
      <c r="W1315" s="1068"/>
      <c r="X1315" s="1321"/>
      <c r="Y1315" s="1068"/>
      <c r="Z1315" s="193"/>
      <c r="AA1315" s="193"/>
      <c r="AB1315" s="193"/>
      <c r="AC1315" s="193"/>
      <c r="AD1315" s="193"/>
      <c r="AE1315" s="193"/>
      <c r="AF1315" s="193"/>
    </row>
    <row r="1316" spans="1:32">
      <c r="A1316" s="193"/>
      <c r="B1316" s="193"/>
      <c r="C1316" s="193"/>
      <c r="D1316" s="193"/>
      <c r="E1316" s="193"/>
      <c r="F1316" s="193"/>
      <c r="G1316" s="193"/>
      <c r="H1316" s="193"/>
      <c r="I1316" s="193"/>
      <c r="J1316" s="193"/>
      <c r="K1316" s="193"/>
      <c r="L1316" s="193"/>
      <c r="M1316" s="193"/>
      <c r="N1316" s="193"/>
      <c r="O1316" s="193"/>
      <c r="P1316" s="193"/>
      <c r="Q1316" s="193"/>
      <c r="R1316" s="193"/>
      <c r="S1316" s="193"/>
      <c r="T1316" s="193"/>
      <c r="U1316" s="193"/>
      <c r="V1316" s="1068"/>
      <c r="W1316" s="1068"/>
      <c r="X1316" s="1321"/>
      <c r="Y1316" s="1068"/>
      <c r="Z1316" s="193"/>
      <c r="AA1316" s="193"/>
      <c r="AB1316" s="193"/>
      <c r="AC1316" s="193"/>
      <c r="AD1316" s="193"/>
      <c r="AE1316" s="193"/>
      <c r="AF1316" s="193"/>
    </row>
    <row r="1317" spans="1:32">
      <c r="A1317" s="193"/>
      <c r="B1317" s="193"/>
      <c r="C1317" s="193"/>
      <c r="D1317" s="193"/>
      <c r="E1317" s="193"/>
      <c r="F1317" s="193"/>
      <c r="G1317" s="193"/>
      <c r="H1317" s="193"/>
      <c r="I1317" s="193"/>
      <c r="J1317" s="193"/>
      <c r="K1317" s="193"/>
      <c r="L1317" s="193"/>
      <c r="M1317" s="193"/>
      <c r="N1317" s="193"/>
      <c r="O1317" s="193"/>
      <c r="P1317" s="193"/>
      <c r="Q1317" s="193"/>
      <c r="R1317" s="193"/>
      <c r="S1317" s="193"/>
      <c r="T1317" s="193"/>
      <c r="U1317" s="193"/>
      <c r="V1317" s="1068"/>
      <c r="W1317" s="1068"/>
      <c r="X1317" s="1321"/>
      <c r="Y1317" s="1068"/>
      <c r="Z1317" s="193"/>
      <c r="AA1317" s="193"/>
      <c r="AB1317" s="193"/>
      <c r="AC1317" s="193"/>
      <c r="AD1317" s="193"/>
      <c r="AE1317" s="193"/>
      <c r="AF1317" s="193"/>
    </row>
    <row r="1318" spans="1:32">
      <c r="A1318" s="193"/>
      <c r="B1318" s="193"/>
      <c r="C1318" s="193"/>
      <c r="D1318" s="193"/>
      <c r="E1318" s="193"/>
      <c r="F1318" s="193"/>
      <c r="G1318" s="193"/>
      <c r="H1318" s="193"/>
      <c r="I1318" s="193"/>
      <c r="J1318" s="193"/>
      <c r="K1318" s="193"/>
      <c r="L1318" s="193"/>
      <c r="M1318" s="193"/>
      <c r="N1318" s="193"/>
      <c r="O1318" s="193"/>
      <c r="P1318" s="193"/>
      <c r="Q1318" s="193"/>
      <c r="R1318" s="193"/>
      <c r="S1318" s="193"/>
      <c r="T1318" s="193"/>
      <c r="U1318" s="193"/>
      <c r="V1318" s="1068"/>
      <c r="W1318" s="1068"/>
      <c r="X1318" s="1321"/>
      <c r="Y1318" s="1068"/>
      <c r="Z1318" s="193"/>
      <c r="AA1318" s="193"/>
      <c r="AB1318" s="193"/>
      <c r="AC1318" s="193"/>
      <c r="AD1318" s="193"/>
      <c r="AE1318" s="193"/>
      <c r="AF1318" s="193"/>
    </row>
    <row r="1319" spans="1:32">
      <c r="A1319" s="193"/>
      <c r="B1319" s="193"/>
      <c r="C1319" s="193"/>
      <c r="D1319" s="193"/>
      <c r="E1319" s="193"/>
      <c r="F1319" s="193"/>
      <c r="G1319" s="193"/>
      <c r="H1319" s="193"/>
      <c r="I1319" s="193"/>
      <c r="J1319" s="193"/>
      <c r="K1319" s="193"/>
      <c r="L1319" s="193"/>
      <c r="M1319" s="193"/>
      <c r="N1319" s="193"/>
      <c r="O1319" s="193"/>
      <c r="P1319" s="193"/>
      <c r="Q1319" s="193"/>
      <c r="R1319" s="193"/>
      <c r="S1319" s="193"/>
      <c r="T1319" s="193"/>
      <c r="U1319" s="193"/>
      <c r="V1319" s="1068"/>
      <c r="W1319" s="1068"/>
      <c r="X1319" s="1321"/>
      <c r="Y1319" s="1068"/>
      <c r="Z1319" s="193"/>
      <c r="AA1319" s="193"/>
      <c r="AB1319" s="193"/>
      <c r="AC1319" s="193"/>
      <c r="AD1319" s="193"/>
      <c r="AE1319" s="193"/>
      <c r="AF1319" s="193"/>
    </row>
    <row r="1320" spans="1:32">
      <c r="A1320" s="193"/>
      <c r="B1320" s="193"/>
      <c r="C1320" s="193"/>
      <c r="D1320" s="193"/>
      <c r="E1320" s="193"/>
      <c r="F1320" s="193"/>
      <c r="G1320" s="193"/>
      <c r="H1320" s="193"/>
      <c r="I1320" s="193"/>
      <c r="J1320" s="193"/>
      <c r="K1320" s="193"/>
      <c r="L1320" s="193"/>
      <c r="M1320" s="193"/>
      <c r="N1320" s="193"/>
      <c r="O1320" s="193"/>
      <c r="P1320" s="193"/>
      <c r="Q1320" s="193"/>
      <c r="R1320" s="193"/>
      <c r="S1320" s="193"/>
      <c r="T1320" s="193"/>
      <c r="U1320" s="193"/>
      <c r="V1320" s="1068"/>
      <c r="W1320" s="1068"/>
      <c r="X1320" s="1321"/>
      <c r="Y1320" s="1068"/>
      <c r="Z1320" s="193"/>
      <c r="AA1320" s="193"/>
      <c r="AB1320" s="193"/>
      <c r="AC1320" s="193"/>
      <c r="AD1320" s="193"/>
      <c r="AE1320" s="193"/>
      <c r="AF1320" s="193"/>
    </row>
    <row r="1321" spans="1:32">
      <c r="A1321" s="193"/>
      <c r="B1321" s="193"/>
      <c r="C1321" s="193"/>
      <c r="D1321" s="193"/>
      <c r="E1321" s="193"/>
      <c r="F1321" s="193"/>
      <c r="G1321" s="193"/>
      <c r="H1321" s="193"/>
      <c r="I1321" s="193"/>
      <c r="J1321" s="193"/>
      <c r="K1321" s="193"/>
      <c r="L1321" s="193"/>
      <c r="M1321" s="193"/>
      <c r="N1321" s="193"/>
      <c r="O1321" s="193"/>
      <c r="P1321" s="193"/>
      <c r="Q1321" s="193"/>
      <c r="R1321" s="193"/>
      <c r="S1321" s="193"/>
      <c r="T1321" s="193"/>
      <c r="U1321" s="193"/>
      <c r="V1321" s="1068"/>
      <c r="W1321" s="1068"/>
      <c r="X1321" s="1321"/>
      <c r="Y1321" s="1068"/>
      <c r="Z1321" s="193"/>
      <c r="AA1321" s="193"/>
      <c r="AB1321" s="193"/>
      <c r="AC1321" s="193"/>
      <c r="AD1321" s="193"/>
      <c r="AE1321" s="193"/>
      <c r="AF1321" s="193"/>
    </row>
    <row r="1322" spans="1:32">
      <c r="A1322" s="193"/>
      <c r="B1322" s="193"/>
      <c r="C1322" s="193"/>
      <c r="D1322" s="193"/>
      <c r="E1322" s="193"/>
      <c r="F1322" s="193"/>
      <c r="G1322" s="193"/>
      <c r="H1322" s="193"/>
      <c r="I1322" s="193"/>
      <c r="J1322" s="193"/>
      <c r="K1322" s="193"/>
      <c r="L1322" s="193"/>
      <c r="M1322" s="193"/>
      <c r="N1322" s="193"/>
      <c r="O1322" s="193"/>
      <c r="P1322" s="193"/>
      <c r="Q1322" s="193"/>
      <c r="R1322" s="193"/>
      <c r="S1322" s="193"/>
      <c r="T1322" s="193"/>
      <c r="U1322" s="193"/>
      <c r="V1322" s="1068"/>
      <c r="W1322" s="1068"/>
      <c r="X1322" s="1321"/>
      <c r="Y1322" s="1068"/>
      <c r="Z1322" s="193"/>
      <c r="AA1322" s="193"/>
      <c r="AB1322" s="193"/>
      <c r="AC1322" s="193"/>
      <c r="AD1322" s="193"/>
      <c r="AE1322" s="193"/>
      <c r="AF1322" s="193"/>
    </row>
    <row r="1323" spans="1:32">
      <c r="A1323" s="193"/>
      <c r="B1323" s="193"/>
      <c r="C1323" s="193"/>
      <c r="D1323" s="193"/>
      <c r="E1323" s="193"/>
      <c r="F1323" s="193"/>
      <c r="G1323" s="193"/>
      <c r="H1323" s="193"/>
      <c r="I1323" s="193"/>
      <c r="J1323" s="193"/>
      <c r="K1323" s="193"/>
      <c r="L1323" s="193"/>
      <c r="M1323" s="193"/>
      <c r="N1323" s="193"/>
      <c r="O1323" s="193"/>
      <c r="P1323" s="193"/>
      <c r="Q1323" s="193"/>
      <c r="R1323" s="193"/>
      <c r="S1323" s="193"/>
      <c r="T1323" s="193"/>
      <c r="U1323" s="193"/>
      <c r="V1323" s="1068"/>
      <c r="W1323" s="1068"/>
      <c r="X1323" s="1321"/>
      <c r="Y1323" s="1068"/>
      <c r="Z1323" s="193"/>
      <c r="AA1323" s="193"/>
      <c r="AB1323" s="193"/>
      <c r="AC1323" s="193"/>
      <c r="AD1323" s="193"/>
      <c r="AE1323" s="193"/>
      <c r="AF1323" s="193"/>
    </row>
    <row r="1324" spans="1:32">
      <c r="A1324" s="193"/>
      <c r="B1324" s="193"/>
      <c r="C1324" s="193"/>
      <c r="D1324" s="193"/>
      <c r="E1324" s="193"/>
      <c r="F1324" s="193"/>
      <c r="G1324" s="193"/>
      <c r="H1324" s="193"/>
      <c r="I1324" s="193"/>
      <c r="J1324" s="193"/>
      <c r="K1324" s="193"/>
      <c r="L1324" s="193"/>
      <c r="M1324" s="193"/>
      <c r="N1324" s="193"/>
      <c r="O1324" s="193"/>
      <c r="P1324" s="193"/>
      <c r="Q1324" s="193"/>
      <c r="R1324" s="193"/>
      <c r="S1324" s="193"/>
      <c r="T1324" s="193"/>
      <c r="U1324" s="193"/>
      <c r="V1324" s="1068"/>
      <c r="W1324" s="1068"/>
      <c r="X1324" s="1321"/>
      <c r="Y1324" s="1068"/>
      <c r="Z1324" s="193"/>
      <c r="AA1324" s="193"/>
      <c r="AB1324" s="193"/>
      <c r="AC1324" s="193"/>
      <c r="AD1324" s="193"/>
      <c r="AE1324" s="193"/>
      <c r="AF1324" s="193"/>
    </row>
    <row r="1325" spans="1:32">
      <c r="A1325" s="193"/>
      <c r="B1325" s="193"/>
      <c r="C1325" s="193"/>
      <c r="D1325" s="193"/>
      <c r="E1325" s="193"/>
      <c r="F1325" s="193"/>
      <c r="G1325" s="193"/>
      <c r="H1325" s="193"/>
      <c r="I1325" s="193"/>
      <c r="J1325" s="193"/>
      <c r="K1325" s="193"/>
      <c r="L1325" s="193"/>
      <c r="M1325" s="193"/>
      <c r="N1325" s="193"/>
      <c r="O1325" s="193"/>
      <c r="P1325" s="193"/>
      <c r="Q1325" s="193"/>
      <c r="R1325" s="193"/>
      <c r="S1325" s="193"/>
      <c r="T1325" s="193"/>
      <c r="U1325" s="193"/>
      <c r="V1325" s="1068"/>
      <c r="W1325" s="1068"/>
      <c r="X1325" s="1321"/>
      <c r="Y1325" s="1068"/>
      <c r="Z1325" s="193"/>
      <c r="AA1325" s="193"/>
      <c r="AB1325" s="193"/>
      <c r="AC1325" s="193"/>
      <c r="AD1325" s="193"/>
      <c r="AE1325" s="193"/>
      <c r="AF1325" s="193"/>
    </row>
    <row r="1326" spans="1:32">
      <c r="A1326" s="193"/>
      <c r="B1326" s="193"/>
      <c r="C1326" s="193"/>
      <c r="D1326" s="193"/>
      <c r="E1326" s="193"/>
      <c r="F1326" s="193"/>
      <c r="G1326" s="193"/>
      <c r="H1326" s="193"/>
      <c r="I1326" s="193"/>
      <c r="J1326" s="193"/>
      <c r="K1326" s="193"/>
      <c r="L1326" s="193"/>
      <c r="M1326" s="193"/>
      <c r="N1326" s="193"/>
      <c r="O1326" s="193"/>
      <c r="P1326" s="193"/>
      <c r="Q1326" s="193"/>
      <c r="R1326" s="193"/>
      <c r="S1326" s="193"/>
      <c r="T1326" s="193"/>
      <c r="U1326" s="193"/>
      <c r="V1326" s="1068"/>
      <c r="W1326" s="1068"/>
      <c r="X1326" s="1321"/>
      <c r="Y1326" s="1068"/>
      <c r="Z1326" s="193"/>
      <c r="AA1326" s="193"/>
      <c r="AB1326" s="193"/>
      <c r="AC1326" s="193"/>
      <c r="AD1326" s="193"/>
      <c r="AE1326" s="193"/>
      <c r="AF1326" s="193"/>
    </row>
    <row r="1327" spans="1:32">
      <c r="A1327" s="193"/>
      <c r="B1327" s="193"/>
      <c r="C1327" s="193"/>
      <c r="D1327" s="193"/>
      <c r="E1327" s="193"/>
      <c r="F1327" s="193"/>
      <c r="G1327" s="193"/>
      <c r="H1327" s="193"/>
      <c r="I1327" s="193"/>
      <c r="J1327" s="193"/>
      <c r="K1327" s="193"/>
      <c r="L1327" s="193"/>
      <c r="M1327" s="193"/>
      <c r="N1327" s="193"/>
      <c r="O1327" s="193"/>
      <c r="P1327" s="193"/>
      <c r="Q1327" s="193"/>
      <c r="R1327" s="193"/>
      <c r="S1327" s="193"/>
      <c r="T1327" s="193"/>
      <c r="U1327" s="193"/>
      <c r="V1327" s="1068"/>
      <c r="W1327" s="1068"/>
      <c r="X1327" s="1321"/>
      <c r="Y1327" s="1068"/>
      <c r="Z1327" s="193"/>
      <c r="AA1327" s="193"/>
      <c r="AB1327" s="193"/>
      <c r="AC1327" s="193"/>
      <c r="AD1327" s="193"/>
      <c r="AE1327" s="193"/>
      <c r="AF1327" s="193"/>
    </row>
    <row r="1328" spans="1:32">
      <c r="A1328" s="193"/>
      <c r="B1328" s="193"/>
      <c r="C1328" s="193"/>
      <c r="D1328" s="193"/>
      <c r="E1328" s="193"/>
      <c r="F1328" s="193"/>
      <c r="G1328" s="193"/>
      <c r="H1328" s="193"/>
      <c r="I1328" s="193"/>
      <c r="J1328" s="193"/>
      <c r="K1328" s="193"/>
      <c r="L1328" s="193"/>
      <c r="M1328" s="193"/>
      <c r="N1328" s="193"/>
      <c r="O1328" s="193"/>
      <c r="P1328" s="193"/>
      <c r="Q1328" s="193"/>
      <c r="R1328" s="193"/>
      <c r="S1328" s="193"/>
      <c r="T1328" s="193"/>
      <c r="U1328" s="193"/>
      <c r="V1328" s="1068"/>
      <c r="W1328" s="1068"/>
      <c r="X1328" s="1321"/>
      <c r="Y1328" s="1068"/>
      <c r="Z1328" s="193"/>
      <c r="AA1328" s="193"/>
      <c r="AB1328" s="193"/>
      <c r="AC1328" s="193"/>
      <c r="AD1328" s="193"/>
      <c r="AE1328" s="193"/>
      <c r="AF1328" s="193"/>
    </row>
    <row r="1329" spans="1:32">
      <c r="A1329" s="193"/>
      <c r="B1329" s="193"/>
      <c r="C1329" s="193"/>
      <c r="D1329" s="193"/>
      <c r="E1329" s="193"/>
      <c r="F1329" s="193"/>
      <c r="G1329" s="193"/>
      <c r="H1329" s="193"/>
      <c r="I1329" s="193"/>
      <c r="J1329" s="193"/>
      <c r="K1329" s="193"/>
      <c r="L1329" s="193"/>
      <c r="M1329" s="193"/>
      <c r="N1329" s="193"/>
      <c r="O1329" s="193"/>
      <c r="P1329" s="193"/>
      <c r="Q1329" s="193"/>
      <c r="R1329" s="193"/>
      <c r="S1329" s="193"/>
      <c r="T1329" s="193"/>
      <c r="U1329" s="193"/>
      <c r="V1329" s="1068"/>
      <c r="W1329" s="1068"/>
      <c r="X1329" s="1321"/>
      <c r="Y1329" s="1068"/>
      <c r="Z1329" s="193"/>
      <c r="AA1329" s="193"/>
      <c r="AB1329" s="193"/>
      <c r="AC1329" s="193"/>
      <c r="AD1329" s="193"/>
      <c r="AE1329" s="193"/>
      <c r="AF1329" s="193"/>
    </row>
    <row r="1330" spans="1:32">
      <c r="A1330" s="193"/>
      <c r="B1330" s="193"/>
      <c r="C1330" s="193"/>
      <c r="D1330" s="193"/>
      <c r="E1330" s="193"/>
      <c r="F1330" s="193"/>
      <c r="G1330" s="193"/>
      <c r="H1330" s="193"/>
      <c r="I1330" s="193"/>
      <c r="J1330" s="193"/>
      <c r="K1330" s="193"/>
      <c r="L1330" s="193"/>
      <c r="M1330" s="193"/>
      <c r="N1330" s="193"/>
      <c r="O1330" s="193"/>
      <c r="P1330" s="193"/>
      <c r="Q1330" s="193"/>
      <c r="R1330" s="193"/>
      <c r="S1330" s="193"/>
      <c r="T1330" s="193"/>
      <c r="U1330" s="193"/>
      <c r="V1330" s="1068"/>
      <c r="W1330" s="1068"/>
      <c r="X1330" s="1321"/>
      <c r="Y1330" s="1068"/>
      <c r="Z1330" s="193"/>
      <c r="AA1330" s="193"/>
      <c r="AB1330" s="193"/>
      <c r="AC1330" s="193"/>
      <c r="AD1330" s="193"/>
      <c r="AE1330" s="193"/>
      <c r="AF1330" s="193"/>
    </row>
    <row r="1331" spans="1:32">
      <c r="A1331" s="193"/>
      <c r="B1331" s="193"/>
      <c r="C1331" s="193"/>
      <c r="D1331" s="193"/>
      <c r="E1331" s="193"/>
      <c r="F1331" s="193"/>
      <c r="G1331" s="193"/>
      <c r="H1331" s="193"/>
      <c r="I1331" s="193"/>
      <c r="J1331" s="193"/>
      <c r="K1331" s="193"/>
      <c r="L1331" s="193"/>
      <c r="M1331" s="193"/>
      <c r="N1331" s="193"/>
      <c r="O1331" s="193"/>
      <c r="P1331" s="193"/>
      <c r="Q1331" s="193"/>
      <c r="R1331" s="193"/>
      <c r="S1331" s="193"/>
      <c r="T1331" s="193"/>
      <c r="U1331" s="193"/>
      <c r="V1331" s="1068"/>
      <c r="W1331" s="1068"/>
      <c r="X1331" s="1321"/>
      <c r="Y1331" s="1068"/>
      <c r="Z1331" s="193"/>
      <c r="AA1331" s="193"/>
      <c r="AB1331" s="193"/>
      <c r="AC1331" s="193"/>
      <c r="AD1331" s="193"/>
      <c r="AE1331" s="193"/>
      <c r="AF1331" s="193"/>
    </row>
    <row r="1332" spans="1:32">
      <c r="A1332" s="193"/>
      <c r="B1332" s="193"/>
      <c r="C1332" s="193"/>
      <c r="D1332" s="193"/>
      <c r="E1332" s="193"/>
      <c r="F1332" s="193"/>
      <c r="G1332" s="193"/>
      <c r="H1332" s="193"/>
      <c r="I1332" s="193"/>
      <c r="J1332" s="193"/>
      <c r="K1332" s="193"/>
      <c r="L1332" s="193"/>
      <c r="M1332" s="193"/>
      <c r="N1332" s="193"/>
      <c r="O1332" s="193"/>
      <c r="P1332" s="193"/>
      <c r="Q1332" s="193"/>
      <c r="R1332" s="193"/>
      <c r="S1332" s="193"/>
      <c r="T1332" s="193"/>
      <c r="U1332" s="193"/>
      <c r="V1332" s="1068"/>
      <c r="W1332" s="1068"/>
      <c r="X1332" s="1321"/>
      <c r="Y1332" s="1068"/>
      <c r="Z1332" s="193"/>
      <c r="AA1332" s="193"/>
      <c r="AB1332" s="193"/>
      <c r="AC1332" s="193"/>
      <c r="AD1332" s="193"/>
      <c r="AE1332" s="193"/>
      <c r="AF1332" s="193"/>
    </row>
    <row r="1333" spans="1:32">
      <c r="A1333" s="193"/>
      <c r="B1333" s="193"/>
      <c r="C1333" s="193"/>
      <c r="D1333" s="193"/>
      <c r="E1333" s="193"/>
      <c r="F1333" s="193"/>
      <c r="G1333" s="193"/>
      <c r="H1333" s="193"/>
      <c r="I1333" s="193"/>
      <c r="J1333" s="193"/>
      <c r="K1333" s="193"/>
      <c r="L1333" s="193"/>
      <c r="M1333" s="193"/>
      <c r="N1333" s="193"/>
      <c r="O1333" s="193"/>
      <c r="P1333" s="193"/>
      <c r="Q1333" s="193"/>
      <c r="R1333" s="193"/>
      <c r="S1333" s="193"/>
      <c r="T1333" s="193"/>
      <c r="U1333" s="193"/>
      <c r="V1333" s="1068"/>
      <c r="W1333" s="1068"/>
      <c r="X1333" s="1321"/>
      <c r="Y1333" s="1068"/>
      <c r="Z1333" s="193"/>
      <c r="AA1333" s="193"/>
      <c r="AB1333" s="193"/>
      <c r="AC1333" s="193"/>
      <c r="AD1333" s="193"/>
      <c r="AE1333" s="193"/>
      <c r="AF1333" s="193"/>
    </row>
    <row r="1334" spans="1:32">
      <c r="A1334" s="193"/>
      <c r="B1334" s="193"/>
      <c r="C1334" s="193"/>
      <c r="D1334" s="193"/>
      <c r="E1334" s="193"/>
      <c r="F1334" s="193"/>
      <c r="G1334" s="193"/>
      <c r="H1334" s="193"/>
      <c r="I1334" s="193"/>
      <c r="J1334" s="193"/>
      <c r="K1334" s="193"/>
      <c r="L1334" s="193"/>
      <c r="M1334" s="193"/>
      <c r="N1334" s="193"/>
      <c r="O1334" s="193"/>
      <c r="P1334" s="193"/>
      <c r="Q1334" s="193"/>
      <c r="R1334" s="193"/>
      <c r="S1334" s="193"/>
      <c r="T1334" s="193"/>
      <c r="U1334" s="193"/>
      <c r="V1334" s="1068"/>
      <c r="W1334" s="1068"/>
      <c r="X1334" s="1321"/>
      <c r="Y1334" s="1068"/>
      <c r="Z1334" s="193"/>
      <c r="AA1334" s="193"/>
      <c r="AB1334" s="193"/>
      <c r="AC1334" s="193"/>
      <c r="AD1334" s="193"/>
      <c r="AE1334" s="193"/>
      <c r="AF1334" s="193"/>
    </row>
    <row r="1335" spans="1:32">
      <c r="A1335" s="193"/>
      <c r="B1335" s="193"/>
      <c r="C1335" s="193"/>
      <c r="D1335" s="193"/>
      <c r="E1335" s="193"/>
      <c r="F1335" s="193"/>
      <c r="G1335" s="193"/>
      <c r="H1335" s="193"/>
      <c r="I1335" s="193"/>
      <c r="J1335" s="193"/>
      <c r="K1335" s="193"/>
      <c r="L1335" s="193"/>
      <c r="M1335" s="193"/>
      <c r="N1335" s="193"/>
      <c r="O1335" s="193"/>
      <c r="P1335" s="193"/>
      <c r="Q1335" s="193"/>
      <c r="R1335" s="193"/>
      <c r="S1335" s="193"/>
      <c r="T1335" s="193"/>
      <c r="U1335" s="193"/>
      <c r="V1335" s="1068"/>
      <c r="W1335" s="1068"/>
      <c r="X1335" s="1321"/>
      <c r="Y1335" s="1068"/>
      <c r="Z1335" s="193"/>
      <c r="AA1335" s="193"/>
      <c r="AB1335" s="193"/>
      <c r="AC1335" s="193"/>
      <c r="AD1335" s="193"/>
      <c r="AE1335" s="193"/>
      <c r="AF1335" s="193"/>
    </row>
    <row r="1336" spans="1:32">
      <c r="A1336" s="193"/>
      <c r="B1336" s="193"/>
      <c r="C1336" s="193"/>
      <c r="D1336" s="193"/>
      <c r="E1336" s="193"/>
      <c r="F1336" s="193"/>
      <c r="G1336" s="193"/>
      <c r="H1336" s="193"/>
      <c r="I1336" s="193"/>
      <c r="J1336" s="193"/>
      <c r="K1336" s="193"/>
      <c r="L1336" s="193"/>
      <c r="M1336" s="193"/>
      <c r="N1336" s="193"/>
      <c r="O1336" s="193"/>
      <c r="P1336" s="193"/>
      <c r="Q1336" s="193"/>
      <c r="R1336" s="193"/>
      <c r="S1336" s="193"/>
      <c r="T1336" s="193"/>
      <c r="U1336" s="193"/>
      <c r="V1336" s="1068"/>
      <c r="W1336" s="1068"/>
      <c r="X1336" s="1321"/>
      <c r="Y1336" s="1068"/>
      <c r="Z1336" s="193"/>
      <c r="AA1336" s="193"/>
      <c r="AB1336" s="193"/>
      <c r="AC1336" s="193"/>
      <c r="AD1336" s="193"/>
      <c r="AE1336" s="193"/>
      <c r="AF1336" s="193"/>
    </row>
    <row r="1337" spans="1:32">
      <c r="A1337" s="193"/>
      <c r="B1337" s="193"/>
      <c r="C1337" s="193"/>
      <c r="D1337" s="193"/>
      <c r="E1337" s="193"/>
      <c r="F1337" s="193"/>
      <c r="G1337" s="193"/>
      <c r="H1337" s="193"/>
      <c r="I1337" s="193"/>
      <c r="J1337" s="193"/>
      <c r="K1337" s="193"/>
      <c r="L1337" s="193"/>
      <c r="M1337" s="193"/>
      <c r="N1337" s="193"/>
      <c r="O1337" s="193"/>
      <c r="P1337" s="193"/>
      <c r="Q1337" s="193"/>
      <c r="R1337" s="193"/>
      <c r="S1337" s="193"/>
      <c r="T1337" s="193"/>
      <c r="U1337" s="193"/>
      <c r="V1337" s="1068"/>
      <c r="W1337" s="1068"/>
      <c r="X1337" s="1321"/>
      <c r="Y1337" s="1068"/>
      <c r="Z1337" s="193"/>
      <c r="AA1337" s="193"/>
      <c r="AB1337" s="193"/>
      <c r="AC1337" s="193"/>
      <c r="AD1337" s="193"/>
      <c r="AE1337" s="193"/>
      <c r="AF1337" s="193"/>
    </row>
    <row r="1338" spans="1:32">
      <c r="A1338" s="193"/>
      <c r="B1338" s="193"/>
      <c r="C1338" s="193"/>
      <c r="D1338" s="193"/>
      <c r="E1338" s="193"/>
      <c r="F1338" s="193"/>
      <c r="G1338" s="193"/>
      <c r="H1338" s="193"/>
      <c r="I1338" s="193"/>
      <c r="J1338" s="193"/>
      <c r="K1338" s="193"/>
      <c r="L1338" s="193"/>
      <c r="M1338" s="193"/>
      <c r="N1338" s="193"/>
      <c r="O1338" s="193"/>
      <c r="P1338" s="193"/>
      <c r="Q1338" s="193"/>
      <c r="R1338" s="193"/>
      <c r="S1338" s="193"/>
      <c r="T1338" s="193"/>
      <c r="U1338" s="193"/>
      <c r="V1338" s="1068"/>
      <c r="W1338" s="1068"/>
      <c r="X1338" s="1321"/>
      <c r="Y1338" s="1068"/>
      <c r="Z1338" s="193"/>
      <c r="AA1338" s="193"/>
      <c r="AB1338" s="193"/>
      <c r="AC1338" s="193"/>
      <c r="AD1338" s="193"/>
      <c r="AE1338" s="193"/>
      <c r="AF1338" s="193"/>
    </row>
    <row r="1339" spans="1:32">
      <c r="A1339" s="193"/>
      <c r="B1339" s="193"/>
      <c r="C1339" s="193"/>
      <c r="D1339" s="193"/>
      <c r="E1339" s="193"/>
      <c r="F1339" s="193"/>
      <c r="G1339" s="193"/>
      <c r="H1339" s="193"/>
      <c r="I1339" s="193"/>
      <c r="J1339" s="193"/>
      <c r="K1339" s="193"/>
      <c r="L1339" s="193"/>
      <c r="M1339" s="193"/>
      <c r="N1339" s="193"/>
      <c r="O1339" s="193"/>
      <c r="P1339" s="193"/>
      <c r="Q1339" s="193"/>
      <c r="R1339" s="193"/>
      <c r="S1339" s="193"/>
      <c r="T1339" s="193"/>
      <c r="U1339" s="193"/>
      <c r="V1339" s="1068"/>
      <c r="W1339" s="1068"/>
      <c r="X1339" s="1321"/>
      <c r="Y1339" s="1068"/>
      <c r="Z1339" s="193"/>
      <c r="AA1339" s="193"/>
      <c r="AB1339" s="193"/>
      <c r="AC1339" s="193"/>
      <c r="AD1339" s="193"/>
      <c r="AE1339" s="193"/>
      <c r="AF1339" s="193"/>
    </row>
    <row r="1340" spans="1:32">
      <c r="A1340" s="193"/>
      <c r="B1340" s="193"/>
      <c r="C1340" s="193"/>
      <c r="D1340" s="193"/>
      <c r="E1340" s="193"/>
      <c r="F1340" s="193"/>
      <c r="G1340" s="193"/>
      <c r="H1340" s="193"/>
      <c r="I1340" s="193"/>
      <c r="J1340" s="193"/>
      <c r="K1340" s="193"/>
      <c r="L1340" s="193"/>
      <c r="M1340" s="193"/>
      <c r="N1340" s="193"/>
      <c r="O1340" s="193"/>
      <c r="P1340" s="193"/>
      <c r="Q1340" s="193"/>
      <c r="R1340" s="193"/>
      <c r="S1340" s="193"/>
      <c r="T1340" s="193"/>
      <c r="U1340" s="193"/>
      <c r="V1340" s="1068"/>
      <c r="W1340" s="1068"/>
      <c r="X1340" s="1321"/>
      <c r="Y1340" s="1068"/>
      <c r="Z1340" s="193"/>
      <c r="AA1340" s="193"/>
      <c r="AB1340" s="193"/>
      <c r="AC1340" s="193"/>
      <c r="AD1340" s="193"/>
      <c r="AE1340" s="193"/>
      <c r="AF1340" s="193"/>
    </row>
    <row r="1341" spans="1:32">
      <c r="A1341" s="193"/>
      <c r="B1341" s="193"/>
      <c r="C1341" s="193"/>
      <c r="D1341" s="193"/>
      <c r="E1341" s="193"/>
      <c r="F1341" s="193"/>
      <c r="G1341" s="193"/>
      <c r="H1341" s="193"/>
      <c r="I1341" s="193"/>
      <c r="J1341" s="193"/>
      <c r="K1341" s="193"/>
      <c r="L1341" s="193"/>
      <c r="M1341" s="193"/>
      <c r="N1341" s="193"/>
      <c r="O1341" s="193"/>
      <c r="P1341" s="193"/>
      <c r="Q1341" s="193"/>
      <c r="R1341" s="193"/>
      <c r="S1341" s="193"/>
      <c r="T1341" s="193"/>
      <c r="U1341" s="193"/>
      <c r="V1341" s="1068"/>
      <c r="W1341" s="1068"/>
      <c r="X1341" s="1321"/>
      <c r="Y1341" s="1068"/>
      <c r="Z1341" s="193"/>
      <c r="AA1341" s="193"/>
      <c r="AB1341" s="193"/>
      <c r="AC1341" s="193"/>
      <c r="AD1341" s="193"/>
      <c r="AE1341" s="193"/>
      <c r="AF1341" s="193"/>
    </row>
    <row r="1342" spans="1:32">
      <c r="A1342" s="193"/>
      <c r="B1342" s="193"/>
      <c r="C1342" s="193"/>
      <c r="D1342" s="193"/>
      <c r="E1342" s="193"/>
      <c r="F1342" s="193"/>
      <c r="G1342" s="193"/>
      <c r="H1342" s="193"/>
      <c r="I1342" s="193"/>
      <c r="J1342" s="193"/>
      <c r="K1342" s="193"/>
      <c r="L1342" s="193"/>
      <c r="M1342" s="193"/>
      <c r="N1342" s="193"/>
      <c r="O1342" s="193"/>
      <c r="P1342" s="193"/>
      <c r="Q1342" s="193"/>
      <c r="R1342" s="193"/>
      <c r="S1342" s="193"/>
      <c r="T1342" s="193"/>
      <c r="U1342" s="193"/>
      <c r="V1342" s="1068"/>
      <c r="W1342" s="1068"/>
      <c r="X1342" s="1321"/>
      <c r="Y1342" s="1068"/>
      <c r="Z1342" s="193"/>
      <c r="AA1342" s="193"/>
      <c r="AB1342" s="193"/>
      <c r="AC1342" s="193"/>
      <c r="AD1342" s="193"/>
      <c r="AE1342" s="193"/>
      <c r="AF1342" s="193"/>
    </row>
    <row r="1343" spans="1:32">
      <c r="A1343" s="193"/>
      <c r="B1343" s="193"/>
      <c r="C1343" s="193"/>
      <c r="D1343" s="193"/>
      <c r="E1343" s="193"/>
      <c r="F1343" s="193"/>
      <c r="G1343" s="193"/>
      <c r="H1343" s="193"/>
      <c r="I1343" s="193"/>
      <c r="J1343" s="193"/>
      <c r="K1343" s="193"/>
      <c r="L1343" s="193"/>
      <c r="M1343" s="193"/>
      <c r="N1343" s="193"/>
      <c r="O1343" s="193"/>
      <c r="P1343" s="193"/>
      <c r="Q1343" s="193"/>
      <c r="R1343" s="193"/>
      <c r="S1343" s="193"/>
      <c r="T1343" s="193"/>
      <c r="U1343" s="193"/>
      <c r="V1343" s="1068"/>
      <c r="W1343" s="1068"/>
      <c r="X1343" s="1321"/>
      <c r="Y1343" s="1068"/>
      <c r="Z1343" s="193"/>
      <c r="AA1343" s="193"/>
      <c r="AB1343" s="193"/>
      <c r="AC1343" s="193"/>
      <c r="AD1343" s="193"/>
      <c r="AE1343" s="193"/>
      <c r="AF1343" s="193"/>
    </row>
    <row r="1344" spans="1:32">
      <c r="A1344" s="193"/>
      <c r="B1344" s="193"/>
      <c r="C1344" s="193"/>
      <c r="D1344" s="193"/>
      <c r="E1344" s="193"/>
      <c r="F1344" s="193"/>
      <c r="G1344" s="193"/>
      <c r="H1344" s="193"/>
      <c r="I1344" s="193"/>
      <c r="J1344" s="193"/>
      <c r="K1344" s="193"/>
      <c r="L1344" s="193"/>
      <c r="M1344" s="193"/>
      <c r="N1344" s="193"/>
      <c r="O1344" s="193"/>
      <c r="P1344" s="193"/>
      <c r="Q1344" s="193"/>
      <c r="R1344" s="193"/>
      <c r="S1344" s="193"/>
      <c r="T1344" s="193"/>
      <c r="U1344" s="193"/>
      <c r="V1344" s="1068"/>
      <c r="W1344" s="1068"/>
      <c r="X1344" s="1321"/>
      <c r="Y1344" s="1068"/>
      <c r="Z1344" s="193"/>
      <c r="AA1344" s="193"/>
      <c r="AB1344" s="193"/>
      <c r="AC1344" s="193"/>
      <c r="AD1344" s="193"/>
      <c r="AE1344" s="193"/>
      <c r="AF1344" s="193"/>
    </row>
    <row r="1345" spans="1:32">
      <c r="A1345" s="193"/>
      <c r="B1345" s="193"/>
      <c r="C1345" s="193"/>
      <c r="D1345" s="193"/>
      <c r="E1345" s="193"/>
      <c r="F1345" s="193"/>
      <c r="G1345" s="193"/>
      <c r="H1345" s="193"/>
      <c r="I1345" s="193"/>
      <c r="J1345" s="193"/>
      <c r="K1345" s="193"/>
      <c r="L1345" s="193"/>
      <c r="M1345" s="193"/>
      <c r="N1345" s="193"/>
      <c r="O1345" s="193"/>
      <c r="P1345" s="193"/>
      <c r="Q1345" s="193"/>
      <c r="R1345" s="193"/>
      <c r="S1345" s="193"/>
      <c r="T1345" s="193"/>
      <c r="U1345" s="193"/>
      <c r="V1345" s="1068"/>
      <c r="W1345" s="1068"/>
      <c r="X1345" s="1321"/>
      <c r="Y1345" s="1068"/>
      <c r="Z1345" s="193"/>
      <c r="AA1345" s="193"/>
      <c r="AB1345" s="193"/>
      <c r="AC1345" s="193"/>
      <c r="AD1345" s="193"/>
      <c r="AE1345" s="193"/>
      <c r="AF1345" s="193"/>
    </row>
    <row r="1346" spans="1:32">
      <c r="A1346" s="193"/>
      <c r="B1346" s="193"/>
      <c r="C1346" s="193"/>
      <c r="D1346" s="193"/>
      <c r="E1346" s="193"/>
      <c r="F1346" s="193"/>
      <c r="G1346" s="193"/>
      <c r="H1346" s="193"/>
      <c r="I1346" s="193"/>
      <c r="J1346" s="193"/>
      <c r="K1346" s="193"/>
      <c r="L1346" s="193"/>
      <c r="M1346" s="193"/>
      <c r="N1346" s="193"/>
      <c r="O1346" s="193"/>
      <c r="P1346" s="193"/>
      <c r="Q1346" s="193"/>
      <c r="R1346" s="193"/>
      <c r="S1346" s="193"/>
      <c r="T1346" s="193"/>
      <c r="U1346" s="193"/>
      <c r="V1346" s="1068"/>
      <c r="W1346" s="1068"/>
      <c r="X1346" s="1321"/>
      <c r="Y1346" s="1068"/>
      <c r="Z1346" s="193"/>
      <c r="AA1346" s="193"/>
      <c r="AB1346" s="193"/>
      <c r="AC1346" s="193"/>
      <c r="AD1346" s="193"/>
      <c r="AE1346" s="193"/>
      <c r="AF1346" s="193"/>
    </row>
    <row r="1347" spans="1:32">
      <c r="A1347" s="193"/>
      <c r="B1347" s="193"/>
      <c r="C1347" s="193"/>
      <c r="D1347" s="193"/>
      <c r="E1347" s="193"/>
      <c r="F1347" s="193"/>
      <c r="G1347" s="193"/>
      <c r="H1347" s="193"/>
      <c r="I1347" s="193"/>
      <c r="J1347" s="193"/>
      <c r="K1347" s="193"/>
      <c r="L1347" s="193"/>
      <c r="M1347" s="193"/>
      <c r="N1347" s="193"/>
      <c r="O1347" s="193"/>
      <c r="P1347" s="193"/>
      <c r="Q1347" s="193"/>
      <c r="R1347" s="193"/>
      <c r="S1347" s="193"/>
      <c r="T1347" s="193"/>
      <c r="U1347" s="193"/>
      <c r="V1347" s="1068"/>
      <c r="W1347" s="1068"/>
      <c r="X1347" s="1321"/>
      <c r="Y1347" s="1068"/>
      <c r="Z1347" s="193"/>
      <c r="AA1347" s="193"/>
      <c r="AB1347" s="193"/>
      <c r="AC1347" s="193"/>
      <c r="AD1347" s="193"/>
      <c r="AE1347" s="193"/>
      <c r="AF1347" s="193"/>
    </row>
    <row r="1348" spans="1:32">
      <c r="A1348" s="193"/>
      <c r="B1348" s="193"/>
      <c r="C1348" s="193"/>
      <c r="D1348" s="193"/>
      <c r="E1348" s="193"/>
      <c r="F1348" s="193"/>
      <c r="G1348" s="193"/>
      <c r="H1348" s="193"/>
      <c r="I1348" s="193"/>
      <c r="J1348" s="193"/>
      <c r="K1348" s="193"/>
      <c r="L1348" s="193"/>
      <c r="M1348" s="193"/>
      <c r="N1348" s="193"/>
      <c r="O1348" s="193"/>
      <c r="P1348" s="193"/>
      <c r="Q1348" s="193"/>
      <c r="R1348" s="193"/>
      <c r="S1348" s="193"/>
      <c r="T1348" s="193"/>
      <c r="U1348" s="193"/>
      <c r="V1348" s="1068"/>
      <c r="W1348" s="1068"/>
      <c r="X1348" s="1321"/>
      <c r="Y1348" s="1068"/>
      <c r="Z1348" s="193"/>
      <c r="AA1348" s="193"/>
      <c r="AB1348" s="193"/>
      <c r="AC1348" s="193"/>
      <c r="AD1348" s="193"/>
      <c r="AE1348" s="193"/>
      <c r="AF1348" s="193"/>
    </row>
    <row r="1349" spans="1:32">
      <c r="A1349" s="193"/>
      <c r="B1349" s="193"/>
      <c r="C1349" s="193"/>
      <c r="D1349" s="193"/>
      <c r="E1349" s="193"/>
      <c r="F1349" s="193"/>
      <c r="G1349" s="193"/>
      <c r="H1349" s="193"/>
      <c r="I1349" s="193"/>
      <c r="J1349" s="193"/>
      <c r="K1349" s="193"/>
      <c r="L1349" s="193"/>
      <c r="M1349" s="193"/>
      <c r="N1349" s="193"/>
      <c r="O1349" s="193"/>
      <c r="P1349" s="193"/>
      <c r="Q1349" s="193"/>
      <c r="R1349" s="193"/>
      <c r="S1349" s="193"/>
      <c r="T1349" s="193"/>
      <c r="U1349" s="193"/>
      <c r="V1349" s="1068"/>
      <c r="W1349" s="1068"/>
      <c r="X1349" s="1321"/>
      <c r="Y1349" s="1068"/>
      <c r="Z1349" s="193"/>
      <c r="AA1349" s="193"/>
      <c r="AB1349" s="193"/>
      <c r="AC1349" s="193"/>
      <c r="AD1349" s="193"/>
      <c r="AE1349" s="193"/>
      <c r="AF1349" s="193"/>
    </row>
    <row r="1350" spans="1:32">
      <c r="A1350" s="193"/>
      <c r="B1350" s="193"/>
      <c r="C1350" s="193"/>
      <c r="D1350" s="193"/>
      <c r="E1350" s="193"/>
      <c r="F1350" s="193"/>
      <c r="G1350" s="193"/>
      <c r="H1350" s="193"/>
      <c r="I1350" s="193"/>
      <c r="J1350" s="193"/>
      <c r="K1350" s="193"/>
      <c r="L1350" s="193"/>
      <c r="M1350" s="193"/>
      <c r="N1350" s="193"/>
      <c r="O1350" s="193"/>
      <c r="P1350" s="193"/>
      <c r="Q1350" s="193"/>
      <c r="R1350" s="193"/>
      <c r="S1350" s="193"/>
      <c r="T1350" s="193"/>
      <c r="U1350" s="193"/>
      <c r="V1350" s="1068"/>
      <c r="W1350" s="1068"/>
      <c r="X1350" s="1321"/>
      <c r="Y1350" s="1068"/>
      <c r="Z1350" s="193"/>
      <c r="AA1350" s="193"/>
      <c r="AB1350" s="193"/>
      <c r="AC1350" s="193"/>
      <c r="AD1350" s="193"/>
      <c r="AE1350" s="193"/>
      <c r="AF1350" s="193"/>
    </row>
    <row r="1351" spans="1:32">
      <c r="A1351" s="193"/>
      <c r="B1351" s="193"/>
      <c r="C1351" s="193"/>
      <c r="D1351" s="193"/>
      <c r="E1351" s="193"/>
      <c r="F1351" s="193"/>
      <c r="G1351" s="193"/>
      <c r="H1351" s="193"/>
      <c r="I1351" s="193"/>
      <c r="J1351" s="193"/>
      <c r="K1351" s="193"/>
      <c r="L1351" s="193"/>
      <c r="M1351" s="193"/>
      <c r="N1351" s="193"/>
      <c r="O1351" s="193"/>
      <c r="P1351" s="193"/>
      <c r="Q1351" s="193"/>
      <c r="R1351" s="193"/>
      <c r="S1351" s="193"/>
      <c r="T1351" s="193"/>
      <c r="U1351" s="193"/>
      <c r="V1351" s="1068"/>
      <c r="W1351" s="1068"/>
      <c r="X1351" s="1321"/>
      <c r="Y1351" s="1068"/>
      <c r="Z1351" s="193"/>
      <c r="AA1351" s="193"/>
      <c r="AB1351" s="193"/>
      <c r="AC1351" s="193"/>
      <c r="AD1351" s="193"/>
      <c r="AE1351" s="193"/>
      <c r="AF1351" s="193"/>
    </row>
    <row r="1352" spans="1:32">
      <c r="A1352" s="193"/>
      <c r="B1352" s="193"/>
      <c r="C1352" s="193"/>
      <c r="D1352" s="193"/>
      <c r="E1352" s="193"/>
      <c r="F1352" s="193"/>
      <c r="G1352" s="193"/>
      <c r="H1352" s="193"/>
      <c r="I1352" s="193"/>
      <c r="J1352" s="193"/>
      <c r="K1352" s="193"/>
      <c r="L1352" s="193"/>
      <c r="M1352" s="193"/>
      <c r="N1352" s="193"/>
      <c r="O1352" s="193"/>
      <c r="P1352" s="193"/>
      <c r="Q1352" s="193"/>
      <c r="R1352" s="193"/>
      <c r="S1352" s="193"/>
      <c r="T1352" s="193"/>
      <c r="U1352" s="193"/>
      <c r="V1352" s="1068"/>
      <c r="W1352" s="1068"/>
      <c r="X1352" s="1321"/>
      <c r="Y1352" s="1068"/>
      <c r="Z1352" s="193"/>
      <c r="AA1352" s="193"/>
      <c r="AB1352" s="193"/>
      <c r="AC1352" s="193"/>
      <c r="AD1352" s="193"/>
      <c r="AE1352" s="193"/>
      <c r="AF1352" s="193"/>
    </row>
    <row r="1353" spans="1:32">
      <c r="A1353" s="193"/>
      <c r="B1353" s="193"/>
      <c r="C1353" s="193"/>
      <c r="D1353" s="193"/>
      <c r="E1353" s="193"/>
      <c r="F1353" s="193"/>
      <c r="G1353" s="193"/>
      <c r="H1353" s="193"/>
      <c r="I1353" s="193"/>
      <c r="J1353" s="193"/>
      <c r="K1353" s="193"/>
      <c r="L1353" s="193"/>
      <c r="M1353" s="193"/>
      <c r="N1353" s="193"/>
      <c r="O1353" s="193"/>
      <c r="P1353" s="193"/>
      <c r="Q1353" s="193"/>
      <c r="R1353" s="193"/>
      <c r="S1353" s="193"/>
      <c r="T1353" s="193"/>
      <c r="U1353" s="193"/>
      <c r="V1353" s="1068"/>
      <c r="W1353" s="1068"/>
      <c r="X1353" s="1321"/>
      <c r="Y1353" s="1068"/>
      <c r="Z1353" s="193"/>
      <c r="AA1353" s="193"/>
      <c r="AB1353" s="193"/>
      <c r="AC1353" s="193"/>
      <c r="AD1353" s="193"/>
      <c r="AE1353" s="193"/>
      <c r="AF1353" s="193"/>
    </row>
    <row r="1354" spans="1:32">
      <c r="A1354" s="193"/>
      <c r="B1354" s="193"/>
      <c r="C1354" s="193"/>
      <c r="D1354" s="193"/>
      <c r="E1354" s="193"/>
      <c r="F1354" s="193"/>
      <c r="G1354" s="193"/>
      <c r="H1354" s="193"/>
      <c r="I1354" s="193"/>
      <c r="J1354" s="193"/>
      <c r="K1354" s="193"/>
      <c r="L1354" s="193"/>
      <c r="M1354" s="193"/>
      <c r="N1354" s="193"/>
      <c r="O1354" s="193"/>
      <c r="P1354" s="193"/>
      <c r="Q1354" s="193"/>
      <c r="R1354" s="193"/>
      <c r="S1354" s="193"/>
      <c r="T1354" s="193"/>
      <c r="U1354" s="193"/>
      <c r="V1354" s="1068"/>
      <c r="W1354" s="1068"/>
      <c r="X1354" s="1321"/>
      <c r="Y1354" s="1068"/>
      <c r="Z1354" s="193"/>
      <c r="AA1354" s="193"/>
      <c r="AB1354" s="193"/>
      <c r="AC1354" s="193"/>
      <c r="AD1354" s="193"/>
      <c r="AE1354" s="193"/>
      <c r="AF1354" s="193"/>
    </row>
    <row r="1355" spans="1:32">
      <c r="A1355" s="193"/>
      <c r="B1355" s="193"/>
      <c r="C1355" s="193"/>
      <c r="D1355" s="193"/>
      <c r="E1355" s="193"/>
      <c r="F1355" s="193"/>
      <c r="G1355" s="193"/>
      <c r="H1355" s="193"/>
      <c r="I1355" s="193"/>
      <c r="J1355" s="193"/>
      <c r="K1355" s="193"/>
      <c r="L1355" s="193"/>
      <c r="M1355" s="193"/>
      <c r="N1355" s="193"/>
      <c r="O1355" s="193"/>
      <c r="P1355" s="193"/>
      <c r="Q1355" s="193"/>
      <c r="R1355" s="193"/>
      <c r="S1355" s="193"/>
      <c r="T1355" s="193"/>
      <c r="U1355" s="193"/>
      <c r="V1355" s="1068"/>
      <c r="W1355" s="1068"/>
      <c r="X1355" s="1321"/>
      <c r="Y1355" s="1068"/>
      <c r="Z1355" s="193"/>
      <c r="AA1355" s="193"/>
      <c r="AB1355" s="193"/>
      <c r="AC1355" s="193"/>
      <c r="AD1355" s="193"/>
      <c r="AE1355" s="193"/>
      <c r="AF1355" s="193"/>
    </row>
    <row r="1356" spans="1:32">
      <c r="A1356" s="193"/>
      <c r="B1356" s="193"/>
      <c r="C1356" s="193"/>
      <c r="D1356" s="193"/>
      <c r="E1356" s="193"/>
      <c r="F1356" s="193"/>
      <c r="G1356" s="193"/>
      <c r="H1356" s="193"/>
      <c r="I1356" s="193"/>
      <c r="J1356" s="193"/>
      <c r="K1356" s="193"/>
      <c r="L1356" s="193"/>
      <c r="M1356" s="193"/>
      <c r="N1356" s="193"/>
      <c r="O1356" s="193"/>
      <c r="P1356" s="193"/>
      <c r="Q1356" s="193"/>
      <c r="R1356" s="193"/>
      <c r="S1356" s="193"/>
      <c r="T1356" s="193"/>
      <c r="U1356" s="193"/>
      <c r="V1356" s="1068"/>
      <c r="W1356" s="1068"/>
      <c r="X1356" s="1321"/>
      <c r="Y1356" s="1068"/>
      <c r="Z1356" s="193"/>
      <c r="AA1356" s="193"/>
      <c r="AB1356" s="193"/>
      <c r="AC1356" s="193"/>
      <c r="AD1356" s="193"/>
      <c r="AE1356" s="193"/>
      <c r="AF1356" s="193"/>
    </row>
    <row r="1357" spans="1:32">
      <c r="A1357" s="193"/>
      <c r="B1357" s="193"/>
      <c r="C1357" s="193"/>
      <c r="D1357" s="193"/>
      <c r="E1357" s="193"/>
      <c r="F1357" s="193"/>
      <c r="G1357" s="193"/>
      <c r="H1357" s="193"/>
      <c r="I1357" s="193"/>
      <c r="J1357" s="193"/>
      <c r="K1357" s="193"/>
      <c r="L1357" s="193"/>
      <c r="M1357" s="193"/>
      <c r="N1357" s="193"/>
      <c r="O1357" s="193"/>
      <c r="P1357" s="193"/>
      <c r="Q1357" s="193"/>
      <c r="R1357" s="193"/>
      <c r="S1357" s="193"/>
      <c r="T1357" s="193"/>
      <c r="U1357" s="193"/>
      <c r="V1357" s="1068"/>
      <c r="W1357" s="1068"/>
      <c r="X1357" s="1321"/>
      <c r="Y1357" s="1068"/>
      <c r="Z1357" s="193"/>
      <c r="AA1357" s="193"/>
      <c r="AB1357" s="193"/>
      <c r="AC1357" s="193"/>
      <c r="AD1357" s="193"/>
      <c r="AE1357" s="193"/>
      <c r="AF1357" s="193"/>
    </row>
    <row r="1358" spans="1:32">
      <c r="A1358" s="193"/>
      <c r="B1358" s="193"/>
      <c r="C1358" s="193"/>
      <c r="D1358" s="193"/>
      <c r="E1358" s="193"/>
      <c r="F1358" s="193"/>
      <c r="G1358" s="193"/>
      <c r="H1358" s="193"/>
      <c r="I1358" s="193"/>
      <c r="J1358" s="193"/>
      <c r="K1358" s="193"/>
      <c r="L1358" s="193"/>
      <c r="M1358" s="193"/>
      <c r="N1358" s="193"/>
      <c r="O1358" s="193"/>
      <c r="P1358" s="193"/>
      <c r="Q1358" s="193"/>
      <c r="R1358" s="193"/>
      <c r="S1358" s="193"/>
      <c r="T1358" s="193"/>
      <c r="U1358" s="193"/>
      <c r="V1358" s="1068"/>
      <c r="W1358" s="1068"/>
      <c r="X1358" s="1321"/>
      <c r="Y1358" s="1068"/>
      <c r="Z1358" s="193"/>
      <c r="AA1358" s="193"/>
      <c r="AB1358" s="193"/>
      <c r="AC1358" s="193"/>
      <c r="AD1358" s="193"/>
      <c r="AE1358" s="193"/>
      <c r="AF1358" s="193"/>
    </row>
    <row r="1359" spans="1:32">
      <c r="A1359" s="193"/>
      <c r="B1359" s="193"/>
      <c r="C1359" s="193"/>
      <c r="D1359" s="193"/>
      <c r="E1359" s="193"/>
      <c r="F1359" s="193"/>
      <c r="G1359" s="193"/>
      <c r="H1359" s="193"/>
      <c r="I1359" s="193"/>
      <c r="J1359" s="193"/>
      <c r="K1359" s="193"/>
      <c r="L1359" s="193"/>
      <c r="M1359" s="193"/>
      <c r="N1359" s="193"/>
      <c r="O1359" s="193"/>
      <c r="P1359" s="193"/>
      <c r="Q1359" s="193"/>
      <c r="R1359" s="193"/>
      <c r="S1359" s="193"/>
      <c r="T1359" s="193"/>
      <c r="U1359" s="193"/>
      <c r="V1359" s="1068"/>
      <c r="W1359" s="1068"/>
      <c r="X1359" s="1321"/>
      <c r="Y1359" s="1068"/>
      <c r="Z1359" s="193"/>
      <c r="AA1359" s="193"/>
      <c r="AB1359" s="193"/>
      <c r="AC1359" s="193"/>
      <c r="AD1359" s="193"/>
      <c r="AE1359" s="193"/>
      <c r="AF1359" s="193"/>
    </row>
    <row r="1360" spans="1:32">
      <c r="A1360" s="193"/>
      <c r="B1360" s="193"/>
      <c r="C1360" s="193"/>
      <c r="D1360" s="193"/>
      <c r="E1360" s="193"/>
      <c r="F1360" s="193"/>
      <c r="G1360" s="193"/>
      <c r="H1360" s="193"/>
      <c r="I1360" s="193"/>
      <c r="J1360" s="193"/>
      <c r="K1360" s="193"/>
      <c r="L1360" s="193"/>
      <c r="M1360" s="193"/>
      <c r="N1360" s="193"/>
      <c r="O1360" s="193"/>
      <c r="P1360" s="193"/>
      <c r="Q1360" s="193"/>
      <c r="R1360" s="193"/>
      <c r="S1360" s="193"/>
      <c r="T1360" s="193"/>
      <c r="U1360" s="193"/>
      <c r="V1360" s="1068"/>
      <c r="W1360" s="1068"/>
      <c r="X1360" s="1321"/>
      <c r="Y1360" s="1068"/>
      <c r="Z1360" s="193"/>
      <c r="AA1360" s="193"/>
      <c r="AB1360" s="193"/>
      <c r="AC1360" s="193"/>
      <c r="AD1360" s="193"/>
      <c r="AE1360" s="193"/>
      <c r="AF1360" s="193"/>
    </row>
    <row r="1361" spans="1:32">
      <c r="A1361" s="193"/>
      <c r="B1361" s="193"/>
      <c r="C1361" s="193"/>
      <c r="D1361" s="193"/>
      <c r="E1361" s="193"/>
      <c r="F1361" s="193"/>
      <c r="G1361" s="193"/>
      <c r="H1361" s="193"/>
      <c r="I1361" s="193"/>
      <c r="J1361" s="193"/>
      <c r="K1361" s="193"/>
      <c r="L1361" s="193"/>
      <c r="M1361" s="193"/>
      <c r="N1361" s="193"/>
      <c r="O1361" s="193"/>
      <c r="P1361" s="193"/>
      <c r="Q1361" s="193"/>
      <c r="R1361" s="193"/>
      <c r="S1361" s="193"/>
      <c r="T1361" s="193"/>
      <c r="U1361" s="193"/>
      <c r="V1361" s="1068"/>
      <c r="W1361" s="1068"/>
      <c r="X1361" s="1321"/>
      <c r="Y1361" s="1068"/>
      <c r="Z1361" s="193"/>
      <c r="AA1361" s="193"/>
      <c r="AB1361" s="193"/>
      <c r="AC1361" s="193"/>
      <c r="AD1361" s="193"/>
      <c r="AE1361" s="193"/>
      <c r="AF1361" s="193"/>
    </row>
    <row r="1362" spans="1:32">
      <c r="A1362" s="193"/>
      <c r="B1362" s="193"/>
      <c r="C1362" s="193"/>
      <c r="D1362" s="193"/>
      <c r="E1362" s="193"/>
      <c r="F1362" s="193"/>
      <c r="G1362" s="193"/>
      <c r="H1362" s="193"/>
      <c r="I1362" s="193"/>
      <c r="J1362" s="193"/>
      <c r="K1362" s="193"/>
      <c r="L1362" s="193"/>
      <c r="M1362" s="193"/>
      <c r="N1362" s="193"/>
      <c r="O1362" s="193"/>
      <c r="P1362" s="193"/>
      <c r="Q1362" s="193"/>
      <c r="R1362" s="193"/>
      <c r="S1362" s="193"/>
      <c r="T1362" s="193"/>
      <c r="U1362" s="193"/>
      <c r="V1362" s="1068"/>
      <c r="W1362" s="1068"/>
      <c r="X1362" s="1321"/>
      <c r="Y1362" s="1068"/>
      <c r="Z1362" s="193"/>
      <c r="AA1362" s="193"/>
      <c r="AB1362" s="193"/>
      <c r="AC1362" s="193"/>
      <c r="AD1362" s="193"/>
      <c r="AE1362" s="193"/>
      <c r="AF1362" s="193"/>
    </row>
    <row r="1363" spans="1:32">
      <c r="A1363" s="193"/>
      <c r="B1363" s="193"/>
      <c r="C1363" s="193"/>
      <c r="D1363" s="193"/>
      <c r="E1363" s="193"/>
      <c r="F1363" s="193"/>
      <c r="G1363" s="193"/>
      <c r="H1363" s="193"/>
      <c r="I1363" s="193"/>
      <c r="J1363" s="193"/>
      <c r="K1363" s="193"/>
      <c r="L1363" s="193"/>
      <c r="M1363" s="193"/>
      <c r="N1363" s="193"/>
      <c r="O1363" s="193"/>
      <c r="P1363" s="193"/>
      <c r="Q1363" s="193"/>
      <c r="R1363" s="193"/>
      <c r="S1363" s="193"/>
      <c r="T1363" s="193"/>
      <c r="U1363" s="193"/>
      <c r="V1363" s="1068"/>
      <c r="W1363" s="1068"/>
      <c r="X1363" s="1321"/>
      <c r="Y1363" s="1068"/>
      <c r="Z1363" s="193"/>
      <c r="AA1363" s="193"/>
      <c r="AB1363" s="193"/>
      <c r="AC1363" s="193"/>
      <c r="AD1363" s="193"/>
      <c r="AE1363" s="193"/>
      <c r="AF1363" s="193"/>
    </row>
    <row r="1364" spans="1:32">
      <c r="A1364" s="193"/>
      <c r="B1364" s="193"/>
      <c r="C1364" s="193"/>
      <c r="D1364" s="193"/>
      <c r="E1364" s="193"/>
      <c r="F1364" s="193"/>
      <c r="G1364" s="193"/>
      <c r="H1364" s="193"/>
      <c r="I1364" s="193"/>
      <c r="J1364" s="193"/>
      <c r="K1364" s="193"/>
      <c r="L1364" s="193"/>
      <c r="M1364" s="193"/>
      <c r="N1364" s="193"/>
      <c r="O1364" s="193"/>
      <c r="P1364" s="193"/>
      <c r="Q1364" s="193"/>
      <c r="R1364" s="193"/>
      <c r="S1364" s="193"/>
      <c r="T1364" s="193"/>
      <c r="U1364" s="193"/>
      <c r="V1364" s="1068"/>
      <c r="W1364" s="1068"/>
      <c r="X1364" s="1321"/>
      <c r="Y1364" s="1068"/>
      <c r="Z1364" s="193"/>
      <c r="AA1364" s="193"/>
      <c r="AB1364" s="193"/>
      <c r="AC1364" s="193"/>
      <c r="AD1364" s="193"/>
      <c r="AE1364" s="193"/>
      <c r="AF1364" s="193"/>
    </row>
    <row r="1365" spans="1:32">
      <c r="A1365" s="193"/>
      <c r="B1365" s="193"/>
      <c r="C1365" s="193"/>
      <c r="D1365" s="193"/>
      <c r="E1365" s="193"/>
      <c r="F1365" s="193"/>
      <c r="G1365" s="193"/>
      <c r="H1365" s="193"/>
      <c r="I1365" s="193"/>
      <c r="J1365" s="193"/>
      <c r="K1365" s="193"/>
      <c r="L1365" s="193"/>
      <c r="M1365" s="193"/>
      <c r="N1365" s="193"/>
      <c r="O1365" s="193"/>
      <c r="P1365" s="193"/>
      <c r="Q1365" s="193"/>
      <c r="R1365" s="193"/>
      <c r="S1365" s="193"/>
      <c r="T1365" s="193"/>
      <c r="U1365" s="193"/>
      <c r="V1365" s="1068"/>
      <c r="W1365" s="1068"/>
      <c r="X1365" s="1321"/>
      <c r="Y1365" s="1068"/>
      <c r="Z1365" s="193"/>
      <c r="AA1365" s="193"/>
      <c r="AB1365" s="193"/>
      <c r="AC1365" s="193"/>
      <c r="AD1365" s="193"/>
      <c r="AE1365" s="193"/>
      <c r="AF1365" s="193"/>
    </row>
    <row r="1366" spans="1:32">
      <c r="A1366" s="193"/>
      <c r="B1366" s="193"/>
      <c r="C1366" s="193"/>
      <c r="D1366" s="193"/>
      <c r="E1366" s="193"/>
      <c r="F1366" s="193"/>
      <c r="G1366" s="193"/>
      <c r="H1366" s="193"/>
      <c r="I1366" s="193"/>
      <c r="J1366" s="193"/>
      <c r="K1366" s="193"/>
      <c r="L1366" s="193"/>
      <c r="M1366" s="193"/>
      <c r="N1366" s="193"/>
      <c r="O1366" s="193"/>
      <c r="P1366" s="193"/>
      <c r="Q1366" s="193"/>
      <c r="R1366" s="193"/>
      <c r="S1366" s="193"/>
      <c r="T1366" s="193"/>
      <c r="U1366" s="193"/>
      <c r="V1366" s="1068"/>
      <c r="W1366" s="1068"/>
      <c r="X1366" s="1321"/>
      <c r="Y1366" s="1068"/>
      <c r="Z1366" s="193"/>
      <c r="AA1366" s="193"/>
      <c r="AB1366" s="193"/>
      <c r="AC1366" s="193"/>
      <c r="AD1366" s="193"/>
      <c r="AE1366" s="193"/>
      <c r="AF1366" s="193"/>
    </row>
    <row r="1367" spans="1:32">
      <c r="A1367" s="193"/>
      <c r="B1367" s="193"/>
      <c r="C1367" s="193"/>
      <c r="D1367" s="193"/>
      <c r="E1367" s="193"/>
      <c r="F1367" s="193"/>
      <c r="G1367" s="193"/>
      <c r="H1367" s="193"/>
      <c r="I1367" s="193"/>
      <c r="J1367" s="193"/>
      <c r="K1367" s="193"/>
      <c r="L1367" s="193"/>
      <c r="M1367" s="193"/>
      <c r="N1367" s="193"/>
      <c r="O1367" s="193"/>
      <c r="P1367" s="193"/>
      <c r="Q1367" s="193"/>
      <c r="R1367" s="193"/>
      <c r="S1367" s="193"/>
      <c r="T1367" s="193"/>
      <c r="U1367" s="193"/>
      <c r="V1367" s="1068"/>
      <c r="W1367" s="1068"/>
      <c r="X1367" s="1321"/>
      <c r="Y1367" s="1068"/>
      <c r="Z1367" s="193"/>
      <c r="AA1367" s="193"/>
      <c r="AB1367" s="193"/>
      <c r="AC1367" s="193"/>
      <c r="AD1367" s="193"/>
      <c r="AE1367" s="193"/>
      <c r="AF1367" s="193"/>
    </row>
    <row r="1368" spans="1:32">
      <c r="A1368" s="193"/>
      <c r="B1368" s="193"/>
      <c r="C1368" s="193"/>
      <c r="D1368" s="193"/>
      <c r="E1368" s="193"/>
      <c r="F1368" s="193"/>
      <c r="G1368" s="193"/>
      <c r="H1368" s="193"/>
      <c r="I1368" s="193"/>
      <c r="J1368" s="193"/>
      <c r="K1368" s="193"/>
      <c r="L1368" s="193"/>
      <c r="M1368" s="193"/>
      <c r="N1368" s="193"/>
      <c r="O1368" s="193"/>
      <c r="P1368" s="193"/>
      <c r="Q1368" s="193"/>
      <c r="R1368" s="193"/>
      <c r="S1368" s="193"/>
      <c r="T1368" s="193"/>
      <c r="U1368" s="193"/>
      <c r="V1368" s="1068"/>
      <c r="W1368" s="1068"/>
      <c r="X1368" s="1321"/>
      <c r="Y1368" s="1068"/>
      <c r="Z1368" s="193"/>
      <c r="AA1368" s="193"/>
      <c r="AB1368" s="193"/>
      <c r="AC1368" s="193"/>
      <c r="AD1368" s="193"/>
      <c r="AE1368" s="193"/>
      <c r="AF1368" s="193"/>
    </row>
    <row r="1369" spans="1:32">
      <c r="A1369" s="193"/>
      <c r="B1369" s="193"/>
      <c r="C1369" s="193"/>
      <c r="D1369" s="193"/>
      <c r="E1369" s="193"/>
      <c r="F1369" s="193"/>
      <c r="G1369" s="193"/>
      <c r="H1369" s="193"/>
      <c r="I1369" s="193"/>
      <c r="J1369" s="193"/>
      <c r="K1369" s="193"/>
      <c r="L1369" s="193"/>
      <c r="M1369" s="193"/>
      <c r="N1369" s="193"/>
      <c r="O1369" s="193"/>
      <c r="P1369" s="193"/>
      <c r="Q1369" s="193"/>
      <c r="R1369" s="193"/>
      <c r="S1369" s="193"/>
      <c r="T1369" s="193"/>
      <c r="U1369" s="193"/>
      <c r="V1369" s="1068"/>
      <c r="W1369" s="1068"/>
      <c r="X1369" s="1321"/>
      <c r="Y1369" s="1068"/>
      <c r="Z1369" s="193"/>
      <c r="AA1369" s="193"/>
      <c r="AB1369" s="193"/>
      <c r="AC1369" s="193"/>
      <c r="AD1369" s="193"/>
      <c r="AE1369" s="193"/>
      <c r="AF1369" s="193"/>
    </row>
    <row r="1370" spans="1:32">
      <c r="A1370" s="193"/>
      <c r="B1370" s="193"/>
      <c r="C1370" s="193"/>
      <c r="D1370" s="193"/>
      <c r="E1370" s="193"/>
      <c r="F1370" s="193"/>
      <c r="G1370" s="193"/>
      <c r="H1370" s="193"/>
      <c r="I1370" s="193"/>
      <c r="J1370" s="193"/>
      <c r="K1370" s="193"/>
      <c r="L1370" s="193"/>
      <c r="M1370" s="193"/>
      <c r="N1370" s="193"/>
      <c r="O1370" s="193"/>
      <c r="P1370" s="193"/>
      <c r="Q1370" s="193"/>
      <c r="R1370" s="193"/>
      <c r="S1370" s="193"/>
      <c r="T1370" s="193"/>
      <c r="U1370" s="193"/>
      <c r="V1370" s="1068"/>
      <c r="W1370" s="1068"/>
      <c r="X1370" s="1321"/>
      <c r="Y1370" s="1068"/>
      <c r="Z1370" s="193"/>
      <c r="AA1370" s="193"/>
      <c r="AB1370" s="193"/>
      <c r="AC1370" s="193"/>
      <c r="AD1370" s="193"/>
      <c r="AE1370" s="193"/>
      <c r="AF1370" s="193"/>
    </row>
    <row r="1371" spans="1:32">
      <c r="A1371" s="193"/>
      <c r="B1371" s="193"/>
      <c r="C1371" s="193"/>
      <c r="D1371" s="193"/>
      <c r="E1371" s="193"/>
      <c r="F1371" s="193"/>
      <c r="G1371" s="193"/>
      <c r="H1371" s="193"/>
      <c r="I1371" s="193"/>
      <c r="J1371" s="193"/>
      <c r="K1371" s="193"/>
      <c r="L1371" s="193"/>
      <c r="M1371" s="193"/>
      <c r="N1371" s="193"/>
      <c r="O1371" s="193"/>
      <c r="P1371" s="193"/>
      <c r="Q1371" s="193"/>
      <c r="R1371" s="193"/>
      <c r="S1371" s="193"/>
      <c r="T1371" s="193"/>
      <c r="U1371" s="193"/>
      <c r="V1371" s="1068"/>
      <c r="W1371" s="1068"/>
      <c r="X1371" s="1321"/>
      <c r="Y1371" s="1068"/>
      <c r="Z1371" s="193"/>
      <c r="AA1371" s="193"/>
      <c r="AB1371" s="193"/>
      <c r="AC1371" s="193"/>
      <c r="AD1371" s="193"/>
      <c r="AE1371" s="193"/>
      <c r="AF1371" s="193"/>
    </row>
    <row r="1372" spans="1:32">
      <c r="A1372" s="193"/>
      <c r="B1372" s="193"/>
      <c r="C1372" s="193"/>
      <c r="D1372" s="193"/>
      <c r="E1372" s="193"/>
      <c r="F1372" s="193"/>
      <c r="G1372" s="193"/>
      <c r="H1372" s="193"/>
      <c r="I1372" s="193"/>
      <c r="J1372" s="193"/>
      <c r="K1372" s="193"/>
      <c r="L1372" s="193"/>
      <c r="M1372" s="193"/>
      <c r="N1372" s="193"/>
      <c r="O1372" s="193"/>
      <c r="P1372" s="193"/>
      <c r="Q1372" s="193"/>
      <c r="R1372" s="193"/>
      <c r="S1372" s="193"/>
      <c r="T1372" s="193"/>
      <c r="U1372" s="193"/>
      <c r="V1372" s="1068"/>
      <c r="W1372" s="1068"/>
      <c r="X1372" s="1321"/>
      <c r="Y1372" s="1068"/>
      <c r="Z1372" s="193"/>
      <c r="AA1372" s="193"/>
      <c r="AB1372" s="193"/>
      <c r="AC1372" s="193"/>
      <c r="AD1372" s="193"/>
      <c r="AE1372" s="193"/>
      <c r="AF1372" s="193"/>
    </row>
    <row r="1373" spans="1:32">
      <c r="A1373" s="193"/>
      <c r="B1373" s="193"/>
      <c r="C1373" s="193"/>
      <c r="D1373" s="193"/>
      <c r="E1373" s="193"/>
      <c r="F1373" s="193"/>
      <c r="G1373" s="193"/>
      <c r="H1373" s="193"/>
      <c r="I1373" s="193"/>
      <c r="J1373" s="193"/>
      <c r="K1373" s="193"/>
      <c r="L1373" s="193"/>
      <c r="M1373" s="193"/>
      <c r="N1373" s="193"/>
      <c r="O1373" s="193"/>
      <c r="P1373" s="193"/>
      <c r="Q1373" s="193"/>
      <c r="R1373" s="193"/>
      <c r="S1373" s="193"/>
      <c r="T1373" s="193"/>
      <c r="U1373" s="193"/>
      <c r="V1373" s="1068"/>
      <c r="W1373" s="1068"/>
      <c r="X1373" s="1321"/>
      <c r="Y1373" s="1068"/>
      <c r="Z1373" s="193"/>
      <c r="AA1373" s="193"/>
      <c r="AB1373" s="193"/>
      <c r="AC1373" s="193"/>
      <c r="AD1373" s="193"/>
      <c r="AE1373" s="193"/>
      <c r="AF1373" s="193"/>
    </row>
    <row r="1374" spans="1:32">
      <c r="A1374" s="193"/>
      <c r="B1374" s="193"/>
      <c r="C1374" s="193"/>
      <c r="D1374" s="193"/>
      <c r="E1374" s="193"/>
      <c r="F1374" s="193"/>
      <c r="G1374" s="193"/>
      <c r="H1374" s="193"/>
      <c r="I1374" s="193"/>
      <c r="J1374" s="193"/>
      <c r="K1374" s="193"/>
      <c r="L1374" s="193"/>
      <c r="M1374" s="193"/>
      <c r="N1374" s="193"/>
      <c r="O1374" s="193"/>
      <c r="P1374" s="193"/>
      <c r="Q1374" s="193"/>
      <c r="R1374" s="193"/>
      <c r="S1374" s="193"/>
      <c r="T1374" s="193"/>
      <c r="U1374" s="193"/>
      <c r="V1374" s="1068"/>
      <c r="W1374" s="1068"/>
      <c r="X1374" s="1321"/>
      <c r="Y1374" s="1068"/>
      <c r="Z1374" s="193"/>
      <c r="AA1374" s="193"/>
      <c r="AB1374" s="193"/>
      <c r="AC1374" s="193"/>
      <c r="AD1374" s="193"/>
      <c r="AE1374" s="193"/>
      <c r="AF1374" s="193"/>
    </row>
    <row r="1375" spans="1:32">
      <c r="A1375" s="193"/>
      <c r="B1375" s="193"/>
      <c r="C1375" s="193"/>
      <c r="D1375" s="193"/>
      <c r="E1375" s="193"/>
      <c r="F1375" s="193"/>
      <c r="G1375" s="193"/>
      <c r="H1375" s="193"/>
      <c r="I1375" s="193"/>
      <c r="J1375" s="193"/>
      <c r="K1375" s="193"/>
      <c r="L1375" s="193"/>
      <c r="M1375" s="193"/>
      <c r="N1375" s="193"/>
      <c r="O1375" s="193"/>
      <c r="P1375" s="193"/>
      <c r="Q1375" s="193"/>
      <c r="R1375" s="193"/>
      <c r="S1375" s="193"/>
      <c r="T1375" s="193"/>
      <c r="U1375" s="193"/>
      <c r="V1375" s="1068"/>
      <c r="W1375" s="1068"/>
      <c r="X1375" s="1321"/>
      <c r="Y1375" s="1068"/>
      <c r="Z1375" s="193"/>
      <c r="AA1375" s="193"/>
      <c r="AB1375" s="193"/>
      <c r="AC1375" s="193"/>
      <c r="AD1375" s="193"/>
      <c r="AE1375" s="193"/>
      <c r="AF1375" s="193"/>
    </row>
    <row r="1376" spans="1:32">
      <c r="A1376" s="193"/>
      <c r="B1376" s="193"/>
      <c r="C1376" s="193"/>
      <c r="D1376" s="193"/>
      <c r="E1376" s="193"/>
      <c r="F1376" s="193"/>
      <c r="G1376" s="193"/>
      <c r="H1376" s="193"/>
      <c r="I1376" s="193"/>
      <c r="J1376" s="193"/>
      <c r="K1376" s="193"/>
      <c r="L1376" s="193"/>
      <c r="M1376" s="193"/>
      <c r="N1376" s="193"/>
      <c r="O1376" s="193"/>
      <c r="P1376" s="193"/>
      <c r="Q1376" s="193"/>
      <c r="R1376" s="193"/>
      <c r="S1376" s="193"/>
      <c r="T1376" s="193"/>
      <c r="U1376" s="193"/>
      <c r="V1376" s="1068"/>
      <c r="W1376" s="1068"/>
      <c r="X1376" s="1321"/>
      <c r="Y1376" s="1068"/>
      <c r="Z1376" s="193"/>
      <c r="AA1376" s="193"/>
      <c r="AB1376" s="193"/>
      <c r="AC1376" s="193"/>
      <c r="AD1376" s="193"/>
      <c r="AE1376" s="193"/>
      <c r="AF1376" s="193"/>
    </row>
    <row r="1377" spans="1:32">
      <c r="A1377" s="193"/>
      <c r="B1377" s="193"/>
      <c r="C1377" s="193"/>
      <c r="D1377" s="193"/>
      <c r="E1377" s="193"/>
      <c r="F1377" s="193"/>
      <c r="G1377" s="193"/>
      <c r="H1377" s="193"/>
      <c r="I1377" s="193"/>
      <c r="J1377" s="193"/>
      <c r="K1377" s="193"/>
      <c r="L1377" s="193"/>
      <c r="M1377" s="193"/>
      <c r="N1377" s="193"/>
      <c r="O1377" s="193"/>
      <c r="P1377" s="193"/>
      <c r="Q1377" s="193"/>
      <c r="R1377" s="193"/>
      <c r="S1377" s="193"/>
      <c r="T1377" s="193"/>
      <c r="U1377" s="193"/>
      <c r="V1377" s="1068"/>
      <c r="W1377" s="1068"/>
      <c r="X1377" s="1321"/>
      <c r="Y1377" s="1068"/>
      <c r="Z1377" s="193"/>
      <c r="AA1377" s="193"/>
      <c r="AB1377" s="193"/>
      <c r="AC1377" s="193"/>
      <c r="AD1377" s="193"/>
      <c r="AE1377" s="193"/>
      <c r="AF1377" s="193"/>
    </row>
    <row r="1378" spans="1:32">
      <c r="A1378" s="193"/>
      <c r="B1378" s="193"/>
      <c r="C1378" s="193"/>
      <c r="D1378" s="193"/>
      <c r="E1378" s="193"/>
      <c r="F1378" s="193"/>
      <c r="G1378" s="193"/>
      <c r="H1378" s="193"/>
      <c r="I1378" s="193"/>
      <c r="J1378" s="193"/>
      <c r="K1378" s="193"/>
      <c r="L1378" s="193"/>
      <c r="M1378" s="193"/>
      <c r="N1378" s="193"/>
      <c r="O1378" s="193"/>
      <c r="P1378" s="193"/>
      <c r="Q1378" s="193"/>
      <c r="R1378" s="193"/>
      <c r="S1378" s="193"/>
      <c r="T1378" s="193"/>
      <c r="U1378" s="193"/>
      <c r="V1378" s="1068"/>
      <c r="W1378" s="1068"/>
      <c r="X1378" s="1321"/>
      <c r="Y1378" s="1068"/>
      <c r="Z1378" s="193"/>
      <c r="AA1378" s="193"/>
      <c r="AB1378" s="193"/>
      <c r="AC1378" s="193"/>
      <c r="AD1378" s="193"/>
      <c r="AE1378" s="193"/>
      <c r="AF1378" s="193"/>
    </row>
    <row r="1379" spans="1:32">
      <c r="A1379" s="193"/>
      <c r="B1379" s="193"/>
      <c r="C1379" s="193"/>
      <c r="D1379" s="193"/>
      <c r="E1379" s="193"/>
      <c r="F1379" s="193"/>
      <c r="G1379" s="193"/>
      <c r="H1379" s="193"/>
      <c r="I1379" s="193"/>
      <c r="J1379" s="193"/>
      <c r="K1379" s="193"/>
      <c r="L1379" s="193"/>
      <c r="M1379" s="193"/>
      <c r="N1379" s="193"/>
      <c r="O1379" s="193"/>
      <c r="P1379" s="193"/>
      <c r="Q1379" s="193"/>
      <c r="R1379" s="193"/>
      <c r="S1379" s="193"/>
      <c r="T1379" s="193"/>
      <c r="U1379" s="193"/>
      <c r="V1379" s="1068"/>
      <c r="W1379" s="1068"/>
      <c r="X1379" s="1321"/>
      <c r="Y1379" s="1068"/>
      <c r="Z1379" s="193"/>
      <c r="AA1379" s="193"/>
      <c r="AB1379" s="193"/>
      <c r="AC1379" s="193"/>
      <c r="AD1379" s="193"/>
      <c r="AE1379" s="193"/>
      <c r="AF1379" s="193"/>
    </row>
    <row r="1380" spans="1:32">
      <c r="A1380" s="193"/>
      <c r="B1380" s="193"/>
      <c r="C1380" s="193"/>
      <c r="D1380" s="193"/>
      <c r="E1380" s="193"/>
      <c r="F1380" s="193"/>
      <c r="G1380" s="193"/>
      <c r="H1380" s="193"/>
      <c r="I1380" s="193"/>
      <c r="J1380" s="193"/>
      <c r="K1380" s="193"/>
      <c r="L1380" s="193"/>
      <c r="M1380" s="193"/>
      <c r="N1380" s="193"/>
      <c r="O1380" s="193"/>
      <c r="P1380" s="193"/>
      <c r="Q1380" s="193"/>
      <c r="R1380" s="193"/>
      <c r="S1380" s="193"/>
      <c r="T1380" s="193"/>
      <c r="U1380" s="193"/>
      <c r="V1380" s="1068"/>
      <c r="W1380" s="1068"/>
      <c r="X1380" s="1321"/>
      <c r="Y1380" s="1068"/>
      <c r="Z1380" s="193"/>
      <c r="AA1380" s="193"/>
      <c r="AB1380" s="193"/>
      <c r="AC1380" s="193"/>
      <c r="AD1380" s="193"/>
      <c r="AE1380" s="193"/>
      <c r="AF1380" s="193"/>
    </row>
    <row r="1381" spans="1:32">
      <c r="A1381" s="193"/>
      <c r="B1381" s="193"/>
      <c r="C1381" s="193"/>
      <c r="D1381" s="193"/>
      <c r="E1381" s="193"/>
      <c r="F1381" s="193"/>
      <c r="G1381" s="193"/>
      <c r="H1381" s="193"/>
      <c r="I1381" s="193"/>
      <c r="J1381" s="193"/>
      <c r="K1381" s="193"/>
      <c r="L1381" s="193"/>
      <c r="M1381" s="193"/>
      <c r="N1381" s="193"/>
      <c r="O1381" s="193"/>
      <c r="P1381" s="193"/>
      <c r="Q1381" s="193"/>
      <c r="R1381" s="193"/>
      <c r="S1381" s="193"/>
      <c r="T1381" s="193"/>
      <c r="U1381" s="193"/>
      <c r="V1381" s="1068"/>
      <c r="W1381" s="1068"/>
      <c r="X1381" s="1321"/>
      <c r="Y1381" s="1068"/>
      <c r="Z1381" s="193"/>
      <c r="AA1381" s="193"/>
      <c r="AB1381" s="193"/>
      <c r="AC1381" s="193"/>
      <c r="AD1381" s="193"/>
      <c r="AE1381" s="193"/>
      <c r="AF1381" s="193"/>
    </row>
    <row r="1382" spans="1:32">
      <c r="A1382" s="193"/>
      <c r="B1382" s="193"/>
      <c r="C1382" s="193"/>
      <c r="D1382" s="193"/>
      <c r="E1382" s="193"/>
      <c r="F1382" s="193"/>
      <c r="G1382" s="193"/>
      <c r="H1382" s="193"/>
      <c r="I1382" s="193"/>
      <c r="J1382" s="193"/>
      <c r="K1382" s="193"/>
      <c r="L1382" s="193"/>
      <c r="M1382" s="193"/>
      <c r="N1382" s="193"/>
      <c r="O1382" s="193"/>
      <c r="P1382" s="193"/>
      <c r="Q1382" s="193"/>
      <c r="R1382" s="193"/>
      <c r="S1382" s="193"/>
      <c r="T1382" s="193"/>
      <c r="U1382" s="193"/>
      <c r="V1382" s="1068"/>
      <c r="W1382" s="1068"/>
      <c r="X1382" s="1321"/>
      <c r="Y1382" s="1068"/>
      <c r="Z1382" s="193"/>
      <c r="AA1382" s="193"/>
      <c r="AB1382" s="193"/>
      <c r="AC1382" s="193"/>
      <c r="AD1382" s="193"/>
      <c r="AE1382" s="193"/>
      <c r="AF1382" s="193"/>
    </row>
    <row r="1383" spans="1:32">
      <c r="A1383" s="193"/>
      <c r="B1383" s="193"/>
      <c r="C1383" s="193"/>
      <c r="D1383" s="193"/>
      <c r="E1383" s="193"/>
      <c r="F1383" s="193"/>
      <c r="G1383" s="193"/>
      <c r="H1383" s="193"/>
      <c r="I1383" s="193"/>
      <c r="J1383" s="193"/>
      <c r="K1383" s="193"/>
      <c r="L1383" s="193"/>
      <c r="M1383" s="193"/>
      <c r="N1383" s="193"/>
      <c r="O1383" s="193"/>
      <c r="P1383" s="193"/>
      <c r="Q1383" s="193"/>
      <c r="R1383" s="193"/>
      <c r="S1383" s="193"/>
      <c r="T1383" s="193"/>
      <c r="U1383" s="193"/>
      <c r="V1383" s="1068"/>
      <c r="W1383" s="1068"/>
      <c r="X1383" s="1321"/>
      <c r="Y1383" s="1068"/>
      <c r="Z1383" s="193"/>
      <c r="AA1383" s="193"/>
      <c r="AB1383" s="193"/>
      <c r="AC1383" s="193"/>
      <c r="AD1383" s="193"/>
      <c r="AE1383" s="193"/>
      <c r="AF1383" s="193"/>
    </row>
    <row r="1384" spans="1:32">
      <c r="A1384" s="193"/>
      <c r="B1384" s="193"/>
      <c r="C1384" s="193"/>
      <c r="D1384" s="193"/>
      <c r="E1384" s="193"/>
      <c r="F1384" s="193"/>
      <c r="G1384" s="193"/>
      <c r="H1384" s="193"/>
      <c r="I1384" s="193"/>
      <c r="J1384" s="193"/>
      <c r="K1384" s="193"/>
      <c r="L1384" s="193"/>
      <c r="M1384" s="193"/>
      <c r="N1384" s="193"/>
      <c r="O1384" s="193"/>
      <c r="P1384" s="193"/>
      <c r="Q1384" s="193"/>
      <c r="R1384" s="193"/>
      <c r="S1384" s="193"/>
      <c r="T1384" s="193"/>
      <c r="U1384" s="193"/>
      <c r="V1384" s="1068"/>
      <c r="W1384" s="1068"/>
      <c r="X1384" s="1321"/>
      <c r="Y1384" s="1068"/>
      <c r="Z1384" s="193"/>
      <c r="AA1384" s="193"/>
      <c r="AB1384" s="193"/>
      <c r="AC1384" s="193"/>
      <c r="AD1384" s="193"/>
      <c r="AE1384" s="193"/>
      <c r="AF1384" s="193"/>
    </row>
    <row r="1385" spans="1:32">
      <c r="A1385" s="193"/>
      <c r="B1385" s="193"/>
      <c r="C1385" s="193"/>
      <c r="D1385" s="193"/>
      <c r="E1385" s="193"/>
      <c r="F1385" s="193"/>
      <c r="G1385" s="193"/>
      <c r="H1385" s="193"/>
      <c r="I1385" s="193"/>
      <c r="J1385" s="193"/>
      <c r="K1385" s="193"/>
      <c r="L1385" s="193"/>
      <c r="M1385" s="193"/>
      <c r="N1385" s="193"/>
      <c r="O1385" s="193"/>
      <c r="P1385" s="193"/>
      <c r="Q1385" s="193"/>
      <c r="R1385" s="193"/>
      <c r="S1385" s="193"/>
      <c r="T1385" s="193"/>
      <c r="U1385" s="193"/>
      <c r="V1385" s="1068"/>
      <c r="W1385" s="1068"/>
      <c r="X1385" s="1321"/>
      <c r="Y1385" s="1068"/>
      <c r="Z1385" s="193"/>
      <c r="AA1385" s="193"/>
      <c r="AB1385" s="193"/>
      <c r="AC1385" s="193"/>
      <c r="AD1385" s="193"/>
      <c r="AE1385" s="193"/>
      <c r="AF1385" s="193"/>
    </row>
    <row r="1386" spans="1:32">
      <c r="A1386" s="193"/>
      <c r="B1386" s="193"/>
      <c r="C1386" s="193"/>
      <c r="D1386" s="193"/>
      <c r="E1386" s="193"/>
      <c r="F1386" s="193"/>
      <c r="G1386" s="193"/>
      <c r="H1386" s="193"/>
      <c r="I1386" s="193"/>
      <c r="J1386" s="193"/>
      <c r="K1386" s="193"/>
      <c r="L1386" s="193"/>
      <c r="M1386" s="193"/>
      <c r="N1386" s="193"/>
      <c r="O1386" s="193"/>
      <c r="P1386" s="193"/>
      <c r="Q1386" s="193"/>
      <c r="R1386" s="193"/>
      <c r="S1386" s="193"/>
      <c r="T1386" s="193"/>
      <c r="U1386" s="193"/>
      <c r="V1386" s="1068"/>
      <c r="W1386" s="1068"/>
      <c r="X1386" s="1321"/>
      <c r="Y1386" s="1068"/>
      <c r="Z1386" s="193"/>
      <c r="AA1386" s="193"/>
      <c r="AB1386" s="193"/>
      <c r="AC1386" s="193"/>
      <c r="AD1386" s="193"/>
      <c r="AE1386" s="193"/>
      <c r="AF1386" s="193"/>
    </row>
    <row r="1387" spans="1:32">
      <c r="A1387" s="193"/>
      <c r="B1387" s="193"/>
      <c r="C1387" s="193"/>
      <c r="D1387" s="193"/>
      <c r="E1387" s="193"/>
      <c r="F1387" s="193"/>
      <c r="G1387" s="193"/>
      <c r="H1387" s="193"/>
      <c r="I1387" s="193"/>
      <c r="J1387" s="193"/>
      <c r="K1387" s="193"/>
      <c r="L1387" s="193"/>
      <c r="M1387" s="193"/>
      <c r="N1387" s="193"/>
      <c r="O1387" s="193"/>
      <c r="P1387" s="193"/>
      <c r="Q1387" s="193"/>
      <c r="R1387" s="193"/>
      <c r="S1387" s="193"/>
      <c r="T1387" s="193"/>
      <c r="U1387" s="193"/>
      <c r="V1387" s="1068"/>
      <c r="W1387" s="1068"/>
      <c r="X1387" s="1321"/>
      <c r="Y1387" s="1068"/>
      <c r="Z1387" s="193"/>
      <c r="AA1387" s="193"/>
      <c r="AB1387" s="193"/>
      <c r="AC1387" s="193"/>
      <c r="AD1387" s="193"/>
      <c r="AE1387" s="193"/>
      <c r="AF1387" s="193"/>
    </row>
    <row r="1388" spans="1:32">
      <c r="A1388" s="193"/>
      <c r="B1388" s="193"/>
      <c r="C1388" s="193"/>
      <c r="D1388" s="193"/>
      <c r="E1388" s="193"/>
      <c r="F1388" s="193"/>
      <c r="G1388" s="193"/>
      <c r="H1388" s="193"/>
      <c r="I1388" s="193"/>
      <c r="J1388" s="193"/>
      <c r="K1388" s="193"/>
      <c r="L1388" s="193"/>
      <c r="M1388" s="193"/>
      <c r="N1388" s="193"/>
      <c r="O1388" s="193"/>
      <c r="P1388" s="193"/>
      <c r="Q1388" s="193"/>
      <c r="R1388" s="193"/>
      <c r="S1388" s="193"/>
      <c r="T1388" s="193"/>
      <c r="U1388" s="193"/>
      <c r="V1388" s="1068"/>
      <c r="W1388" s="1068"/>
      <c r="X1388" s="1321"/>
      <c r="Y1388" s="1068"/>
      <c r="Z1388" s="193"/>
      <c r="AA1388" s="193"/>
      <c r="AB1388" s="193"/>
      <c r="AC1388" s="193"/>
      <c r="AD1388" s="193"/>
      <c r="AE1388" s="193"/>
      <c r="AF1388" s="193"/>
    </row>
    <row r="1389" spans="1:32">
      <c r="A1389" s="193"/>
      <c r="B1389" s="193"/>
      <c r="C1389" s="193"/>
      <c r="D1389" s="193"/>
      <c r="E1389" s="193"/>
      <c r="F1389" s="193"/>
      <c r="G1389" s="193"/>
      <c r="H1389" s="193"/>
      <c r="I1389" s="193"/>
      <c r="J1389" s="193"/>
      <c r="K1389" s="193"/>
      <c r="L1389" s="193"/>
      <c r="M1389" s="193"/>
      <c r="N1389" s="193"/>
      <c r="O1389" s="193"/>
      <c r="P1389" s="193"/>
      <c r="Q1389" s="193"/>
      <c r="R1389" s="193"/>
      <c r="S1389" s="193"/>
      <c r="T1389" s="193"/>
      <c r="U1389" s="193"/>
      <c r="V1389" s="1068"/>
      <c r="W1389" s="1068"/>
      <c r="X1389" s="1321"/>
      <c r="Y1389" s="1068"/>
      <c r="Z1389" s="193"/>
      <c r="AA1389" s="193"/>
      <c r="AB1389" s="193"/>
      <c r="AC1389" s="193"/>
      <c r="AD1389" s="193"/>
      <c r="AE1389" s="193"/>
      <c r="AF1389" s="193"/>
    </row>
    <row r="1390" spans="1:32">
      <c r="A1390" s="193"/>
      <c r="B1390" s="193"/>
      <c r="C1390" s="193"/>
      <c r="D1390" s="193"/>
      <c r="E1390" s="193"/>
      <c r="F1390" s="193"/>
      <c r="G1390" s="193"/>
      <c r="H1390" s="193"/>
      <c r="I1390" s="193"/>
      <c r="J1390" s="193"/>
      <c r="K1390" s="193"/>
      <c r="L1390" s="193"/>
      <c r="M1390" s="193"/>
      <c r="N1390" s="193"/>
      <c r="O1390" s="193"/>
      <c r="P1390" s="193"/>
      <c r="Q1390" s="193"/>
      <c r="R1390" s="193"/>
      <c r="S1390" s="193"/>
      <c r="T1390" s="193"/>
      <c r="U1390" s="193"/>
      <c r="V1390" s="1068"/>
      <c r="W1390" s="1068"/>
      <c r="X1390" s="1321"/>
      <c r="Y1390" s="1068"/>
      <c r="Z1390" s="193"/>
      <c r="AA1390" s="193"/>
      <c r="AB1390" s="193"/>
      <c r="AC1390" s="193"/>
      <c r="AD1390" s="193"/>
      <c r="AE1390" s="193"/>
      <c r="AF1390" s="193"/>
    </row>
    <row r="1391" spans="1:32">
      <c r="A1391" s="193"/>
      <c r="B1391" s="193"/>
      <c r="C1391" s="193"/>
      <c r="D1391" s="193"/>
      <c r="E1391" s="193"/>
      <c r="F1391" s="193"/>
      <c r="G1391" s="193"/>
      <c r="H1391" s="193"/>
      <c r="I1391" s="193"/>
      <c r="J1391" s="193"/>
      <c r="K1391" s="193"/>
      <c r="L1391" s="193"/>
      <c r="M1391" s="193"/>
      <c r="N1391" s="193"/>
      <c r="O1391" s="193"/>
      <c r="P1391" s="193"/>
      <c r="Q1391" s="193"/>
      <c r="R1391" s="193"/>
      <c r="S1391" s="193"/>
      <c r="T1391" s="193"/>
      <c r="U1391" s="193"/>
      <c r="V1391" s="1068"/>
      <c r="W1391" s="1068"/>
      <c r="X1391" s="1321"/>
      <c r="Y1391" s="1068"/>
      <c r="Z1391" s="193"/>
      <c r="AA1391" s="193"/>
      <c r="AB1391" s="193"/>
      <c r="AC1391" s="193"/>
      <c r="AD1391" s="193"/>
      <c r="AE1391" s="193"/>
      <c r="AF1391" s="193"/>
    </row>
    <row r="1392" spans="1:32">
      <c r="A1392" s="193"/>
      <c r="B1392" s="193"/>
      <c r="C1392" s="193"/>
      <c r="D1392" s="193"/>
      <c r="E1392" s="193"/>
      <c r="F1392" s="193"/>
      <c r="G1392" s="193"/>
      <c r="H1392" s="193"/>
      <c r="I1392" s="193"/>
      <c r="J1392" s="193"/>
      <c r="K1392" s="193"/>
      <c r="L1392" s="193"/>
      <c r="M1392" s="193"/>
      <c r="N1392" s="193"/>
      <c r="O1392" s="193"/>
      <c r="P1392" s="193"/>
      <c r="Q1392" s="193"/>
      <c r="R1392" s="193"/>
      <c r="S1392" s="193"/>
      <c r="T1392" s="193"/>
      <c r="U1392" s="193"/>
      <c r="V1392" s="1068"/>
      <c r="W1392" s="1068"/>
      <c r="X1392" s="1321"/>
      <c r="Y1392" s="1068"/>
      <c r="Z1392" s="193"/>
      <c r="AA1392" s="193"/>
      <c r="AB1392" s="193"/>
      <c r="AC1392" s="193"/>
      <c r="AD1392" s="193"/>
      <c r="AE1392" s="193"/>
      <c r="AF1392" s="193"/>
    </row>
    <row r="1393" spans="1:32">
      <c r="A1393" s="193"/>
      <c r="B1393" s="193"/>
      <c r="C1393" s="193"/>
      <c r="D1393" s="193"/>
      <c r="E1393" s="193"/>
      <c r="F1393" s="193"/>
      <c r="G1393" s="193"/>
      <c r="H1393" s="193"/>
      <c r="I1393" s="193"/>
      <c r="J1393" s="193"/>
      <c r="K1393" s="193"/>
      <c r="L1393" s="193"/>
      <c r="M1393" s="193"/>
      <c r="N1393" s="193"/>
      <c r="O1393" s="193"/>
      <c r="P1393" s="193"/>
      <c r="Q1393" s="193"/>
      <c r="R1393" s="193"/>
      <c r="S1393" s="193"/>
      <c r="T1393" s="193"/>
      <c r="U1393" s="193"/>
      <c r="V1393" s="1068"/>
      <c r="W1393" s="1068"/>
      <c r="X1393" s="1321"/>
      <c r="Y1393" s="1068"/>
      <c r="Z1393" s="193"/>
      <c r="AA1393" s="193"/>
      <c r="AB1393" s="193"/>
      <c r="AC1393" s="193"/>
      <c r="AD1393" s="193"/>
      <c r="AE1393" s="193"/>
      <c r="AF1393" s="193"/>
    </row>
    <row r="1394" spans="1:32">
      <c r="A1394" s="193"/>
      <c r="B1394" s="193"/>
      <c r="C1394" s="193"/>
      <c r="D1394" s="193"/>
      <c r="E1394" s="193"/>
      <c r="F1394" s="193"/>
      <c r="G1394" s="193"/>
      <c r="H1394" s="193"/>
      <c r="I1394" s="193"/>
      <c r="J1394" s="193"/>
      <c r="K1394" s="193"/>
      <c r="L1394" s="193"/>
      <c r="M1394" s="193"/>
      <c r="N1394" s="193"/>
      <c r="O1394" s="193"/>
      <c r="P1394" s="193"/>
      <c r="Q1394" s="193"/>
      <c r="R1394" s="193"/>
      <c r="S1394" s="193"/>
      <c r="T1394" s="193"/>
      <c r="U1394" s="193"/>
      <c r="V1394" s="1068"/>
      <c r="W1394" s="1068"/>
      <c r="X1394" s="1321"/>
      <c r="Y1394" s="1068"/>
      <c r="Z1394" s="193"/>
      <c r="AA1394" s="193"/>
      <c r="AB1394" s="193"/>
      <c r="AC1394" s="193"/>
      <c r="AD1394" s="193"/>
      <c r="AE1394" s="193"/>
      <c r="AF1394" s="193"/>
    </row>
    <row r="1395" spans="1:32">
      <c r="A1395" s="193"/>
      <c r="B1395" s="193"/>
      <c r="C1395" s="193"/>
      <c r="D1395" s="193"/>
      <c r="E1395" s="193"/>
      <c r="F1395" s="193"/>
      <c r="G1395" s="193"/>
      <c r="H1395" s="193"/>
      <c r="I1395" s="193"/>
      <c r="J1395" s="193"/>
      <c r="K1395" s="193"/>
      <c r="L1395" s="193"/>
      <c r="M1395" s="193"/>
      <c r="N1395" s="193"/>
      <c r="O1395" s="193"/>
      <c r="P1395" s="193"/>
      <c r="Q1395" s="193"/>
      <c r="R1395" s="193"/>
      <c r="S1395" s="193"/>
      <c r="T1395" s="193"/>
      <c r="U1395" s="193"/>
      <c r="V1395" s="1068"/>
      <c r="W1395" s="1068"/>
      <c r="X1395" s="1321"/>
      <c r="Y1395" s="1068"/>
      <c r="Z1395" s="193"/>
      <c r="AA1395" s="193"/>
      <c r="AB1395" s="193"/>
      <c r="AC1395" s="193"/>
      <c r="AD1395" s="193"/>
      <c r="AE1395" s="193"/>
      <c r="AF1395" s="193"/>
    </row>
    <row r="1396" spans="1:32">
      <c r="A1396" s="193"/>
      <c r="B1396" s="193"/>
      <c r="C1396" s="193"/>
      <c r="D1396" s="193"/>
      <c r="E1396" s="193"/>
      <c r="F1396" s="193"/>
      <c r="G1396" s="193"/>
      <c r="H1396" s="193"/>
      <c r="I1396" s="193"/>
      <c r="J1396" s="193"/>
      <c r="K1396" s="193"/>
      <c r="L1396" s="193"/>
      <c r="M1396" s="193"/>
      <c r="N1396" s="193"/>
      <c r="O1396" s="193"/>
      <c r="P1396" s="193"/>
      <c r="Q1396" s="193"/>
      <c r="R1396" s="193"/>
      <c r="S1396" s="193"/>
      <c r="T1396" s="193"/>
      <c r="U1396" s="193"/>
      <c r="V1396" s="1068"/>
      <c r="W1396" s="1068"/>
      <c r="X1396" s="1321"/>
      <c r="Y1396" s="1068"/>
      <c r="Z1396" s="193"/>
      <c r="AA1396" s="193"/>
      <c r="AB1396" s="193"/>
      <c r="AC1396" s="193"/>
      <c r="AD1396" s="193"/>
      <c r="AE1396" s="193"/>
      <c r="AF1396" s="193"/>
    </row>
    <row r="1397" spans="1:32">
      <c r="A1397" s="193"/>
      <c r="B1397" s="193"/>
      <c r="C1397" s="193"/>
      <c r="D1397" s="193"/>
      <c r="E1397" s="193"/>
      <c r="F1397" s="193"/>
      <c r="G1397" s="193"/>
      <c r="H1397" s="193"/>
      <c r="I1397" s="193"/>
      <c r="J1397" s="193"/>
      <c r="K1397" s="193"/>
      <c r="L1397" s="193"/>
      <c r="M1397" s="193"/>
      <c r="N1397" s="193"/>
      <c r="O1397" s="193"/>
      <c r="P1397" s="193"/>
      <c r="Q1397" s="193"/>
      <c r="R1397" s="193"/>
      <c r="S1397" s="193"/>
      <c r="T1397" s="193"/>
      <c r="U1397" s="193"/>
      <c r="V1397" s="1068"/>
      <c r="W1397" s="1068"/>
      <c r="X1397" s="1321"/>
      <c r="Y1397" s="1068"/>
      <c r="Z1397" s="193"/>
      <c r="AA1397" s="193"/>
      <c r="AB1397" s="193"/>
      <c r="AC1397" s="193"/>
      <c r="AD1397" s="193"/>
      <c r="AE1397" s="193"/>
      <c r="AF1397" s="193"/>
    </row>
    <row r="1398" spans="1:32">
      <c r="A1398" s="193"/>
      <c r="B1398" s="193"/>
      <c r="C1398" s="193"/>
      <c r="D1398" s="193"/>
      <c r="E1398" s="193"/>
      <c r="F1398" s="193"/>
      <c r="G1398" s="193"/>
      <c r="H1398" s="193"/>
      <c r="I1398" s="193"/>
      <c r="J1398" s="193"/>
      <c r="K1398" s="193"/>
      <c r="L1398" s="193"/>
      <c r="M1398" s="193"/>
      <c r="N1398" s="193"/>
      <c r="O1398" s="193"/>
      <c r="P1398" s="193"/>
      <c r="Q1398" s="193"/>
      <c r="R1398" s="193"/>
      <c r="S1398" s="193"/>
      <c r="T1398" s="193"/>
      <c r="U1398" s="193"/>
      <c r="V1398" s="1068"/>
      <c r="W1398" s="1068"/>
      <c r="X1398" s="1321"/>
      <c r="Y1398" s="1068"/>
      <c r="Z1398" s="193"/>
      <c r="AA1398" s="193"/>
      <c r="AB1398" s="193"/>
      <c r="AC1398" s="193"/>
      <c r="AD1398" s="193"/>
      <c r="AE1398" s="193"/>
      <c r="AF1398" s="193"/>
    </row>
    <row r="1399" spans="1:32">
      <c r="A1399" s="193"/>
      <c r="B1399" s="193"/>
      <c r="C1399" s="193"/>
      <c r="D1399" s="193"/>
      <c r="E1399" s="193"/>
      <c r="F1399" s="193"/>
      <c r="G1399" s="193"/>
      <c r="H1399" s="193"/>
      <c r="I1399" s="193"/>
      <c r="J1399" s="193"/>
      <c r="K1399" s="193"/>
      <c r="L1399" s="193"/>
      <c r="M1399" s="193"/>
      <c r="N1399" s="193"/>
      <c r="O1399" s="193"/>
      <c r="P1399" s="193"/>
      <c r="Q1399" s="193"/>
      <c r="R1399" s="193"/>
      <c r="S1399" s="193"/>
      <c r="T1399" s="193"/>
      <c r="U1399" s="193"/>
      <c r="V1399" s="1068"/>
      <c r="W1399" s="1068"/>
      <c r="X1399" s="1321"/>
      <c r="Y1399" s="1068"/>
      <c r="Z1399" s="193"/>
      <c r="AA1399" s="193"/>
      <c r="AB1399" s="193"/>
      <c r="AC1399" s="193"/>
      <c r="AD1399" s="193"/>
      <c r="AE1399" s="193"/>
      <c r="AF1399" s="193"/>
    </row>
    <row r="1400" spans="1:32">
      <c r="A1400" s="193"/>
      <c r="B1400" s="193"/>
      <c r="C1400" s="193"/>
      <c r="D1400" s="193"/>
      <c r="E1400" s="193"/>
      <c r="F1400" s="193"/>
      <c r="G1400" s="193"/>
      <c r="H1400" s="193"/>
      <c r="I1400" s="193"/>
      <c r="J1400" s="193"/>
      <c r="K1400" s="193"/>
      <c r="L1400" s="193"/>
      <c r="M1400" s="193"/>
      <c r="N1400" s="193"/>
      <c r="O1400" s="193"/>
      <c r="P1400" s="193"/>
      <c r="Q1400" s="193"/>
      <c r="R1400" s="193"/>
      <c r="S1400" s="193"/>
      <c r="T1400" s="193"/>
      <c r="U1400" s="193"/>
      <c r="V1400" s="1068"/>
      <c r="W1400" s="1068"/>
      <c r="X1400" s="1321"/>
      <c r="Y1400" s="1068"/>
      <c r="Z1400" s="193"/>
      <c r="AA1400" s="193"/>
      <c r="AB1400" s="193"/>
      <c r="AC1400" s="193"/>
      <c r="AD1400" s="193"/>
      <c r="AE1400" s="193"/>
      <c r="AF1400" s="193"/>
    </row>
    <row r="1401" spans="1:32">
      <c r="A1401" s="193"/>
      <c r="B1401" s="193"/>
      <c r="C1401" s="193"/>
      <c r="D1401" s="193"/>
      <c r="E1401" s="193"/>
      <c r="F1401" s="193"/>
      <c r="G1401" s="193"/>
      <c r="H1401" s="193"/>
      <c r="I1401" s="193"/>
      <c r="J1401" s="193"/>
      <c r="K1401" s="193"/>
      <c r="L1401" s="193"/>
      <c r="M1401" s="193"/>
      <c r="N1401" s="193"/>
      <c r="O1401" s="193"/>
      <c r="P1401" s="193"/>
      <c r="Q1401" s="193"/>
      <c r="R1401" s="193"/>
      <c r="S1401" s="193"/>
      <c r="T1401" s="193"/>
      <c r="U1401" s="193"/>
      <c r="V1401" s="1068"/>
      <c r="W1401" s="1068"/>
      <c r="X1401" s="1321"/>
      <c r="Y1401" s="1068"/>
      <c r="Z1401" s="193"/>
      <c r="AA1401" s="193"/>
      <c r="AB1401" s="193"/>
      <c r="AC1401" s="193"/>
      <c r="AD1401" s="193"/>
      <c r="AE1401" s="193"/>
      <c r="AF1401" s="193"/>
    </row>
    <row r="1402" spans="1:32">
      <c r="A1402" s="193"/>
      <c r="B1402" s="193"/>
      <c r="C1402" s="193"/>
      <c r="D1402" s="193"/>
      <c r="E1402" s="193"/>
      <c r="F1402" s="193"/>
      <c r="G1402" s="193"/>
      <c r="H1402" s="193"/>
      <c r="I1402" s="193"/>
      <c r="J1402" s="193"/>
      <c r="K1402" s="193"/>
      <c r="L1402" s="193"/>
      <c r="M1402" s="193"/>
      <c r="N1402" s="193"/>
      <c r="O1402" s="193"/>
      <c r="P1402" s="193"/>
      <c r="Q1402" s="193"/>
      <c r="R1402" s="193"/>
      <c r="S1402" s="193"/>
      <c r="T1402" s="193"/>
      <c r="U1402" s="193"/>
      <c r="V1402" s="1068"/>
      <c r="W1402" s="1068"/>
      <c r="X1402" s="1321"/>
      <c r="Y1402" s="1068"/>
      <c r="Z1402" s="193"/>
      <c r="AA1402" s="193"/>
      <c r="AB1402" s="193"/>
      <c r="AC1402" s="193"/>
      <c r="AD1402" s="193"/>
      <c r="AE1402" s="193"/>
      <c r="AF1402" s="193"/>
    </row>
    <row r="1403" spans="1:32">
      <c r="A1403" s="193"/>
      <c r="B1403" s="193"/>
      <c r="C1403" s="193"/>
      <c r="D1403" s="193"/>
      <c r="E1403" s="193"/>
      <c r="F1403" s="193"/>
      <c r="G1403" s="193"/>
      <c r="H1403" s="193"/>
      <c r="I1403" s="193"/>
      <c r="J1403" s="193"/>
      <c r="K1403" s="193"/>
      <c r="L1403" s="193"/>
      <c r="M1403" s="193"/>
      <c r="N1403" s="193"/>
      <c r="O1403" s="193"/>
      <c r="P1403" s="193"/>
      <c r="Q1403" s="193"/>
      <c r="R1403" s="193"/>
      <c r="S1403" s="193"/>
      <c r="T1403" s="193"/>
      <c r="U1403" s="193"/>
      <c r="V1403" s="1068"/>
      <c r="W1403" s="1068"/>
      <c r="X1403" s="1321"/>
      <c r="Y1403" s="1068"/>
      <c r="Z1403" s="193"/>
      <c r="AA1403" s="193"/>
      <c r="AB1403" s="193"/>
      <c r="AC1403" s="193"/>
      <c r="AD1403" s="193"/>
      <c r="AE1403" s="193"/>
      <c r="AF1403" s="193"/>
    </row>
    <row r="1404" spans="1:32">
      <c r="A1404" s="193"/>
      <c r="B1404" s="193"/>
      <c r="C1404" s="193"/>
      <c r="D1404" s="193"/>
      <c r="E1404" s="193"/>
      <c r="F1404" s="193"/>
      <c r="G1404" s="193"/>
      <c r="H1404" s="193"/>
      <c r="I1404" s="193"/>
      <c r="J1404" s="193"/>
      <c r="K1404" s="193"/>
      <c r="L1404" s="193"/>
      <c r="M1404" s="193"/>
      <c r="N1404" s="193"/>
      <c r="O1404" s="193"/>
      <c r="P1404" s="193"/>
      <c r="Q1404" s="193"/>
      <c r="R1404" s="193"/>
      <c r="S1404" s="193"/>
      <c r="T1404" s="193"/>
      <c r="U1404" s="193"/>
      <c r="V1404" s="1068"/>
      <c r="W1404" s="1068"/>
      <c r="X1404" s="1321"/>
      <c r="Y1404" s="1068"/>
      <c r="Z1404" s="193"/>
      <c r="AA1404" s="193"/>
      <c r="AB1404" s="193"/>
      <c r="AC1404" s="193"/>
      <c r="AD1404" s="193"/>
      <c r="AE1404" s="193"/>
      <c r="AF1404" s="193"/>
    </row>
    <row r="1405" spans="1:32">
      <c r="A1405" s="193"/>
      <c r="B1405" s="193"/>
      <c r="C1405" s="193"/>
      <c r="D1405" s="193"/>
      <c r="E1405" s="193"/>
      <c r="F1405" s="193"/>
      <c r="G1405" s="193"/>
      <c r="H1405" s="193"/>
      <c r="I1405" s="193"/>
      <c r="J1405" s="193"/>
      <c r="K1405" s="193"/>
      <c r="L1405" s="193"/>
      <c r="M1405" s="193"/>
      <c r="N1405" s="193"/>
      <c r="O1405" s="193"/>
      <c r="P1405" s="193"/>
      <c r="Q1405" s="193"/>
      <c r="R1405" s="193"/>
      <c r="S1405" s="193"/>
      <c r="T1405" s="193"/>
      <c r="U1405" s="193"/>
      <c r="V1405" s="1068"/>
      <c r="W1405" s="1068"/>
      <c r="X1405" s="1321"/>
      <c r="Y1405" s="1068"/>
      <c r="Z1405" s="193"/>
      <c r="AA1405" s="193"/>
      <c r="AB1405" s="193"/>
      <c r="AC1405" s="193"/>
      <c r="AD1405" s="193"/>
      <c r="AE1405" s="193"/>
      <c r="AF1405" s="193"/>
    </row>
    <row r="1406" spans="1:32">
      <c r="A1406" s="193"/>
      <c r="B1406" s="193"/>
      <c r="C1406" s="193"/>
      <c r="D1406" s="193"/>
      <c r="E1406" s="193"/>
      <c r="F1406" s="193"/>
      <c r="G1406" s="193"/>
      <c r="H1406" s="193"/>
      <c r="I1406" s="193"/>
      <c r="J1406" s="193"/>
      <c r="K1406" s="193"/>
      <c r="L1406" s="193"/>
      <c r="M1406" s="193"/>
      <c r="N1406" s="193"/>
      <c r="O1406" s="193"/>
      <c r="P1406" s="193"/>
      <c r="Q1406" s="193"/>
      <c r="R1406" s="193"/>
      <c r="S1406" s="193"/>
      <c r="T1406" s="193"/>
      <c r="U1406" s="193"/>
      <c r="V1406" s="1068"/>
      <c r="W1406" s="1068"/>
      <c r="X1406" s="1321"/>
      <c r="Y1406" s="1068"/>
      <c r="Z1406" s="193"/>
      <c r="AA1406" s="193"/>
      <c r="AB1406" s="193"/>
      <c r="AC1406" s="193"/>
      <c r="AD1406" s="193"/>
      <c r="AE1406" s="193"/>
      <c r="AF1406" s="193"/>
    </row>
    <row r="1407" spans="1:32">
      <c r="A1407" s="193"/>
      <c r="B1407" s="193"/>
      <c r="C1407" s="193"/>
      <c r="D1407" s="193"/>
      <c r="E1407" s="193"/>
      <c r="F1407" s="193"/>
      <c r="G1407" s="193"/>
      <c r="H1407" s="193"/>
      <c r="I1407" s="193"/>
      <c r="J1407" s="193"/>
      <c r="K1407" s="193"/>
      <c r="L1407" s="193"/>
      <c r="M1407" s="193"/>
      <c r="N1407" s="193"/>
      <c r="O1407" s="193"/>
      <c r="P1407" s="193"/>
      <c r="Q1407" s="193"/>
      <c r="R1407" s="193"/>
      <c r="S1407" s="193"/>
      <c r="T1407" s="193"/>
      <c r="U1407" s="193"/>
      <c r="V1407" s="1068"/>
      <c r="W1407" s="1068"/>
      <c r="X1407" s="1321"/>
      <c r="Y1407" s="1068"/>
      <c r="Z1407" s="193"/>
      <c r="AA1407" s="193"/>
      <c r="AB1407" s="193"/>
      <c r="AC1407" s="193"/>
      <c r="AD1407" s="193"/>
      <c r="AE1407" s="193"/>
      <c r="AF1407" s="193"/>
    </row>
    <row r="1408" spans="1:32">
      <c r="A1408" s="193"/>
      <c r="B1408" s="193"/>
      <c r="C1408" s="193"/>
      <c r="D1408" s="193"/>
      <c r="E1408" s="193"/>
      <c r="F1408" s="193"/>
      <c r="G1408" s="193"/>
      <c r="H1408" s="193"/>
      <c r="I1408" s="193"/>
      <c r="J1408" s="193"/>
      <c r="K1408" s="193"/>
      <c r="L1408" s="193"/>
      <c r="M1408" s="193"/>
      <c r="N1408" s="193"/>
      <c r="O1408" s="193"/>
      <c r="P1408" s="193"/>
      <c r="Q1408" s="193"/>
      <c r="R1408" s="193"/>
      <c r="S1408" s="193"/>
      <c r="T1408" s="193"/>
      <c r="U1408" s="193"/>
      <c r="V1408" s="1068"/>
      <c r="W1408" s="1068"/>
      <c r="X1408" s="1321"/>
      <c r="Y1408" s="1068"/>
      <c r="Z1408" s="193"/>
      <c r="AA1408" s="193"/>
      <c r="AB1408" s="193"/>
      <c r="AC1408" s="193"/>
      <c r="AD1408" s="193"/>
      <c r="AE1408" s="193"/>
      <c r="AF1408" s="193"/>
    </row>
    <row r="1409" spans="1:32">
      <c r="A1409" s="193"/>
      <c r="B1409" s="193"/>
      <c r="C1409" s="193"/>
      <c r="D1409" s="193"/>
      <c r="E1409" s="193"/>
      <c r="F1409" s="193"/>
      <c r="G1409" s="193"/>
      <c r="H1409" s="193"/>
      <c r="I1409" s="193"/>
      <c r="J1409" s="193"/>
      <c r="K1409" s="193"/>
      <c r="L1409" s="193"/>
      <c r="M1409" s="193"/>
      <c r="N1409" s="193"/>
      <c r="O1409" s="193"/>
      <c r="P1409" s="193"/>
      <c r="Q1409" s="193"/>
      <c r="R1409" s="193"/>
      <c r="S1409" s="193"/>
      <c r="T1409" s="193"/>
      <c r="U1409" s="193"/>
      <c r="V1409" s="1068"/>
      <c r="W1409" s="1068"/>
      <c r="X1409" s="1321"/>
      <c r="Y1409" s="1068"/>
      <c r="Z1409" s="193"/>
      <c r="AA1409" s="193"/>
      <c r="AB1409" s="193"/>
      <c r="AC1409" s="193"/>
      <c r="AD1409" s="193"/>
      <c r="AE1409" s="193"/>
      <c r="AF1409" s="193"/>
    </row>
    <row r="1410" spans="1:32">
      <c r="A1410" s="193"/>
      <c r="B1410" s="193"/>
      <c r="C1410" s="193"/>
      <c r="D1410" s="193"/>
      <c r="E1410" s="193"/>
      <c r="F1410" s="193"/>
      <c r="G1410" s="193"/>
      <c r="H1410" s="193"/>
      <c r="I1410" s="193"/>
      <c r="J1410" s="193"/>
      <c r="K1410" s="193"/>
      <c r="L1410" s="193"/>
      <c r="M1410" s="193"/>
      <c r="N1410" s="193"/>
      <c r="O1410" s="193"/>
      <c r="P1410" s="193"/>
      <c r="Q1410" s="193"/>
      <c r="R1410" s="193"/>
      <c r="S1410" s="193"/>
      <c r="T1410" s="193"/>
      <c r="U1410" s="193"/>
      <c r="V1410" s="1068"/>
      <c r="W1410" s="1068"/>
      <c r="X1410" s="1321"/>
      <c r="Y1410" s="1068"/>
      <c r="Z1410" s="193"/>
      <c r="AA1410" s="193"/>
      <c r="AB1410" s="193"/>
      <c r="AC1410" s="193"/>
      <c r="AD1410" s="193"/>
      <c r="AE1410" s="193"/>
      <c r="AF1410" s="193"/>
    </row>
    <row r="1411" spans="1:32">
      <c r="A1411" s="193"/>
      <c r="B1411" s="193"/>
      <c r="C1411" s="193"/>
      <c r="D1411" s="193"/>
      <c r="E1411" s="193"/>
      <c r="F1411" s="193"/>
      <c r="G1411" s="193"/>
      <c r="H1411" s="193"/>
      <c r="I1411" s="193"/>
      <c r="J1411" s="193"/>
      <c r="K1411" s="193"/>
      <c r="L1411" s="193"/>
      <c r="M1411" s="193"/>
      <c r="N1411" s="193"/>
      <c r="O1411" s="193"/>
      <c r="P1411" s="193"/>
      <c r="Q1411" s="193"/>
      <c r="R1411" s="193"/>
      <c r="S1411" s="193"/>
      <c r="T1411" s="193"/>
      <c r="U1411" s="193"/>
      <c r="V1411" s="1068"/>
      <c r="W1411" s="1068"/>
      <c r="X1411" s="1321"/>
      <c r="Y1411" s="1068"/>
      <c r="Z1411" s="193"/>
      <c r="AA1411" s="193"/>
      <c r="AB1411" s="193"/>
      <c r="AC1411" s="193"/>
      <c r="AD1411" s="193"/>
      <c r="AE1411" s="193"/>
      <c r="AF1411" s="193"/>
    </row>
    <row r="1412" spans="1:32">
      <c r="A1412" s="193"/>
      <c r="B1412" s="193"/>
      <c r="C1412" s="193"/>
      <c r="D1412" s="193"/>
      <c r="E1412" s="193"/>
      <c r="F1412" s="193"/>
      <c r="G1412" s="193"/>
      <c r="H1412" s="193"/>
      <c r="I1412" s="193"/>
      <c r="J1412" s="193"/>
      <c r="K1412" s="193"/>
      <c r="L1412" s="193"/>
      <c r="M1412" s="193"/>
      <c r="N1412" s="193"/>
      <c r="O1412" s="193"/>
      <c r="P1412" s="193"/>
      <c r="Q1412" s="193"/>
      <c r="R1412" s="193"/>
      <c r="S1412" s="193"/>
      <c r="T1412" s="193"/>
      <c r="U1412" s="193"/>
      <c r="V1412" s="1068"/>
      <c r="W1412" s="1068"/>
      <c r="X1412" s="1321"/>
      <c r="Y1412" s="1068"/>
      <c r="Z1412" s="193"/>
      <c r="AA1412" s="193"/>
      <c r="AB1412" s="193"/>
      <c r="AC1412" s="193"/>
      <c r="AD1412" s="193"/>
      <c r="AE1412" s="193"/>
      <c r="AF1412" s="193"/>
    </row>
    <row r="1413" spans="1:32">
      <c r="A1413" s="193"/>
      <c r="B1413" s="193"/>
      <c r="C1413" s="193"/>
      <c r="D1413" s="193"/>
      <c r="E1413" s="193"/>
      <c r="F1413" s="193"/>
      <c r="G1413" s="193"/>
      <c r="H1413" s="193"/>
      <c r="I1413" s="193"/>
      <c r="J1413" s="193"/>
      <c r="K1413" s="193"/>
      <c r="L1413" s="193"/>
      <c r="M1413" s="193"/>
      <c r="N1413" s="193"/>
      <c r="O1413" s="193"/>
      <c r="P1413" s="193"/>
      <c r="Q1413" s="193"/>
      <c r="R1413" s="193"/>
      <c r="S1413" s="193"/>
      <c r="T1413" s="193"/>
      <c r="U1413" s="193"/>
      <c r="V1413" s="1068"/>
      <c r="W1413" s="1068"/>
      <c r="X1413" s="1321"/>
      <c r="Y1413" s="1068"/>
      <c r="Z1413" s="193"/>
      <c r="AA1413" s="193"/>
      <c r="AB1413" s="193"/>
      <c r="AC1413" s="193"/>
      <c r="AD1413" s="193"/>
      <c r="AE1413" s="193"/>
      <c r="AF1413" s="193"/>
    </row>
    <row r="1414" spans="1:32">
      <c r="A1414" s="193"/>
      <c r="B1414" s="193"/>
      <c r="C1414" s="193"/>
      <c r="D1414" s="193"/>
      <c r="E1414" s="193"/>
      <c r="F1414" s="193"/>
      <c r="G1414" s="193"/>
      <c r="H1414" s="193"/>
      <c r="I1414" s="193"/>
      <c r="J1414" s="193"/>
      <c r="K1414" s="193"/>
      <c r="L1414" s="193"/>
      <c r="M1414" s="193"/>
      <c r="N1414" s="193"/>
      <c r="O1414" s="193"/>
      <c r="P1414" s="193"/>
      <c r="Q1414" s="193"/>
      <c r="R1414" s="193"/>
      <c r="S1414" s="193"/>
      <c r="T1414" s="193"/>
      <c r="U1414" s="193"/>
      <c r="V1414" s="1068"/>
      <c r="W1414" s="1068"/>
      <c r="X1414" s="1321"/>
      <c r="Y1414" s="1068"/>
      <c r="Z1414" s="193"/>
      <c r="AA1414" s="193"/>
      <c r="AB1414" s="193"/>
      <c r="AC1414" s="193"/>
      <c r="AD1414" s="193"/>
      <c r="AE1414" s="193"/>
      <c r="AF1414" s="193"/>
    </row>
    <row r="1415" spans="1:32">
      <c r="A1415" s="193"/>
      <c r="B1415" s="193"/>
      <c r="C1415" s="193"/>
      <c r="D1415" s="193"/>
      <c r="E1415" s="193"/>
      <c r="F1415" s="193"/>
      <c r="G1415" s="193"/>
      <c r="H1415" s="193"/>
      <c r="I1415" s="193"/>
      <c r="J1415" s="193"/>
      <c r="K1415" s="193"/>
      <c r="L1415" s="193"/>
      <c r="M1415" s="193"/>
      <c r="N1415" s="193"/>
      <c r="O1415" s="193"/>
      <c r="P1415" s="193"/>
      <c r="Q1415" s="193"/>
      <c r="R1415" s="193"/>
      <c r="S1415" s="193"/>
      <c r="T1415" s="193"/>
      <c r="U1415" s="193"/>
      <c r="V1415" s="1068"/>
      <c r="W1415" s="1068"/>
      <c r="X1415" s="1321"/>
      <c r="Y1415" s="1068"/>
      <c r="Z1415" s="193"/>
      <c r="AA1415" s="193"/>
      <c r="AB1415" s="193"/>
      <c r="AC1415" s="193"/>
      <c r="AD1415" s="193"/>
      <c r="AE1415" s="193"/>
      <c r="AF1415" s="193"/>
    </row>
    <row r="1416" spans="1:32">
      <c r="A1416" s="193"/>
      <c r="B1416" s="193"/>
      <c r="C1416" s="193"/>
      <c r="D1416" s="193"/>
      <c r="E1416" s="193"/>
      <c r="F1416" s="193"/>
      <c r="G1416" s="193"/>
      <c r="H1416" s="193"/>
      <c r="I1416" s="193"/>
      <c r="J1416" s="193"/>
      <c r="K1416" s="193"/>
      <c r="L1416" s="193"/>
      <c r="M1416" s="193"/>
      <c r="N1416" s="193"/>
      <c r="O1416" s="193"/>
      <c r="P1416" s="193"/>
      <c r="Q1416" s="193"/>
      <c r="R1416" s="193"/>
      <c r="S1416" s="193"/>
      <c r="T1416" s="193"/>
      <c r="U1416" s="193"/>
      <c r="V1416" s="1068"/>
      <c r="W1416" s="1068"/>
      <c r="X1416" s="1321"/>
      <c r="Y1416" s="1068"/>
      <c r="Z1416" s="193"/>
      <c r="AA1416" s="193"/>
      <c r="AB1416" s="193"/>
      <c r="AC1416" s="193"/>
      <c r="AD1416" s="193"/>
      <c r="AE1416" s="193"/>
      <c r="AF1416" s="193"/>
    </row>
    <row r="1417" spans="1:32">
      <c r="A1417" s="193"/>
      <c r="B1417" s="193"/>
      <c r="C1417" s="193"/>
      <c r="D1417" s="193"/>
      <c r="E1417" s="193"/>
      <c r="F1417" s="193"/>
      <c r="G1417" s="193"/>
      <c r="H1417" s="193"/>
      <c r="I1417" s="193"/>
      <c r="J1417" s="193"/>
      <c r="K1417" s="193"/>
      <c r="L1417" s="193"/>
      <c r="M1417" s="193"/>
      <c r="N1417" s="193"/>
      <c r="O1417" s="193"/>
      <c r="P1417" s="193"/>
      <c r="Q1417" s="193"/>
      <c r="R1417" s="193"/>
      <c r="S1417" s="193"/>
      <c r="T1417" s="193"/>
      <c r="U1417" s="193"/>
      <c r="V1417" s="1068"/>
      <c r="W1417" s="1068"/>
      <c r="X1417" s="1321"/>
      <c r="Y1417" s="1068"/>
      <c r="Z1417" s="193"/>
      <c r="AA1417" s="193"/>
      <c r="AB1417" s="193"/>
      <c r="AC1417" s="193"/>
      <c r="AD1417" s="193"/>
      <c r="AE1417" s="193"/>
      <c r="AF1417" s="193"/>
    </row>
    <row r="1418" spans="1:32">
      <c r="A1418" s="193"/>
      <c r="B1418" s="193"/>
      <c r="C1418" s="193"/>
      <c r="D1418" s="193"/>
      <c r="E1418" s="193"/>
      <c r="F1418" s="193"/>
      <c r="G1418" s="193"/>
      <c r="H1418" s="193"/>
      <c r="I1418" s="193"/>
      <c r="J1418" s="193"/>
      <c r="K1418" s="193"/>
      <c r="L1418" s="193"/>
      <c r="M1418" s="193"/>
      <c r="N1418" s="193"/>
      <c r="O1418" s="193"/>
      <c r="P1418" s="193"/>
      <c r="Q1418" s="193"/>
      <c r="R1418" s="193"/>
      <c r="S1418" s="193"/>
      <c r="T1418" s="193"/>
      <c r="U1418" s="193"/>
      <c r="V1418" s="1068"/>
      <c r="W1418" s="1068"/>
      <c r="X1418" s="1321"/>
      <c r="Y1418" s="1068"/>
      <c r="Z1418" s="193"/>
      <c r="AA1418" s="193"/>
      <c r="AB1418" s="193"/>
      <c r="AC1418" s="193"/>
      <c r="AD1418" s="193"/>
      <c r="AE1418" s="193"/>
      <c r="AF1418" s="193"/>
    </row>
    <row r="1419" spans="1:32">
      <c r="A1419" s="193"/>
      <c r="B1419" s="193"/>
      <c r="C1419" s="193"/>
      <c r="D1419" s="193"/>
      <c r="E1419" s="193"/>
      <c r="F1419" s="193"/>
      <c r="G1419" s="193"/>
      <c r="H1419" s="193"/>
      <c r="I1419" s="193"/>
      <c r="J1419" s="193"/>
      <c r="K1419" s="193"/>
      <c r="L1419" s="193"/>
      <c r="M1419" s="193"/>
      <c r="N1419" s="193"/>
      <c r="O1419" s="193"/>
      <c r="P1419" s="193"/>
      <c r="Q1419" s="193"/>
      <c r="R1419" s="193"/>
      <c r="S1419" s="193"/>
      <c r="T1419" s="193"/>
      <c r="U1419" s="193"/>
      <c r="V1419" s="1068"/>
      <c r="W1419" s="1068"/>
      <c r="X1419" s="1321"/>
      <c r="Y1419" s="1068"/>
      <c r="Z1419" s="193"/>
      <c r="AA1419" s="193"/>
      <c r="AB1419" s="193"/>
      <c r="AC1419" s="193"/>
      <c r="AD1419" s="193"/>
      <c r="AE1419" s="193"/>
      <c r="AF1419" s="193"/>
    </row>
    <row r="1420" spans="1:32">
      <c r="A1420" s="193"/>
      <c r="B1420" s="193"/>
      <c r="C1420" s="193"/>
      <c r="D1420" s="193"/>
      <c r="E1420" s="193"/>
      <c r="F1420" s="193"/>
      <c r="G1420" s="193"/>
      <c r="H1420" s="193"/>
      <c r="I1420" s="193"/>
      <c r="J1420" s="193"/>
      <c r="K1420" s="193"/>
      <c r="L1420" s="193"/>
      <c r="M1420" s="193"/>
      <c r="N1420" s="193"/>
      <c r="O1420" s="193"/>
      <c r="P1420" s="193"/>
      <c r="Q1420" s="193"/>
      <c r="R1420" s="193"/>
      <c r="S1420" s="193"/>
      <c r="T1420" s="193"/>
      <c r="U1420" s="193"/>
      <c r="V1420" s="1068"/>
      <c r="W1420" s="1068"/>
      <c r="X1420" s="1321"/>
      <c r="Y1420" s="1068"/>
      <c r="Z1420" s="193"/>
      <c r="AA1420" s="193"/>
      <c r="AB1420" s="193"/>
      <c r="AC1420" s="193"/>
      <c r="AD1420" s="193"/>
      <c r="AE1420" s="193"/>
      <c r="AF1420" s="193"/>
    </row>
    <row r="1421" spans="1:32">
      <c r="A1421" s="193"/>
      <c r="B1421" s="193"/>
      <c r="C1421" s="193"/>
      <c r="D1421" s="193"/>
      <c r="E1421" s="193"/>
      <c r="F1421" s="193"/>
      <c r="G1421" s="193"/>
      <c r="H1421" s="193"/>
      <c r="I1421" s="193"/>
      <c r="J1421" s="193"/>
      <c r="K1421" s="193"/>
      <c r="L1421" s="193"/>
      <c r="M1421" s="193"/>
      <c r="N1421" s="193"/>
      <c r="O1421" s="193"/>
      <c r="P1421" s="193"/>
      <c r="Q1421" s="193"/>
      <c r="R1421" s="193"/>
      <c r="S1421" s="193"/>
      <c r="T1421" s="193"/>
      <c r="U1421" s="193"/>
      <c r="V1421" s="1068"/>
      <c r="W1421" s="1068"/>
      <c r="X1421" s="1321"/>
      <c r="Y1421" s="1068"/>
      <c r="Z1421" s="193"/>
      <c r="AA1421" s="193"/>
      <c r="AB1421" s="193"/>
      <c r="AC1421" s="193"/>
      <c r="AD1421" s="193"/>
      <c r="AE1421" s="193"/>
      <c r="AF1421" s="193"/>
    </row>
    <row r="1422" spans="1:32">
      <c r="A1422" s="193"/>
      <c r="B1422" s="193"/>
      <c r="C1422" s="193"/>
      <c r="D1422" s="193"/>
      <c r="E1422" s="193"/>
      <c r="F1422" s="193"/>
      <c r="G1422" s="193"/>
      <c r="H1422" s="193"/>
      <c r="I1422" s="193"/>
      <c r="J1422" s="193"/>
      <c r="K1422" s="193"/>
      <c r="L1422" s="193"/>
      <c r="M1422" s="193"/>
      <c r="N1422" s="193"/>
      <c r="O1422" s="193"/>
      <c r="P1422" s="193"/>
      <c r="Q1422" s="193"/>
      <c r="R1422" s="193"/>
      <c r="S1422" s="193"/>
      <c r="T1422" s="193"/>
      <c r="U1422" s="193"/>
      <c r="V1422" s="1068"/>
      <c r="W1422" s="1068"/>
      <c r="X1422" s="1321"/>
      <c r="Y1422" s="1068"/>
      <c r="Z1422" s="193"/>
      <c r="AA1422" s="193"/>
      <c r="AB1422" s="193"/>
      <c r="AC1422" s="193"/>
      <c r="AD1422" s="193"/>
      <c r="AE1422" s="193"/>
      <c r="AF1422" s="193"/>
    </row>
    <row r="1423" spans="1:32">
      <c r="A1423" s="193"/>
      <c r="B1423" s="193"/>
      <c r="C1423" s="193"/>
      <c r="D1423" s="193"/>
      <c r="E1423" s="193"/>
      <c r="F1423" s="193"/>
      <c r="G1423" s="193"/>
      <c r="H1423" s="193"/>
      <c r="I1423" s="193"/>
      <c r="J1423" s="193"/>
      <c r="K1423" s="193"/>
      <c r="L1423" s="193"/>
      <c r="M1423" s="193"/>
      <c r="N1423" s="193"/>
      <c r="O1423" s="193"/>
      <c r="P1423" s="193"/>
      <c r="Q1423" s="193"/>
      <c r="R1423" s="193"/>
      <c r="S1423" s="193"/>
      <c r="T1423" s="193"/>
      <c r="U1423" s="193"/>
      <c r="V1423" s="1068"/>
      <c r="W1423" s="1068"/>
      <c r="X1423" s="1321"/>
      <c r="Y1423" s="1068"/>
      <c r="Z1423" s="193"/>
      <c r="AA1423" s="193"/>
      <c r="AB1423" s="193"/>
      <c r="AC1423" s="193"/>
      <c r="AD1423" s="193"/>
      <c r="AE1423" s="193"/>
      <c r="AF1423" s="193"/>
    </row>
    <row r="1424" spans="1:32">
      <c r="A1424" s="193"/>
      <c r="B1424" s="193"/>
      <c r="C1424" s="193"/>
      <c r="D1424" s="193"/>
      <c r="E1424" s="193"/>
      <c r="F1424" s="193"/>
      <c r="G1424" s="193"/>
      <c r="H1424" s="193"/>
      <c r="I1424" s="193"/>
      <c r="J1424" s="193"/>
      <c r="K1424" s="193"/>
      <c r="L1424" s="193"/>
      <c r="M1424" s="193"/>
      <c r="N1424" s="193"/>
      <c r="O1424" s="193"/>
      <c r="P1424" s="193"/>
      <c r="Q1424" s="193"/>
      <c r="R1424" s="193"/>
      <c r="S1424" s="193"/>
      <c r="T1424" s="193"/>
      <c r="U1424" s="193"/>
      <c r="V1424" s="1068"/>
      <c r="W1424" s="1068"/>
      <c r="X1424" s="1321"/>
      <c r="Y1424" s="1068"/>
      <c r="Z1424" s="193"/>
      <c r="AA1424" s="193"/>
      <c r="AB1424" s="193"/>
      <c r="AC1424" s="193"/>
      <c r="AD1424" s="193"/>
      <c r="AE1424" s="193"/>
      <c r="AF1424" s="193"/>
    </row>
    <row r="1425" spans="1:32">
      <c r="A1425" s="193"/>
      <c r="B1425" s="193"/>
      <c r="C1425" s="193"/>
      <c r="D1425" s="193"/>
      <c r="E1425" s="193"/>
      <c r="F1425" s="193"/>
      <c r="G1425" s="193"/>
      <c r="H1425" s="193"/>
      <c r="I1425" s="193"/>
      <c r="J1425" s="193"/>
      <c r="K1425" s="193"/>
      <c r="L1425" s="193"/>
      <c r="M1425" s="193"/>
      <c r="N1425" s="193"/>
      <c r="O1425" s="193"/>
      <c r="P1425" s="193"/>
      <c r="Q1425" s="193"/>
      <c r="R1425" s="193"/>
      <c r="S1425" s="193"/>
      <c r="T1425" s="193"/>
      <c r="U1425" s="193"/>
      <c r="V1425" s="1068"/>
      <c r="W1425" s="1068"/>
      <c r="X1425" s="1321"/>
      <c r="Y1425" s="1068"/>
      <c r="Z1425" s="193"/>
      <c r="AA1425" s="193"/>
      <c r="AB1425" s="193"/>
      <c r="AC1425" s="193"/>
      <c r="AD1425" s="193"/>
      <c r="AE1425" s="193"/>
      <c r="AF1425" s="193"/>
    </row>
    <row r="1426" spans="1:32">
      <c r="A1426" s="193"/>
      <c r="B1426" s="193"/>
      <c r="C1426" s="193"/>
      <c r="D1426" s="193"/>
      <c r="E1426" s="193"/>
      <c r="F1426" s="193"/>
      <c r="G1426" s="193"/>
      <c r="H1426" s="193"/>
      <c r="I1426" s="193"/>
      <c r="J1426" s="193"/>
      <c r="K1426" s="193"/>
      <c r="L1426" s="193"/>
      <c r="M1426" s="193"/>
      <c r="N1426" s="193"/>
      <c r="O1426" s="193"/>
      <c r="P1426" s="193"/>
      <c r="Q1426" s="193"/>
      <c r="R1426" s="193"/>
      <c r="S1426" s="193"/>
      <c r="T1426" s="193"/>
      <c r="U1426" s="193"/>
      <c r="V1426" s="1068"/>
      <c r="W1426" s="1068"/>
      <c r="X1426" s="1321"/>
      <c r="Y1426" s="1068"/>
      <c r="Z1426" s="193"/>
      <c r="AA1426" s="193"/>
      <c r="AB1426" s="193"/>
      <c r="AC1426" s="193"/>
      <c r="AD1426" s="193"/>
      <c r="AE1426" s="193"/>
      <c r="AF1426" s="193"/>
    </row>
    <row r="1427" spans="1:32">
      <c r="A1427" s="193"/>
      <c r="B1427" s="193"/>
      <c r="C1427" s="193"/>
      <c r="D1427" s="193"/>
      <c r="E1427" s="193"/>
      <c r="F1427" s="193"/>
      <c r="G1427" s="193"/>
      <c r="H1427" s="193"/>
      <c r="I1427" s="193"/>
      <c r="J1427" s="193"/>
      <c r="K1427" s="193"/>
      <c r="L1427" s="193"/>
      <c r="M1427" s="193"/>
      <c r="N1427" s="193"/>
      <c r="O1427" s="193"/>
      <c r="P1427" s="193"/>
      <c r="Q1427" s="193"/>
      <c r="R1427" s="193"/>
      <c r="S1427" s="193"/>
      <c r="T1427" s="193"/>
      <c r="U1427" s="193"/>
      <c r="V1427" s="1068"/>
      <c r="W1427" s="1068"/>
      <c r="X1427" s="1321"/>
      <c r="Y1427" s="1068"/>
      <c r="Z1427" s="193"/>
      <c r="AA1427" s="193"/>
      <c r="AB1427" s="193"/>
      <c r="AC1427" s="193"/>
      <c r="AD1427" s="193"/>
      <c r="AE1427" s="193"/>
      <c r="AF1427" s="193"/>
    </row>
    <row r="1428" spans="1:32">
      <c r="A1428" s="193"/>
      <c r="B1428" s="193"/>
      <c r="C1428" s="193"/>
      <c r="D1428" s="193"/>
      <c r="E1428" s="193"/>
      <c r="F1428" s="193"/>
      <c r="G1428" s="193"/>
      <c r="H1428" s="193"/>
      <c r="I1428" s="193"/>
      <c r="J1428" s="193"/>
      <c r="K1428" s="193"/>
      <c r="L1428" s="193"/>
      <c r="M1428" s="193"/>
      <c r="N1428" s="193"/>
      <c r="O1428" s="193"/>
      <c r="P1428" s="193"/>
      <c r="Q1428" s="193"/>
      <c r="R1428" s="193"/>
      <c r="S1428" s="193"/>
      <c r="T1428" s="193"/>
      <c r="U1428" s="193"/>
      <c r="V1428" s="1068"/>
      <c r="W1428" s="1068"/>
      <c r="X1428" s="1321"/>
      <c r="Y1428" s="1068"/>
      <c r="Z1428" s="193"/>
      <c r="AA1428" s="193"/>
      <c r="AB1428" s="193"/>
      <c r="AC1428" s="193"/>
      <c r="AD1428" s="193"/>
      <c r="AE1428" s="193"/>
      <c r="AF1428" s="193"/>
    </row>
    <row r="1429" spans="1:32">
      <c r="A1429" s="193"/>
      <c r="B1429" s="193"/>
      <c r="C1429" s="193"/>
      <c r="D1429" s="193"/>
      <c r="E1429" s="193"/>
      <c r="F1429" s="193"/>
      <c r="G1429" s="193"/>
      <c r="H1429" s="193"/>
      <c r="I1429" s="193"/>
      <c r="J1429" s="193"/>
      <c r="K1429" s="193"/>
      <c r="L1429" s="193"/>
      <c r="M1429" s="193"/>
      <c r="N1429" s="193"/>
      <c r="O1429" s="193"/>
      <c r="P1429" s="193"/>
      <c r="Q1429" s="193"/>
      <c r="R1429" s="193"/>
      <c r="S1429" s="193"/>
      <c r="T1429" s="193"/>
      <c r="U1429" s="193"/>
      <c r="V1429" s="1068"/>
      <c r="W1429" s="1068"/>
      <c r="X1429" s="1321"/>
      <c r="Y1429" s="1068"/>
      <c r="Z1429" s="193"/>
      <c r="AA1429" s="193"/>
      <c r="AB1429" s="193"/>
      <c r="AC1429" s="193"/>
      <c r="AD1429" s="193"/>
      <c r="AE1429" s="193"/>
      <c r="AF1429" s="193"/>
    </row>
    <row r="1430" spans="1:32">
      <c r="A1430" s="193"/>
      <c r="B1430" s="193"/>
      <c r="C1430" s="193"/>
      <c r="D1430" s="193"/>
      <c r="E1430" s="193"/>
      <c r="F1430" s="193"/>
      <c r="G1430" s="193"/>
      <c r="H1430" s="193"/>
      <c r="I1430" s="193"/>
      <c r="J1430" s="193"/>
      <c r="K1430" s="193"/>
      <c r="L1430" s="193"/>
      <c r="M1430" s="193"/>
      <c r="N1430" s="193"/>
      <c r="O1430" s="193"/>
      <c r="P1430" s="193"/>
      <c r="Q1430" s="193"/>
      <c r="R1430" s="193"/>
      <c r="S1430" s="193"/>
      <c r="T1430" s="193"/>
      <c r="U1430" s="193"/>
      <c r="V1430" s="1068"/>
      <c r="W1430" s="1068"/>
      <c r="X1430" s="1321"/>
      <c r="Y1430" s="1068"/>
      <c r="Z1430" s="193"/>
      <c r="AA1430" s="193"/>
      <c r="AB1430" s="193"/>
      <c r="AC1430" s="193"/>
      <c r="AD1430" s="193"/>
      <c r="AE1430" s="193"/>
      <c r="AF1430" s="193"/>
    </row>
    <row r="1431" spans="1:32">
      <c r="A1431" s="193"/>
      <c r="B1431" s="193"/>
      <c r="C1431" s="193"/>
      <c r="D1431" s="193"/>
      <c r="E1431" s="193"/>
      <c r="F1431" s="193"/>
      <c r="G1431" s="193"/>
      <c r="H1431" s="193"/>
      <c r="I1431" s="193"/>
      <c r="J1431" s="193"/>
      <c r="K1431" s="193"/>
      <c r="L1431" s="193"/>
      <c r="M1431" s="193"/>
      <c r="N1431" s="193"/>
      <c r="O1431" s="193"/>
      <c r="P1431" s="193"/>
      <c r="Q1431" s="193"/>
      <c r="R1431" s="193"/>
      <c r="S1431" s="193"/>
      <c r="T1431" s="193"/>
      <c r="U1431" s="193"/>
      <c r="V1431" s="1068"/>
      <c r="W1431" s="1068"/>
      <c r="X1431" s="1321"/>
      <c r="Y1431" s="1068"/>
      <c r="Z1431" s="193"/>
      <c r="AA1431" s="193"/>
      <c r="AB1431" s="193"/>
      <c r="AC1431" s="193"/>
      <c r="AD1431" s="193"/>
      <c r="AE1431" s="193"/>
      <c r="AF1431" s="193"/>
    </row>
    <row r="1432" spans="1:32">
      <c r="A1432" s="193"/>
      <c r="B1432" s="193"/>
      <c r="C1432" s="193"/>
      <c r="D1432" s="193"/>
      <c r="E1432" s="193"/>
      <c r="F1432" s="193"/>
      <c r="G1432" s="193"/>
      <c r="H1432" s="193"/>
      <c r="I1432" s="193"/>
      <c r="J1432" s="193"/>
      <c r="K1432" s="193"/>
      <c r="L1432" s="193"/>
      <c r="M1432" s="193"/>
      <c r="N1432" s="193"/>
      <c r="O1432" s="193"/>
      <c r="P1432" s="193"/>
      <c r="Q1432" s="193"/>
      <c r="R1432" s="193"/>
      <c r="S1432" s="193"/>
      <c r="T1432" s="193"/>
      <c r="U1432" s="193"/>
      <c r="V1432" s="1068"/>
      <c r="W1432" s="1068"/>
      <c r="X1432" s="1321"/>
      <c r="Y1432" s="1068"/>
      <c r="Z1432" s="193"/>
      <c r="AA1432" s="193"/>
      <c r="AB1432" s="193"/>
      <c r="AC1432" s="193"/>
      <c r="AD1432" s="193"/>
      <c r="AE1432" s="193"/>
      <c r="AF1432" s="193"/>
    </row>
    <row r="1433" spans="1:32">
      <c r="A1433" s="193"/>
      <c r="B1433" s="193"/>
      <c r="C1433" s="193"/>
      <c r="D1433" s="193"/>
      <c r="E1433" s="193"/>
      <c r="F1433" s="193"/>
      <c r="G1433" s="193"/>
      <c r="H1433" s="193"/>
      <c r="I1433" s="193"/>
      <c r="J1433" s="193"/>
      <c r="K1433" s="193"/>
      <c r="L1433" s="193"/>
      <c r="M1433" s="193"/>
      <c r="N1433" s="193"/>
      <c r="O1433" s="193"/>
      <c r="P1433" s="193"/>
      <c r="Q1433" s="193"/>
      <c r="R1433" s="193"/>
      <c r="S1433" s="193"/>
      <c r="T1433" s="193"/>
      <c r="U1433" s="193"/>
      <c r="V1433" s="1068"/>
      <c r="W1433" s="1068"/>
      <c r="X1433" s="1321"/>
      <c r="Y1433" s="1068"/>
      <c r="Z1433" s="193"/>
      <c r="AA1433" s="193"/>
      <c r="AB1433" s="193"/>
      <c r="AC1433" s="193"/>
      <c r="AD1433" s="193"/>
      <c r="AE1433" s="193"/>
      <c r="AF1433" s="193"/>
    </row>
    <row r="1434" spans="1:32">
      <c r="A1434" s="193"/>
      <c r="B1434" s="193"/>
      <c r="C1434" s="193"/>
      <c r="D1434" s="193"/>
      <c r="E1434" s="193"/>
      <c r="F1434" s="193"/>
      <c r="G1434" s="193"/>
      <c r="H1434" s="193"/>
      <c r="I1434" s="193"/>
      <c r="J1434" s="193"/>
      <c r="K1434" s="193"/>
      <c r="L1434" s="193"/>
      <c r="M1434" s="193"/>
      <c r="N1434" s="193"/>
      <c r="O1434" s="193"/>
      <c r="P1434" s="193"/>
      <c r="Q1434" s="193"/>
      <c r="R1434" s="193"/>
      <c r="S1434" s="193"/>
      <c r="T1434" s="193"/>
      <c r="U1434" s="193"/>
      <c r="V1434" s="1068"/>
      <c r="W1434" s="1068"/>
      <c r="X1434" s="1321"/>
      <c r="Y1434" s="1068"/>
      <c r="Z1434" s="193"/>
      <c r="AA1434" s="193"/>
      <c r="AB1434" s="193"/>
      <c r="AC1434" s="193"/>
      <c r="AD1434" s="193"/>
      <c r="AE1434" s="193"/>
      <c r="AF1434" s="193"/>
    </row>
    <row r="1435" spans="1:32">
      <c r="A1435" s="193"/>
      <c r="B1435" s="193"/>
      <c r="C1435" s="193"/>
      <c r="D1435" s="193"/>
      <c r="E1435" s="193"/>
      <c r="F1435" s="193"/>
      <c r="G1435" s="193"/>
      <c r="H1435" s="193"/>
      <c r="I1435" s="193"/>
      <c r="J1435" s="193"/>
      <c r="K1435" s="193"/>
      <c r="L1435" s="193"/>
      <c r="M1435" s="193"/>
      <c r="N1435" s="193"/>
      <c r="O1435" s="193"/>
      <c r="P1435" s="193"/>
      <c r="Q1435" s="193"/>
      <c r="R1435" s="193"/>
      <c r="S1435" s="193"/>
      <c r="T1435" s="193"/>
      <c r="U1435" s="193"/>
      <c r="V1435" s="1068"/>
      <c r="W1435" s="1068"/>
      <c r="X1435" s="1321"/>
      <c r="Y1435" s="1068"/>
      <c r="Z1435" s="193"/>
      <c r="AA1435" s="193"/>
      <c r="AB1435" s="193"/>
      <c r="AC1435" s="193"/>
      <c r="AD1435" s="193"/>
      <c r="AE1435" s="193"/>
      <c r="AF1435" s="193"/>
    </row>
    <row r="1436" spans="1:32">
      <c r="A1436" s="193"/>
      <c r="B1436" s="193"/>
      <c r="C1436" s="193"/>
      <c r="D1436" s="193"/>
      <c r="E1436" s="193"/>
      <c r="F1436" s="193"/>
      <c r="G1436" s="193"/>
      <c r="H1436" s="193"/>
      <c r="I1436" s="193"/>
      <c r="J1436" s="193"/>
      <c r="K1436" s="193"/>
      <c r="L1436" s="193"/>
      <c r="M1436" s="193"/>
      <c r="N1436" s="193"/>
      <c r="O1436" s="193"/>
      <c r="P1436" s="193"/>
      <c r="Q1436" s="193"/>
      <c r="R1436" s="193"/>
      <c r="S1436" s="193"/>
      <c r="T1436" s="193"/>
      <c r="U1436" s="193"/>
      <c r="V1436" s="1068"/>
      <c r="W1436" s="1068"/>
      <c r="X1436" s="1321"/>
      <c r="Y1436" s="1068"/>
      <c r="Z1436" s="193"/>
      <c r="AA1436" s="193"/>
      <c r="AB1436" s="193"/>
      <c r="AC1436" s="193"/>
      <c r="AD1436" s="193"/>
      <c r="AE1436" s="193"/>
      <c r="AF1436" s="193"/>
    </row>
    <row r="1437" spans="1:32">
      <c r="A1437" s="193"/>
      <c r="B1437" s="193"/>
      <c r="C1437" s="193"/>
      <c r="D1437" s="193"/>
      <c r="E1437" s="193"/>
      <c r="F1437" s="193"/>
      <c r="G1437" s="193"/>
      <c r="H1437" s="193"/>
      <c r="I1437" s="193"/>
      <c r="J1437" s="193"/>
      <c r="K1437" s="193"/>
      <c r="L1437" s="193"/>
      <c r="M1437" s="193"/>
      <c r="N1437" s="193"/>
      <c r="O1437" s="193"/>
      <c r="P1437" s="193"/>
      <c r="Q1437" s="193"/>
      <c r="R1437" s="193"/>
      <c r="S1437" s="193"/>
      <c r="T1437" s="193"/>
      <c r="U1437" s="193"/>
      <c r="V1437" s="1068"/>
      <c r="W1437" s="1068"/>
      <c r="X1437" s="1321"/>
      <c r="Y1437" s="1068"/>
      <c r="Z1437" s="193"/>
      <c r="AA1437" s="193"/>
      <c r="AB1437" s="193"/>
      <c r="AC1437" s="193"/>
      <c r="AD1437" s="193"/>
      <c r="AE1437" s="193"/>
      <c r="AF1437" s="193"/>
    </row>
    <row r="1438" spans="1:32">
      <c r="A1438" s="193"/>
      <c r="B1438" s="193"/>
      <c r="C1438" s="193"/>
      <c r="D1438" s="193"/>
      <c r="E1438" s="193"/>
      <c r="F1438" s="193"/>
      <c r="G1438" s="193"/>
      <c r="H1438" s="193"/>
      <c r="I1438" s="193"/>
      <c r="J1438" s="193"/>
      <c r="K1438" s="193"/>
      <c r="L1438" s="193"/>
      <c r="M1438" s="193"/>
      <c r="N1438" s="193"/>
      <c r="O1438" s="193"/>
      <c r="P1438" s="193"/>
      <c r="Q1438" s="193"/>
      <c r="R1438" s="193"/>
      <c r="S1438" s="193"/>
      <c r="T1438" s="193"/>
      <c r="U1438" s="193"/>
      <c r="V1438" s="1068"/>
      <c r="W1438" s="1068"/>
      <c r="X1438" s="1321"/>
      <c r="Y1438" s="1068"/>
      <c r="Z1438" s="193"/>
      <c r="AA1438" s="193"/>
      <c r="AB1438" s="193"/>
      <c r="AC1438" s="193"/>
      <c r="AD1438" s="193"/>
      <c r="AE1438" s="193"/>
      <c r="AF1438" s="193"/>
    </row>
    <row r="1439" spans="1:32">
      <c r="A1439" s="193"/>
      <c r="B1439" s="193"/>
      <c r="C1439" s="193"/>
      <c r="D1439" s="193"/>
      <c r="E1439" s="193"/>
      <c r="F1439" s="193"/>
      <c r="G1439" s="193"/>
      <c r="H1439" s="193"/>
      <c r="I1439" s="193"/>
      <c r="J1439" s="193"/>
      <c r="K1439" s="193"/>
      <c r="L1439" s="193"/>
      <c r="M1439" s="193"/>
      <c r="N1439" s="193"/>
      <c r="O1439" s="193"/>
      <c r="P1439" s="193"/>
      <c r="Q1439" s="193"/>
      <c r="R1439" s="193"/>
      <c r="S1439" s="193"/>
      <c r="T1439" s="193"/>
      <c r="U1439" s="193"/>
      <c r="V1439" s="1068"/>
      <c r="W1439" s="1068"/>
      <c r="X1439" s="1321"/>
      <c r="Y1439" s="1068"/>
      <c r="Z1439" s="193"/>
      <c r="AA1439" s="193"/>
      <c r="AB1439" s="193"/>
      <c r="AC1439" s="193"/>
      <c r="AD1439" s="193"/>
      <c r="AE1439" s="193"/>
      <c r="AF1439" s="193"/>
    </row>
    <row r="1440" spans="1:32">
      <c r="A1440" s="193"/>
      <c r="B1440" s="193"/>
      <c r="C1440" s="193"/>
      <c r="D1440" s="193"/>
      <c r="E1440" s="193"/>
      <c r="F1440" s="193"/>
      <c r="G1440" s="193"/>
      <c r="H1440" s="193"/>
      <c r="I1440" s="193"/>
      <c r="J1440" s="193"/>
      <c r="K1440" s="193"/>
      <c r="L1440" s="193"/>
      <c r="M1440" s="193"/>
      <c r="N1440" s="193"/>
      <c r="O1440" s="193"/>
      <c r="P1440" s="193"/>
      <c r="Q1440" s="193"/>
      <c r="R1440" s="193"/>
      <c r="S1440" s="193"/>
      <c r="T1440" s="193"/>
      <c r="U1440" s="193"/>
      <c r="V1440" s="1068"/>
      <c r="W1440" s="1068"/>
      <c r="X1440" s="1321"/>
      <c r="Y1440" s="1068"/>
      <c r="Z1440" s="193"/>
      <c r="AA1440" s="193"/>
      <c r="AB1440" s="193"/>
      <c r="AC1440" s="193"/>
      <c r="AD1440" s="193"/>
      <c r="AE1440" s="193"/>
      <c r="AF1440" s="193"/>
    </row>
    <row r="1441" spans="1:32">
      <c r="A1441" s="193"/>
      <c r="B1441" s="193"/>
      <c r="C1441" s="193"/>
      <c r="D1441" s="193"/>
      <c r="E1441" s="193"/>
      <c r="F1441" s="193"/>
      <c r="G1441" s="193"/>
      <c r="H1441" s="193"/>
      <c r="I1441" s="193"/>
      <c r="J1441" s="193"/>
      <c r="K1441" s="193"/>
      <c r="L1441" s="193"/>
      <c r="M1441" s="193"/>
      <c r="N1441" s="193"/>
      <c r="O1441" s="193"/>
      <c r="P1441" s="193"/>
      <c r="Q1441" s="193"/>
      <c r="R1441" s="193"/>
      <c r="S1441" s="193"/>
      <c r="T1441" s="193"/>
      <c r="U1441" s="193"/>
      <c r="V1441" s="1068"/>
      <c r="W1441" s="1068"/>
      <c r="X1441" s="1321"/>
      <c r="Y1441" s="1068"/>
      <c r="Z1441" s="193"/>
      <c r="AA1441" s="193"/>
      <c r="AB1441" s="193"/>
      <c r="AC1441" s="193"/>
      <c r="AD1441" s="193"/>
      <c r="AE1441" s="193"/>
      <c r="AF1441" s="193"/>
    </row>
    <row r="1442" spans="1:32">
      <c r="A1442" s="193"/>
      <c r="B1442" s="193"/>
      <c r="C1442" s="193"/>
      <c r="D1442" s="193"/>
      <c r="E1442" s="193"/>
      <c r="F1442" s="193"/>
      <c r="G1442" s="193"/>
      <c r="H1442" s="193"/>
      <c r="I1442" s="193"/>
      <c r="J1442" s="193"/>
      <c r="K1442" s="193"/>
      <c r="L1442" s="193"/>
      <c r="M1442" s="193"/>
      <c r="N1442" s="193"/>
      <c r="O1442" s="193"/>
      <c r="P1442" s="193"/>
      <c r="Q1442" s="193"/>
      <c r="R1442" s="193"/>
      <c r="S1442" s="193"/>
      <c r="T1442" s="193"/>
      <c r="U1442" s="193"/>
      <c r="V1442" s="1068"/>
      <c r="W1442" s="1068"/>
      <c r="X1442" s="1321"/>
      <c r="Y1442" s="1068"/>
      <c r="Z1442" s="193"/>
      <c r="AA1442" s="193"/>
      <c r="AB1442" s="193"/>
      <c r="AC1442" s="193"/>
      <c r="AD1442" s="193"/>
      <c r="AE1442" s="193"/>
      <c r="AF1442" s="193"/>
    </row>
    <row r="1443" spans="1:32">
      <c r="A1443" s="193"/>
      <c r="B1443" s="193"/>
      <c r="C1443" s="193"/>
      <c r="D1443" s="193"/>
      <c r="E1443" s="193"/>
      <c r="F1443" s="193"/>
      <c r="G1443" s="193"/>
      <c r="H1443" s="193"/>
      <c r="I1443" s="193"/>
      <c r="J1443" s="193"/>
      <c r="K1443" s="193"/>
      <c r="L1443" s="193"/>
      <c r="M1443" s="193"/>
      <c r="N1443" s="193"/>
      <c r="O1443" s="193"/>
      <c r="P1443" s="193"/>
      <c r="Q1443" s="193"/>
      <c r="R1443" s="193"/>
      <c r="S1443" s="193"/>
      <c r="T1443" s="193"/>
      <c r="U1443" s="193"/>
      <c r="V1443" s="1068"/>
      <c r="W1443" s="1068"/>
      <c r="X1443" s="1321"/>
      <c r="Y1443" s="1068"/>
      <c r="Z1443" s="193"/>
      <c r="AA1443" s="193"/>
      <c r="AB1443" s="193"/>
      <c r="AC1443" s="193"/>
      <c r="AD1443" s="193"/>
      <c r="AE1443" s="193"/>
      <c r="AF1443" s="193"/>
    </row>
    <row r="1444" spans="1:32">
      <c r="A1444" s="193"/>
      <c r="B1444" s="193"/>
      <c r="C1444" s="193"/>
      <c r="D1444" s="193"/>
      <c r="E1444" s="193"/>
      <c r="F1444" s="193"/>
      <c r="G1444" s="193"/>
      <c r="H1444" s="193"/>
      <c r="I1444" s="193"/>
      <c r="J1444" s="193"/>
      <c r="K1444" s="193"/>
      <c r="L1444" s="193"/>
      <c r="M1444" s="193"/>
      <c r="N1444" s="193"/>
      <c r="O1444" s="193"/>
      <c r="P1444" s="193"/>
      <c r="Q1444" s="193"/>
      <c r="R1444" s="193"/>
      <c r="S1444" s="193"/>
      <c r="T1444" s="193"/>
      <c r="U1444" s="193"/>
      <c r="V1444" s="1068"/>
      <c r="W1444" s="1068"/>
      <c r="X1444" s="1321"/>
      <c r="Y1444" s="1068"/>
      <c r="Z1444" s="193"/>
      <c r="AA1444" s="193"/>
      <c r="AB1444" s="193"/>
      <c r="AC1444" s="193"/>
      <c r="AD1444" s="193"/>
      <c r="AE1444" s="193"/>
      <c r="AF1444" s="193"/>
    </row>
    <row r="1445" spans="1:32">
      <c r="A1445" s="193"/>
      <c r="B1445" s="193"/>
      <c r="C1445" s="193"/>
      <c r="D1445" s="193"/>
      <c r="E1445" s="193"/>
      <c r="F1445" s="193"/>
      <c r="G1445" s="193"/>
      <c r="H1445" s="193"/>
      <c r="I1445" s="193"/>
      <c r="J1445" s="193"/>
      <c r="K1445" s="193"/>
      <c r="L1445" s="193"/>
      <c r="M1445" s="193"/>
      <c r="N1445" s="193"/>
      <c r="O1445" s="193"/>
      <c r="P1445" s="193"/>
      <c r="Q1445" s="193"/>
      <c r="R1445" s="193"/>
      <c r="S1445" s="193"/>
      <c r="T1445" s="193"/>
      <c r="U1445" s="193"/>
      <c r="V1445" s="1068"/>
      <c r="W1445" s="1068"/>
      <c r="X1445" s="1321"/>
      <c r="Y1445" s="1068"/>
      <c r="Z1445" s="193"/>
      <c r="AA1445" s="193"/>
      <c r="AB1445" s="193"/>
      <c r="AC1445" s="193"/>
      <c r="AD1445" s="193"/>
      <c r="AE1445" s="193"/>
      <c r="AF1445" s="193"/>
    </row>
    <row r="1446" spans="1:32">
      <c r="A1446" s="193"/>
      <c r="B1446" s="193"/>
      <c r="C1446" s="193"/>
      <c r="D1446" s="193"/>
      <c r="E1446" s="193"/>
      <c r="F1446" s="193"/>
      <c r="G1446" s="193"/>
      <c r="H1446" s="193"/>
      <c r="I1446" s="193"/>
      <c r="J1446" s="193"/>
      <c r="K1446" s="193"/>
      <c r="L1446" s="193"/>
      <c r="M1446" s="193"/>
      <c r="N1446" s="193"/>
      <c r="O1446" s="193"/>
      <c r="P1446" s="193"/>
      <c r="Q1446" s="193"/>
      <c r="R1446" s="193"/>
      <c r="S1446" s="193"/>
      <c r="T1446" s="193"/>
      <c r="U1446" s="193"/>
      <c r="V1446" s="1068"/>
      <c r="W1446" s="1068"/>
      <c r="X1446" s="1321"/>
      <c r="Y1446" s="1068"/>
      <c r="Z1446" s="193"/>
      <c r="AA1446" s="193"/>
      <c r="AB1446" s="193"/>
      <c r="AC1446" s="193"/>
      <c r="AD1446" s="193"/>
      <c r="AE1446" s="193"/>
      <c r="AF1446" s="193"/>
    </row>
    <row r="1447" spans="1:32">
      <c r="A1447" s="193"/>
      <c r="B1447" s="193"/>
      <c r="C1447" s="193"/>
      <c r="D1447" s="193"/>
      <c r="E1447" s="193"/>
      <c r="F1447" s="193"/>
      <c r="G1447" s="193"/>
      <c r="H1447" s="193"/>
      <c r="I1447" s="193"/>
      <c r="J1447" s="193"/>
      <c r="K1447" s="193"/>
      <c r="L1447" s="193"/>
      <c r="M1447" s="193"/>
      <c r="N1447" s="193"/>
      <c r="O1447" s="193"/>
      <c r="P1447" s="193"/>
      <c r="Q1447" s="193"/>
      <c r="R1447" s="193"/>
      <c r="S1447" s="193"/>
      <c r="T1447" s="193"/>
      <c r="U1447" s="193"/>
      <c r="V1447" s="1068"/>
      <c r="W1447" s="1068"/>
      <c r="X1447" s="1321"/>
      <c r="Y1447" s="1068"/>
      <c r="Z1447" s="193"/>
      <c r="AA1447" s="193"/>
      <c r="AB1447" s="193"/>
      <c r="AC1447" s="193"/>
      <c r="AD1447" s="193"/>
      <c r="AE1447" s="193"/>
      <c r="AF1447" s="193"/>
    </row>
    <row r="1448" spans="1:32">
      <c r="A1448" s="193"/>
      <c r="B1448" s="193"/>
      <c r="C1448" s="193"/>
      <c r="D1448" s="193"/>
      <c r="E1448" s="193"/>
      <c r="F1448" s="193"/>
      <c r="G1448" s="193"/>
      <c r="H1448" s="193"/>
      <c r="I1448" s="193"/>
      <c r="J1448" s="193"/>
      <c r="K1448" s="193"/>
      <c r="L1448" s="193"/>
      <c r="M1448" s="193"/>
      <c r="N1448" s="193"/>
      <c r="O1448" s="193"/>
      <c r="P1448" s="193"/>
      <c r="Q1448" s="193"/>
      <c r="R1448" s="193"/>
      <c r="S1448" s="193"/>
      <c r="T1448" s="193"/>
      <c r="U1448" s="193"/>
      <c r="V1448" s="1068"/>
      <c r="W1448" s="1068"/>
      <c r="X1448" s="1321"/>
      <c r="Y1448" s="1068"/>
      <c r="Z1448" s="193"/>
      <c r="AA1448" s="193"/>
      <c r="AB1448" s="193"/>
      <c r="AC1448" s="193"/>
      <c r="AD1448" s="193"/>
      <c r="AE1448" s="193"/>
      <c r="AF1448" s="193"/>
    </row>
    <row r="1449" spans="1:32">
      <c r="A1449" s="193"/>
      <c r="B1449" s="193"/>
      <c r="C1449" s="193"/>
      <c r="D1449" s="193"/>
      <c r="E1449" s="193"/>
      <c r="F1449" s="193"/>
      <c r="G1449" s="193"/>
      <c r="H1449" s="193"/>
      <c r="I1449" s="193"/>
      <c r="J1449" s="193"/>
      <c r="K1449" s="193"/>
      <c r="L1449" s="193"/>
      <c r="M1449" s="193"/>
      <c r="N1449" s="193"/>
      <c r="O1449" s="193"/>
      <c r="P1449" s="193"/>
      <c r="Q1449" s="193"/>
      <c r="R1449" s="193"/>
      <c r="S1449" s="193"/>
      <c r="T1449" s="193"/>
      <c r="U1449" s="193"/>
      <c r="V1449" s="1068"/>
      <c r="W1449" s="1068"/>
      <c r="X1449" s="1321"/>
      <c r="Y1449" s="1068"/>
      <c r="Z1449" s="193"/>
      <c r="AA1449" s="193"/>
      <c r="AB1449" s="193"/>
      <c r="AC1449" s="193"/>
      <c r="AD1449" s="193"/>
      <c r="AE1449" s="193"/>
      <c r="AF1449" s="193"/>
    </row>
    <row r="1450" spans="1:32">
      <c r="A1450" s="193"/>
      <c r="B1450" s="193"/>
      <c r="C1450" s="193"/>
      <c r="D1450" s="193"/>
      <c r="E1450" s="193"/>
      <c r="F1450" s="193"/>
      <c r="G1450" s="193"/>
      <c r="H1450" s="193"/>
      <c r="I1450" s="193"/>
      <c r="J1450" s="193"/>
      <c r="K1450" s="193"/>
      <c r="L1450" s="193"/>
      <c r="M1450" s="193"/>
      <c r="N1450" s="193"/>
      <c r="O1450" s="193"/>
      <c r="P1450" s="193"/>
      <c r="Q1450" s="193"/>
      <c r="R1450" s="193"/>
      <c r="S1450" s="193"/>
      <c r="T1450" s="193"/>
      <c r="U1450" s="193"/>
      <c r="V1450" s="1068"/>
      <c r="W1450" s="1068"/>
      <c r="X1450" s="1321"/>
      <c r="Y1450" s="1068"/>
      <c r="Z1450" s="193"/>
      <c r="AA1450" s="193"/>
      <c r="AB1450" s="193"/>
      <c r="AC1450" s="193"/>
      <c r="AD1450" s="193"/>
      <c r="AE1450" s="193"/>
      <c r="AF1450" s="193"/>
    </row>
    <row r="1451" spans="1:32">
      <c r="A1451" s="193"/>
      <c r="B1451" s="193"/>
      <c r="C1451" s="193"/>
      <c r="D1451" s="193"/>
      <c r="E1451" s="193"/>
      <c r="F1451" s="193"/>
      <c r="G1451" s="193"/>
      <c r="H1451" s="193"/>
      <c r="I1451" s="193"/>
      <c r="J1451" s="193"/>
      <c r="K1451" s="193"/>
      <c r="L1451" s="193"/>
      <c r="M1451" s="193"/>
      <c r="N1451" s="193"/>
      <c r="O1451" s="193"/>
      <c r="P1451" s="193"/>
      <c r="Q1451" s="193"/>
      <c r="R1451" s="193"/>
      <c r="S1451" s="193"/>
      <c r="T1451" s="193"/>
      <c r="U1451" s="193"/>
      <c r="V1451" s="1068"/>
      <c r="W1451" s="1068"/>
      <c r="X1451" s="1321"/>
      <c r="Y1451" s="1068"/>
      <c r="Z1451" s="193"/>
      <c r="AA1451" s="193"/>
      <c r="AB1451" s="193"/>
      <c r="AC1451" s="193"/>
      <c r="AD1451" s="193"/>
      <c r="AE1451" s="193"/>
      <c r="AF1451" s="193"/>
    </row>
    <row r="1452" spans="1:32">
      <c r="A1452" s="193"/>
      <c r="B1452" s="193"/>
      <c r="C1452" s="193"/>
      <c r="D1452" s="193"/>
      <c r="E1452" s="193"/>
      <c r="F1452" s="193"/>
      <c r="G1452" s="193"/>
      <c r="H1452" s="193"/>
      <c r="I1452" s="193"/>
      <c r="J1452" s="193"/>
      <c r="K1452" s="193"/>
      <c r="L1452" s="193"/>
      <c r="M1452" s="193"/>
      <c r="N1452" s="193"/>
      <c r="O1452" s="193"/>
      <c r="P1452" s="193"/>
      <c r="Q1452" s="193"/>
      <c r="R1452" s="193"/>
      <c r="S1452" s="193"/>
      <c r="T1452" s="193"/>
      <c r="U1452" s="193"/>
      <c r="V1452" s="1068"/>
      <c r="W1452" s="1068"/>
      <c r="X1452" s="1321"/>
      <c r="Y1452" s="1068"/>
      <c r="Z1452" s="193"/>
      <c r="AA1452" s="193"/>
      <c r="AB1452" s="193"/>
      <c r="AC1452" s="193"/>
      <c r="AD1452" s="193"/>
      <c r="AE1452" s="193"/>
      <c r="AF1452" s="193"/>
    </row>
    <row r="1453" spans="1:32">
      <c r="A1453" s="193"/>
      <c r="B1453" s="193"/>
      <c r="C1453" s="193"/>
      <c r="D1453" s="193"/>
      <c r="E1453" s="193"/>
      <c r="F1453" s="193"/>
      <c r="G1453" s="193"/>
      <c r="H1453" s="193"/>
      <c r="I1453" s="193"/>
      <c r="J1453" s="193"/>
      <c r="K1453" s="193"/>
      <c r="L1453" s="193"/>
      <c r="M1453" s="193"/>
      <c r="N1453" s="193"/>
      <c r="O1453" s="193"/>
      <c r="P1453" s="193"/>
      <c r="Q1453" s="193"/>
      <c r="R1453" s="193"/>
      <c r="S1453" s="193"/>
      <c r="T1453" s="193"/>
      <c r="U1453" s="193"/>
      <c r="V1453" s="1068"/>
      <c r="W1453" s="1068"/>
      <c r="X1453" s="1321"/>
      <c r="Y1453" s="1068"/>
      <c r="Z1453" s="193"/>
      <c r="AA1453" s="193"/>
      <c r="AB1453" s="193"/>
      <c r="AC1453" s="193"/>
      <c r="AD1453" s="193"/>
      <c r="AE1453" s="193"/>
      <c r="AF1453" s="193"/>
    </row>
    <row r="1454" spans="1:32">
      <c r="A1454" s="193"/>
      <c r="B1454" s="193"/>
      <c r="C1454" s="193"/>
      <c r="D1454" s="193"/>
      <c r="E1454" s="193"/>
      <c r="F1454" s="193"/>
      <c r="G1454" s="193"/>
      <c r="H1454" s="193"/>
      <c r="I1454" s="193"/>
      <c r="J1454" s="193"/>
      <c r="K1454" s="193"/>
      <c r="L1454" s="193"/>
      <c r="M1454" s="193"/>
      <c r="N1454" s="193"/>
      <c r="O1454" s="193"/>
      <c r="P1454" s="193"/>
      <c r="Q1454" s="193"/>
      <c r="R1454" s="193"/>
      <c r="S1454" s="193"/>
      <c r="T1454" s="193"/>
      <c r="U1454" s="193"/>
      <c r="V1454" s="1068"/>
      <c r="W1454" s="1068"/>
      <c r="X1454" s="1321"/>
      <c r="Y1454" s="1068"/>
      <c r="Z1454" s="193"/>
      <c r="AA1454" s="193"/>
      <c r="AB1454" s="193"/>
      <c r="AC1454" s="193"/>
      <c r="AD1454" s="193"/>
      <c r="AE1454" s="193"/>
      <c r="AF1454" s="193"/>
    </row>
    <row r="1455" spans="1:32">
      <c r="A1455" s="193"/>
      <c r="B1455" s="193"/>
      <c r="C1455" s="193"/>
      <c r="D1455" s="193"/>
      <c r="E1455" s="193"/>
      <c r="F1455" s="193"/>
      <c r="G1455" s="193"/>
      <c r="H1455" s="193"/>
      <c r="I1455" s="193"/>
      <c r="J1455" s="193"/>
      <c r="K1455" s="193"/>
      <c r="L1455" s="193"/>
      <c r="M1455" s="193"/>
      <c r="N1455" s="193"/>
      <c r="O1455" s="193"/>
      <c r="P1455" s="193"/>
      <c r="Q1455" s="193"/>
      <c r="R1455" s="193"/>
      <c r="S1455" s="193"/>
      <c r="T1455" s="193"/>
      <c r="U1455" s="193"/>
      <c r="V1455" s="1068"/>
      <c r="W1455" s="1068"/>
      <c r="X1455" s="1321"/>
      <c r="Y1455" s="1068"/>
      <c r="Z1455" s="193"/>
      <c r="AA1455" s="193"/>
      <c r="AB1455" s="193"/>
      <c r="AC1455" s="193"/>
      <c r="AD1455" s="193"/>
      <c r="AE1455" s="193"/>
      <c r="AF1455" s="193"/>
    </row>
    <row r="1456" spans="1:32">
      <c r="A1456" s="193"/>
      <c r="B1456" s="193"/>
      <c r="C1456" s="193"/>
      <c r="D1456" s="193"/>
      <c r="E1456" s="193"/>
      <c r="F1456" s="193"/>
      <c r="G1456" s="193"/>
      <c r="H1456" s="193"/>
      <c r="I1456" s="193"/>
      <c r="J1456" s="193"/>
      <c r="K1456" s="193"/>
      <c r="L1456" s="193"/>
      <c r="M1456" s="193"/>
      <c r="N1456" s="193"/>
      <c r="O1456" s="193"/>
      <c r="P1456" s="193"/>
      <c r="Q1456" s="193"/>
      <c r="R1456" s="193"/>
      <c r="S1456" s="193"/>
      <c r="T1456" s="193"/>
      <c r="U1456" s="193"/>
      <c r="V1456" s="1068"/>
      <c r="W1456" s="1068"/>
      <c r="X1456" s="1321"/>
      <c r="Y1456" s="1068"/>
      <c r="Z1456" s="193"/>
      <c r="AA1456" s="193"/>
      <c r="AB1456" s="193"/>
      <c r="AC1456" s="193"/>
      <c r="AD1456" s="193"/>
      <c r="AE1456" s="193"/>
      <c r="AF1456" s="193"/>
    </row>
    <row r="1457" spans="1:32">
      <c r="A1457" s="193"/>
      <c r="B1457" s="193"/>
      <c r="C1457" s="193"/>
      <c r="D1457" s="193"/>
      <c r="E1457" s="193"/>
      <c r="F1457" s="193"/>
      <c r="G1457" s="193"/>
      <c r="H1457" s="193"/>
      <c r="I1457" s="193"/>
      <c r="J1457" s="193"/>
      <c r="K1457" s="193"/>
      <c r="L1457" s="193"/>
      <c r="M1457" s="193"/>
      <c r="N1457" s="193"/>
      <c r="O1457" s="193"/>
      <c r="P1457" s="193"/>
      <c r="Q1457" s="193"/>
      <c r="R1457" s="193"/>
      <c r="S1457" s="193"/>
      <c r="T1457" s="193"/>
      <c r="U1457" s="193"/>
      <c r="V1457" s="1068"/>
      <c r="W1457" s="1068"/>
      <c r="X1457" s="1321"/>
      <c r="Y1457" s="1068"/>
      <c r="Z1457" s="193"/>
      <c r="AA1457" s="193"/>
      <c r="AB1457" s="193"/>
      <c r="AC1457" s="193"/>
      <c r="AD1457" s="193"/>
      <c r="AE1457" s="193"/>
      <c r="AF1457" s="193"/>
    </row>
    <row r="1458" spans="1:32">
      <c r="A1458" s="193"/>
      <c r="B1458" s="193"/>
      <c r="C1458" s="193"/>
      <c r="D1458" s="193"/>
      <c r="E1458" s="193"/>
      <c r="F1458" s="193"/>
      <c r="G1458" s="193"/>
      <c r="H1458" s="193"/>
      <c r="I1458" s="193"/>
      <c r="J1458" s="193"/>
      <c r="K1458" s="193"/>
      <c r="L1458" s="193"/>
      <c r="M1458" s="193"/>
      <c r="N1458" s="193"/>
      <c r="O1458" s="193"/>
      <c r="P1458" s="193"/>
      <c r="Q1458" s="193"/>
      <c r="R1458" s="193"/>
      <c r="S1458" s="193"/>
      <c r="T1458" s="193"/>
      <c r="U1458" s="193"/>
      <c r="V1458" s="1068"/>
      <c r="W1458" s="1068"/>
      <c r="X1458" s="1321"/>
      <c r="Y1458" s="1068"/>
      <c r="Z1458" s="193"/>
      <c r="AA1458" s="193"/>
      <c r="AB1458" s="193"/>
      <c r="AC1458" s="193"/>
      <c r="AD1458" s="193"/>
      <c r="AE1458" s="193"/>
      <c r="AF1458" s="193"/>
    </row>
    <row r="1459" spans="1:32">
      <c r="A1459" s="193"/>
      <c r="B1459" s="193"/>
      <c r="C1459" s="193"/>
      <c r="D1459" s="193"/>
      <c r="E1459" s="193"/>
      <c r="F1459" s="193"/>
      <c r="G1459" s="193"/>
      <c r="H1459" s="193"/>
      <c r="I1459" s="193"/>
      <c r="J1459" s="193"/>
      <c r="K1459" s="193"/>
      <c r="L1459" s="193"/>
      <c r="M1459" s="193"/>
      <c r="N1459" s="193"/>
      <c r="O1459" s="193"/>
      <c r="P1459" s="193"/>
      <c r="Q1459" s="193"/>
      <c r="R1459" s="193"/>
      <c r="S1459" s="193"/>
      <c r="T1459" s="193"/>
      <c r="U1459" s="193"/>
      <c r="V1459" s="1068"/>
      <c r="W1459" s="1068"/>
      <c r="X1459" s="1321"/>
      <c r="Y1459" s="1068"/>
      <c r="Z1459" s="193"/>
      <c r="AA1459" s="193"/>
      <c r="AB1459" s="193"/>
      <c r="AC1459" s="193"/>
      <c r="AD1459" s="193"/>
      <c r="AE1459" s="193"/>
      <c r="AF1459" s="193"/>
    </row>
    <row r="1460" spans="1:32">
      <c r="A1460" s="193"/>
      <c r="B1460" s="193"/>
      <c r="C1460" s="193"/>
      <c r="D1460" s="193"/>
      <c r="E1460" s="193"/>
      <c r="F1460" s="193"/>
      <c r="G1460" s="193"/>
      <c r="H1460" s="193"/>
      <c r="I1460" s="193"/>
      <c r="J1460" s="193"/>
      <c r="K1460" s="193"/>
      <c r="L1460" s="193"/>
      <c r="M1460" s="193"/>
      <c r="N1460" s="193"/>
      <c r="O1460" s="193"/>
      <c r="P1460" s="193"/>
      <c r="Q1460" s="193"/>
      <c r="R1460" s="193"/>
      <c r="S1460" s="193"/>
      <c r="T1460" s="193"/>
      <c r="U1460" s="193"/>
      <c r="V1460" s="1068"/>
      <c r="W1460" s="1068"/>
      <c r="X1460" s="1321"/>
      <c r="Y1460" s="1068"/>
      <c r="Z1460" s="193"/>
      <c r="AA1460" s="193"/>
      <c r="AB1460" s="193"/>
      <c r="AC1460" s="193"/>
      <c r="AD1460" s="193"/>
      <c r="AE1460" s="193"/>
      <c r="AF1460" s="193"/>
    </row>
    <row r="1461" spans="1:32">
      <c r="A1461" s="193"/>
      <c r="B1461" s="193"/>
      <c r="C1461" s="193"/>
      <c r="D1461" s="193"/>
      <c r="E1461" s="193"/>
      <c r="F1461" s="193"/>
      <c r="G1461" s="193"/>
      <c r="H1461" s="193"/>
      <c r="I1461" s="193"/>
      <c r="J1461" s="193"/>
      <c r="K1461" s="193"/>
      <c r="L1461" s="193"/>
      <c r="M1461" s="193"/>
      <c r="N1461" s="193"/>
      <c r="O1461" s="193"/>
      <c r="P1461" s="193"/>
      <c r="Q1461" s="193"/>
      <c r="R1461" s="193"/>
      <c r="S1461" s="193"/>
      <c r="T1461" s="193"/>
      <c r="U1461" s="193"/>
      <c r="V1461" s="1068"/>
      <c r="W1461" s="1068"/>
      <c r="X1461" s="1321"/>
      <c r="Y1461" s="1068"/>
      <c r="Z1461" s="193"/>
      <c r="AA1461" s="193"/>
      <c r="AB1461" s="193"/>
      <c r="AC1461" s="193"/>
      <c r="AD1461" s="193"/>
      <c r="AE1461" s="193"/>
      <c r="AF1461" s="193"/>
    </row>
    <row r="1462" spans="1:32">
      <c r="A1462" s="193"/>
      <c r="B1462" s="193"/>
      <c r="C1462" s="193"/>
      <c r="D1462" s="193"/>
      <c r="E1462" s="193"/>
      <c r="F1462" s="193"/>
      <c r="G1462" s="193"/>
      <c r="H1462" s="193"/>
      <c r="I1462" s="193"/>
      <c r="J1462" s="193"/>
      <c r="K1462" s="193"/>
      <c r="L1462" s="193"/>
      <c r="M1462" s="193"/>
      <c r="N1462" s="193"/>
      <c r="O1462" s="193"/>
      <c r="P1462" s="193"/>
      <c r="Q1462" s="193"/>
      <c r="R1462" s="193"/>
      <c r="S1462" s="193"/>
      <c r="T1462" s="193"/>
      <c r="U1462" s="193"/>
      <c r="V1462" s="1068"/>
      <c r="W1462" s="1068"/>
      <c r="X1462" s="1321"/>
      <c r="Y1462" s="1068"/>
      <c r="Z1462" s="193"/>
      <c r="AA1462" s="193"/>
      <c r="AB1462" s="193"/>
      <c r="AC1462" s="193"/>
      <c r="AD1462" s="193"/>
      <c r="AE1462" s="193"/>
      <c r="AF1462" s="193"/>
    </row>
    <row r="1463" spans="1:32">
      <c r="A1463" s="193"/>
      <c r="B1463" s="193"/>
      <c r="C1463" s="193"/>
      <c r="D1463" s="193"/>
      <c r="E1463" s="193"/>
      <c r="F1463" s="193"/>
      <c r="G1463" s="193"/>
      <c r="H1463" s="193"/>
      <c r="I1463" s="193"/>
      <c r="J1463" s="193"/>
      <c r="K1463" s="193"/>
      <c r="L1463" s="193"/>
      <c r="M1463" s="193"/>
      <c r="N1463" s="193"/>
      <c r="O1463" s="193"/>
      <c r="P1463" s="193"/>
      <c r="Q1463" s="193"/>
      <c r="R1463" s="193"/>
      <c r="S1463" s="193"/>
      <c r="T1463" s="193"/>
      <c r="U1463" s="193"/>
      <c r="V1463" s="1068"/>
      <c r="W1463" s="1068"/>
      <c r="X1463" s="1321"/>
      <c r="Y1463" s="1068"/>
      <c r="Z1463" s="193"/>
      <c r="AA1463" s="193"/>
      <c r="AB1463" s="193"/>
      <c r="AC1463" s="193"/>
      <c r="AD1463" s="193"/>
      <c r="AE1463" s="193"/>
      <c r="AF1463" s="193"/>
    </row>
    <row r="1464" spans="1:32">
      <c r="A1464" s="193"/>
      <c r="B1464" s="193"/>
      <c r="C1464" s="193"/>
      <c r="D1464" s="193"/>
      <c r="E1464" s="193"/>
      <c r="F1464" s="193"/>
      <c r="G1464" s="193"/>
      <c r="H1464" s="193"/>
      <c r="I1464" s="193"/>
      <c r="J1464" s="193"/>
      <c r="K1464" s="193"/>
      <c r="L1464" s="193"/>
      <c r="M1464" s="193"/>
      <c r="N1464" s="193"/>
      <c r="O1464" s="193"/>
      <c r="P1464" s="193"/>
      <c r="Q1464" s="193"/>
      <c r="R1464" s="193"/>
      <c r="S1464" s="193"/>
      <c r="T1464" s="193"/>
      <c r="U1464" s="193"/>
      <c r="V1464" s="1068"/>
      <c r="W1464" s="1068"/>
      <c r="X1464" s="1321"/>
      <c r="Y1464" s="1068"/>
      <c r="Z1464" s="193"/>
      <c r="AA1464" s="193"/>
      <c r="AB1464" s="193"/>
      <c r="AC1464" s="193"/>
      <c r="AD1464" s="193"/>
      <c r="AE1464" s="193"/>
      <c r="AF1464" s="193"/>
    </row>
    <row r="1465" spans="1:32">
      <c r="A1465" s="193"/>
      <c r="B1465" s="193"/>
      <c r="C1465" s="193"/>
      <c r="D1465" s="193"/>
      <c r="E1465" s="193"/>
      <c r="F1465" s="193"/>
      <c r="G1465" s="193"/>
      <c r="H1465" s="193"/>
      <c r="I1465" s="193"/>
      <c r="J1465" s="193"/>
      <c r="K1465" s="193"/>
      <c r="L1465" s="193"/>
      <c r="M1465" s="193"/>
      <c r="N1465" s="193"/>
      <c r="O1465" s="193"/>
      <c r="P1465" s="193"/>
      <c r="Q1465" s="193"/>
      <c r="R1465" s="193"/>
      <c r="S1465" s="193"/>
      <c r="T1465" s="193"/>
      <c r="U1465" s="193"/>
      <c r="V1465" s="1068"/>
      <c r="W1465" s="1068"/>
      <c r="X1465" s="1321"/>
      <c r="Y1465" s="1068"/>
      <c r="Z1465" s="193"/>
      <c r="AA1465" s="193"/>
      <c r="AB1465" s="193"/>
      <c r="AC1465" s="193"/>
      <c r="AD1465" s="193"/>
      <c r="AE1465" s="193"/>
      <c r="AF1465" s="193"/>
    </row>
    <row r="1466" spans="1:32">
      <c r="A1466" s="193"/>
      <c r="B1466" s="193"/>
      <c r="C1466" s="193"/>
      <c r="D1466" s="193"/>
      <c r="E1466" s="193"/>
      <c r="F1466" s="193"/>
      <c r="G1466" s="193"/>
      <c r="H1466" s="193"/>
      <c r="I1466" s="193"/>
      <c r="J1466" s="193"/>
      <c r="K1466" s="193"/>
      <c r="L1466" s="193"/>
      <c r="M1466" s="193"/>
      <c r="N1466" s="193"/>
      <c r="O1466" s="193"/>
      <c r="P1466" s="193"/>
      <c r="Q1466" s="193"/>
      <c r="R1466" s="193"/>
      <c r="S1466" s="193"/>
      <c r="T1466" s="193"/>
      <c r="U1466" s="193"/>
      <c r="V1466" s="1068"/>
      <c r="W1466" s="1068"/>
      <c r="X1466" s="1321"/>
      <c r="Y1466" s="1068"/>
      <c r="Z1466" s="193"/>
      <c r="AA1466" s="193"/>
      <c r="AB1466" s="193"/>
      <c r="AC1466" s="193"/>
      <c r="AD1466" s="193"/>
      <c r="AE1466" s="193"/>
      <c r="AF1466" s="193"/>
    </row>
    <row r="1467" spans="1:32">
      <c r="A1467" s="193"/>
      <c r="B1467" s="193"/>
      <c r="C1467" s="193"/>
      <c r="D1467" s="193"/>
      <c r="E1467" s="193"/>
      <c r="F1467" s="193"/>
      <c r="G1467" s="193"/>
      <c r="H1467" s="193"/>
      <c r="I1467" s="193"/>
      <c r="J1467" s="193"/>
      <c r="K1467" s="193"/>
      <c r="L1467" s="193"/>
      <c r="M1467" s="193"/>
      <c r="N1467" s="193"/>
      <c r="O1467" s="193"/>
      <c r="P1467" s="193"/>
      <c r="Q1467" s="193"/>
      <c r="R1467" s="193"/>
      <c r="S1467" s="193"/>
      <c r="T1467" s="193"/>
      <c r="U1467" s="193"/>
      <c r="V1467" s="1068"/>
      <c r="W1467" s="1068"/>
      <c r="X1467" s="1321"/>
      <c r="Y1467" s="1068"/>
      <c r="Z1467" s="193"/>
      <c r="AA1467" s="193"/>
      <c r="AB1467" s="193"/>
      <c r="AC1467" s="193"/>
      <c r="AD1467" s="193"/>
      <c r="AE1467" s="193"/>
      <c r="AF1467" s="193"/>
    </row>
    <row r="1468" spans="1:32">
      <c r="A1468" s="193"/>
      <c r="B1468" s="193"/>
      <c r="C1468" s="193"/>
      <c r="D1468" s="193"/>
      <c r="E1468" s="193"/>
      <c r="F1468" s="193"/>
      <c r="G1468" s="193"/>
      <c r="H1468" s="193"/>
      <c r="I1468" s="193"/>
      <c r="J1468" s="193"/>
      <c r="K1468" s="193"/>
      <c r="L1468" s="193"/>
      <c r="M1468" s="193"/>
      <c r="N1468" s="193"/>
      <c r="O1468" s="193"/>
      <c r="P1468" s="193"/>
      <c r="Q1468" s="193"/>
      <c r="R1468" s="193"/>
      <c r="S1468" s="193"/>
      <c r="T1468" s="193"/>
      <c r="U1468" s="193"/>
      <c r="V1468" s="1068"/>
      <c r="W1468" s="1068"/>
      <c r="X1468" s="1321"/>
      <c r="Y1468" s="1068"/>
      <c r="Z1468" s="193"/>
      <c r="AA1468" s="193"/>
      <c r="AB1468" s="193"/>
      <c r="AC1468" s="193"/>
      <c r="AD1468" s="193"/>
      <c r="AE1468" s="193"/>
      <c r="AF1468" s="193"/>
    </row>
    <row r="1469" spans="1:32">
      <c r="A1469" s="193"/>
      <c r="B1469" s="193"/>
      <c r="C1469" s="193"/>
      <c r="D1469" s="193"/>
      <c r="E1469" s="193"/>
      <c r="F1469" s="193"/>
      <c r="G1469" s="193"/>
      <c r="H1469" s="193"/>
      <c r="I1469" s="193"/>
      <c r="J1469" s="193"/>
      <c r="K1469" s="193"/>
      <c r="L1469" s="193"/>
      <c r="M1469" s="193"/>
      <c r="N1469" s="193"/>
      <c r="O1469" s="193"/>
      <c r="P1469" s="193"/>
      <c r="Q1469" s="193"/>
      <c r="R1469" s="193"/>
      <c r="S1469" s="193"/>
      <c r="T1469" s="193"/>
      <c r="U1469" s="193"/>
      <c r="V1469" s="1068"/>
      <c r="W1469" s="1068"/>
      <c r="X1469" s="1321"/>
      <c r="Y1469" s="1068"/>
      <c r="Z1469" s="193"/>
      <c r="AA1469" s="193"/>
      <c r="AB1469" s="193"/>
      <c r="AC1469" s="193"/>
      <c r="AD1469" s="193"/>
      <c r="AE1469" s="193"/>
      <c r="AF1469" s="193"/>
    </row>
    <row r="1470" spans="1:32">
      <c r="A1470" s="193"/>
      <c r="B1470" s="193"/>
      <c r="C1470" s="193"/>
      <c r="D1470" s="193"/>
      <c r="E1470" s="193"/>
      <c r="F1470" s="193"/>
      <c r="G1470" s="193"/>
      <c r="H1470" s="193"/>
      <c r="I1470" s="193"/>
      <c r="J1470" s="193"/>
      <c r="K1470" s="193"/>
      <c r="L1470" s="193"/>
      <c r="M1470" s="193"/>
      <c r="N1470" s="193"/>
      <c r="O1470" s="193"/>
      <c r="P1470" s="193"/>
      <c r="Q1470" s="193"/>
      <c r="R1470" s="193"/>
      <c r="S1470" s="193"/>
      <c r="T1470" s="193"/>
      <c r="U1470" s="193"/>
      <c r="V1470" s="1068"/>
      <c r="W1470" s="1068"/>
      <c r="X1470" s="1321"/>
      <c r="Y1470" s="1068"/>
      <c r="Z1470" s="193"/>
      <c r="AA1470" s="193"/>
      <c r="AB1470" s="193"/>
      <c r="AC1470" s="193"/>
      <c r="AD1470" s="193"/>
      <c r="AE1470" s="193"/>
      <c r="AF1470" s="193"/>
    </row>
    <row r="1471" spans="1:32">
      <c r="A1471" s="193"/>
      <c r="B1471" s="193"/>
      <c r="C1471" s="193"/>
      <c r="D1471" s="193"/>
      <c r="E1471" s="193"/>
      <c r="F1471" s="193"/>
      <c r="G1471" s="193"/>
      <c r="H1471" s="193"/>
      <c r="I1471" s="193"/>
      <c r="J1471" s="193"/>
      <c r="K1471" s="193"/>
      <c r="L1471" s="193"/>
      <c r="M1471" s="193"/>
      <c r="N1471" s="193"/>
      <c r="O1471" s="193"/>
      <c r="P1471" s="193"/>
      <c r="Q1471" s="193"/>
      <c r="R1471" s="193"/>
      <c r="S1471" s="193"/>
      <c r="T1471" s="193"/>
      <c r="U1471" s="193"/>
      <c r="V1471" s="1068"/>
      <c r="W1471" s="1068"/>
      <c r="X1471" s="1321"/>
      <c r="Y1471" s="1068"/>
      <c r="Z1471" s="193"/>
      <c r="AA1471" s="193"/>
      <c r="AB1471" s="193"/>
      <c r="AC1471" s="193"/>
      <c r="AD1471" s="193"/>
      <c r="AE1471" s="193"/>
      <c r="AF1471" s="193"/>
    </row>
    <row r="1472" spans="1:32">
      <c r="A1472" s="193"/>
      <c r="B1472" s="193"/>
      <c r="C1472" s="193"/>
      <c r="D1472" s="193"/>
      <c r="E1472" s="193"/>
      <c r="F1472" s="193"/>
      <c r="G1472" s="193"/>
      <c r="H1472" s="193"/>
      <c r="I1472" s="193"/>
      <c r="J1472" s="193"/>
      <c r="K1472" s="193"/>
      <c r="L1472" s="193"/>
      <c r="M1472" s="193"/>
      <c r="N1472" s="193"/>
      <c r="O1472" s="193"/>
      <c r="P1472" s="193"/>
      <c r="Q1472" s="193"/>
      <c r="R1472" s="193"/>
      <c r="S1472" s="193"/>
      <c r="T1472" s="193"/>
      <c r="U1472" s="193"/>
      <c r="V1472" s="1068"/>
      <c r="W1472" s="1068"/>
      <c r="X1472" s="1321"/>
      <c r="Y1472" s="1068"/>
      <c r="Z1472" s="193"/>
      <c r="AA1472" s="193"/>
      <c r="AB1472" s="193"/>
      <c r="AC1472" s="193"/>
      <c r="AD1472" s="193"/>
      <c r="AE1472" s="193"/>
      <c r="AF1472" s="193"/>
    </row>
    <row r="1473" spans="1:32">
      <c r="A1473" s="193"/>
      <c r="B1473" s="193"/>
      <c r="C1473" s="193"/>
      <c r="D1473" s="193"/>
      <c r="E1473" s="193"/>
      <c r="F1473" s="193"/>
      <c r="G1473" s="193"/>
      <c r="H1473" s="193"/>
      <c r="I1473" s="193"/>
      <c r="J1473" s="193"/>
      <c r="K1473" s="193"/>
      <c r="L1473" s="193"/>
      <c r="M1473" s="193"/>
      <c r="N1473" s="193"/>
      <c r="O1473" s="193"/>
      <c r="P1473" s="193"/>
      <c r="Q1473" s="193"/>
      <c r="R1473" s="193"/>
      <c r="S1473" s="193"/>
      <c r="T1473" s="193"/>
      <c r="U1473" s="193"/>
      <c r="V1473" s="1068"/>
      <c r="W1473" s="1068"/>
      <c r="X1473" s="1321"/>
      <c r="Y1473" s="1068"/>
      <c r="Z1473" s="193"/>
      <c r="AA1473" s="193"/>
      <c r="AB1473" s="193"/>
      <c r="AC1473" s="193"/>
      <c r="AD1473" s="193"/>
      <c r="AE1473" s="193"/>
      <c r="AF1473" s="193"/>
    </row>
    <row r="1474" spans="1:32">
      <c r="A1474" s="193"/>
      <c r="B1474" s="193"/>
      <c r="C1474" s="193"/>
      <c r="D1474" s="193"/>
      <c r="E1474" s="193"/>
      <c r="F1474" s="193"/>
      <c r="G1474" s="193"/>
      <c r="H1474" s="193"/>
      <c r="I1474" s="193"/>
      <c r="J1474" s="193"/>
      <c r="K1474" s="193"/>
      <c r="L1474" s="193"/>
      <c r="M1474" s="193"/>
      <c r="N1474" s="193"/>
      <c r="O1474" s="193"/>
      <c r="P1474" s="193"/>
      <c r="Q1474" s="193"/>
      <c r="R1474" s="193"/>
      <c r="S1474" s="193"/>
      <c r="T1474" s="193"/>
      <c r="U1474" s="193"/>
      <c r="V1474" s="1068"/>
      <c r="W1474" s="1068"/>
      <c r="X1474" s="1321"/>
      <c r="Y1474" s="1068"/>
      <c r="Z1474" s="193"/>
      <c r="AA1474" s="193"/>
      <c r="AB1474" s="193"/>
      <c r="AC1474" s="193"/>
      <c r="AD1474" s="193"/>
      <c r="AE1474" s="193"/>
      <c r="AF1474" s="193"/>
    </row>
    <row r="1475" spans="1:32">
      <c r="A1475" s="193"/>
      <c r="B1475" s="193"/>
      <c r="C1475" s="193"/>
      <c r="D1475" s="193"/>
      <c r="E1475" s="193"/>
      <c r="F1475" s="193"/>
      <c r="G1475" s="193"/>
      <c r="H1475" s="193"/>
      <c r="I1475" s="193"/>
      <c r="J1475" s="193"/>
      <c r="K1475" s="193"/>
      <c r="L1475" s="193"/>
      <c r="M1475" s="193"/>
      <c r="N1475" s="193"/>
      <c r="O1475" s="193"/>
      <c r="P1475" s="193"/>
      <c r="Q1475" s="193"/>
      <c r="R1475" s="193"/>
      <c r="S1475" s="193"/>
      <c r="T1475" s="193"/>
      <c r="U1475" s="193"/>
      <c r="V1475" s="1068"/>
      <c r="W1475" s="1068"/>
      <c r="X1475" s="1321"/>
      <c r="Y1475" s="1068"/>
      <c r="Z1475" s="193"/>
      <c r="AA1475" s="193"/>
      <c r="AB1475" s="193"/>
      <c r="AC1475" s="193"/>
      <c r="AD1475" s="193"/>
      <c r="AE1475" s="193"/>
      <c r="AF1475" s="193"/>
    </row>
    <row r="1476" spans="1:32">
      <c r="A1476" s="193"/>
      <c r="B1476" s="193"/>
      <c r="C1476" s="193"/>
      <c r="D1476" s="193"/>
      <c r="E1476" s="193"/>
      <c r="F1476" s="193"/>
      <c r="G1476" s="193"/>
      <c r="H1476" s="193"/>
      <c r="I1476" s="193"/>
      <c r="J1476" s="193"/>
      <c r="K1476" s="193"/>
      <c r="L1476" s="193"/>
      <c r="M1476" s="193"/>
      <c r="N1476" s="193"/>
      <c r="O1476" s="193"/>
      <c r="P1476" s="193"/>
      <c r="Q1476" s="193"/>
      <c r="R1476" s="193"/>
      <c r="S1476" s="193"/>
      <c r="T1476" s="193"/>
      <c r="U1476" s="193"/>
      <c r="V1476" s="1068"/>
      <c r="W1476" s="1068"/>
      <c r="X1476" s="1321"/>
      <c r="Y1476" s="1068"/>
      <c r="Z1476" s="193"/>
      <c r="AA1476" s="193"/>
      <c r="AB1476" s="193"/>
      <c r="AC1476" s="193"/>
      <c r="AD1476" s="193"/>
      <c r="AE1476" s="193"/>
      <c r="AF1476" s="193"/>
    </row>
    <row r="1477" spans="1:32">
      <c r="A1477" s="193"/>
      <c r="B1477" s="193"/>
      <c r="C1477" s="193"/>
      <c r="D1477" s="193"/>
      <c r="E1477" s="193"/>
      <c r="F1477" s="193"/>
      <c r="G1477" s="193"/>
      <c r="H1477" s="193"/>
      <c r="I1477" s="193"/>
      <c r="J1477" s="193"/>
      <c r="K1477" s="193"/>
      <c r="L1477" s="193"/>
      <c r="M1477" s="193"/>
      <c r="N1477" s="193"/>
      <c r="O1477" s="193"/>
      <c r="P1477" s="193"/>
      <c r="Q1477" s="193"/>
      <c r="R1477" s="193"/>
      <c r="S1477" s="193"/>
      <c r="T1477" s="193"/>
      <c r="U1477" s="193"/>
      <c r="V1477" s="1068"/>
      <c r="W1477" s="1068"/>
      <c r="X1477" s="1321"/>
      <c r="Y1477" s="1068"/>
      <c r="Z1477" s="193"/>
      <c r="AA1477" s="193"/>
      <c r="AB1477" s="193"/>
      <c r="AC1477" s="193"/>
      <c r="AD1477" s="193"/>
      <c r="AE1477" s="193"/>
      <c r="AF1477" s="193"/>
    </row>
    <row r="1478" spans="1:32">
      <c r="A1478" s="193"/>
      <c r="B1478" s="193"/>
      <c r="C1478" s="193"/>
      <c r="D1478" s="193"/>
      <c r="E1478" s="193"/>
      <c r="F1478" s="193"/>
      <c r="G1478" s="193"/>
      <c r="H1478" s="193"/>
      <c r="I1478" s="193"/>
      <c r="J1478" s="193"/>
      <c r="K1478" s="193"/>
      <c r="L1478" s="193"/>
      <c r="M1478" s="193"/>
      <c r="N1478" s="193"/>
      <c r="O1478" s="193"/>
      <c r="P1478" s="193"/>
      <c r="Q1478" s="193"/>
      <c r="R1478" s="193"/>
      <c r="S1478" s="193"/>
      <c r="T1478" s="193"/>
      <c r="U1478" s="193"/>
      <c r="V1478" s="1068"/>
      <c r="W1478" s="1068"/>
      <c r="X1478" s="1321"/>
      <c r="Y1478" s="1068"/>
      <c r="Z1478" s="193"/>
      <c r="AA1478" s="193"/>
      <c r="AB1478" s="193"/>
      <c r="AC1478" s="193"/>
      <c r="AD1478" s="193"/>
      <c r="AE1478" s="193"/>
      <c r="AF1478" s="193"/>
    </row>
    <row r="1479" spans="1:32">
      <c r="A1479" s="193"/>
      <c r="B1479" s="193"/>
      <c r="C1479" s="193"/>
      <c r="D1479" s="193"/>
      <c r="E1479" s="193"/>
      <c r="F1479" s="193"/>
      <c r="G1479" s="193"/>
      <c r="H1479" s="193"/>
      <c r="I1479" s="193"/>
      <c r="J1479" s="193"/>
      <c r="K1479" s="193"/>
      <c r="L1479" s="193"/>
      <c r="M1479" s="193"/>
      <c r="N1479" s="193"/>
      <c r="O1479" s="193"/>
      <c r="P1479" s="193"/>
      <c r="Q1479" s="193"/>
      <c r="R1479" s="193"/>
      <c r="S1479" s="193"/>
      <c r="T1479" s="193"/>
      <c r="U1479" s="193"/>
      <c r="V1479" s="1068"/>
      <c r="W1479" s="1068"/>
      <c r="X1479" s="1321"/>
      <c r="Y1479" s="1068"/>
      <c r="Z1479" s="193"/>
      <c r="AA1479" s="193"/>
      <c r="AB1479" s="193"/>
      <c r="AC1479" s="193"/>
      <c r="AD1479" s="193"/>
      <c r="AE1479" s="193"/>
      <c r="AF1479" s="193"/>
    </row>
    <row r="1480" spans="1:32">
      <c r="A1480" s="193"/>
      <c r="B1480" s="193"/>
      <c r="C1480" s="193"/>
      <c r="D1480" s="193"/>
      <c r="E1480" s="193"/>
      <c r="F1480" s="193"/>
      <c r="G1480" s="193"/>
      <c r="H1480" s="193"/>
      <c r="I1480" s="193"/>
      <c r="J1480" s="193"/>
      <c r="K1480" s="193"/>
      <c r="L1480" s="193"/>
      <c r="M1480" s="193"/>
      <c r="N1480" s="193"/>
      <c r="O1480" s="193"/>
      <c r="P1480" s="193"/>
      <c r="Q1480" s="193"/>
      <c r="R1480" s="193"/>
      <c r="S1480" s="193"/>
      <c r="T1480" s="193"/>
      <c r="U1480" s="193"/>
      <c r="V1480" s="1068"/>
      <c r="W1480" s="1068"/>
      <c r="X1480" s="1321"/>
      <c r="Y1480" s="1068"/>
      <c r="Z1480" s="193"/>
      <c r="AA1480" s="193"/>
      <c r="AB1480" s="193"/>
      <c r="AC1480" s="193"/>
      <c r="AD1480" s="193"/>
      <c r="AE1480" s="193"/>
      <c r="AF1480" s="193"/>
    </row>
    <row r="1481" spans="1:32">
      <c r="A1481" s="193"/>
      <c r="B1481" s="193"/>
      <c r="C1481" s="193"/>
      <c r="D1481" s="193"/>
      <c r="E1481" s="193"/>
      <c r="F1481" s="193"/>
      <c r="G1481" s="193"/>
      <c r="H1481" s="193"/>
      <c r="I1481" s="193"/>
      <c r="J1481" s="193"/>
      <c r="K1481" s="193"/>
      <c r="L1481" s="193"/>
      <c r="M1481" s="193"/>
      <c r="N1481" s="193"/>
      <c r="O1481" s="193"/>
      <c r="P1481" s="193"/>
      <c r="Q1481" s="193"/>
      <c r="R1481" s="193"/>
      <c r="S1481" s="193"/>
      <c r="T1481" s="193"/>
      <c r="U1481" s="193"/>
      <c r="V1481" s="1068"/>
      <c r="W1481" s="1068"/>
      <c r="X1481" s="1321"/>
      <c r="Y1481" s="1068"/>
      <c r="Z1481" s="193"/>
      <c r="AA1481" s="193"/>
      <c r="AB1481" s="193"/>
      <c r="AC1481" s="193"/>
      <c r="AD1481" s="193"/>
      <c r="AE1481" s="193"/>
      <c r="AF1481" s="193"/>
    </row>
    <row r="1482" spans="1:32">
      <c r="A1482" s="193"/>
      <c r="B1482" s="193"/>
      <c r="C1482" s="193"/>
      <c r="D1482" s="193"/>
      <c r="E1482" s="193"/>
      <c r="F1482" s="193"/>
      <c r="G1482" s="193"/>
      <c r="H1482" s="193"/>
      <c r="I1482" s="193"/>
      <c r="J1482" s="193"/>
      <c r="K1482" s="193"/>
      <c r="L1482" s="193"/>
      <c r="M1482" s="193"/>
      <c r="N1482" s="193"/>
      <c r="O1482" s="193"/>
      <c r="P1482" s="193"/>
      <c r="Q1482" s="193"/>
      <c r="R1482" s="193"/>
      <c r="S1482" s="193"/>
      <c r="T1482" s="193"/>
      <c r="U1482" s="193"/>
      <c r="V1482" s="1068"/>
      <c r="W1482" s="1068"/>
      <c r="X1482" s="1321"/>
      <c r="Y1482" s="1068"/>
      <c r="Z1482" s="193"/>
      <c r="AA1482" s="193"/>
      <c r="AB1482" s="193"/>
      <c r="AC1482" s="193"/>
      <c r="AD1482" s="193"/>
      <c r="AE1482" s="193"/>
      <c r="AF1482" s="193"/>
    </row>
    <row r="1483" spans="1:32">
      <c r="A1483" s="193"/>
      <c r="B1483" s="193"/>
      <c r="C1483" s="193"/>
      <c r="D1483" s="193"/>
      <c r="E1483" s="193"/>
      <c r="F1483" s="193"/>
      <c r="G1483" s="193"/>
      <c r="H1483" s="193"/>
      <c r="I1483" s="193"/>
      <c r="J1483" s="193"/>
      <c r="K1483" s="193"/>
      <c r="L1483" s="193"/>
      <c r="M1483" s="193"/>
      <c r="N1483" s="193"/>
      <c r="O1483" s="193"/>
      <c r="P1483" s="193"/>
      <c r="Q1483" s="193"/>
      <c r="R1483" s="193"/>
      <c r="S1483" s="193"/>
      <c r="T1483" s="193"/>
      <c r="U1483" s="193"/>
      <c r="V1483" s="1068"/>
      <c r="W1483" s="1068"/>
      <c r="X1483" s="1321"/>
      <c r="Y1483" s="1068"/>
      <c r="Z1483" s="193"/>
      <c r="AA1483" s="193"/>
      <c r="AB1483" s="193"/>
      <c r="AC1483" s="193"/>
      <c r="AD1483" s="193"/>
      <c r="AE1483" s="193"/>
      <c r="AF1483" s="193"/>
    </row>
    <row r="1484" spans="1:32">
      <c r="A1484" s="193"/>
      <c r="B1484" s="193"/>
      <c r="C1484" s="193"/>
      <c r="D1484" s="193"/>
      <c r="E1484" s="193"/>
      <c r="F1484" s="193"/>
      <c r="G1484" s="193"/>
      <c r="H1484" s="193"/>
      <c r="I1484" s="193"/>
      <c r="J1484" s="193"/>
      <c r="K1484" s="193"/>
      <c r="L1484" s="193"/>
      <c r="M1484" s="193"/>
      <c r="N1484" s="193"/>
      <c r="O1484" s="193"/>
      <c r="P1484" s="193"/>
      <c r="Q1484" s="193"/>
      <c r="R1484" s="193"/>
      <c r="S1484" s="193"/>
      <c r="T1484" s="193"/>
      <c r="U1484" s="193"/>
      <c r="V1484" s="1068"/>
      <c r="W1484" s="1068"/>
      <c r="X1484" s="1321"/>
      <c r="Y1484" s="1068"/>
      <c r="Z1484" s="193"/>
      <c r="AA1484" s="193"/>
      <c r="AB1484" s="193"/>
      <c r="AC1484" s="193"/>
      <c r="AD1484" s="193"/>
      <c r="AE1484" s="193"/>
      <c r="AF1484" s="193"/>
    </row>
    <row r="1485" spans="1:32">
      <c r="A1485" s="193"/>
      <c r="B1485" s="193"/>
      <c r="C1485" s="193"/>
      <c r="D1485" s="193"/>
      <c r="E1485" s="193"/>
      <c r="F1485" s="193"/>
      <c r="G1485" s="193"/>
      <c r="H1485" s="193"/>
      <c r="I1485" s="193"/>
      <c r="J1485" s="193"/>
      <c r="K1485" s="193"/>
      <c r="L1485" s="193"/>
      <c r="M1485" s="193"/>
      <c r="N1485" s="193"/>
      <c r="O1485" s="193"/>
      <c r="P1485" s="193"/>
      <c r="Q1485" s="193"/>
      <c r="R1485" s="193"/>
      <c r="S1485" s="193"/>
      <c r="T1485" s="193"/>
      <c r="U1485" s="193"/>
      <c r="V1485" s="1068"/>
      <c r="W1485" s="1068"/>
      <c r="X1485" s="1321"/>
      <c r="Y1485" s="1068"/>
      <c r="Z1485" s="193"/>
      <c r="AA1485" s="193"/>
      <c r="AB1485" s="193"/>
      <c r="AC1485" s="193"/>
      <c r="AD1485" s="193"/>
      <c r="AE1485" s="193"/>
      <c r="AF1485" s="193"/>
    </row>
    <row r="1486" spans="1:32">
      <c r="A1486" s="193"/>
      <c r="B1486" s="193"/>
      <c r="C1486" s="193"/>
      <c r="D1486" s="193"/>
      <c r="E1486" s="193"/>
      <c r="F1486" s="193"/>
      <c r="G1486" s="193"/>
      <c r="H1486" s="193"/>
      <c r="I1486" s="193"/>
      <c r="J1486" s="193"/>
      <c r="K1486" s="193"/>
      <c r="L1486" s="193"/>
      <c r="M1486" s="193"/>
      <c r="N1486" s="193"/>
      <c r="O1486" s="193"/>
      <c r="P1486" s="193"/>
      <c r="Q1486" s="193"/>
      <c r="R1486" s="193"/>
      <c r="S1486" s="193"/>
      <c r="T1486" s="193"/>
      <c r="U1486" s="193"/>
      <c r="V1486" s="1068"/>
      <c r="W1486" s="1068"/>
      <c r="X1486" s="1321"/>
      <c r="Y1486" s="1068"/>
      <c r="Z1486" s="193"/>
      <c r="AA1486" s="193"/>
      <c r="AB1486" s="193"/>
      <c r="AC1486" s="193"/>
      <c r="AD1486" s="193"/>
      <c r="AE1486" s="193"/>
      <c r="AF1486" s="193"/>
    </row>
    <row r="1487" spans="1:32">
      <c r="A1487" s="193"/>
      <c r="B1487" s="193"/>
      <c r="C1487" s="193"/>
      <c r="D1487" s="193"/>
      <c r="E1487" s="193"/>
      <c r="F1487" s="193"/>
      <c r="G1487" s="193"/>
      <c r="H1487" s="193"/>
      <c r="I1487" s="193"/>
      <c r="J1487" s="193"/>
      <c r="K1487" s="193"/>
      <c r="L1487" s="193"/>
      <c r="M1487" s="193"/>
      <c r="N1487" s="193"/>
      <c r="O1487" s="193"/>
      <c r="P1487" s="193"/>
      <c r="Q1487" s="193"/>
      <c r="R1487" s="193"/>
      <c r="S1487" s="193"/>
      <c r="T1487" s="193"/>
      <c r="U1487" s="193"/>
      <c r="V1487" s="1068"/>
      <c r="W1487" s="1068"/>
      <c r="X1487" s="1321"/>
      <c r="Y1487" s="1068"/>
      <c r="Z1487" s="193"/>
      <c r="AA1487" s="193"/>
      <c r="AB1487" s="193"/>
      <c r="AC1487" s="193"/>
      <c r="AD1487" s="193"/>
      <c r="AE1487" s="193"/>
      <c r="AF1487" s="193"/>
    </row>
    <row r="1488" spans="1:32">
      <c r="A1488" s="193"/>
      <c r="B1488" s="193"/>
      <c r="C1488" s="193"/>
      <c r="D1488" s="193"/>
      <c r="E1488" s="193"/>
      <c r="F1488" s="193"/>
      <c r="G1488" s="193"/>
      <c r="H1488" s="193"/>
      <c r="I1488" s="193"/>
      <c r="J1488" s="193"/>
      <c r="K1488" s="193"/>
      <c r="L1488" s="193"/>
      <c r="M1488" s="193"/>
      <c r="N1488" s="193"/>
      <c r="O1488" s="193"/>
      <c r="P1488" s="193"/>
      <c r="Q1488" s="193"/>
      <c r="R1488" s="193"/>
      <c r="S1488" s="193"/>
      <c r="T1488" s="193"/>
      <c r="U1488" s="193"/>
      <c r="V1488" s="1068"/>
      <c r="W1488" s="1068"/>
      <c r="X1488" s="1321"/>
      <c r="Y1488" s="1068"/>
      <c r="Z1488" s="193"/>
      <c r="AA1488" s="193"/>
      <c r="AB1488" s="193"/>
      <c r="AC1488" s="193"/>
      <c r="AD1488" s="193"/>
      <c r="AE1488" s="193"/>
      <c r="AF1488" s="193"/>
    </row>
    <row r="1489" spans="1:32">
      <c r="A1489" s="193"/>
      <c r="B1489" s="193"/>
      <c r="C1489" s="193"/>
      <c r="D1489" s="193"/>
      <c r="E1489" s="193"/>
      <c r="F1489" s="193"/>
      <c r="G1489" s="193"/>
      <c r="H1489" s="193"/>
      <c r="I1489" s="193"/>
      <c r="J1489" s="193"/>
      <c r="K1489" s="193"/>
      <c r="L1489" s="193"/>
      <c r="M1489" s="193"/>
      <c r="N1489" s="193"/>
      <c r="O1489" s="193"/>
      <c r="P1489" s="193"/>
      <c r="Q1489" s="193"/>
      <c r="R1489" s="193"/>
      <c r="S1489" s="193"/>
      <c r="T1489" s="193"/>
      <c r="U1489" s="193"/>
      <c r="V1489" s="1068"/>
      <c r="W1489" s="1068"/>
      <c r="X1489" s="1321"/>
      <c r="Y1489" s="1068"/>
      <c r="Z1489" s="193"/>
      <c r="AA1489" s="193"/>
      <c r="AB1489" s="193"/>
      <c r="AC1489" s="193"/>
      <c r="AD1489" s="193"/>
      <c r="AE1489" s="193"/>
      <c r="AF1489" s="193"/>
    </row>
    <row r="1490" spans="1:32">
      <c r="A1490" s="193"/>
      <c r="B1490" s="193"/>
      <c r="C1490" s="193"/>
      <c r="D1490" s="193"/>
      <c r="E1490" s="193"/>
      <c r="F1490" s="193"/>
      <c r="G1490" s="193"/>
      <c r="H1490" s="193"/>
      <c r="I1490" s="193"/>
      <c r="J1490" s="193"/>
      <c r="K1490" s="193"/>
      <c r="L1490" s="193"/>
      <c r="M1490" s="193"/>
      <c r="N1490" s="193"/>
      <c r="O1490" s="193"/>
      <c r="P1490" s="193"/>
      <c r="Q1490" s="193"/>
      <c r="R1490" s="193"/>
      <c r="S1490" s="193"/>
      <c r="T1490" s="193"/>
      <c r="U1490" s="193"/>
      <c r="V1490" s="1068"/>
      <c r="W1490" s="1068"/>
      <c r="X1490" s="1321"/>
      <c r="Y1490" s="1068"/>
      <c r="Z1490" s="193"/>
      <c r="AA1490" s="193"/>
      <c r="AB1490" s="193"/>
      <c r="AC1490" s="193"/>
      <c r="AD1490" s="193"/>
      <c r="AE1490" s="193"/>
      <c r="AF1490" s="193"/>
    </row>
    <row r="1491" spans="1:32">
      <c r="A1491" s="193"/>
      <c r="B1491" s="193"/>
      <c r="C1491" s="193"/>
      <c r="D1491" s="193"/>
      <c r="E1491" s="193"/>
      <c r="F1491" s="193"/>
      <c r="G1491" s="193"/>
      <c r="H1491" s="193"/>
      <c r="I1491" s="193"/>
      <c r="J1491" s="193"/>
      <c r="K1491" s="193"/>
      <c r="L1491" s="193"/>
      <c r="M1491" s="193"/>
      <c r="N1491" s="193"/>
      <c r="O1491" s="193"/>
      <c r="P1491" s="193"/>
      <c r="Q1491" s="193"/>
      <c r="R1491" s="193"/>
      <c r="S1491" s="193"/>
      <c r="T1491" s="193"/>
      <c r="U1491" s="193"/>
      <c r="V1491" s="1068"/>
      <c r="W1491" s="1068"/>
      <c r="X1491" s="1321"/>
      <c r="Y1491" s="1068"/>
      <c r="Z1491" s="193"/>
      <c r="AA1491" s="193"/>
      <c r="AB1491" s="193"/>
      <c r="AC1491" s="193"/>
      <c r="AD1491" s="193"/>
      <c r="AE1491" s="193"/>
      <c r="AF1491" s="193"/>
    </row>
    <row r="1492" spans="1:32">
      <c r="A1492" s="193"/>
      <c r="B1492" s="193"/>
      <c r="C1492" s="193"/>
      <c r="D1492" s="193"/>
      <c r="E1492" s="193"/>
      <c r="F1492" s="193"/>
      <c r="G1492" s="193"/>
      <c r="H1492" s="193"/>
      <c r="I1492" s="193"/>
      <c r="J1492" s="193"/>
      <c r="K1492" s="193"/>
      <c r="L1492" s="193"/>
      <c r="M1492" s="193"/>
      <c r="N1492" s="193"/>
      <c r="O1492" s="193"/>
      <c r="P1492" s="193"/>
      <c r="Q1492" s="193"/>
      <c r="R1492" s="193"/>
      <c r="S1492" s="193"/>
      <c r="T1492" s="193"/>
      <c r="U1492" s="193"/>
      <c r="V1492" s="1068"/>
      <c r="W1492" s="1068"/>
      <c r="X1492" s="1321"/>
      <c r="Y1492" s="1068"/>
      <c r="Z1492" s="193"/>
      <c r="AA1492" s="193"/>
      <c r="AB1492" s="193"/>
      <c r="AC1492" s="193"/>
      <c r="AD1492" s="193"/>
      <c r="AE1492" s="193"/>
      <c r="AF1492" s="193"/>
    </row>
    <row r="1493" spans="1:32">
      <c r="A1493" s="193"/>
      <c r="B1493" s="193"/>
      <c r="C1493" s="193"/>
      <c r="D1493" s="193"/>
      <c r="E1493" s="193"/>
      <c r="F1493" s="193"/>
      <c r="G1493" s="193"/>
      <c r="H1493" s="193"/>
      <c r="I1493" s="193"/>
      <c r="J1493" s="193"/>
      <c r="K1493" s="193"/>
      <c r="L1493" s="193"/>
      <c r="M1493" s="193"/>
      <c r="N1493" s="193"/>
      <c r="O1493" s="193"/>
      <c r="P1493" s="193"/>
      <c r="Q1493" s="193"/>
      <c r="R1493" s="193"/>
      <c r="S1493" s="193"/>
      <c r="T1493" s="193"/>
      <c r="U1493" s="193"/>
      <c r="V1493" s="1068"/>
      <c r="W1493" s="1068"/>
      <c r="X1493" s="1321"/>
      <c r="Y1493" s="1068"/>
      <c r="Z1493" s="193"/>
      <c r="AA1493" s="193"/>
      <c r="AB1493" s="193"/>
      <c r="AC1493" s="193"/>
      <c r="AD1493" s="193"/>
      <c r="AE1493" s="193"/>
      <c r="AF1493" s="193"/>
    </row>
    <row r="1494" spans="1:32">
      <c r="A1494" s="193"/>
      <c r="B1494" s="193"/>
      <c r="C1494" s="193"/>
      <c r="D1494" s="193"/>
      <c r="E1494" s="193"/>
      <c r="F1494" s="193"/>
      <c r="G1494" s="193"/>
      <c r="H1494" s="193"/>
      <c r="I1494" s="193"/>
      <c r="J1494" s="193"/>
      <c r="K1494" s="193"/>
      <c r="L1494" s="193"/>
      <c r="M1494" s="193"/>
      <c r="N1494" s="193"/>
      <c r="O1494" s="193"/>
      <c r="P1494" s="193"/>
      <c r="Q1494" s="193"/>
      <c r="R1494" s="193"/>
      <c r="S1494" s="193"/>
      <c r="T1494" s="193"/>
      <c r="U1494" s="193"/>
      <c r="V1494" s="1068"/>
      <c r="W1494" s="1068"/>
      <c r="X1494" s="1321"/>
      <c r="Y1494" s="1068"/>
      <c r="Z1494" s="193"/>
      <c r="AA1494" s="193"/>
      <c r="AB1494" s="193"/>
      <c r="AC1494" s="193"/>
      <c r="AD1494" s="193"/>
      <c r="AE1494" s="193"/>
      <c r="AF1494" s="193"/>
    </row>
    <row r="1495" spans="1:32">
      <c r="A1495" s="193"/>
      <c r="B1495" s="193"/>
      <c r="C1495" s="193"/>
      <c r="D1495" s="193"/>
      <c r="E1495" s="193"/>
      <c r="F1495" s="193"/>
      <c r="G1495" s="193"/>
      <c r="H1495" s="193"/>
      <c r="I1495" s="193"/>
      <c r="J1495" s="193"/>
      <c r="K1495" s="193"/>
      <c r="L1495" s="193"/>
      <c r="M1495" s="193"/>
      <c r="N1495" s="193"/>
      <c r="O1495" s="193"/>
      <c r="P1495" s="193"/>
      <c r="Q1495" s="193"/>
      <c r="R1495" s="193"/>
      <c r="S1495" s="193"/>
      <c r="T1495" s="193"/>
      <c r="U1495" s="193"/>
      <c r="V1495" s="1068"/>
      <c r="W1495" s="1068"/>
      <c r="X1495" s="1321"/>
      <c r="Y1495" s="1068"/>
      <c r="Z1495" s="193"/>
      <c r="AA1495" s="193"/>
      <c r="AB1495" s="193"/>
      <c r="AC1495" s="193"/>
      <c r="AD1495" s="193"/>
      <c r="AE1495" s="193"/>
      <c r="AF1495" s="193"/>
    </row>
    <row r="1496" spans="1:32">
      <c r="A1496" s="193"/>
      <c r="B1496" s="193"/>
      <c r="C1496" s="193"/>
      <c r="D1496" s="193"/>
      <c r="E1496" s="193"/>
      <c r="F1496" s="193"/>
      <c r="G1496" s="193"/>
      <c r="H1496" s="193"/>
      <c r="I1496" s="193"/>
      <c r="J1496" s="193"/>
      <c r="K1496" s="193"/>
      <c r="L1496" s="193"/>
      <c r="M1496" s="193"/>
      <c r="N1496" s="193"/>
      <c r="O1496" s="193"/>
      <c r="P1496" s="193"/>
      <c r="Q1496" s="193"/>
      <c r="R1496" s="193"/>
      <c r="S1496" s="193"/>
      <c r="T1496" s="193"/>
      <c r="U1496" s="193"/>
      <c r="V1496" s="1068"/>
      <c r="W1496" s="1068"/>
      <c r="X1496" s="1321"/>
      <c r="Y1496" s="1068"/>
      <c r="Z1496" s="193"/>
      <c r="AA1496" s="193"/>
      <c r="AB1496" s="193"/>
      <c r="AC1496" s="193"/>
      <c r="AD1496" s="193"/>
      <c r="AE1496" s="193"/>
      <c r="AF1496" s="193"/>
    </row>
    <row r="1497" spans="1:32">
      <c r="A1497" s="193"/>
      <c r="B1497" s="193"/>
      <c r="C1497" s="193"/>
      <c r="D1497" s="193"/>
      <c r="E1497" s="193"/>
      <c r="F1497" s="193"/>
      <c r="G1497" s="193"/>
      <c r="H1497" s="193"/>
      <c r="I1497" s="193"/>
      <c r="J1497" s="193"/>
      <c r="K1497" s="193"/>
      <c r="L1497" s="193"/>
      <c r="M1497" s="193"/>
      <c r="N1497" s="193"/>
      <c r="O1497" s="193"/>
      <c r="P1497" s="193"/>
      <c r="Q1497" s="193"/>
      <c r="R1497" s="193"/>
      <c r="S1497" s="193"/>
      <c r="T1497" s="193"/>
      <c r="U1497" s="193"/>
      <c r="V1497" s="1068"/>
      <c r="W1497" s="1068"/>
      <c r="X1497" s="1321"/>
      <c r="Y1497" s="1068"/>
      <c r="Z1497" s="193"/>
      <c r="AA1497" s="193"/>
      <c r="AB1497" s="193"/>
      <c r="AC1497" s="193"/>
      <c r="AD1497" s="193"/>
      <c r="AE1497" s="193"/>
      <c r="AF1497" s="193"/>
    </row>
    <row r="1498" spans="1:32">
      <c r="A1498" s="193"/>
      <c r="B1498" s="193"/>
      <c r="C1498" s="193"/>
      <c r="D1498" s="193"/>
      <c r="E1498" s="193"/>
      <c r="F1498" s="193"/>
      <c r="G1498" s="193"/>
      <c r="H1498" s="193"/>
      <c r="I1498" s="193"/>
      <c r="J1498" s="193"/>
      <c r="K1498" s="193"/>
      <c r="L1498" s="193"/>
      <c r="M1498" s="193"/>
      <c r="N1498" s="193"/>
      <c r="O1498" s="193"/>
      <c r="P1498" s="193"/>
      <c r="Q1498" s="193"/>
      <c r="R1498" s="193"/>
      <c r="S1498" s="193"/>
      <c r="T1498" s="193"/>
      <c r="U1498" s="193"/>
      <c r="V1498" s="1068"/>
      <c r="W1498" s="1068"/>
      <c r="X1498" s="1321"/>
      <c r="Y1498" s="1068"/>
      <c r="Z1498" s="193"/>
      <c r="AA1498" s="193"/>
      <c r="AB1498" s="193"/>
      <c r="AC1498" s="193"/>
      <c r="AD1498" s="193"/>
      <c r="AE1498" s="193"/>
      <c r="AF1498" s="193"/>
    </row>
    <row r="1499" spans="1:32">
      <c r="A1499" s="193"/>
      <c r="B1499" s="193"/>
      <c r="C1499" s="193"/>
      <c r="D1499" s="193"/>
      <c r="E1499" s="193"/>
      <c r="F1499" s="193"/>
      <c r="G1499" s="193"/>
      <c r="H1499" s="193"/>
      <c r="I1499" s="193"/>
      <c r="J1499" s="193"/>
      <c r="K1499" s="193"/>
      <c r="L1499" s="193"/>
      <c r="M1499" s="193"/>
      <c r="N1499" s="193"/>
      <c r="O1499" s="193"/>
      <c r="P1499" s="193"/>
      <c r="Q1499" s="193"/>
      <c r="R1499" s="193"/>
      <c r="S1499" s="193"/>
      <c r="T1499" s="193"/>
      <c r="U1499" s="193"/>
      <c r="V1499" s="1068"/>
      <c r="W1499" s="1068"/>
      <c r="X1499" s="1321"/>
      <c r="Y1499" s="1068"/>
      <c r="Z1499" s="193"/>
      <c r="AA1499" s="193"/>
      <c r="AB1499" s="193"/>
      <c r="AC1499" s="193"/>
      <c r="AD1499" s="193"/>
      <c r="AE1499" s="193"/>
      <c r="AF1499" s="193"/>
    </row>
    <row r="1500" spans="1:32">
      <c r="A1500" s="193"/>
      <c r="B1500" s="193"/>
      <c r="C1500" s="193"/>
      <c r="D1500" s="193"/>
      <c r="E1500" s="193"/>
      <c r="F1500" s="193"/>
      <c r="G1500" s="193"/>
      <c r="H1500" s="193"/>
      <c r="I1500" s="193"/>
      <c r="J1500" s="193"/>
      <c r="K1500" s="193"/>
      <c r="L1500" s="193"/>
      <c r="M1500" s="193"/>
      <c r="N1500" s="193"/>
      <c r="O1500" s="193"/>
      <c r="P1500" s="193"/>
      <c r="Q1500" s="193"/>
      <c r="R1500" s="193"/>
      <c r="S1500" s="193"/>
      <c r="T1500" s="193"/>
      <c r="U1500" s="193"/>
      <c r="V1500" s="1068"/>
      <c r="W1500" s="1068"/>
      <c r="X1500" s="1321"/>
      <c r="Y1500" s="1068"/>
      <c r="Z1500" s="193"/>
      <c r="AA1500" s="193"/>
      <c r="AB1500" s="193"/>
      <c r="AC1500" s="193"/>
      <c r="AD1500" s="193"/>
      <c r="AE1500" s="193"/>
      <c r="AF1500" s="193"/>
    </row>
    <row r="1501" spans="1:32">
      <c r="A1501" s="193"/>
      <c r="B1501" s="193"/>
      <c r="C1501" s="193"/>
      <c r="D1501" s="193"/>
      <c r="E1501" s="193"/>
      <c r="F1501" s="193"/>
      <c r="G1501" s="193"/>
      <c r="H1501" s="193"/>
      <c r="I1501" s="193"/>
      <c r="J1501" s="193"/>
      <c r="K1501" s="193"/>
      <c r="L1501" s="193"/>
      <c r="M1501" s="193"/>
      <c r="N1501" s="193"/>
      <c r="O1501" s="193"/>
      <c r="P1501" s="193"/>
      <c r="Q1501" s="193"/>
      <c r="R1501" s="193"/>
      <c r="S1501" s="193"/>
      <c r="T1501" s="193"/>
      <c r="U1501" s="193"/>
      <c r="V1501" s="1068"/>
      <c r="W1501" s="1068"/>
      <c r="X1501" s="1321"/>
      <c r="Y1501" s="1068"/>
      <c r="Z1501" s="193"/>
      <c r="AA1501" s="193"/>
      <c r="AB1501" s="193"/>
      <c r="AC1501" s="193"/>
      <c r="AD1501" s="193"/>
      <c r="AE1501" s="193"/>
      <c r="AF1501" s="193"/>
    </row>
    <row r="1502" spans="1:32">
      <c r="A1502" s="193"/>
      <c r="B1502" s="193"/>
      <c r="C1502" s="193"/>
      <c r="D1502" s="193"/>
      <c r="E1502" s="193"/>
      <c r="F1502" s="193"/>
      <c r="G1502" s="193"/>
      <c r="H1502" s="193"/>
      <c r="I1502" s="193"/>
      <c r="J1502" s="193"/>
      <c r="K1502" s="193"/>
      <c r="L1502" s="193"/>
      <c r="M1502" s="193"/>
      <c r="N1502" s="193"/>
      <c r="O1502" s="193"/>
      <c r="P1502" s="193"/>
      <c r="Q1502" s="193"/>
      <c r="R1502" s="193"/>
      <c r="S1502" s="193"/>
      <c r="T1502" s="193"/>
      <c r="U1502" s="193"/>
      <c r="V1502" s="1068"/>
      <c r="W1502" s="1068"/>
      <c r="X1502" s="1321"/>
      <c r="Y1502" s="1068"/>
      <c r="Z1502" s="193"/>
      <c r="AA1502" s="193"/>
      <c r="AB1502" s="193"/>
      <c r="AC1502" s="193"/>
      <c r="AD1502" s="193"/>
      <c r="AE1502" s="193"/>
      <c r="AF1502" s="193"/>
    </row>
    <row r="1503" spans="1:32">
      <c r="A1503" s="193"/>
      <c r="B1503" s="193"/>
      <c r="C1503" s="193"/>
      <c r="D1503" s="193"/>
      <c r="E1503" s="193"/>
      <c r="F1503" s="193"/>
      <c r="G1503" s="193"/>
      <c r="H1503" s="193"/>
      <c r="I1503" s="193"/>
      <c r="J1503" s="193"/>
      <c r="K1503" s="193"/>
      <c r="L1503" s="193"/>
      <c r="M1503" s="193"/>
      <c r="N1503" s="193"/>
      <c r="O1503" s="193"/>
      <c r="P1503" s="193"/>
      <c r="Q1503" s="193"/>
      <c r="R1503" s="193"/>
      <c r="S1503" s="193"/>
      <c r="T1503" s="193"/>
      <c r="U1503" s="193"/>
      <c r="V1503" s="1068"/>
      <c r="W1503" s="1068"/>
      <c r="X1503" s="1321"/>
      <c r="Y1503" s="1068"/>
      <c r="Z1503" s="193"/>
      <c r="AA1503" s="193"/>
      <c r="AB1503" s="193"/>
      <c r="AC1503" s="193"/>
      <c r="AD1503" s="193"/>
      <c r="AE1503" s="193"/>
      <c r="AF1503" s="193"/>
    </row>
    <row r="1504" spans="1:32">
      <c r="A1504" s="193"/>
      <c r="B1504" s="193"/>
      <c r="C1504" s="193"/>
      <c r="D1504" s="193"/>
      <c r="E1504" s="193"/>
      <c r="F1504" s="193"/>
      <c r="G1504" s="193"/>
      <c r="H1504" s="193"/>
      <c r="I1504" s="193"/>
      <c r="J1504" s="193"/>
      <c r="K1504" s="193"/>
      <c r="L1504" s="193"/>
      <c r="M1504" s="193"/>
      <c r="N1504" s="193"/>
      <c r="O1504" s="193"/>
      <c r="P1504" s="193"/>
      <c r="Q1504" s="193"/>
      <c r="R1504" s="193"/>
      <c r="S1504" s="193"/>
      <c r="T1504" s="193"/>
      <c r="U1504" s="193"/>
      <c r="V1504" s="1068"/>
      <c r="W1504" s="1068"/>
      <c r="X1504" s="1321"/>
      <c r="Y1504" s="1068"/>
      <c r="Z1504" s="193"/>
      <c r="AA1504" s="193"/>
      <c r="AB1504" s="193"/>
      <c r="AC1504" s="193"/>
      <c r="AD1504" s="193"/>
      <c r="AE1504" s="193"/>
      <c r="AF1504" s="193"/>
    </row>
    <row r="1505" spans="1:32">
      <c r="A1505" s="193"/>
      <c r="B1505" s="193"/>
      <c r="C1505" s="193"/>
      <c r="D1505" s="193"/>
      <c r="E1505" s="193"/>
      <c r="F1505" s="193"/>
      <c r="G1505" s="193"/>
      <c r="H1505" s="193"/>
      <c r="I1505" s="193"/>
      <c r="J1505" s="193"/>
      <c r="K1505" s="193"/>
      <c r="L1505" s="193"/>
      <c r="M1505" s="193"/>
      <c r="N1505" s="193"/>
      <c r="O1505" s="193"/>
      <c r="P1505" s="193"/>
      <c r="Q1505" s="193"/>
      <c r="R1505" s="193"/>
      <c r="S1505" s="193"/>
      <c r="T1505" s="193"/>
      <c r="U1505" s="193"/>
      <c r="V1505" s="1068"/>
      <c r="W1505" s="1068"/>
      <c r="X1505" s="1321"/>
      <c r="Y1505" s="1068"/>
      <c r="Z1505" s="193"/>
      <c r="AA1505" s="193"/>
      <c r="AB1505" s="193"/>
      <c r="AC1505" s="193"/>
      <c r="AD1505" s="193"/>
      <c r="AE1505" s="193"/>
      <c r="AF1505" s="193"/>
    </row>
    <row r="1506" spans="1:32">
      <c r="A1506" s="193"/>
      <c r="B1506" s="193"/>
      <c r="C1506" s="193"/>
      <c r="D1506" s="193"/>
      <c r="E1506" s="193"/>
      <c r="F1506" s="193"/>
      <c r="G1506" s="193"/>
      <c r="H1506" s="193"/>
      <c r="I1506" s="193"/>
      <c r="J1506" s="193"/>
      <c r="K1506" s="193"/>
      <c r="L1506" s="193"/>
      <c r="M1506" s="193"/>
      <c r="N1506" s="193"/>
      <c r="O1506" s="193"/>
      <c r="P1506" s="193"/>
      <c r="Q1506" s="193"/>
      <c r="R1506" s="193"/>
      <c r="S1506" s="193"/>
      <c r="T1506" s="193"/>
      <c r="U1506" s="193"/>
      <c r="V1506" s="1068"/>
      <c r="W1506" s="1068"/>
      <c r="X1506" s="1321"/>
      <c r="Y1506" s="1068"/>
      <c r="Z1506" s="193"/>
      <c r="AA1506" s="193"/>
      <c r="AB1506" s="193"/>
      <c r="AC1506" s="193"/>
      <c r="AD1506" s="193"/>
      <c r="AE1506" s="193"/>
      <c r="AF1506" s="193"/>
    </row>
    <row r="1507" spans="1:32">
      <c r="A1507" s="193"/>
      <c r="B1507" s="193"/>
      <c r="C1507" s="193"/>
      <c r="D1507" s="193"/>
      <c r="E1507" s="193"/>
      <c r="F1507" s="193"/>
      <c r="G1507" s="193"/>
      <c r="H1507" s="193"/>
      <c r="I1507" s="193"/>
      <c r="J1507" s="193"/>
      <c r="K1507" s="193"/>
      <c r="L1507" s="193"/>
      <c r="M1507" s="193"/>
      <c r="N1507" s="193"/>
      <c r="O1507" s="193"/>
      <c r="P1507" s="193"/>
      <c r="Q1507" s="193"/>
      <c r="R1507" s="193"/>
      <c r="S1507" s="193"/>
      <c r="T1507" s="193"/>
      <c r="U1507" s="193"/>
      <c r="V1507" s="1068"/>
      <c r="W1507" s="1068"/>
      <c r="X1507" s="1321"/>
      <c r="Y1507" s="1068"/>
      <c r="Z1507" s="193"/>
      <c r="AA1507" s="193"/>
      <c r="AB1507" s="193"/>
      <c r="AC1507" s="193"/>
      <c r="AD1507" s="193"/>
      <c r="AE1507" s="193"/>
      <c r="AF1507" s="193"/>
    </row>
    <row r="1508" spans="1:32">
      <c r="A1508" s="193"/>
      <c r="B1508" s="193"/>
      <c r="C1508" s="193"/>
      <c r="D1508" s="193"/>
      <c r="E1508" s="193"/>
      <c r="F1508" s="193"/>
      <c r="G1508" s="193"/>
      <c r="H1508" s="193"/>
      <c r="I1508" s="193"/>
      <c r="J1508" s="193"/>
      <c r="K1508" s="193"/>
      <c r="L1508" s="193"/>
      <c r="M1508" s="193"/>
      <c r="N1508" s="193"/>
      <c r="O1508" s="193"/>
      <c r="P1508" s="193"/>
      <c r="Q1508" s="193"/>
      <c r="R1508" s="193"/>
      <c r="S1508" s="193"/>
      <c r="T1508" s="193"/>
      <c r="U1508" s="193"/>
      <c r="V1508" s="1068"/>
      <c r="W1508" s="1068"/>
      <c r="X1508" s="1321"/>
      <c r="Y1508" s="1068"/>
      <c r="Z1508" s="193"/>
      <c r="AA1508" s="193"/>
      <c r="AB1508" s="193"/>
      <c r="AC1508" s="193"/>
      <c r="AD1508" s="193"/>
      <c r="AE1508" s="193"/>
      <c r="AF1508" s="193"/>
    </row>
    <row r="1509" spans="1:32">
      <c r="A1509" s="193"/>
      <c r="B1509" s="193"/>
      <c r="C1509" s="193"/>
      <c r="D1509" s="193"/>
      <c r="E1509" s="193"/>
      <c r="F1509" s="193"/>
      <c r="G1509" s="193"/>
      <c r="H1509" s="193"/>
      <c r="I1509" s="193"/>
      <c r="J1509" s="193"/>
      <c r="K1509" s="193"/>
      <c r="L1509" s="193"/>
      <c r="M1509" s="193"/>
      <c r="N1509" s="193"/>
      <c r="O1509" s="193"/>
      <c r="P1509" s="193"/>
      <c r="Q1509" s="193"/>
      <c r="R1509" s="193"/>
      <c r="S1509" s="193"/>
      <c r="T1509" s="193"/>
      <c r="U1509" s="193"/>
      <c r="V1509" s="1068"/>
      <c r="W1509" s="1068"/>
      <c r="X1509" s="1321"/>
      <c r="Y1509" s="1068"/>
      <c r="Z1509" s="193"/>
      <c r="AA1509" s="193"/>
      <c r="AB1509" s="193"/>
      <c r="AC1509" s="193"/>
      <c r="AD1509" s="193"/>
      <c r="AE1509" s="193"/>
      <c r="AF1509" s="193"/>
    </row>
    <row r="1510" spans="1:32">
      <c r="A1510" s="193"/>
      <c r="B1510" s="193"/>
      <c r="C1510" s="193"/>
      <c r="D1510" s="193"/>
      <c r="E1510" s="193"/>
      <c r="F1510" s="193"/>
      <c r="G1510" s="193"/>
      <c r="H1510" s="193"/>
      <c r="I1510" s="193"/>
      <c r="J1510" s="193"/>
      <c r="K1510" s="193"/>
      <c r="L1510" s="193"/>
      <c r="M1510" s="193"/>
      <c r="N1510" s="193"/>
      <c r="O1510" s="193"/>
      <c r="P1510" s="193"/>
      <c r="Q1510" s="193"/>
      <c r="R1510" s="193"/>
      <c r="S1510" s="193"/>
      <c r="T1510" s="193"/>
      <c r="U1510" s="193"/>
      <c r="V1510" s="1068"/>
      <c r="W1510" s="1068"/>
      <c r="X1510" s="1321"/>
      <c r="Y1510" s="1068"/>
      <c r="Z1510" s="193"/>
      <c r="AA1510" s="193"/>
      <c r="AB1510" s="193"/>
      <c r="AC1510" s="193"/>
      <c r="AD1510" s="193"/>
      <c r="AE1510" s="193"/>
      <c r="AF1510" s="193"/>
    </row>
    <row r="1511" spans="1:32">
      <c r="A1511" s="193"/>
      <c r="B1511" s="193"/>
      <c r="C1511" s="193"/>
      <c r="D1511" s="193"/>
      <c r="E1511" s="193"/>
      <c r="F1511" s="193"/>
      <c r="G1511" s="193"/>
      <c r="H1511" s="193"/>
      <c r="I1511" s="193"/>
      <c r="J1511" s="193"/>
      <c r="K1511" s="193"/>
      <c r="L1511" s="193"/>
      <c r="M1511" s="193"/>
      <c r="N1511" s="193"/>
      <c r="O1511" s="193"/>
      <c r="P1511" s="193"/>
      <c r="Q1511" s="193"/>
      <c r="R1511" s="193"/>
      <c r="S1511" s="193"/>
      <c r="T1511" s="193"/>
      <c r="U1511" s="193"/>
      <c r="V1511" s="1068"/>
      <c r="W1511" s="1068"/>
      <c r="X1511" s="1321"/>
      <c r="Y1511" s="1068"/>
      <c r="Z1511" s="193"/>
      <c r="AA1511" s="193"/>
      <c r="AB1511" s="193"/>
      <c r="AC1511" s="193"/>
      <c r="AD1511" s="193"/>
      <c r="AE1511" s="193"/>
      <c r="AF1511" s="193"/>
    </row>
    <row r="1512" spans="1:32">
      <c r="A1512" s="193"/>
      <c r="B1512" s="193"/>
      <c r="C1512" s="193"/>
      <c r="D1512" s="193"/>
      <c r="E1512" s="193"/>
      <c r="F1512" s="193"/>
      <c r="G1512" s="193"/>
      <c r="H1512" s="193"/>
      <c r="I1512" s="193"/>
      <c r="J1512" s="193"/>
      <c r="K1512" s="193"/>
      <c r="L1512" s="193"/>
      <c r="M1512" s="193"/>
      <c r="N1512" s="193"/>
      <c r="O1512" s="193"/>
      <c r="P1512" s="193"/>
      <c r="Q1512" s="193"/>
      <c r="R1512" s="193"/>
      <c r="S1512" s="193"/>
      <c r="T1512" s="193"/>
      <c r="U1512" s="193"/>
      <c r="V1512" s="1068"/>
      <c r="W1512" s="1068"/>
      <c r="X1512" s="1321"/>
      <c r="Y1512" s="1068"/>
      <c r="Z1512" s="193"/>
      <c r="AA1512" s="193"/>
      <c r="AB1512" s="193"/>
      <c r="AC1512" s="193"/>
      <c r="AD1512" s="193"/>
      <c r="AE1512" s="193"/>
      <c r="AF1512" s="193"/>
    </row>
    <row r="1513" spans="1:32">
      <c r="A1513" s="193"/>
      <c r="B1513" s="193"/>
      <c r="C1513" s="193"/>
      <c r="D1513" s="193"/>
      <c r="E1513" s="193"/>
      <c r="F1513" s="193"/>
      <c r="G1513" s="193"/>
      <c r="H1513" s="193"/>
      <c r="I1513" s="193"/>
      <c r="J1513" s="193"/>
      <c r="K1513" s="193"/>
      <c r="L1513" s="193"/>
      <c r="M1513" s="193"/>
      <c r="N1513" s="193"/>
      <c r="O1513" s="193"/>
      <c r="P1513" s="193"/>
      <c r="Q1513" s="193"/>
      <c r="R1513" s="193"/>
      <c r="S1513" s="193"/>
      <c r="T1513" s="193"/>
      <c r="U1513" s="193"/>
      <c r="V1513" s="1068"/>
      <c r="W1513" s="1068"/>
      <c r="X1513" s="1321"/>
      <c r="Y1513" s="1068"/>
      <c r="Z1513" s="193"/>
      <c r="AA1513" s="193"/>
      <c r="AB1513" s="193"/>
      <c r="AC1513" s="193"/>
      <c r="AD1513" s="193"/>
      <c r="AE1513" s="193"/>
      <c r="AF1513" s="193"/>
    </row>
    <row r="1514" spans="1:32">
      <c r="A1514" s="193"/>
      <c r="B1514" s="193"/>
      <c r="C1514" s="193"/>
      <c r="D1514" s="193"/>
      <c r="E1514" s="193"/>
      <c r="F1514" s="193"/>
      <c r="G1514" s="193"/>
      <c r="H1514" s="193"/>
      <c r="I1514" s="193"/>
      <c r="J1514" s="193"/>
      <c r="K1514" s="193"/>
      <c r="L1514" s="193"/>
      <c r="M1514" s="193"/>
      <c r="N1514" s="193"/>
      <c r="O1514" s="193"/>
      <c r="P1514" s="193"/>
      <c r="Q1514" s="193"/>
      <c r="R1514" s="193"/>
      <c r="S1514" s="193"/>
      <c r="T1514" s="193"/>
      <c r="U1514" s="193"/>
      <c r="V1514" s="1068"/>
      <c r="W1514" s="1068"/>
      <c r="X1514" s="1321"/>
      <c r="Y1514" s="1068"/>
      <c r="Z1514" s="193"/>
      <c r="AA1514" s="193"/>
      <c r="AB1514" s="193"/>
      <c r="AC1514" s="193"/>
      <c r="AD1514" s="193"/>
      <c r="AE1514" s="193"/>
      <c r="AF1514" s="193"/>
    </row>
    <row r="1515" spans="1:32">
      <c r="A1515" s="193"/>
      <c r="B1515" s="193"/>
      <c r="C1515" s="193"/>
      <c r="D1515" s="193"/>
      <c r="E1515" s="193"/>
      <c r="F1515" s="193"/>
      <c r="G1515" s="193"/>
      <c r="H1515" s="193"/>
      <c r="I1515" s="193"/>
      <c r="J1515" s="193"/>
      <c r="K1515" s="193"/>
      <c r="L1515" s="193"/>
      <c r="M1515" s="193"/>
      <c r="N1515" s="193"/>
      <c r="O1515" s="193"/>
      <c r="P1515" s="193"/>
      <c r="Q1515" s="193"/>
      <c r="R1515" s="193"/>
      <c r="S1515" s="193"/>
      <c r="T1515" s="193"/>
      <c r="U1515" s="193"/>
      <c r="V1515" s="1068"/>
      <c r="W1515" s="1068"/>
      <c r="X1515" s="1321"/>
      <c r="Y1515" s="1068"/>
      <c r="Z1515" s="193"/>
      <c r="AA1515" s="193"/>
      <c r="AB1515" s="193"/>
      <c r="AC1515" s="193"/>
      <c r="AD1515" s="193"/>
      <c r="AE1515" s="193"/>
      <c r="AF1515" s="193"/>
    </row>
    <row r="1516" spans="1:32">
      <c r="A1516" s="193"/>
      <c r="B1516" s="193"/>
      <c r="C1516" s="193"/>
      <c r="D1516" s="193"/>
      <c r="E1516" s="193"/>
      <c r="F1516" s="193"/>
      <c r="G1516" s="193"/>
      <c r="H1516" s="193"/>
      <c r="I1516" s="193"/>
      <c r="J1516" s="193"/>
      <c r="K1516" s="193"/>
      <c r="L1516" s="193"/>
      <c r="M1516" s="193"/>
      <c r="N1516" s="193"/>
      <c r="O1516" s="193"/>
      <c r="P1516" s="193"/>
      <c r="Q1516" s="193"/>
      <c r="R1516" s="193"/>
      <c r="S1516" s="193"/>
      <c r="T1516" s="193"/>
      <c r="U1516" s="193"/>
      <c r="V1516" s="1068"/>
      <c r="W1516" s="1068"/>
      <c r="X1516" s="1321"/>
      <c r="Y1516" s="1068"/>
      <c r="Z1516" s="193"/>
      <c r="AA1516" s="193"/>
      <c r="AB1516" s="193"/>
      <c r="AC1516" s="193"/>
      <c r="AD1516" s="193"/>
      <c r="AE1516" s="193"/>
      <c r="AF1516" s="193"/>
    </row>
    <row r="1517" spans="1:32">
      <c r="A1517" s="193"/>
      <c r="B1517" s="193"/>
      <c r="C1517" s="193"/>
      <c r="D1517" s="193"/>
      <c r="E1517" s="193"/>
      <c r="F1517" s="193"/>
      <c r="G1517" s="193"/>
      <c r="H1517" s="193"/>
      <c r="I1517" s="193"/>
      <c r="J1517" s="193"/>
      <c r="K1517" s="193"/>
      <c r="L1517" s="193"/>
      <c r="M1517" s="193"/>
      <c r="N1517" s="193"/>
      <c r="O1517" s="193"/>
      <c r="P1517" s="193"/>
      <c r="Q1517" s="193"/>
      <c r="R1517" s="193"/>
      <c r="S1517" s="193"/>
      <c r="T1517" s="193"/>
      <c r="U1517" s="193"/>
      <c r="V1517" s="1068"/>
      <c r="W1517" s="1068"/>
      <c r="X1517" s="1321"/>
      <c r="Y1517" s="1068"/>
      <c r="Z1517" s="193"/>
      <c r="AA1517" s="193"/>
      <c r="AB1517" s="193"/>
      <c r="AC1517" s="193"/>
      <c r="AD1517" s="193"/>
      <c r="AE1517" s="193"/>
      <c r="AF1517" s="193"/>
    </row>
    <row r="1518" spans="1:32">
      <c r="A1518" s="193"/>
      <c r="B1518" s="193"/>
      <c r="C1518" s="193"/>
      <c r="D1518" s="193"/>
      <c r="E1518" s="193"/>
      <c r="F1518" s="193"/>
      <c r="G1518" s="193"/>
      <c r="H1518" s="193"/>
      <c r="I1518" s="193"/>
      <c r="J1518" s="193"/>
      <c r="K1518" s="193"/>
      <c r="L1518" s="193"/>
      <c r="M1518" s="193"/>
      <c r="N1518" s="193"/>
      <c r="O1518" s="193"/>
      <c r="P1518" s="193"/>
      <c r="Q1518" s="193"/>
      <c r="R1518" s="193"/>
      <c r="S1518" s="193"/>
      <c r="T1518" s="193"/>
      <c r="U1518" s="193"/>
      <c r="V1518" s="1068"/>
      <c r="W1518" s="1068"/>
      <c r="X1518" s="1321"/>
      <c r="Y1518" s="1068"/>
      <c r="Z1518" s="193"/>
      <c r="AA1518" s="193"/>
      <c r="AB1518" s="193"/>
      <c r="AC1518" s="193"/>
      <c r="AD1518" s="193"/>
      <c r="AE1518" s="193"/>
      <c r="AF1518" s="193"/>
    </row>
    <row r="1519" spans="1:32">
      <c r="A1519" s="193"/>
      <c r="B1519" s="193"/>
      <c r="C1519" s="193"/>
      <c r="D1519" s="193"/>
      <c r="E1519" s="193"/>
      <c r="F1519" s="193"/>
      <c r="G1519" s="193"/>
      <c r="H1519" s="193"/>
      <c r="I1519" s="193"/>
      <c r="J1519" s="193"/>
      <c r="K1519" s="193"/>
      <c r="L1519" s="193"/>
      <c r="M1519" s="193"/>
      <c r="N1519" s="193"/>
      <c r="O1519" s="193"/>
      <c r="P1519" s="193"/>
      <c r="Q1519" s="193"/>
      <c r="R1519" s="193"/>
      <c r="S1519" s="193"/>
      <c r="T1519" s="193"/>
      <c r="U1519" s="193"/>
      <c r="V1519" s="1068"/>
      <c r="W1519" s="1068"/>
      <c r="X1519" s="1321"/>
      <c r="Y1519" s="1068"/>
      <c r="Z1519" s="193"/>
      <c r="AA1519" s="193"/>
      <c r="AB1519" s="193"/>
      <c r="AC1519" s="193"/>
      <c r="AD1519" s="193"/>
      <c r="AE1519" s="193"/>
      <c r="AF1519" s="193"/>
    </row>
    <row r="1520" spans="1:32">
      <c r="A1520" s="193"/>
      <c r="B1520" s="193"/>
      <c r="C1520" s="193"/>
      <c r="D1520" s="193"/>
      <c r="E1520" s="193"/>
      <c r="F1520" s="193"/>
      <c r="G1520" s="193"/>
      <c r="H1520" s="193"/>
      <c r="I1520" s="193"/>
      <c r="J1520" s="193"/>
      <c r="K1520" s="193"/>
      <c r="L1520" s="193"/>
      <c r="M1520" s="193"/>
      <c r="N1520" s="193"/>
      <c r="O1520" s="193"/>
      <c r="P1520" s="193"/>
      <c r="Q1520" s="193"/>
      <c r="R1520" s="193"/>
      <c r="S1520" s="193"/>
      <c r="T1520" s="193"/>
      <c r="U1520" s="193"/>
      <c r="V1520" s="1068"/>
      <c r="W1520" s="1068"/>
      <c r="X1520" s="1321"/>
      <c r="Y1520" s="1068"/>
      <c r="Z1520" s="193"/>
      <c r="AA1520" s="193"/>
      <c r="AB1520" s="193"/>
      <c r="AC1520" s="193"/>
      <c r="AD1520" s="193"/>
      <c r="AE1520" s="193"/>
      <c r="AF1520" s="193"/>
    </row>
    <row r="1521" spans="1:32">
      <c r="A1521" s="193"/>
      <c r="B1521" s="193"/>
      <c r="C1521" s="193"/>
      <c r="D1521" s="193"/>
      <c r="E1521" s="193"/>
      <c r="F1521" s="193"/>
      <c r="G1521" s="193"/>
      <c r="H1521" s="193"/>
      <c r="I1521" s="193"/>
      <c r="J1521" s="193"/>
      <c r="K1521" s="193"/>
      <c r="L1521" s="193"/>
      <c r="M1521" s="193"/>
      <c r="N1521" s="193"/>
      <c r="O1521" s="193"/>
      <c r="P1521" s="193"/>
      <c r="Q1521" s="193"/>
      <c r="R1521" s="193"/>
      <c r="S1521" s="193"/>
      <c r="T1521" s="193"/>
      <c r="U1521" s="193"/>
      <c r="V1521" s="1068"/>
      <c r="W1521" s="1068"/>
      <c r="X1521" s="1321"/>
      <c r="Y1521" s="1068"/>
      <c r="Z1521" s="193"/>
      <c r="AA1521" s="193"/>
      <c r="AB1521" s="193"/>
      <c r="AC1521" s="193"/>
      <c r="AD1521" s="193"/>
      <c r="AE1521" s="193"/>
      <c r="AF1521" s="193"/>
    </row>
    <row r="1522" spans="1:32">
      <c r="A1522" s="193"/>
      <c r="B1522" s="193"/>
      <c r="C1522" s="193"/>
      <c r="D1522" s="193"/>
      <c r="E1522" s="193"/>
      <c r="F1522" s="193"/>
      <c r="G1522" s="193"/>
      <c r="H1522" s="193"/>
      <c r="I1522" s="193"/>
      <c r="J1522" s="193"/>
      <c r="K1522" s="193"/>
      <c r="L1522" s="193"/>
      <c r="M1522" s="193"/>
      <c r="N1522" s="193"/>
      <c r="O1522" s="193"/>
      <c r="P1522" s="193"/>
      <c r="Q1522" s="193"/>
      <c r="R1522" s="193"/>
      <c r="S1522" s="193"/>
      <c r="T1522" s="193"/>
      <c r="U1522" s="193"/>
      <c r="V1522" s="1068"/>
      <c r="W1522" s="1068"/>
      <c r="X1522" s="1321"/>
      <c r="Y1522" s="1068"/>
      <c r="Z1522" s="193"/>
      <c r="AA1522" s="193"/>
      <c r="AB1522" s="193"/>
      <c r="AC1522" s="193"/>
      <c r="AD1522" s="193"/>
      <c r="AE1522" s="193"/>
      <c r="AF1522" s="193"/>
    </row>
    <row r="1523" spans="1:32">
      <c r="A1523" s="193"/>
      <c r="B1523" s="193"/>
      <c r="C1523" s="193"/>
      <c r="D1523" s="193"/>
      <c r="E1523" s="193"/>
      <c r="F1523" s="193"/>
      <c r="G1523" s="193"/>
      <c r="H1523" s="193"/>
      <c r="I1523" s="193"/>
      <c r="J1523" s="193"/>
      <c r="K1523" s="193"/>
      <c r="L1523" s="193"/>
      <c r="M1523" s="193"/>
      <c r="N1523" s="193"/>
      <c r="O1523" s="193"/>
      <c r="P1523" s="193"/>
      <c r="Q1523" s="193"/>
      <c r="R1523" s="193"/>
      <c r="S1523" s="193"/>
      <c r="T1523" s="193"/>
      <c r="U1523" s="193"/>
      <c r="V1523" s="1068"/>
      <c r="W1523" s="1068"/>
      <c r="X1523" s="1321"/>
      <c r="Y1523" s="1068"/>
      <c r="Z1523" s="193"/>
      <c r="AA1523" s="193"/>
      <c r="AB1523" s="193"/>
      <c r="AC1523" s="193"/>
      <c r="AD1523" s="193"/>
      <c r="AE1523" s="193"/>
      <c r="AF1523" s="193"/>
    </row>
    <row r="1524" spans="1:32">
      <c r="A1524" s="193"/>
      <c r="B1524" s="193"/>
      <c r="C1524" s="193"/>
      <c r="D1524" s="193"/>
      <c r="E1524" s="193"/>
      <c r="F1524" s="193"/>
      <c r="G1524" s="193"/>
      <c r="H1524" s="193"/>
      <c r="I1524" s="193"/>
      <c r="J1524" s="193"/>
      <c r="K1524" s="193"/>
      <c r="L1524" s="193"/>
      <c r="M1524" s="193"/>
      <c r="N1524" s="193"/>
      <c r="O1524" s="193"/>
      <c r="P1524" s="193"/>
      <c r="Q1524" s="193"/>
      <c r="R1524" s="193"/>
      <c r="S1524" s="193"/>
      <c r="T1524" s="193"/>
      <c r="U1524" s="193"/>
      <c r="V1524" s="1068"/>
      <c r="W1524" s="1068"/>
      <c r="X1524" s="1321"/>
      <c r="Y1524" s="1068"/>
      <c r="Z1524" s="193"/>
      <c r="AA1524" s="193"/>
      <c r="AB1524" s="193"/>
      <c r="AC1524" s="193"/>
      <c r="AD1524" s="193"/>
      <c r="AE1524" s="193"/>
      <c r="AF1524" s="193"/>
    </row>
    <row r="1525" spans="1:32">
      <c r="A1525" s="193"/>
      <c r="B1525" s="193"/>
      <c r="C1525" s="193"/>
      <c r="D1525" s="193"/>
      <c r="E1525" s="193"/>
      <c r="F1525" s="193"/>
      <c r="G1525" s="193"/>
      <c r="H1525" s="193"/>
      <c r="I1525" s="193"/>
      <c r="J1525" s="193"/>
      <c r="K1525" s="193"/>
      <c r="L1525" s="193"/>
      <c r="M1525" s="193"/>
      <c r="N1525" s="193"/>
      <c r="O1525" s="193"/>
      <c r="P1525" s="193"/>
      <c r="Q1525" s="193"/>
      <c r="R1525" s="193"/>
      <c r="S1525" s="193"/>
      <c r="T1525" s="193"/>
      <c r="U1525" s="193"/>
      <c r="V1525" s="1068"/>
      <c r="W1525" s="1068"/>
      <c r="X1525" s="1321"/>
      <c r="Y1525" s="1068"/>
      <c r="Z1525" s="193"/>
      <c r="AA1525" s="193"/>
      <c r="AB1525" s="193"/>
      <c r="AC1525" s="193"/>
      <c r="AD1525" s="193"/>
      <c r="AE1525" s="193"/>
      <c r="AF1525" s="193"/>
    </row>
    <row r="1526" spans="1:32">
      <c r="A1526" s="193"/>
      <c r="B1526" s="193"/>
      <c r="C1526" s="193"/>
      <c r="D1526" s="193"/>
      <c r="E1526" s="193"/>
      <c r="F1526" s="193"/>
      <c r="G1526" s="193"/>
      <c r="H1526" s="193"/>
      <c r="I1526" s="193"/>
      <c r="J1526" s="193"/>
      <c r="K1526" s="193"/>
      <c r="L1526" s="193"/>
      <c r="M1526" s="193"/>
      <c r="N1526" s="193"/>
      <c r="O1526" s="193"/>
      <c r="P1526" s="193"/>
      <c r="Q1526" s="193"/>
      <c r="R1526" s="193"/>
      <c r="S1526" s="193"/>
      <c r="T1526" s="193"/>
      <c r="U1526" s="193"/>
      <c r="V1526" s="1068"/>
      <c r="W1526" s="1068"/>
      <c r="X1526" s="1321"/>
      <c r="Y1526" s="1068"/>
      <c r="Z1526" s="193"/>
      <c r="AA1526" s="193"/>
      <c r="AB1526" s="193"/>
      <c r="AC1526" s="193"/>
      <c r="AD1526" s="193"/>
      <c r="AE1526" s="193"/>
      <c r="AF1526" s="193"/>
    </row>
    <row r="1527" spans="1:32">
      <c r="A1527" s="193"/>
      <c r="B1527" s="193"/>
      <c r="C1527" s="193"/>
      <c r="D1527" s="193"/>
      <c r="E1527" s="193"/>
      <c r="F1527" s="193"/>
      <c r="G1527" s="193"/>
      <c r="H1527" s="193"/>
      <c r="I1527" s="193"/>
      <c r="J1527" s="193"/>
      <c r="K1527" s="193"/>
      <c r="L1527" s="193"/>
      <c r="M1527" s="193"/>
      <c r="N1527" s="193"/>
      <c r="O1527" s="193"/>
      <c r="P1527" s="193"/>
      <c r="Q1527" s="193"/>
      <c r="R1527" s="193"/>
      <c r="S1527" s="193"/>
      <c r="T1527" s="193"/>
      <c r="U1527" s="193"/>
      <c r="V1527" s="1068"/>
      <c r="W1527" s="1068"/>
      <c r="X1527" s="1321"/>
      <c r="Y1527" s="1068"/>
      <c r="Z1527" s="193"/>
      <c r="AA1527" s="193"/>
      <c r="AB1527" s="193"/>
      <c r="AC1527" s="193"/>
      <c r="AD1527" s="193"/>
      <c r="AE1527" s="193"/>
      <c r="AF1527" s="193"/>
    </row>
    <row r="1528" spans="1:32">
      <c r="A1528" s="193"/>
      <c r="B1528" s="193"/>
      <c r="C1528" s="193"/>
      <c r="D1528" s="193"/>
      <c r="E1528" s="193"/>
      <c r="F1528" s="193"/>
      <c r="G1528" s="193"/>
      <c r="H1528" s="193"/>
      <c r="I1528" s="193"/>
      <c r="J1528" s="193"/>
      <c r="K1528" s="193"/>
      <c r="L1528" s="193"/>
      <c r="M1528" s="193"/>
      <c r="N1528" s="193"/>
      <c r="O1528" s="193"/>
      <c r="P1528" s="193"/>
      <c r="Q1528" s="193"/>
      <c r="R1528" s="193"/>
      <c r="S1528" s="193"/>
      <c r="T1528" s="193"/>
      <c r="U1528" s="193"/>
      <c r="V1528" s="1068"/>
      <c r="W1528" s="1068"/>
      <c r="X1528" s="1321"/>
      <c r="Y1528" s="1068"/>
      <c r="Z1528" s="193"/>
      <c r="AA1528" s="193"/>
      <c r="AB1528" s="193"/>
      <c r="AC1528" s="193"/>
      <c r="AD1528" s="193"/>
      <c r="AE1528" s="193"/>
      <c r="AF1528" s="193"/>
    </row>
    <row r="1529" spans="1:32">
      <c r="A1529" s="193"/>
      <c r="B1529" s="193"/>
      <c r="C1529" s="193"/>
      <c r="D1529" s="193"/>
      <c r="E1529" s="193"/>
      <c r="F1529" s="193"/>
      <c r="G1529" s="193"/>
      <c r="H1529" s="193"/>
      <c r="I1529" s="193"/>
      <c r="J1529" s="193"/>
      <c r="K1529" s="193"/>
      <c r="L1529" s="193"/>
      <c r="M1529" s="193"/>
      <c r="N1529" s="193"/>
      <c r="O1529" s="193"/>
      <c r="P1529" s="193"/>
      <c r="Q1529" s="193"/>
      <c r="R1529" s="193"/>
      <c r="S1529" s="193"/>
      <c r="T1529" s="193"/>
      <c r="U1529" s="193"/>
      <c r="V1529" s="1068"/>
      <c r="W1529" s="1068"/>
      <c r="X1529" s="1321"/>
      <c r="Y1529" s="1068"/>
      <c r="Z1529" s="193"/>
      <c r="AA1529" s="193"/>
      <c r="AB1529" s="193"/>
      <c r="AC1529" s="193"/>
      <c r="AD1529" s="193"/>
      <c r="AE1529" s="193"/>
      <c r="AF1529" s="193"/>
    </row>
    <row r="1530" spans="1:32">
      <c r="A1530" s="193"/>
      <c r="B1530" s="193"/>
      <c r="C1530" s="193"/>
      <c r="D1530" s="193"/>
      <c r="E1530" s="193"/>
      <c r="F1530" s="193"/>
      <c r="G1530" s="193"/>
      <c r="H1530" s="193"/>
      <c r="I1530" s="193"/>
      <c r="J1530" s="193"/>
      <c r="K1530" s="193"/>
      <c r="L1530" s="193"/>
      <c r="M1530" s="193"/>
      <c r="N1530" s="193"/>
      <c r="O1530" s="193"/>
      <c r="P1530" s="193"/>
      <c r="Q1530" s="193"/>
      <c r="R1530" s="193"/>
      <c r="S1530" s="193"/>
      <c r="T1530" s="193"/>
      <c r="U1530" s="193"/>
      <c r="V1530" s="1068"/>
      <c r="W1530" s="1068"/>
      <c r="X1530" s="1321"/>
      <c r="Y1530" s="1068"/>
      <c r="Z1530" s="193"/>
      <c r="AA1530" s="193"/>
      <c r="AB1530" s="193"/>
      <c r="AC1530" s="193"/>
      <c r="AD1530" s="193"/>
      <c r="AE1530" s="193"/>
      <c r="AF1530" s="193"/>
    </row>
    <row r="1531" spans="1:32">
      <c r="A1531" s="193"/>
      <c r="B1531" s="193"/>
      <c r="C1531" s="193"/>
      <c r="D1531" s="193"/>
      <c r="E1531" s="193"/>
      <c r="F1531" s="193"/>
      <c r="G1531" s="193"/>
      <c r="H1531" s="193"/>
      <c r="I1531" s="193"/>
      <c r="J1531" s="193"/>
      <c r="K1531" s="193"/>
      <c r="L1531" s="193"/>
      <c r="M1531" s="193"/>
      <c r="N1531" s="193"/>
      <c r="O1531" s="193"/>
      <c r="P1531" s="193"/>
      <c r="Q1531" s="193"/>
      <c r="R1531" s="193"/>
      <c r="S1531" s="193"/>
      <c r="T1531" s="193"/>
      <c r="U1531" s="193"/>
      <c r="V1531" s="1068"/>
      <c r="W1531" s="1068"/>
      <c r="X1531" s="1321"/>
      <c r="Y1531" s="1068"/>
      <c r="Z1531" s="193"/>
      <c r="AA1531" s="193"/>
      <c r="AB1531" s="193"/>
      <c r="AC1531" s="193"/>
      <c r="AD1531" s="193"/>
      <c r="AE1531" s="193"/>
      <c r="AF1531" s="193"/>
    </row>
    <row r="1532" spans="1:32">
      <c r="A1532" s="193"/>
      <c r="B1532" s="193"/>
      <c r="C1532" s="193"/>
      <c r="D1532" s="193"/>
      <c r="E1532" s="193"/>
      <c r="F1532" s="193"/>
      <c r="G1532" s="193"/>
      <c r="H1532" s="193"/>
      <c r="I1532" s="193"/>
      <c r="J1532" s="193"/>
      <c r="K1532" s="193"/>
      <c r="L1532" s="193"/>
      <c r="M1532" s="193"/>
      <c r="N1532" s="193"/>
      <c r="O1532" s="193"/>
      <c r="P1532" s="193"/>
      <c r="Q1532" s="193"/>
      <c r="R1532" s="193"/>
      <c r="S1532" s="193"/>
      <c r="T1532" s="193"/>
      <c r="U1532" s="193"/>
      <c r="V1532" s="1068"/>
      <c r="W1532" s="1068"/>
      <c r="X1532" s="1321"/>
      <c r="Y1532" s="1068"/>
      <c r="Z1532" s="193"/>
      <c r="AA1532" s="193"/>
      <c r="AB1532" s="193"/>
      <c r="AC1532" s="193"/>
      <c r="AD1532" s="193"/>
      <c r="AE1532" s="193"/>
      <c r="AF1532" s="193"/>
    </row>
    <row r="1533" spans="1:32">
      <c r="A1533" s="193"/>
      <c r="B1533" s="193"/>
      <c r="C1533" s="193"/>
      <c r="D1533" s="193"/>
      <c r="E1533" s="193"/>
      <c r="F1533" s="193"/>
      <c r="G1533" s="193"/>
      <c r="H1533" s="193"/>
      <c r="I1533" s="193"/>
      <c r="J1533" s="193"/>
      <c r="K1533" s="193"/>
      <c r="L1533" s="193"/>
      <c r="M1533" s="193"/>
      <c r="N1533" s="193"/>
      <c r="O1533" s="193"/>
      <c r="P1533" s="193"/>
      <c r="Q1533" s="193"/>
      <c r="R1533" s="193"/>
      <c r="S1533" s="193"/>
      <c r="T1533" s="193"/>
      <c r="U1533" s="193"/>
      <c r="V1533" s="1068"/>
      <c r="W1533" s="1068"/>
      <c r="X1533" s="1321"/>
      <c r="Y1533" s="1068"/>
      <c r="Z1533" s="193"/>
      <c r="AA1533" s="193"/>
      <c r="AB1533" s="193"/>
      <c r="AC1533" s="193"/>
      <c r="AD1533" s="193"/>
      <c r="AE1533" s="193"/>
      <c r="AF1533" s="193"/>
    </row>
    <row r="1534" spans="1:32">
      <c r="A1534" s="193"/>
      <c r="B1534" s="193"/>
      <c r="C1534" s="193"/>
      <c r="D1534" s="193"/>
      <c r="E1534" s="193"/>
      <c r="F1534" s="193"/>
      <c r="G1534" s="193"/>
      <c r="H1534" s="193"/>
      <c r="I1534" s="193"/>
      <c r="J1534" s="193"/>
      <c r="K1534" s="193"/>
      <c r="L1534" s="193"/>
      <c r="M1534" s="193"/>
      <c r="N1534" s="193"/>
      <c r="O1534" s="193"/>
      <c r="P1534" s="193"/>
      <c r="Q1534" s="193"/>
      <c r="R1534" s="193"/>
      <c r="S1534" s="193"/>
      <c r="T1534" s="193"/>
      <c r="U1534" s="193"/>
      <c r="V1534" s="1068"/>
      <c r="W1534" s="1068"/>
      <c r="X1534" s="1321"/>
      <c r="Y1534" s="1068"/>
      <c r="Z1534" s="193"/>
      <c r="AA1534" s="193"/>
      <c r="AB1534" s="193"/>
      <c r="AC1534" s="193"/>
      <c r="AD1534" s="193"/>
      <c r="AE1534" s="193"/>
      <c r="AF1534" s="193"/>
    </row>
    <row r="1535" spans="1:32">
      <c r="A1535" s="193"/>
      <c r="B1535" s="193"/>
      <c r="C1535" s="193"/>
      <c r="D1535" s="193"/>
      <c r="E1535" s="193"/>
      <c r="F1535" s="193"/>
      <c r="G1535" s="193"/>
      <c r="H1535" s="193"/>
      <c r="I1535" s="193"/>
      <c r="J1535" s="193"/>
      <c r="K1535" s="193"/>
      <c r="L1535" s="193"/>
      <c r="M1535" s="193"/>
      <c r="N1535" s="193"/>
      <c r="O1535" s="193"/>
      <c r="P1535" s="193"/>
      <c r="Q1535" s="193"/>
      <c r="R1535" s="193"/>
      <c r="S1535" s="193"/>
      <c r="T1535" s="193"/>
      <c r="U1535" s="193"/>
      <c r="V1535" s="1068"/>
      <c r="W1535" s="1068"/>
      <c r="X1535" s="1321"/>
      <c r="Y1535" s="1068"/>
      <c r="Z1535" s="193"/>
      <c r="AA1535" s="193"/>
      <c r="AB1535" s="193"/>
      <c r="AC1535" s="193"/>
      <c r="AD1535" s="193"/>
      <c r="AE1535" s="193"/>
      <c r="AF1535" s="193"/>
    </row>
    <row r="1536" spans="1:32">
      <c r="A1536" s="193"/>
      <c r="B1536" s="193"/>
      <c r="C1536" s="193"/>
      <c r="D1536" s="193"/>
      <c r="E1536" s="193"/>
      <c r="F1536" s="193"/>
      <c r="G1536" s="193"/>
      <c r="H1536" s="193"/>
      <c r="I1536" s="193"/>
      <c r="J1536" s="193"/>
      <c r="K1536" s="193"/>
      <c r="L1536" s="193"/>
      <c r="M1536" s="193"/>
      <c r="N1536" s="193"/>
      <c r="O1536" s="193"/>
      <c r="P1536" s="193"/>
      <c r="Q1536" s="193"/>
      <c r="R1536" s="193"/>
      <c r="S1536" s="193"/>
      <c r="T1536" s="193"/>
      <c r="U1536" s="193"/>
      <c r="V1536" s="1068"/>
      <c r="W1536" s="1068"/>
      <c r="X1536" s="1321"/>
      <c r="Y1536" s="1068"/>
      <c r="Z1536" s="193"/>
      <c r="AA1536" s="193"/>
      <c r="AB1536" s="193"/>
      <c r="AC1536" s="193"/>
      <c r="AD1536" s="193"/>
      <c r="AE1536" s="193"/>
      <c r="AF1536" s="193"/>
    </row>
    <row r="1537" spans="1:32">
      <c r="A1537" s="193"/>
      <c r="B1537" s="193"/>
      <c r="C1537" s="193"/>
      <c r="D1537" s="193"/>
      <c r="E1537" s="193"/>
      <c r="F1537" s="193"/>
      <c r="G1537" s="193"/>
      <c r="H1537" s="193"/>
      <c r="I1537" s="193"/>
      <c r="J1537" s="193"/>
      <c r="K1537" s="193"/>
      <c r="L1537" s="193"/>
      <c r="M1537" s="193"/>
      <c r="N1537" s="193"/>
      <c r="O1537" s="193"/>
      <c r="P1537" s="193"/>
      <c r="Q1537" s="193"/>
      <c r="R1537" s="193"/>
      <c r="S1537" s="193"/>
      <c r="T1537" s="193"/>
      <c r="U1537" s="193"/>
      <c r="V1537" s="1068"/>
      <c r="W1537" s="1068"/>
      <c r="X1537" s="1321"/>
      <c r="Y1537" s="1068"/>
      <c r="Z1537" s="193"/>
      <c r="AA1537" s="193"/>
      <c r="AB1537" s="193"/>
      <c r="AC1537" s="193"/>
      <c r="AD1537" s="193"/>
      <c r="AE1537" s="193"/>
      <c r="AF1537" s="193"/>
    </row>
    <row r="1538" spans="1:32">
      <c r="A1538" s="193"/>
      <c r="B1538" s="193"/>
      <c r="C1538" s="193"/>
      <c r="D1538" s="193"/>
      <c r="E1538" s="193"/>
      <c r="F1538" s="193"/>
      <c r="G1538" s="193"/>
      <c r="H1538" s="193"/>
      <c r="I1538" s="193"/>
      <c r="J1538" s="193"/>
      <c r="K1538" s="193"/>
      <c r="L1538" s="193"/>
      <c r="M1538" s="193"/>
      <c r="N1538" s="193"/>
      <c r="O1538" s="193"/>
      <c r="P1538" s="193"/>
      <c r="Q1538" s="193"/>
      <c r="R1538" s="193"/>
      <c r="S1538" s="193"/>
      <c r="T1538" s="193"/>
      <c r="U1538" s="193"/>
      <c r="V1538" s="1068"/>
      <c r="W1538" s="1068"/>
      <c r="X1538" s="1321"/>
      <c r="Y1538" s="1068"/>
      <c r="Z1538" s="193"/>
      <c r="AA1538" s="193"/>
      <c r="AB1538" s="193"/>
      <c r="AC1538" s="193"/>
      <c r="AD1538" s="193"/>
      <c r="AE1538" s="193"/>
      <c r="AF1538" s="193"/>
    </row>
    <row r="1539" spans="1:32">
      <c r="A1539" s="193"/>
      <c r="B1539" s="193"/>
      <c r="C1539" s="193"/>
      <c r="D1539" s="193"/>
      <c r="E1539" s="193"/>
      <c r="F1539" s="193"/>
      <c r="G1539" s="193"/>
      <c r="H1539" s="193"/>
      <c r="I1539" s="193"/>
      <c r="J1539" s="193"/>
      <c r="K1539" s="193"/>
      <c r="L1539" s="193"/>
      <c r="M1539" s="193"/>
      <c r="N1539" s="193"/>
      <c r="O1539" s="193"/>
      <c r="P1539" s="193"/>
      <c r="Q1539" s="193"/>
      <c r="R1539" s="193"/>
      <c r="S1539" s="193"/>
      <c r="T1539" s="193"/>
      <c r="U1539" s="193"/>
      <c r="V1539" s="1068"/>
      <c r="W1539" s="1068"/>
      <c r="X1539" s="1321"/>
      <c r="Y1539" s="1068"/>
      <c r="Z1539" s="193"/>
      <c r="AA1539" s="193"/>
      <c r="AB1539" s="193"/>
      <c r="AC1539" s="193"/>
      <c r="AD1539" s="193"/>
      <c r="AE1539" s="193"/>
      <c r="AF1539" s="193"/>
    </row>
    <row r="1540" spans="1:32">
      <c r="A1540" s="193"/>
      <c r="B1540" s="193"/>
      <c r="C1540" s="193"/>
      <c r="D1540" s="193"/>
      <c r="E1540" s="193"/>
      <c r="F1540" s="193"/>
      <c r="G1540" s="193"/>
      <c r="H1540" s="193"/>
      <c r="I1540" s="193"/>
      <c r="J1540" s="193"/>
      <c r="K1540" s="193"/>
      <c r="L1540" s="193"/>
      <c r="M1540" s="193"/>
      <c r="N1540" s="193"/>
      <c r="O1540" s="193"/>
      <c r="P1540" s="193"/>
      <c r="Q1540" s="193"/>
      <c r="R1540" s="193"/>
      <c r="S1540" s="193"/>
      <c r="T1540" s="193"/>
      <c r="U1540" s="193"/>
      <c r="V1540" s="1068"/>
      <c r="W1540" s="1068"/>
      <c r="X1540" s="1321"/>
      <c r="Y1540" s="1068"/>
      <c r="Z1540" s="193"/>
      <c r="AA1540" s="193"/>
      <c r="AB1540" s="193"/>
      <c r="AC1540" s="193"/>
      <c r="AD1540" s="193"/>
      <c r="AE1540" s="193"/>
      <c r="AF1540" s="193"/>
    </row>
    <row r="1541" spans="1:32">
      <c r="A1541" s="193"/>
      <c r="B1541" s="193"/>
      <c r="C1541" s="193"/>
      <c r="D1541" s="193"/>
      <c r="E1541" s="193"/>
      <c r="F1541" s="193"/>
      <c r="G1541" s="193"/>
      <c r="H1541" s="193"/>
      <c r="I1541" s="193"/>
      <c r="J1541" s="193"/>
      <c r="K1541" s="193"/>
      <c r="L1541" s="193"/>
      <c r="M1541" s="193"/>
      <c r="N1541" s="193"/>
      <c r="O1541" s="193"/>
      <c r="P1541" s="193"/>
      <c r="Q1541" s="193"/>
      <c r="R1541" s="193"/>
      <c r="S1541" s="193"/>
      <c r="T1541" s="193"/>
      <c r="U1541" s="193"/>
      <c r="V1541" s="1068"/>
      <c r="W1541" s="1068"/>
      <c r="X1541" s="1321"/>
      <c r="Y1541" s="1068"/>
      <c r="Z1541" s="193"/>
      <c r="AA1541" s="193"/>
      <c r="AB1541" s="193"/>
      <c r="AC1541" s="193"/>
      <c r="AD1541" s="193"/>
      <c r="AE1541" s="193"/>
      <c r="AF1541" s="193"/>
    </row>
    <row r="1542" spans="1:32">
      <c r="A1542" s="193"/>
      <c r="B1542" s="193"/>
      <c r="C1542" s="193"/>
      <c r="D1542" s="193"/>
      <c r="E1542" s="193"/>
      <c r="F1542" s="193"/>
      <c r="G1542" s="193"/>
      <c r="H1542" s="193"/>
      <c r="I1542" s="193"/>
      <c r="J1542" s="193"/>
      <c r="K1542" s="193"/>
      <c r="L1542" s="193"/>
      <c r="M1542" s="193"/>
      <c r="N1542" s="193"/>
      <c r="O1542" s="193"/>
      <c r="P1542" s="193"/>
      <c r="Q1542" s="193"/>
      <c r="R1542" s="193"/>
      <c r="S1542" s="193"/>
      <c r="T1542" s="193"/>
      <c r="U1542" s="193"/>
      <c r="V1542" s="1068"/>
      <c r="W1542" s="1068"/>
      <c r="X1542" s="1321"/>
      <c r="Y1542" s="1068"/>
      <c r="Z1542" s="193"/>
      <c r="AA1542" s="193"/>
      <c r="AB1542" s="193"/>
      <c r="AC1542" s="193"/>
      <c r="AD1542" s="193"/>
      <c r="AE1542" s="193"/>
      <c r="AF1542" s="193"/>
    </row>
    <row r="1543" spans="1:32">
      <c r="A1543" s="193"/>
      <c r="B1543" s="193"/>
      <c r="C1543" s="193"/>
      <c r="D1543" s="193"/>
      <c r="E1543" s="193"/>
      <c r="F1543" s="193"/>
      <c r="G1543" s="193"/>
      <c r="H1543" s="193"/>
      <c r="I1543" s="193"/>
      <c r="J1543" s="193"/>
      <c r="K1543" s="193"/>
      <c r="L1543" s="193"/>
      <c r="M1543" s="193"/>
      <c r="N1543" s="193"/>
      <c r="O1543" s="193"/>
      <c r="P1543" s="193"/>
      <c r="Q1543" s="193"/>
      <c r="R1543" s="193"/>
      <c r="S1543" s="193"/>
      <c r="T1543" s="193"/>
      <c r="U1543" s="193"/>
      <c r="V1543" s="1068"/>
      <c r="W1543" s="1068"/>
      <c r="X1543" s="1321"/>
      <c r="Y1543" s="1068"/>
      <c r="Z1543" s="193"/>
      <c r="AA1543" s="193"/>
      <c r="AB1543" s="193"/>
      <c r="AC1543" s="193"/>
      <c r="AD1543" s="193"/>
      <c r="AE1543" s="193"/>
      <c r="AF1543" s="193"/>
    </row>
    <row r="1544" spans="1:32">
      <c r="A1544" s="193"/>
      <c r="B1544" s="193"/>
      <c r="C1544" s="193"/>
      <c r="D1544" s="193"/>
      <c r="E1544" s="193"/>
      <c r="F1544" s="193"/>
      <c r="G1544" s="193"/>
      <c r="H1544" s="193"/>
      <c r="I1544" s="193"/>
      <c r="J1544" s="193"/>
      <c r="K1544" s="193"/>
      <c r="L1544" s="193"/>
      <c r="M1544" s="193"/>
      <c r="N1544" s="193"/>
      <c r="O1544" s="193"/>
      <c r="P1544" s="193"/>
      <c r="Q1544" s="193"/>
      <c r="R1544" s="193"/>
      <c r="S1544" s="193"/>
      <c r="T1544" s="193"/>
      <c r="U1544" s="193"/>
      <c r="V1544" s="1068"/>
      <c r="W1544" s="1068"/>
      <c r="X1544" s="1321"/>
      <c r="Y1544" s="1068"/>
      <c r="Z1544" s="193"/>
      <c r="AA1544" s="193"/>
      <c r="AB1544" s="193"/>
      <c r="AC1544" s="193"/>
      <c r="AD1544" s="193"/>
      <c r="AE1544" s="193"/>
      <c r="AF1544" s="193"/>
    </row>
    <row r="1545" spans="1:32">
      <c r="A1545" s="193"/>
      <c r="B1545" s="193"/>
      <c r="C1545" s="193"/>
      <c r="D1545" s="193"/>
      <c r="E1545" s="193"/>
      <c r="F1545" s="193"/>
      <c r="G1545" s="193"/>
      <c r="H1545" s="193"/>
      <c r="I1545" s="193"/>
      <c r="J1545" s="193"/>
      <c r="K1545" s="193"/>
      <c r="L1545" s="193"/>
      <c r="M1545" s="193"/>
      <c r="N1545" s="193"/>
      <c r="O1545" s="193"/>
      <c r="P1545" s="193"/>
      <c r="Q1545" s="193"/>
      <c r="R1545" s="193"/>
      <c r="S1545" s="193"/>
      <c r="T1545" s="193"/>
      <c r="U1545" s="193"/>
      <c r="V1545" s="1068"/>
      <c r="W1545" s="1068"/>
      <c r="X1545" s="1321"/>
      <c r="Y1545" s="1068"/>
      <c r="Z1545" s="193"/>
      <c r="AA1545" s="193"/>
      <c r="AB1545" s="193"/>
      <c r="AC1545" s="193"/>
      <c r="AD1545" s="193"/>
      <c r="AE1545" s="193"/>
      <c r="AF1545" s="193"/>
    </row>
    <row r="1546" spans="1:32">
      <c r="A1546" s="193"/>
      <c r="B1546" s="193"/>
      <c r="C1546" s="193"/>
      <c r="D1546" s="193"/>
      <c r="E1546" s="193"/>
      <c r="F1546" s="193"/>
      <c r="G1546" s="193"/>
      <c r="H1546" s="193"/>
      <c r="I1546" s="193"/>
      <c r="J1546" s="193"/>
      <c r="K1546" s="193"/>
      <c r="L1546" s="193"/>
      <c r="M1546" s="193"/>
      <c r="N1546" s="193"/>
      <c r="O1546" s="193"/>
      <c r="P1546" s="193"/>
      <c r="Q1546" s="193"/>
      <c r="R1546" s="193"/>
      <c r="S1546" s="193"/>
      <c r="T1546" s="193"/>
      <c r="U1546" s="193"/>
      <c r="V1546" s="1068"/>
      <c r="W1546" s="1068"/>
      <c r="X1546" s="1321"/>
      <c r="Y1546" s="1068"/>
      <c r="Z1546" s="193"/>
      <c r="AA1546" s="193"/>
      <c r="AB1546" s="193"/>
      <c r="AC1546" s="193"/>
      <c r="AD1546" s="193"/>
      <c r="AE1546" s="193"/>
      <c r="AF1546" s="193"/>
    </row>
    <row r="1547" spans="1:32">
      <c r="A1547" s="193"/>
      <c r="B1547" s="193"/>
      <c r="C1547" s="193"/>
      <c r="D1547" s="193"/>
      <c r="E1547" s="193"/>
      <c r="F1547" s="193"/>
      <c r="G1547" s="193"/>
      <c r="H1547" s="193"/>
      <c r="I1547" s="193"/>
      <c r="J1547" s="193"/>
      <c r="K1547" s="193"/>
      <c r="L1547" s="193"/>
      <c r="M1547" s="193"/>
      <c r="N1547" s="193"/>
      <c r="O1547" s="193"/>
      <c r="P1547" s="193"/>
      <c r="Q1547" s="193"/>
      <c r="R1547" s="193"/>
      <c r="S1547" s="193"/>
      <c r="T1547" s="193"/>
      <c r="U1547" s="193"/>
      <c r="V1547" s="1068"/>
      <c r="W1547" s="1068"/>
      <c r="X1547" s="1321"/>
      <c r="Y1547" s="1068"/>
      <c r="Z1547" s="193"/>
      <c r="AA1547" s="193"/>
      <c r="AB1547" s="193"/>
      <c r="AC1547" s="193"/>
      <c r="AD1547" s="193"/>
      <c r="AE1547" s="193"/>
      <c r="AF1547" s="193"/>
    </row>
    <row r="1548" spans="1:32">
      <c r="A1548" s="193"/>
      <c r="B1548" s="193"/>
      <c r="C1548" s="193"/>
      <c r="D1548" s="193"/>
      <c r="E1548" s="193"/>
      <c r="F1548" s="193"/>
      <c r="G1548" s="193"/>
      <c r="H1548" s="193"/>
      <c r="I1548" s="193"/>
      <c r="J1548" s="193"/>
      <c r="K1548" s="193"/>
      <c r="L1548" s="193"/>
      <c r="M1548" s="193"/>
      <c r="N1548" s="193"/>
      <c r="O1548" s="193"/>
      <c r="P1548" s="193"/>
      <c r="Q1548" s="193"/>
      <c r="R1548" s="193"/>
      <c r="S1548" s="193"/>
      <c r="T1548" s="193"/>
      <c r="U1548" s="193"/>
      <c r="V1548" s="1068"/>
      <c r="W1548" s="1068"/>
      <c r="X1548" s="1321"/>
      <c r="Y1548" s="1068"/>
      <c r="Z1548" s="193"/>
      <c r="AA1548" s="193"/>
      <c r="AB1548" s="193"/>
      <c r="AC1548" s="193"/>
      <c r="AD1548" s="193"/>
      <c r="AE1548" s="193"/>
      <c r="AF1548" s="193"/>
    </row>
    <row r="1549" spans="1:32">
      <c r="A1549" s="193"/>
      <c r="B1549" s="193"/>
      <c r="C1549" s="193"/>
      <c r="D1549" s="193"/>
      <c r="E1549" s="193"/>
      <c r="F1549" s="193"/>
      <c r="G1549" s="193"/>
      <c r="H1549" s="193"/>
      <c r="I1549" s="193"/>
      <c r="J1549" s="193"/>
      <c r="K1549" s="193"/>
      <c r="L1549" s="193"/>
      <c r="M1549" s="193"/>
      <c r="N1549" s="193"/>
      <c r="O1549" s="193"/>
      <c r="P1549" s="193"/>
      <c r="Q1549" s="193"/>
      <c r="R1549" s="193"/>
      <c r="S1549" s="193"/>
      <c r="T1549" s="193"/>
      <c r="U1549" s="193"/>
      <c r="V1549" s="1068"/>
      <c r="W1549" s="1068"/>
      <c r="X1549" s="1321"/>
      <c r="Y1549" s="1068"/>
      <c r="Z1549" s="193"/>
      <c r="AA1549" s="193"/>
      <c r="AB1549" s="193"/>
      <c r="AC1549" s="193"/>
      <c r="AD1549" s="193"/>
      <c r="AE1549" s="193"/>
      <c r="AF1549" s="193"/>
    </row>
    <row r="1550" spans="1:32">
      <c r="A1550" s="193"/>
      <c r="B1550" s="193"/>
      <c r="C1550" s="193"/>
      <c r="D1550" s="193"/>
      <c r="E1550" s="193"/>
      <c r="F1550" s="193"/>
      <c r="G1550" s="193"/>
      <c r="H1550" s="193"/>
      <c r="I1550" s="193"/>
      <c r="J1550" s="193"/>
      <c r="K1550" s="193"/>
      <c r="L1550" s="193"/>
      <c r="M1550" s="193"/>
      <c r="N1550" s="193"/>
      <c r="O1550" s="193"/>
      <c r="P1550" s="193"/>
      <c r="Q1550" s="193"/>
      <c r="R1550" s="193"/>
      <c r="S1550" s="193"/>
      <c r="T1550" s="193"/>
      <c r="U1550" s="193"/>
      <c r="V1550" s="1068"/>
      <c r="W1550" s="1068"/>
      <c r="X1550" s="1321"/>
      <c r="Y1550" s="1068"/>
      <c r="Z1550" s="193"/>
      <c r="AA1550" s="193"/>
      <c r="AB1550" s="193"/>
      <c r="AC1550" s="193"/>
      <c r="AD1550" s="193"/>
      <c r="AE1550" s="193"/>
      <c r="AF1550" s="193"/>
    </row>
    <row r="1551" spans="1:32">
      <c r="A1551" s="193"/>
      <c r="B1551" s="193"/>
      <c r="C1551" s="193"/>
      <c r="D1551" s="193"/>
      <c r="E1551" s="193"/>
      <c r="F1551" s="193"/>
      <c r="G1551" s="193"/>
      <c r="H1551" s="193"/>
      <c r="I1551" s="193"/>
      <c r="J1551" s="193"/>
      <c r="K1551" s="193"/>
      <c r="L1551" s="193"/>
      <c r="M1551" s="193"/>
      <c r="N1551" s="193"/>
      <c r="O1551" s="193"/>
      <c r="P1551" s="193"/>
      <c r="Q1551" s="193"/>
      <c r="R1551" s="193"/>
      <c r="S1551" s="193"/>
      <c r="T1551" s="193"/>
      <c r="U1551" s="193"/>
      <c r="V1551" s="1068"/>
      <c r="W1551" s="1068"/>
      <c r="X1551" s="1321"/>
      <c r="Y1551" s="1068"/>
      <c r="Z1551" s="193"/>
      <c r="AA1551" s="193"/>
      <c r="AB1551" s="193"/>
      <c r="AC1551" s="193"/>
      <c r="AD1551" s="193"/>
      <c r="AE1551" s="193"/>
      <c r="AF1551" s="193"/>
    </row>
    <row r="1552" spans="1:32">
      <c r="A1552" s="193"/>
      <c r="B1552" s="193"/>
      <c r="C1552" s="193"/>
      <c r="D1552" s="193"/>
      <c r="E1552" s="193"/>
      <c r="F1552" s="193"/>
      <c r="G1552" s="193"/>
      <c r="H1552" s="193"/>
      <c r="I1552" s="193"/>
      <c r="J1552" s="193"/>
      <c r="K1552" s="193"/>
      <c r="L1552" s="193"/>
      <c r="M1552" s="193"/>
      <c r="N1552" s="193"/>
      <c r="O1552" s="193"/>
      <c r="P1552" s="193"/>
      <c r="Q1552" s="193"/>
      <c r="R1552" s="193"/>
      <c r="S1552" s="193"/>
      <c r="T1552" s="193"/>
      <c r="U1552" s="193"/>
      <c r="V1552" s="1068"/>
      <c r="W1552" s="1068"/>
      <c r="X1552" s="1321"/>
      <c r="Y1552" s="1068"/>
      <c r="Z1552" s="193"/>
      <c r="AA1552" s="193"/>
      <c r="AB1552" s="193"/>
      <c r="AC1552" s="193"/>
      <c r="AD1552" s="193"/>
      <c r="AE1552" s="193"/>
      <c r="AF1552" s="193"/>
    </row>
    <row r="1553" spans="1:32">
      <c r="A1553" s="193"/>
      <c r="B1553" s="193"/>
      <c r="C1553" s="193"/>
      <c r="D1553" s="193"/>
      <c r="E1553" s="193"/>
      <c r="F1553" s="193"/>
      <c r="G1553" s="193"/>
      <c r="H1553" s="193"/>
      <c r="I1553" s="193"/>
      <c r="J1553" s="193"/>
      <c r="K1553" s="193"/>
      <c r="L1553" s="193"/>
      <c r="M1553" s="193"/>
      <c r="N1553" s="193"/>
      <c r="O1553" s="193"/>
      <c r="P1553" s="193"/>
      <c r="Q1553" s="193"/>
      <c r="R1553" s="193"/>
      <c r="S1553" s="193"/>
      <c r="T1553" s="193"/>
      <c r="U1553" s="193"/>
      <c r="V1553" s="1068"/>
      <c r="W1553" s="1068"/>
      <c r="X1553" s="1321"/>
      <c r="Y1553" s="1068"/>
      <c r="Z1553" s="193"/>
      <c r="AA1553" s="193"/>
      <c r="AB1553" s="193"/>
      <c r="AC1553" s="193"/>
      <c r="AD1553" s="193"/>
      <c r="AE1553" s="193"/>
      <c r="AF1553" s="193"/>
    </row>
    <row r="1554" spans="1:32">
      <c r="A1554" s="193"/>
      <c r="B1554" s="193"/>
      <c r="C1554" s="193"/>
      <c r="D1554" s="193"/>
      <c r="E1554" s="193"/>
      <c r="F1554" s="193"/>
      <c r="G1554" s="193"/>
      <c r="H1554" s="193"/>
      <c r="I1554" s="193"/>
      <c r="J1554" s="193"/>
      <c r="K1554" s="193"/>
      <c r="L1554" s="193"/>
      <c r="M1554" s="193"/>
      <c r="N1554" s="193"/>
      <c r="O1554" s="193"/>
      <c r="P1554" s="193"/>
      <c r="Q1554" s="193"/>
      <c r="R1554" s="193"/>
      <c r="S1554" s="193"/>
      <c r="T1554" s="193"/>
      <c r="U1554" s="193"/>
      <c r="V1554" s="1068"/>
      <c r="W1554" s="1068"/>
      <c r="X1554" s="1321"/>
      <c r="Y1554" s="1068"/>
      <c r="Z1554" s="193"/>
      <c r="AA1554" s="193"/>
      <c r="AB1554" s="193"/>
      <c r="AC1554" s="193"/>
      <c r="AD1554" s="193"/>
      <c r="AE1554" s="193"/>
      <c r="AF1554" s="193"/>
    </row>
    <row r="1555" spans="1:32">
      <c r="A1555" s="193"/>
      <c r="B1555" s="193"/>
      <c r="C1555" s="193"/>
      <c r="D1555" s="193"/>
      <c r="E1555" s="193"/>
      <c r="F1555" s="193"/>
      <c r="G1555" s="193"/>
      <c r="H1555" s="193"/>
      <c r="I1555" s="193"/>
      <c r="J1555" s="193"/>
      <c r="K1555" s="193"/>
      <c r="L1555" s="193"/>
      <c r="M1555" s="193"/>
      <c r="N1555" s="193"/>
      <c r="O1555" s="193"/>
      <c r="P1555" s="193"/>
      <c r="Q1555" s="193"/>
      <c r="R1555" s="193"/>
      <c r="S1555" s="193"/>
      <c r="T1555" s="193"/>
      <c r="U1555" s="193"/>
      <c r="V1555" s="1068"/>
      <c r="W1555" s="1068"/>
      <c r="X1555" s="1321"/>
      <c r="Y1555" s="1068"/>
      <c r="Z1555" s="193"/>
      <c r="AA1555" s="193"/>
      <c r="AB1555" s="193"/>
      <c r="AC1555" s="193"/>
      <c r="AD1555" s="193"/>
      <c r="AE1555" s="193"/>
      <c r="AF1555" s="193"/>
    </row>
    <row r="1556" spans="1:32">
      <c r="A1556" s="193"/>
      <c r="B1556" s="193"/>
      <c r="C1556" s="193"/>
      <c r="D1556" s="193"/>
      <c r="E1556" s="193"/>
      <c r="F1556" s="193"/>
      <c r="G1556" s="193"/>
      <c r="H1556" s="193"/>
      <c r="I1556" s="193"/>
      <c r="J1556" s="193"/>
      <c r="K1556" s="193"/>
      <c r="L1556" s="193"/>
      <c r="M1556" s="193"/>
      <c r="N1556" s="193"/>
      <c r="O1556" s="193"/>
      <c r="P1556" s="193"/>
      <c r="Q1556" s="193"/>
      <c r="R1556" s="193"/>
      <c r="S1556" s="193"/>
      <c r="T1556" s="193"/>
      <c r="U1556" s="193"/>
      <c r="V1556" s="1068"/>
      <c r="W1556" s="1068"/>
      <c r="X1556" s="1321"/>
      <c r="Y1556" s="1068"/>
      <c r="Z1556" s="193"/>
      <c r="AA1556" s="193"/>
      <c r="AB1556" s="193"/>
      <c r="AC1556" s="193"/>
      <c r="AD1556" s="193"/>
      <c r="AE1556" s="193"/>
      <c r="AF1556" s="193"/>
    </row>
    <row r="1557" spans="1:32">
      <c r="A1557" s="193"/>
      <c r="B1557" s="193"/>
      <c r="C1557" s="193"/>
      <c r="D1557" s="193"/>
      <c r="E1557" s="193"/>
      <c r="F1557" s="193"/>
      <c r="G1557" s="193"/>
      <c r="H1557" s="193"/>
      <c r="I1557" s="193"/>
      <c r="J1557" s="193"/>
      <c r="K1557" s="193"/>
      <c r="L1557" s="193"/>
      <c r="M1557" s="193"/>
      <c r="N1557" s="193"/>
      <c r="O1557" s="193"/>
      <c r="P1557" s="193"/>
      <c r="Q1557" s="193"/>
      <c r="R1557" s="193"/>
      <c r="S1557" s="193"/>
      <c r="T1557" s="193"/>
      <c r="U1557" s="193"/>
      <c r="V1557" s="1068"/>
      <c r="W1557" s="1068"/>
      <c r="X1557" s="1321"/>
      <c r="Y1557" s="1068"/>
      <c r="Z1557" s="193"/>
      <c r="AA1557" s="193"/>
      <c r="AB1557" s="193"/>
      <c r="AC1557" s="193"/>
      <c r="AD1557" s="193"/>
      <c r="AE1557" s="193"/>
      <c r="AF1557" s="193"/>
    </row>
    <row r="1558" spans="1:32">
      <c r="A1558" s="193"/>
      <c r="B1558" s="193"/>
      <c r="C1558" s="193"/>
      <c r="D1558" s="193"/>
      <c r="E1558" s="193"/>
      <c r="F1558" s="193"/>
      <c r="G1558" s="193"/>
      <c r="H1558" s="193"/>
      <c r="I1558" s="193"/>
      <c r="J1558" s="193"/>
      <c r="K1558" s="193"/>
      <c r="L1558" s="193"/>
      <c r="M1558" s="193"/>
      <c r="N1558" s="193"/>
      <c r="O1558" s="193"/>
      <c r="P1558" s="193"/>
      <c r="Q1558" s="193"/>
      <c r="R1558" s="193"/>
      <c r="S1558" s="193"/>
      <c r="T1558" s="193"/>
      <c r="U1558" s="193"/>
      <c r="V1558" s="1068"/>
      <c r="W1558" s="1068"/>
      <c r="X1558" s="1321"/>
      <c r="Y1558" s="1068"/>
      <c r="Z1558" s="193"/>
      <c r="AA1558" s="193"/>
      <c r="AB1558" s="193"/>
      <c r="AC1558" s="193"/>
      <c r="AD1558" s="193"/>
      <c r="AE1558" s="193"/>
      <c r="AF1558" s="193"/>
    </row>
    <row r="1559" spans="1:32">
      <c r="A1559" s="193"/>
      <c r="B1559" s="193"/>
      <c r="C1559" s="193"/>
      <c r="D1559" s="193"/>
      <c r="E1559" s="193"/>
      <c r="F1559" s="193"/>
      <c r="G1559" s="193"/>
      <c r="H1559" s="193"/>
      <c r="I1559" s="193"/>
      <c r="J1559" s="193"/>
      <c r="K1559" s="193"/>
      <c r="L1559" s="193"/>
      <c r="M1559" s="193"/>
      <c r="N1559" s="193"/>
      <c r="O1559" s="193"/>
      <c r="P1559" s="193"/>
      <c r="Q1559" s="193"/>
      <c r="R1559" s="193"/>
      <c r="S1559" s="193"/>
      <c r="T1559" s="193"/>
      <c r="U1559" s="193"/>
      <c r="V1559" s="1068"/>
      <c r="W1559" s="1068"/>
      <c r="X1559" s="1321"/>
      <c r="Y1559" s="1068"/>
      <c r="Z1559" s="193"/>
      <c r="AA1559" s="193"/>
      <c r="AB1559" s="193"/>
      <c r="AC1559" s="193"/>
      <c r="AD1559" s="193"/>
      <c r="AE1559" s="193"/>
      <c r="AF1559" s="193"/>
    </row>
    <row r="1560" spans="1:32">
      <c r="A1560" s="193"/>
      <c r="B1560" s="193"/>
      <c r="C1560" s="193"/>
      <c r="D1560" s="193"/>
      <c r="E1560" s="193"/>
      <c r="F1560" s="193"/>
      <c r="G1560" s="193"/>
      <c r="H1560" s="193"/>
      <c r="I1560" s="193"/>
      <c r="J1560" s="193"/>
      <c r="K1560" s="193"/>
      <c r="L1560" s="193"/>
      <c r="M1560" s="193"/>
      <c r="N1560" s="193"/>
      <c r="O1560" s="193"/>
      <c r="P1560" s="193"/>
      <c r="Q1560" s="193"/>
      <c r="R1560" s="193"/>
      <c r="S1560" s="193"/>
      <c r="T1560" s="193"/>
      <c r="U1560" s="193"/>
      <c r="V1560" s="1068"/>
      <c r="W1560" s="1068"/>
      <c r="X1560" s="1321"/>
      <c r="Y1560" s="1068"/>
      <c r="Z1560" s="193"/>
      <c r="AA1560" s="193"/>
      <c r="AB1560" s="193"/>
      <c r="AC1560" s="193"/>
      <c r="AD1560" s="193"/>
      <c r="AE1560" s="193"/>
      <c r="AF1560" s="193"/>
    </row>
    <row r="1561" spans="1:32">
      <c r="A1561" s="193"/>
      <c r="B1561" s="193"/>
      <c r="C1561" s="193"/>
      <c r="D1561" s="193"/>
      <c r="E1561" s="193"/>
      <c r="F1561" s="193"/>
      <c r="G1561" s="193"/>
      <c r="H1561" s="193"/>
      <c r="I1561" s="193"/>
      <c r="J1561" s="193"/>
      <c r="K1561" s="193"/>
      <c r="L1561" s="193"/>
      <c r="M1561" s="193"/>
      <c r="N1561" s="193"/>
      <c r="O1561" s="193"/>
      <c r="P1561" s="193"/>
      <c r="Q1561" s="193"/>
      <c r="R1561" s="193"/>
      <c r="S1561" s="193"/>
      <c r="T1561" s="193"/>
      <c r="U1561" s="193"/>
      <c r="V1561" s="1068"/>
      <c r="W1561" s="1068"/>
      <c r="X1561" s="1321"/>
      <c r="Y1561" s="1068"/>
      <c r="Z1561" s="193"/>
      <c r="AA1561" s="193"/>
      <c r="AB1561" s="193"/>
      <c r="AC1561" s="193"/>
      <c r="AD1561" s="193"/>
      <c r="AE1561" s="193"/>
      <c r="AF1561" s="193"/>
    </row>
    <row r="1562" spans="1:32">
      <c r="A1562" s="193"/>
      <c r="B1562" s="193"/>
      <c r="C1562" s="193"/>
      <c r="D1562" s="193"/>
      <c r="E1562" s="193"/>
      <c r="F1562" s="193"/>
      <c r="G1562" s="193"/>
      <c r="H1562" s="193"/>
      <c r="I1562" s="193"/>
      <c r="J1562" s="193"/>
      <c r="K1562" s="193"/>
      <c r="L1562" s="193"/>
      <c r="M1562" s="193"/>
      <c r="N1562" s="193"/>
      <c r="O1562" s="193"/>
      <c r="P1562" s="193"/>
      <c r="Q1562" s="193"/>
      <c r="R1562" s="193"/>
      <c r="S1562" s="193"/>
      <c r="T1562" s="193"/>
      <c r="U1562" s="193"/>
      <c r="V1562" s="1068"/>
      <c r="W1562" s="1068"/>
      <c r="X1562" s="1321"/>
      <c r="Y1562" s="1068"/>
      <c r="Z1562" s="193"/>
      <c r="AA1562" s="193"/>
      <c r="AB1562" s="193"/>
      <c r="AC1562" s="193"/>
      <c r="AD1562" s="193"/>
      <c r="AE1562" s="193"/>
      <c r="AF1562" s="193"/>
    </row>
    <row r="1563" spans="1:32">
      <c r="A1563" s="193"/>
      <c r="B1563" s="193"/>
      <c r="C1563" s="193"/>
      <c r="D1563" s="193"/>
      <c r="E1563" s="193"/>
      <c r="F1563" s="193"/>
      <c r="G1563" s="193"/>
      <c r="H1563" s="193"/>
      <c r="I1563" s="193"/>
      <c r="J1563" s="193"/>
      <c r="K1563" s="193"/>
      <c r="L1563" s="193"/>
      <c r="M1563" s="193"/>
      <c r="N1563" s="193"/>
      <c r="O1563" s="193"/>
      <c r="P1563" s="193"/>
      <c r="Q1563" s="193"/>
      <c r="R1563" s="193"/>
      <c r="S1563" s="193"/>
      <c r="T1563" s="193"/>
      <c r="U1563" s="193"/>
      <c r="V1563" s="1068"/>
      <c r="W1563" s="1068"/>
      <c r="X1563" s="1321"/>
      <c r="Y1563" s="1068"/>
      <c r="Z1563" s="193"/>
      <c r="AA1563" s="193"/>
      <c r="AB1563" s="193"/>
      <c r="AC1563" s="193"/>
      <c r="AD1563" s="193"/>
      <c r="AE1563" s="193"/>
      <c r="AF1563" s="193"/>
    </row>
    <row r="1564" spans="1:32">
      <c r="A1564" s="193"/>
      <c r="B1564" s="193"/>
      <c r="C1564" s="193"/>
      <c r="D1564" s="193"/>
      <c r="E1564" s="193"/>
      <c r="F1564" s="193"/>
      <c r="G1564" s="193"/>
      <c r="H1564" s="193"/>
      <c r="I1564" s="193"/>
      <c r="J1564" s="193"/>
      <c r="K1564" s="193"/>
      <c r="L1564" s="193"/>
      <c r="M1564" s="193"/>
      <c r="N1564" s="193"/>
      <c r="O1564" s="193"/>
      <c r="P1564" s="193"/>
      <c r="Q1564" s="193"/>
      <c r="R1564" s="193"/>
      <c r="S1564" s="193"/>
      <c r="T1564" s="193"/>
      <c r="U1564" s="193"/>
      <c r="V1564" s="1068"/>
      <c r="W1564" s="1068"/>
      <c r="X1564" s="1321"/>
      <c r="Y1564" s="1068"/>
      <c r="Z1564" s="193"/>
      <c r="AA1564" s="193"/>
      <c r="AB1564" s="193"/>
      <c r="AC1564" s="193"/>
      <c r="AD1564" s="193"/>
      <c r="AE1564" s="193"/>
      <c r="AF1564" s="193"/>
    </row>
    <row r="1565" spans="1:32">
      <c r="A1565" s="193"/>
      <c r="B1565" s="193"/>
      <c r="C1565" s="193"/>
      <c r="D1565" s="193"/>
      <c r="E1565" s="193"/>
      <c r="F1565" s="193"/>
      <c r="G1565" s="193"/>
      <c r="H1565" s="193"/>
      <c r="I1565" s="193"/>
      <c r="J1565" s="193"/>
      <c r="K1565" s="193"/>
      <c r="L1565" s="193"/>
      <c r="M1565" s="193"/>
      <c r="N1565" s="193"/>
      <c r="O1565" s="193"/>
      <c r="P1565" s="193"/>
      <c r="Q1565" s="193"/>
      <c r="R1565" s="193"/>
      <c r="S1565" s="193"/>
      <c r="T1565" s="193"/>
      <c r="U1565" s="193"/>
      <c r="V1565" s="1068"/>
      <c r="W1565" s="1068"/>
      <c r="X1565" s="1321"/>
      <c r="Y1565" s="1068"/>
      <c r="Z1565" s="193"/>
      <c r="AA1565" s="193"/>
      <c r="AB1565" s="193"/>
      <c r="AC1565" s="193"/>
      <c r="AD1565" s="193"/>
      <c r="AE1565" s="193"/>
      <c r="AF1565" s="193"/>
    </row>
    <row r="1566" spans="1:32">
      <c r="A1566" s="193"/>
      <c r="B1566" s="193"/>
      <c r="C1566" s="193"/>
      <c r="D1566" s="193"/>
      <c r="E1566" s="193"/>
      <c r="F1566" s="193"/>
      <c r="G1566" s="193"/>
      <c r="H1566" s="193"/>
      <c r="I1566" s="193"/>
      <c r="J1566" s="193"/>
      <c r="K1566" s="193"/>
      <c r="L1566" s="193"/>
      <c r="M1566" s="193"/>
      <c r="N1566" s="193"/>
      <c r="O1566" s="193"/>
      <c r="P1566" s="193"/>
      <c r="Q1566" s="193"/>
      <c r="R1566" s="193"/>
      <c r="S1566" s="193"/>
      <c r="T1566" s="193"/>
      <c r="U1566" s="193"/>
      <c r="V1566" s="1068"/>
      <c r="W1566" s="1068"/>
      <c r="X1566" s="1321"/>
      <c r="Y1566" s="1068"/>
      <c r="Z1566" s="193"/>
      <c r="AA1566" s="193"/>
      <c r="AB1566" s="193"/>
      <c r="AC1566" s="193"/>
      <c r="AD1566" s="193"/>
      <c r="AE1566" s="193"/>
      <c r="AF1566" s="193"/>
    </row>
    <row r="1567" spans="1:32">
      <c r="A1567" s="193"/>
      <c r="B1567" s="193"/>
      <c r="C1567" s="193"/>
      <c r="D1567" s="193"/>
      <c r="E1567" s="193"/>
      <c r="F1567" s="193"/>
      <c r="G1567" s="193"/>
      <c r="H1567" s="193"/>
      <c r="I1567" s="193"/>
      <c r="J1567" s="193"/>
      <c r="K1567" s="193"/>
      <c r="L1567" s="193"/>
      <c r="M1567" s="193"/>
      <c r="N1567" s="193"/>
      <c r="O1567" s="193"/>
      <c r="P1567" s="193"/>
      <c r="Q1567" s="193"/>
      <c r="R1567" s="193"/>
      <c r="S1567" s="193"/>
      <c r="T1567" s="193"/>
      <c r="U1567" s="193"/>
      <c r="V1567" s="1068"/>
      <c r="W1567" s="1068"/>
      <c r="X1567" s="1321"/>
      <c r="Y1567" s="1068"/>
      <c r="Z1567" s="193"/>
      <c r="AA1567" s="193"/>
      <c r="AB1567" s="193"/>
      <c r="AC1567" s="193"/>
      <c r="AD1567" s="193"/>
      <c r="AE1567" s="193"/>
      <c r="AF1567" s="193"/>
    </row>
    <row r="1568" spans="1:32">
      <c r="A1568" s="193"/>
      <c r="B1568" s="193"/>
      <c r="C1568" s="193"/>
      <c r="D1568" s="193"/>
      <c r="E1568" s="193"/>
      <c r="F1568" s="193"/>
      <c r="G1568" s="193"/>
      <c r="H1568" s="193"/>
      <c r="I1568" s="193"/>
      <c r="J1568" s="193"/>
      <c r="K1568" s="193"/>
      <c r="L1568" s="193"/>
      <c r="M1568" s="193"/>
      <c r="N1568" s="193"/>
      <c r="O1568" s="193"/>
      <c r="P1568" s="193"/>
      <c r="Q1568" s="193"/>
      <c r="R1568" s="193"/>
      <c r="S1568" s="193"/>
      <c r="T1568" s="193"/>
      <c r="U1568" s="193"/>
      <c r="V1568" s="1068"/>
      <c r="W1568" s="1068"/>
      <c r="X1568" s="1321"/>
      <c r="Y1568" s="1068"/>
      <c r="Z1568" s="193"/>
      <c r="AA1568" s="193"/>
      <c r="AB1568" s="193"/>
      <c r="AC1568" s="193"/>
      <c r="AD1568" s="193"/>
      <c r="AE1568" s="193"/>
      <c r="AF1568" s="193"/>
    </row>
    <row r="1569" spans="1:32">
      <c r="A1569" s="193"/>
      <c r="B1569" s="193"/>
      <c r="C1569" s="193"/>
      <c r="D1569" s="193"/>
      <c r="E1569" s="193"/>
      <c r="F1569" s="193"/>
      <c r="G1569" s="193"/>
      <c r="H1569" s="193"/>
      <c r="I1569" s="193"/>
      <c r="J1569" s="193"/>
      <c r="K1569" s="193"/>
      <c r="L1569" s="193"/>
      <c r="M1569" s="193"/>
      <c r="N1569" s="193"/>
      <c r="O1569" s="193"/>
      <c r="P1569" s="193"/>
      <c r="Q1569" s="193"/>
      <c r="R1569" s="193"/>
      <c r="S1569" s="193"/>
      <c r="T1569" s="193"/>
      <c r="U1569" s="193"/>
      <c r="V1569" s="1068"/>
      <c r="W1569" s="1068"/>
      <c r="X1569" s="1321"/>
      <c r="Y1569" s="1068"/>
      <c r="Z1569" s="193"/>
      <c r="AA1569" s="193"/>
      <c r="AB1569" s="193"/>
      <c r="AC1569" s="193"/>
      <c r="AD1569" s="193"/>
      <c r="AE1569" s="193"/>
      <c r="AF1569" s="193"/>
    </row>
    <row r="1570" spans="1:32">
      <c r="A1570" s="193"/>
      <c r="B1570" s="193"/>
      <c r="C1570" s="193"/>
      <c r="D1570" s="193"/>
      <c r="E1570" s="193"/>
      <c r="F1570" s="193"/>
      <c r="G1570" s="193"/>
      <c r="H1570" s="193"/>
      <c r="I1570" s="193"/>
      <c r="J1570" s="193"/>
      <c r="K1570" s="193"/>
      <c r="L1570" s="193"/>
      <c r="M1570" s="193"/>
      <c r="N1570" s="193"/>
      <c r="O1570" s="193"/>
      <c r="P1570" s="193"/>
      <c r="Q1570" s="193"/>
      <c r="R1570" s="193"/>
      <c r="S1570" s="193"/>
      <c r="T1570" s="193"/>
      <c r="U1570" s="193"/>
      <c r="V1570" s="1068"/>
      <c r="W1570" s="1068"/>
      <c r="X1570" s="1321"/>
      <c r="Y1570" s="1068"/>
      <c r="Z1570" s="193"/>
      <c r="AA1570" s="193"/>
      <c r="AB1570" s="193"/>
      <c r="AC1570" s="193"/>
      <c r="AD1570" s="193"/>
      <c r="AE1570" s="193"/>
      <c r="AF1570" s="193"/>
    </row>
    <row r="1571" spans="1:32">
      <c r="A1571" s="193"/>
      <c r="B1571" s="193"/>
      <c r="C1571" s="193"/>
      <c r="D1571" s="193"/>
      <c r="E1571" s="193"/>
      <c r="F1571" s="193"/>
      <c r="G1571" s="193"/>
      <c r="H1571" s="193"/>
      <c r="I1571" s="193"/>
      <c r="J1571" s="193"/>
      <c r="K1571" s="193"/>
      <c r="L1571" s="193"/>
      <c r="M1571" s="193"/>
      <c r="N1571" s="193"/>
      <c r="O1571" s="193"/>
      <c r="P1571" s="193"/>
      <c r="Q1571" s="193"/>
      <c r="R1571" s="193"/>
      <c r="S1571" s="193"/>
      <c r="T1571" s="193"/>
      <c r="U1571" s="193"/>
      <c r="V1571" s="1068"/>
      <c r="W1571" s="1068"/>
      <c r="X1571" s="1321"/>
      <c r="Y1571" s="1068"/>
      <c r="Z1571" s="193"/>
      <c r="AA1571" s="193"/>
      <c r="AB1571" s="193"/>
      <c r="AC1571" s="193"/>
      <c r="AD1571" s="193"/>
      <c r="AE1571" s="193"/>
      <c r="AF1571" s="193"/>
    </row>
    <row r="1572" spans="1:32">
      <c r="A1572" s="193"/>
      <c r="B1572" s="193"/>
      <c r="C1572" s="193"/>
      <c r="D1572" s="193"/>
      <c r="E1572" s="193"/>
      <c r="F1572" s="193"/>
      <c r="G1572" s="193"/>
      <c r="H1572" s="193"/>
      <c r="I1572" s="193"/>
      <c r="J1572" s="193"/>
      <c r="K1572" s="193"/>
      <c r="L1572" s="193"/>
      <c r="M1572" s="193"/>
      <c r="N1572" s="193"/>
      <c r="O1572" s="193"/>
      <c r="P1572" s="193"/>
      <c r="Q1572" s="193"/>
      <c r="R1572" s="193"/>
      <c r="S1572" s="193"/>
      <c r="T1572" s="193"/>
      <c r="U1572" s="193"/>
      <c r="V1572" s="1068"/>
      <c r="W1572" s="1068"/>
      <c r="X1572" s="1321"/>
      <c r="Y1572" s="1068"/>
      <c r="Z1572" s="193"/>
      <c r="AA1572" s="193"/>
      <c r="AB1572" s="193"/>
      <c r="AC1572" s="193"/>
      <c r="AD1572" s="193"/>
      <c r="AE1572" s="193"/>
      <c r="AF1572" s="193"/>
    </row>
    <row r="1573" spans="1:32">
      <c r="A1573" s="193"/>
      <c r="B1573" s="193"/>
      <c r="C1573" s="193"/>
      <c r="D1573" s="193"/>
      <c r="E1573" s="193"/>
      <c r="F1573" s="193"/>
      <c r="G1573" s="193"/>
      <c r="H1573" s="193"/>
      <c r="I1573" s="193"/>
      <c r="J1573" s="193"/>
      <c r="K1573" s="193"/>
      <c r="L1573" s="193"/>
      <c r="M1573" s="193"/>
      <c r="N1573" s="193"/>
      <c r="O1573" s="193"/>
      <c r="P1573" s="193"/>
      <c r="Q1573" s="193"/>
      <c r="R1573" s="193"/>
      <c r="S1573" s="193"/>
      <c r="T1573" s="193"/>
      <c r="U1573" s="193"/>
      <c r="V1573" s="1068"/>
      <c r="W1573" s="1068"/>
      <c r="X1573" s="1321"/>
      <c r="Y1573" s="1068"/>
      <c r="Z1573" s="193"/>
      <c r="AA1573" s="193"/>
      <c r="AB1573" s="193"/>
      <c r="AC1573" s="193"/>
      <c r="AD1573" s="193"/>
      <c r="AE1573" s="193"/>
      <c r="AF1573" s="193"/>
    </row>
    <row r="1574" spans="1:32">
      <c r="A1574" s="193"/>
      <c r="B1574" s="193"/>
      <c r="C1574" s="193"/>
      <c r="D1574" s="193"/>
      <c r="E1574" s="193"/>
      <c r="F1574" s="193"/>
      <c r="G1574" s="193"/>
      <c r="H1574" s="193"/>
      <c r="I1574" s="193"/>
      <c r="J1574" s="193"/>
      <c r="K1574" s="193"/>
      <c r="L1574" s="193"/>
      <c r="M1574" s="193"/>
      <c r="N1574" s="193"/>
      <c r="O1574" s="193"/>
      <c r="P1574" s="193"/>
      <c r="Q1574" s="193"/>
      <c r="R1574" s="193"/>
      <c r="S1574" s="193"/>
      <c r="T1574" s="193"/>
      <c r="U1574" s="193"/>
      <c r="V1574" s="1068"/>
      <c r="W1574" s="1068"/>
      <c r="X1574" s="1321"/>
      <c r="Y1574" s="1068"/>
      <c r="Z1574" s="193"/>
      <c r="AA1574" s="193"/>
      <c r="AB1574" s="193"/>
      <c r="AC1574" s="193"/>
      <c r="AD1574" s="193"/>
      <c r="AE1574" s="193"/>
      <c r="AF1574" s="193"/>
    </row>
    <row r="1575" spans="1:32">
      <c r="A1575" s="193"/>
      <c r="B1575" s="193"/>
      <c r="C1575" s="193"/>
      <c r="D1575" s="193"/>
      <c r="E1575" s="193"/>
      <c r="F1575" s="193"/>
      <c r="G1575" s="193"/>
      <c r="H1575" s="193"/>
      <c r="I1575" s="193"/>
      <c r="J1575" s="193"/>
      <c r="K1575" s="193"/>
      <c r="L1575" s="193"/>
      <c r="M1575" s="193"/>
      <c r="N1575" s="193"/>
      <c r="O1575" s="193"/>
      <c r="P1575" s="193"/>
      <c r="Q1575" s="193"/>
      <c r="R1575" s="193"/>
      <c r="S1575" s="193"/>
      <c r="T1575" s="193"/>
      <c r="U1575" s="193"/>
      <c r="V1575" s="1068"/>
      <c r="W1575" s="1068"/>
      <c r="X1575" s="1321"/>
      <c r="Y1575" s="1068"/>
      <c r="Z1575" s="193"/>
      <c r="AA1575" s="193"/>
      <c r="AB1575" s="193"/>
      <c r="AC1575" s="193"/>
      <c r="AD1575" s="193"/>
      <c r="AE1575" s="193"/>
      <c r="AF1575" s="193"/>
    </row>
    <row r="1576" spans="1:32">
      <c r="A1576" s="193"/>
      <c r="B1576" s="193"/>
      <c r="C1576" s="193"/>
      <c r="D1576" s="193"/>
      <c r="E1576" s="193"/>
      <c r="F1576" s="193"/>
      <c r="G1576" s="193"/>
      <c r="H1576" s="193"/>
      <c r="I1576" s="193"/>
      <c r="J1576" s="193"/>
      <c r="K1576" s="193"/>
      <c r="L1576" s="193"/>
      <c r="M1576" s="193"/>
      <c r="N1576" s="193"/>
      <c r="O1576" s="193"/>
      <c r="P1576" s="193"/>
      <c r="Q1576" s="193"/>
      <c r="R1576" s="193"/>
      <c r="S1576" s="193"/>
      <c r="T1576" s="193"/>
      <c r="U1576" s="193"/>
      <c r="V1576" s="1068"/>
      <c r="W1576" s="1068"/>
      <c r="X1576" s="1321"/>
      <c r="Y1576" s="1068"/>
      <c r="Z1576" s="193"/>
      <c r="AA1576" s="193"/>
      <c r="AB1576" s="193"/>
      <c r="AC1576" s="193"/>
      <c r="AD1576" s="193"/>
      <c r="AE1576" s="193"/>
      <c r="AF1576" s="193"/>
    </row>
    <row r="1577" spans="1:32">
      <c r="A1577" s="193"/>
      <c r="B1577" s="193"/>
      <c r="C1577" s="193"/>
      <c r="D1577" s="193"/>
      <c r="E1577" s="193"/>
      <c r="F1577" s="193"/>
      <c r="G1577" s="193"/>
      <c r="H1577" s="193"/>
      <c r="I1577" s="193"/>
      <c r="J1577" s="193"/>
      <c r="K1577" s="193"/>
      <c r="L1577" s="193"/>
      <c r="M1577" s="193"/>
      <c r="N1577" s="193"/>
      <c r="O1577" s="193"/>
      <c r="P1577" s="193"/>
      <c r="Q1577" s="193"/>
      <c r="R1577" s="193"/>
      <c r="S1577" s="193"/>
      <c r="T1577" s="193"/>
      <c r="U1577" s="193"/>
      <c r="V1577" s="1068"/>
      <c r="W1577" s="1068"/>
      <c r="X1577" s="1321"/>
      <c r="Y1577" s="1068"/>
      <c r="Z1577" s="193"/>
      <c r="AA1577" s="193"/>
      <c r="AB1577" s="193"/>
      <c r="AC1577" s="193"/>
      <c r="AD1577" s="193"/>
      <c r="AE1577" s="193"/>
      <c r="AF1577" s="193"/>
    </row>
    <row r="1578" spans="1:32">
      <c r="A1578" s="193"/>
      <c r="B1578" s="193"/>
      <c r="C1578" s="193"/>
      <c r="D1578" s="193"/>
      <c r="E1578" s="193"/>
      <c r="F1578" s="193"/>
      <c r="G1578" s="193"/>
      <c r="H1578" s="193"/>
      <c r="I1578" s="193"/>
      <c r="J1578" s="193"/>
      <c r="K1578" s="193"/>
      <c r="L1578" s="193"/>
      <c r="M1578" s="193"/>
      <c r="N1578" s="193"/>
      <c r="O1578" s="193"/>
      <c r="P1578" s="193"/>
      <c r="Q1578" s="193"/>
      <c r="R1578" s="193"/>
      <c r="S1578" s="193"/>
      <c r="T1578" s="193"/>
      <c r="U1578" s="193"/>
      <c r="V1578" s="1068"/>
      <c r="W1578" s="1068"/>
      <c r="X1578" s="1321"/>
      <c r="Y1578" s="1068"/>
      <c r="Z1578" s="193"/>
      <c r="AA1578" s="193"/>
      <c r="AB1578" s="193"/>
      <c r="AC1578" s="193"/>
      <c r="AD1578" s="193"/>
      <c r="AE1578" s="193"/>
      <c r="AF1578" s="193"/>
    </row>
    <row r="1579" spans="1:32">
      <c r="A1579" s="193"/>
      <c r="B1579" s="193"/>
      <c r="C1579" s="193"/>
      <c r="D1579" s="193"/>
      <c r="E1579" s="193"/>
      <c r="F1579" s="193"/>
      <c r="G1579" s="193"/>
      <c r="H1579" s="193"/>
      <c r="I1579" s="193"/>
      <c r="J1579" s="193"/>
      <c r="K1579" s="193"/>
      <c r="L1579" s="193"/>
      <c r="M1579" s="193"/>
      <c r="N1579" s="193"/>
      <c r="O1579" s="193"/>
      <c r="P1579" s="193"/>
      <c r="Q1579" s="193"/>
      <c r="R1579" s="193"/>
      <c r="S1579" s="193"/>
      <c r="T1579" s="193"/>
      <c r="U1579" s="193"/>
      <c r="V1579" s="1068"/>
      <c r="W1579" s="1068"/>
      <c r="X1579" s="1321"/>
      <c r="Y1579" s="1068"/>
      <c r="Z1579" s="193"/>
      <c r="AA1579" s="193"/>
      <c r="AB1579" s="193"/>
      <c r="AC1579" s="193"/>
      <c r="AD1579" s="193"/>
      <c r="AE1579" s="193"/>
      <c r="AF1579" s="193"/>
    </row>
    <row r="1580" spans="1:32">
      <c r="A1580" s="193"/>
      <c r="B1580" s="193"/>
      <c r="C1580" s="193"/>
      <c r="D1580" s="193"/>
      <c r="E1580" s="193"/>
      <c r="F1580" s="193"/>
      <c r="G1580" s="193"/>
      <c r="H1580" s="193"/>
      <c r="I1580" s="193"/>
      <c r="J1580" s="193"/>
      <c r="K1580" s="193"/>
      <c r="L1580" s="193"/>
      <c r="M1580" s="193"/>
      <c r="N1580" s="193"/>
      <c r="O1580" s="193"/>
      <c r="P1580" s="193"/>
      <c r="Q1580" s="193"/>
      <c r="R1580" s="193"/>
      <c r="S1580" s="193"/>
      <c r="T1580" s="193"/>
      <c r="U1580" s="193"/>
      <c r="V1580" s="1068"/>
      <c r="W1580" s="1068"/>
      <c r="X1580" s="1321"/>
      <c r="Y1580" s="1068"/>
      <c r="Z1580" s="193"/>
      <c r="AA1580" s="193"/>
      <c r="AB1580" s="193"/>
      <c r="AC1580" s="193"/>
      <c r="AD1580" s="193"/>
      <c r="AE1580" s="193"/>
      <c r="AF1580" s="193"/>
    </row>
    <row r="1581" spans="1:32">
      <c r="A1581" s="193"/>
      <c r="B1581" s="193"/>
      <c r="C1581" s="193"/>
      <c r="D1581" s="193"/>
      <c r="E1581" s="193"/>
      <c r="F1581" s="193"/>
      <c r="G1581" s="193"/>
      <c r="H1581" s="193"/>
      <c r="I1581" s="193"/>
      <c r="J1581" s="193"/>
      <c r="K1581" s="193"/>
      <c r="L1581" s="193"/>
      <c r="M1581" s="193"/>
      <c r="N1581" s="193"/>
      <c r="O1581" s="193"/>
      <c r="P1581" s="193"/>
      <c r="Q1581" s="193"/>
      <c r="R1581" s="193"/>
      <c r="S1581" s="193"/>
      <c r="T1581" s="193"/>
      <c r="U1581" s="193"/>
      <c r="V1581" s="1068"/>
      <c r="W1581" s="1068"/>
      <c r="X1581" s="1321"/>
      <c r="Y1581" s="1068"/>
      <c r="Z1581" s="193"/>
      <c r="AA1581" s="193"/>
      <c r="AB1581" s="193"/>
      <c r="AC1581" s="193"/>
      <c r="AD1581" s="193"/>
      <c r="AE1581" s="193"/>
      <c r="AF1581" s="193"/>
    </row>
    <row r="1582" spans="1:32">
      <c r="A1582" s="193"/>
      <c r="B1582" s="193"/>
      <c r="C1582" s="193"/>
      <c r="D1582" s="193"/>
      <c r="E1582" s="193"/>
      <c r="F1582" s="193"/>
      <c r="G1582" s="193"/>
      <c r="H1582" s="193"/>
      <c r="I1582" s="193"/>
      <c r="J1582" s="193"/>
      <c r="K1582" s="193"/>
      <c r="L1582" s="193"/>
      <c r="M1582" s="193"/>
      <c r="N1582" s="193"/>
      <c r="O1582" s="193"/>
      <c r="P1582" s="193"/>
      <c r="Q1582" s="193"/>
      <c r="R1582" s="193"/>
      <c r="S1582" s="193"/>
      <c r="T1582" s="193"/>
      <c r="U1582" s="193"/>
      <c r="V1582" s="1068"/>
      <c r="W1582" s="1068"/>
      <c r="X1582" s="1321"/>
      <c r="Y1582" s="1068"/>
      <c r="Z1582" s="193"/>
      <c r="AA1582" s="193"/>
      <c r="AB1582" s="193"/>
      <c r="AC1582" s="193"/>
      <c r="AD1582" s="193"/>
      <c r="AE1582" s="193"/>
      <c r="AF1582" s="193"/>
    </row>
    <row r="1583" spans="1:32">
      <c r="A1583" s="193"/>
      <c r="B1583" s="193"/>
      <c r="C1583" s="193"/>
      <c r="D1583" s="193"/>
      <c r="E1583" s="193"/>
      <c r="F1583" s="193"/>
      <c r="G1583" s="193"/>
      <c r="H1583" s="193"/>
      <c r="I1583" s="193"/>
      <c r="J1583" s="193"/>
      <c r="K1583" s="193"/>
      <c r="L1583" s="193"/>
      <c r="M1583" s="193"/>
      <c r="N1583" s="193"/>
      <c r="O1583" s="193"/>
      <c r="P1583" s="193"/>
      <c r="Q1583" s="193"/>
      <c r="R1583" s="193"/>
      <c r="S1583" s="193"/>
      <c r="T1583" s="193"/>
      <c r="U1583" s="193"/>
      <c r="V1583" s="1068"/>
      <c r="W1583" s="1068"/>
      <c r="X1583" s="1321"/>
      <c r="Y1583" s="1068"/>
      <c r="Z1583" s="193"/>
      <c r="AA1583" s="193"/>
      <c r="AB1583" s="193"/>
      <c r="AC1583" s="193"/>
      <c r="AD1583" s="193"/>
      <c r="AE1583" s="193"/>
      <c r="AF1583" s="193"/>
    </row>
    <row r="1584" spans="1:32">
      <c r="A1584" s="193"/>
      <c r="B1584" s="193"/>
      <c r="C1584" s="193"/>
      <c r="D1584" s="193"/>
      <c r="E1584" s="193"/>
      <c r="F1584" s="193"/>
      <c r="G1584" s="193"/>
      <c r="H1584" s="193"/>
      <c r="I1584" s="193"/>
      <c r="J1584" s="193"/>
      <c r="K1584" s="193"/>
      <c r="L1584" s="193"/>
      <c r="M1584" s="193"/>
      <c r="N1584" s="193"/>
      <c r="O1584" s="193"/>
      <c r="P1584" s="193"/>
      <c r="Q1584" s="193"/>
      <c r="R1584" s="193"/>
      <c r="S1584" s="193"/>
      <c r="T1584" s="193"/>
      <c r="U1584" s="193"/>
      <c r="V1584" s="1068"/>
      <c r="W1584" s="1068"/>
      <c r="X1584" s="1321"/>
      <c r="Y1584" s="1068"/>
      <c r="Z1584" s="193"/>
      <c r="AA1584" s="193"/>
      <c r="AB1584" s="193"/>
      <c r="AC1584" s="193"/>
      <c r="AD1584" s="193"/>
      <c r="AE1584" s="193"/>
      <c r="AF1584" s="193"/>
    </row>
    <row r="1585" spans="1:32">
      <c r="A1585" s="193"/>
      <c r="B1585" s="193"/>
      <c r="C1585" s="193"/>
      <c r="D1585" s="193"/>
      <c r="E1585" s="193"/>
      <c r="F1585" s="193"/>
      <c r="G1585" s="193"/>
      <c r="H1585" s="193"/>
      <c r="I1585" s="193"/>
      <c r="J1585" s="193"/>
      <c r="K1585" s="193"/>
      <c r="L1585" s="193"/>
      <c r="M1585" s="193"/>
      <c r="N1585" s="193"/>
      <c r="O1585" s="193"/>
      <c r="P1585" s="193"/>
      <c r="Q1585" s="193"/>
      <c r="R1585" s="193"/>
      <c r="S1585" s="193"/>
      <c r="T1585" s="193"/>
      <c r="U1585" s="193"/>
      <c r="V1585" s="1068"/>
      <c r="W1585" s="1068"/>
      <c r="X1585" s="1321"/>
      <c r="Y1585" s="1068"/>
      <c r="Z1585" s="193"/>
      <c r="AA1585" s="193"/>
      <c r="AB1585" s="193"/>
      <c r="AC1585" s="193"/>
      <c r="AD1585" s="193"/>
      <c r="AE1585" s="193"/>
      <c r="AF1585" s="193"/>
    </row>
    <row r="1586" spans="1:32">
      <c r="A1586" s="193"/>
      <c r="B1586" s="193"/>
      <c r="C1586" s="193"/>
      <c r="D1586" s="193"/>
      <c r="E1586" s="193"/>
      <c r="F1586" s="193"/>
      <c r="G1586" s="193"/>
      <c r="H1586" s="193"/>
      <c r="I1586" s="193"/>
      <c r="J1586" s="193"/>
      <c r="K1586" s="193"/>
      <c r="L1586" s="193"/>
      <c r="M1586" s="193"/>
      <c r="N1586" s="193"/>
      <c r="O1586" s="193"/>
      <c r="P1586" s="193"/>
      <c r="Q1586" s="193"/>
      <c r="R1586" s="193"/>
      <c r="S1586" s="193"/>
      <c r="T1586" s="193"/>
      <c r="U1586" s="193"/>
      <c r="V1586" s="1068"/>
      <c r="W1586" s="1068"/>
      <c r="X1586" s="1321"/>
      <c r="Y1586" s="1068"/>
      <c r="Z1586" s="193"/>
      <c r="AA1586" s="193"/>
      <c r="AB1586" s="193"/>
      <c r="AC1586" s="193"/>
      <c r="AD1586" s="193"/>
      <c r="AE1586" s="193"/>
      <c r="AF1586" s="193"/>
    </row>
    <row r="1587" spans="1:32">
      <c r="A1587" s="193"/>
      <c r="B1587" s="193"/>
      <c r="C1587" s="193"/>
      <c r="D1587" s="193"/>
      <c r="E1587" s="193"/>
      <c r="F1587" s="193"/>
      <c r="G1587" s="193"/>
      <c r="H1587" s="193"/>
      <c r="I1587" s="193"/>
      <c r="J1587" s="193"/>
      <c r="K1587" s="193"/>
      <c r="L1587" s="193"/>
      <c r="M1587" s="193"/>
      <c r="N1587" s="193"/>
      <c r="O1587" s="193"/>
      <c r="P1587" s="193"/>
      <c r="Q1587" s="193"/>
      <c r="R1587" s="193"/>
      <c r="S1587" s="193"/>
      <c r="T1587" s="193"/>
      <c r="U1587" s="193"/>
      <c r="V1587" s="1068"/>
      <c r="W1587" s="1068"/>
      <c r="X1587" s="1321"/>
      <c r="Y1587" s="1068"/>
      <c r="Z1587" s="193"/>
      <c r="AA1587" s="193"/>
      <c r="AB1587" s="193"/>
      <c r="AC1587" s="193"/>
      <c r="AD1587" s="193"/>
      <c r="AE1587" s="193"/>
      <c r="AF1587" s="193"/>
    </row>
    <row r="1588" spans="1:32">
      <c r="A1588" s="193"/>
      <c r="B1588" s="193"/>
      <c r="C1588" s="193"/>
      <c r="D1588" s="193"/>
      <c r="E1588" s="193"/>
      <c r="F1588" s="193"/>
      <c r="G1588" s="193"/>
      <c r="H1588" s="193"/>
      <c r="I1588" s="193"/>
      <c r="J1588" s="193"/>
      <c r="K1588" s="193"/>
      <c r="L1588" s="193"/>
      <c r="M1588" s="193"/>
      <c r="N1588" s="193"/>
      <c r="O1588" s="193"/>
      <c r="P1588" s="193"/>
      <c r="Q1588" s="193"/>
      <c r="R1588" s="193"/>
      <c r="S1588" s="193"/>
      <c r="T1588" s="193"/>
      <c r="U1588" s="193"/>
      <c r="V1588" s="1068"/>
      <c r="W1588" s="1068"/>
      <c r="X1588" s="1321"/>
      <c r="Y1588" s="1068"/>
      <c r="Z1588" s="193"/>
      <c r="AA1588" s="193"/>
      <c r="AB1588" s="193"/>
      <c r="AC1588" s="193"/>
      <c r="AD1588" s="193"/>
      <c r="AE1588" s="193"/>
      <c r="AF1588" s="193"/>
    </row>
    <row r="1589" spans="1:32">
      <c r="A1589" s="193"/>
      <c r="B1589" s="193"/>
      <c r="C1589" s="193"/>
      <c r="D1589" s="193"/>
      <c r="E1589" s="193"/>
      <c r="F1589" s="193"/>
      <c r="G1589" s="193"/>
      <c r="H1589" s="193"/>
      <c r="I1589" s="193"/>
      <c r="J1589" s="193"/>
      <c r="K1589" s="193"/>
      <c r="L1589" s="193"/>
      <c r="M1589" s="193"/>
      <c r="N1589" s="193"/>
      <c r="O1589" s="193"/>
      <c r="P1589" s="193"/>
      <c r="Q1589" s="193"/>
      <c r="R1589" s="193"/>
      <c r="S1589" s="193"/>
      <c r="T1589" s="193"/>
      <c r="U1589" s="193"/>
      <c r="V1589" s="1068"/>
      <c r="W1589" s="1068"/>
      <c r="X1589" s="1321"/>
      <c r="Y1589" s="1068"/>
      <c r="Z1589" s="193"/>
      <c r="AA1589" s="193"/>
      <c r="AB1589" s="193"/>
      <c r="AC1589" s="193"/>
      <c r="AD1589" s="193"/>
      <c r="AE1589" s="193"/>
      <c r="AF1589" s="193"/>
    </row>
    <row r="1590" spans="1:32">
      <c r="A1590" s="193"/>
      <c r="B1590" s="193"/>
      <c r="C1590" s="193"/>
      <c r="D1590" s="193"/>
      <c r="E1590" s="193"/>
      <c r="F1590" s="193"/>
      <c r="G1590" s="193"/>
      <c r="H1590" s="193"/>
      <c r="I1590" s="193"/>
      <c r="J1590" s="193"/>
      <c r="K1590" s="193"/>
      <c r="L1590" s="193"/>
      <c r="M1590" s="193"/>
      <c r="N1590" s="193"/>
      <c r="O1590" s="193"/>
      <c r="P1590" s="193"/>
      <c r="Q1590" s="193"/>
      <c r="R1590" s="193"/>
      <c r="S1590" s="193"/>
      <c r="T1590" s="193"/>
      <c r="U1590" s="193"/>
      <c r="V1590" s="1068"/>
      <c r="W1590" s="1068"/>
      <c r="X1590" s="1321"/>
      <c r="Y1590" s="1068"/>
      <c r="Z1590" s="193"/>
      <c r="AA1590" s="193"/>
      <c r="AB1590" s="193"/>
      <c r="AC1590" s="193"/>
      <c r="AD1590" s="193"/>
      <c r="AE1590" s="193"/>
      <c r="AF1590" s="193"/>
    </row>
    <row r="1591" spans="1:32">
      <c r="A1591" s="193"/>
      <c r="B1591" s="193"/>
      <c r="C1591" s="193"/>
      <c r="D1591" s="193"/>
      <c r="E1591" s="193"/>
      <c r="F1591" s="193"/>
      <c r="G1591" s="193"/>
      <c r="H1591" s="193"/>
      <c r="I1591" s="193"/>
      <c r="J1591" s="193"/>
      <c r="K1591" s="193"/>
      <c r="L1591" s="193"/>
      <c r="M1591" s="193"/>
      <c r="N1591" s="193"/>
      <c r="O1591" s="193"/>
      <c r="P1591" s="193"/>
      <c r="Q1591" s="193"/>
      <c r="R1591" s="193"/>
      <c r="S1591" s="193"/>
      <c r="T1591" s="193"/>
      <c r="U1591" s="193"/>
      <c r="V1591" s="1068"/>
      <c r="W1591" s="1068"/>
      <c r="X1591" s="1321"/>
      <c r="Y1591" s="1068"/>
      <c r="Z1591" s="193"/>
      <c r="AA1591" s="193"/>
      <c r="AB1591" s="193"/>
      <c r="AC1591" s="193"/>
      <c r="AD1591" s="193"/>
      <c r="AE1591" s="193"/>
      <c r="AF1591" s="193"/>
    </row>
    <row r="1592" spans="1:32">
      <c r="A1592" s="193"/>
      <c r="B1592" s="193"/>
      <c r="C1592" s="193"/>
      <c r="D1592" s="193"/>
      <c r="E1592" s="193"/>
      <c r="F1592" s="193"/>
      <c r="G1592" s="193"/>
      <c r="H1592" s="193"/>
      <c r="I1592" s="193"/>
      <c r="J1592" s="193"/>
      <c r="K1592" s="193"/>
      <c r="L1592" s="193"/>
      <c r="M1592" s="193"/>
      <c r="N1592" s="193"/>
      <c r="O1592" s="193"/>
      <c r="P1592" s="193"/>
      <c r="Q1592" s="193"/>
      <c r="R1592" s="193"/>
      <c r="S1592" s="193"/>
      <c r="T1592" s="193"/>
      <c r="U1592" s="193"/>
      <c r="V1592" s="1068"/>
      <c r="W1592" s="1068"/>
      <c r="X1592" s="1321"/>
      <c r="Y1592" s="1068"/>
      <c r="Z1592" s="193"/>
      <c r="AA1592" s="193"/>
      <c r="AB1592" s="193"/>
      <c r="AC1592" s="193"/>
      <c r="AD1592" s="193"/>
      <c r="AE1592" s="193"/>
      <c r="AF1592" s="193"/>
    </row>
    <row r="1593" spans="1:32">
      <c r="A1593" s="193"/>
      <c r="B1593" s="193"/>
      <c r="C1593" s="193"/>
      <c r="D1593" s="193"/>
      <c r="E1593" s="193"/>
      <c r="F1593" s="193"/>
      <c r="G1593" s="193"/>
      <c r="H1593" s="193"/>
      <c r="I1593" s="193"/>
      <c r="J1593" s="193"/>
      <c r="K1593" s="193"/>
      <c r="L1593" s="193"/>
      <c r="M1593" s="193"/>
      <c r="N1593" s="193"/>
      <c r="O1593" s="193"/>
      <c r="P1593" s="193"/>
      <c r="Q1593" s="193"/>
      <c r="R1593" s="193"/>
      <c r="S1593" s="193"/>
      <c r="T1593" s="193"/>
      <c r="U1593" s="193"/>
      <c r="V1593" s="1068"/>
      <c r="W1593" s="1068"/>
      <c r="X1593" s="1321"/>
      <c r="Y1593" s="1068"/>
      <c r="Z1593" s="193"/>
      <c r="AA1593" s="193"/>
      <c r="AB1593" s="193"/>
      <c r="AC1593" s="193"/>
      <c r="AD1593" s="193"/>
      <c r="AE1593" s="193"/>
      <c r="AF1593" s="193"/>
    </row>
    <row r="1594" spans="1:32">
      <c r="A1594" s="193"/>
      <c r="B1594" s="193"/>
      <c r="C1594" s="193"/>
      <c r="D1594" s="193"/>
      <c r="E1594" s="193"/>
      <c r="F1594" s="193"/>
      <c r="G1594" s="193"/>
      <c r="H1594" s="193"/>
      <c r="I1594" s="193"/>
      <c r="J1594" s="193"/>
      <c r="K1594" s="193"/>
      <c r="L1594" s="193"/>
      <c r="M1594" s="193"/>
      <c r="N1594" s="193"/>
      <c r="O1594" s="193"/>
      <c r="P1594" s="193"/>
      <c r="Q1594" s="193"/>
      <c r="R1594" s="193"/>
      <c r="S1594" s="193"/>
      <c r="T1594" s="193"/>
      <c r="U1594" s="193"/>
      <c r="V1594" s="1068"/>
      <c r="W1594" s="1068"/>
      <c r="X1594" s="1321"/>
      <c r="Y1594" s="1068"/>
      <c r="Z1594" s="193"/>
      <c r="AA1594" s="193"/>
      <c r="AB1594" s="193"/>
      <c r="AC1594" s="193"/>
      <c r="AD1594" s="193"/>
      <c r="AE1594" s="193"/>
      <c r="AF1594" s="193"/>
    </row>
    <row r="1595" spans="1:32">
      <c r="A1595" s="193"/>
      <c r="B1595" s="193"/>
      <c r="C1595" s="193"/>
      <c r="D1595" s="193"/>
      <c r="E1595" s="193"/>
      <c r="F1595" s="193"/>
      <c r="G1595" s="193"/>
      <c r="H1595" s="193"/>
      <c r="I1595" s="193"/>
      <c r="J1595" s="193"/>
      <c r="K1595" s="193"/>
      <c r="L1595" s="193"/>
      <c r="M1595" s="193"/>
      <c r="N1595" s="193"/>
      <c r="O1595" s="193"/>
      <c r="P1595" s="193"/>
      <c r="Q1595" s="193"/>
      <c r="R1595" s="193"/>
      <c r="S1595" s="193"/>
      <c r="T1595" s="193"/>
      <c r="U1595" s="193"/>
      <c r="V1595" s="1068"/>
      <c r="W1595" s="1068"/>
      <c r="X1595" s="1321"/>
      <c r="Y1595" s="1068"/>
      <c r="Z1595" s="193"/>
      <c r="AA1595" s="193"/>
      <c r="AB1595" s="193"/>
      <c r="AC1595" s="193"/>
      <c r="AD1595" s="193"/>
      <c r="AE1595" s="193"/>
      <c r="AF1595" s="193"/>
    </row>
    <row r="1596" spans="1:32">
      <c r="A1596" s="193"/>
      <c r="B1596" s="193"/>
      <c r="C1596" s="193"/>
      <c r="D1596" s="193"/>
      <c r="E1596" s="193"/>
      <c r="F1596" s="193"/>
      <c r="G1596" s="193"/>
      <c r="H1596" s="193"/>
      <c r="I1596" s="193"/>
      <c r="J1596" s="193"/>
      <c r="K1596" s="193"/>
      <c r="L1596" s="193"/>
      <c r="M1596" s="193"/>
      <c r="N1596" s="193"/>
      <c r="O1596" s="193"/>
      <c r="P1596" s="193"/>
      <c r="Q1596" s="193"/>
      <c r="R1596" s="193"/>
      <c r="S1596" s="193"/>
      <c r="T1596" s="193"/>
      <c r="U1596" s="193"/>
      <c r="V1596" s="1068"/>
      <c r="W1596" s="1068"/>
      <c r="X1596" s="1321"/>
      <c r="Y1596" s="1068"/>
      <c r="Z1596" s="193"/>
      <c r="AA1596" s="193"/>
      <c r="AB1596" s="193"/>
      <c r="AC1596" s="193"/>
      <c r="AD1596" s="193"/>
      <c r="AE1596" s="193"/>
      <c r="AF1596" s="193"/>
    </row>
    <row r="1597" spans="1:32">
      <c r="A1597" s="193"/>
      <c r="B1597" s="193"/>
      <c r="C1597" s="193"/>
      <c r="D1597" s="193"/>
      <c r="E1597" s="193"/>
      <c r="F1597" s="193"/>
      <c r="G1597" s="193"/>
      <c r="H1597" s="193"/>
      <c r="I1597" s="193"/>
      <c r="J1597" s="193"/>
      <c r="K1597" s="193"/>
      <c r="L1597" s="193"/>
      <c r="M1597" s="193"/>
      <c r="N1597" s="193"/>
      <c r="O1597" s="193"/>
      <c r="P1597" s="193"/>
      <c r="Q1597" s="193"/>
      <c r="R1597" s="193"/>
      <c r="S1597" s="193"/>
      <c r="T1597" s="193"/>
      <c r="U1597" s="193"/>
      <c r="V1597" s="1068"/>
      <c r="W1597" s="1068"/>
      <c r="X1597" s="1321"/>
      <c r="Y1597" s="1068"/>
      <c r="Z1597" s="193"/>
      <c r="AA1597" s="193"/>
      <c r="AB1597" s="193"/>
      <c r="AC1597" s="193"/>
      <c r="AD1597" s="193"/>
      <c r="AE1597" s="193"/>
      <c r="AF1597" s="193"/>
    </row>
    <row r="1598" spans="1:32">
      <c r="A1598" s="193"/>
      <c r="B1598" s="193"/>
      <c r="C1598" s="193"/>
      <c r="D1598" s="193"/>
      <c r="E1598" s="193"/>
      <c r="F1598" s="193"/>
      <c r="G1598" s="193"/>
      <c r="H1598" s="193"/>
      <c r="I1598" s="193"/>
      <c r="J1598" s="193"/>
      <c r="K1598" s="193"/>
      <c r="L1598" s="193"/>
      <c r="M1598" s="193"/>
      <c r="N1598" s="193"/>
      <c r="O1598" s="193"/>
      <c r="P1598" s="193"/>
      <c r="Q1598" s="193"/>
      <c r="R1598" s="193"/>
      <c r="S1598" s="193"/>
      <c r="T1598" s="193"/>
      <c r="U1598" s="193"/>
      <c r="V1598" s="1068"/>
      <c r="W1598" s="1068"/>
      <c r="X1598" s="1321"/>
      <c r="Y1598" s="1068"/>
      <c r="Z1598" s="193"/>
      <c r="AA1598" s="193"/>
      <c r="AB1598" s="193"/>
      <c r="AC1598" s="193"/>
      <c r="AD1598" s="193"/>
      <c r="AE1598" s="193"/>
      <c r="AF1598" s="193"/>
    </row>
    <row r="1599" spans="1:32">
      <c r="A1599" s="193"/>
      <c r="B1599" s="193"/>
      <c r="C1599" s="193"/>
      <c r="D1599" s="193"/>
      <c r="E1599" s="193"/>
      <c r="F1599" s="193"/>
      <c r="G1599" s="193"/>
      <c r="H1599" s="193"/>
      <c r="I1599" s="193"/>
      <c r="J1599" s="193"/>
      <c r="K1599" s="193"/>
      <c r="L1599" s="193"/>
      <c r="M1599" s="193"/>
      <c r="N1599" s="193"/>
      <c r="O1599" s="193"/>
      <c r="P1599" s="193"/>
      <c r="Q1599" s="193"/>
      <c r="R1599" s="193"/>
      <c r="S1599" s="193"/>
      <c r="T1599" s="193"/>
      <c r="U1599" s="193"/>
      <c r="V1599" s="1068"/>
      <c r="W1599" s="1068"/>
      <c r="X1599" s="1321"/>
      <c r="Y1599" s="1068"/>
      <c r="Z1599" s="193"/>
      <c r="AA1599" s="193"/>
      <c r="AB1599" s="193"/>
      <c r="AC1599" s="193"/>
      <c r="AD1599" s="193"/>
      <c r="AE1599" s="193"/>
      <c r="AF1599" s="193"/>
    </row>
    <row r="1600" spans="1:32">
      <c r="A1600" s="193"/>
      <c r="B1600" s="193"/>
      <c r="C1600" s="193"/>
      <c r="D1600" s="193"/>
      <c r="E1600" s="193"/>
      <c r="F1600" s="193"/>
      <c r="G1600" s="193"/>
      <c r="H1600" s="193"/>
      <c r="I1600" s="193"/>
      <c r="J1600" s="193"/>
      <c r="K1600" s="193"/>
      <c r="L1600" s="193"/>
      <c r="M1600" s="193"/>
      <c r="N1600" s="193"/>
      <c r="O1600" s="193"/>
      <c r="P1600" s="193"/>
      <c r="Q1600" s="193"/>
      <c r="R1600" s="193"/>
      <c r="S1600" s="193"/>
      <c r="T1600" s="193"/>
      <c r="U1600" s="193"/>
      <c r="V1600" s="1068"/>
      <c r="W1600" s="1068"/>
      <c r="X1600" s="1321"/>
      <c r="Y1600" s="1068"/>
      <c r="Z1600" s="193"/>
      <c r="AA1600" s="193"/>
      <c r="AB1600" s="193"/>
      <c r="AC1600" s="193"/>
      <c r="AD1600" s="193"/>
      <c r="AE1600" s="193"/>
      <c r="AF1600" s="193"/>
    </row>
    <row r="1601" spans="1:32">
      <c r="A1601" s="193"/>
      <c r="B1601" s="193"/>
      <c r="C1601" s="193"/>
      <c r="D1601" s="193"/>
      <c r="E1601" s="193"/>
      <c r="F1601" s="193"/>
      <c r="G1601" s="193"/>
      <c r="H1601" s="193"/>
      <c r="I1601" s="193"/>
      <c r="J1601" s="193"/>
      <c r="K1601" s="193"/>
      <c r="L1601" s="193"/>
      <c r="M1601" s="193"/>
      <c r="N1601" s="193"/>
      <c r="O1601" s="193"/>
      <c r="P1601" s="193"/>
      <c r="Q1601" s="193"/>
      <c r="R1601" s="193"/>
      <c r="S1601" s="193"/>
      <c r="T1601" s="193"/>
      <c r="U1601" s="193"/>
      <c r="V1601" s="1068"/>
      <c r="W1601" s="1068"/>
      <c r="X1601" s="1321"/>
      <c r="Y1601" s="1068"/>
      <c r="Z1601" s="193"/>
      <c r="AA1601" s="193"/>
      <c r="AB1601" s="193"/>
      <c r="AC1601" s="193"/>
      <c r="AD1601" s="193"/>
      <c r="AE1601" s="193"/>
      <c r="AF1601" s="193"/>
    </row>
    <row r="1602" spans="1:32">
      <c r="A1602" s="193"/>
      <c r="B1602" s="193"/>
      <c r="C1602" s="193"/>
      <c r="D1602" s="193"/>
      <c r="E1602" s="193"/>
      <c r="F1602" s="193"/>
      <c r="G1602" s="193"/>
      <c r="H1602" s="193"/>
      <c r="I1602" s="193"/>
      <c r="J1602" s="193"/>
      <c r="K1602" s="193"/>
      <c r="L1602" s="193"/>
      <c r="M1602" s="193"/>
      <c r="N1602" s="193"/>
      <c r="O1602" s="193"/>
      <c r="P1602" s="193"/>
      <c r="Q1602" s="193"/>
      <c r="R1602" s="193"/>
      <c r="S1602" s="193"/>
      <c r="T1602" s="193"/>
      <c r="U1602" s="193"/>
      <c r="V1602" s="1068"/>
      <c r="W1602" s="1068"/>
      <c r="X1602" s="1321"/>
      <c r="Y1602" s="1068"/>
      <c r="Z1602" s="193"/>
      <c r="AA1602" s="193"/>
      <c r="AB1602" s="193"/>
      <c r="AC1602" s="193"/>
      <c r="AD1602" s="193"/>
      <c r="AE1602" s="193"/>
      <c r="AF1602" s="193"/>
    </row>
    <row r="1603" spans="1:32">
      <c r="A1603" s="193"/>
      <c r="B1603" s="193"/>
      <c r="C1603" s="193"/>
      <c r="D1603" s="193"/>
      <c r="E1603" s="193"/>
      <c r="F1603" s="193"/>
      <c r="G1603" s="193"/>
      <c r="H1603" s="193"/>
      <c r="I1603" s="193"/>
      <c r="J1603" s="193"/>
      <c r="K1603" s="193"/>
      <c r="L1603" s="193"/>
      <c r="M1603" s="193"/>
      <c r="N1603" s="193"/>
      <c r="O1603" s="193"/>
      <c r="P1603" s="193"/>
      <c r="Q1603" s="193"/>
      <c r="R1603" s="193"/>
      <c r="S1603" s="193"/>
      <c r="T1603" s="193"/>
      <c r="U1603" s="193"/>
      <c r="V1603" s="1068"/>
      <c r="W1603" s="1068"/>
      <c r="X1603" s="1321"/>
      <c r="Y1603" s="1068"/>
      <c r="Z1603" s="193"/>
      <c r="AA1603" s="193"/>
      <c r="AB1603" s="193"/>
      <c r="AC1603" s="193"/>
      <c r="AD1603" s="193"/>
      <c r="AE1603" s="193"/>
      <c r="AF1603" s="193"/>
    </row>
    <row r="1604" spans="1:32">
      <c r="A1604" s="193"/>
      <c r="B1604" s="193"/>
      <c r="C1604" s="193"/>
      <c r="D1604" s="193"/>
      <c r="E1604" s="193"/>
      <c r="F1604" s="193"/>
      <c r="G1604" s="193"/>
      <c r="H1604" s="193"/>
      <c r="I1604" s="193"/>
      <c r="J1604" s="193"/>
      <c r="K1604" s="193"/>
      <c r="L1604" s="193"/>
      <c r="M1604" s="193"/>
      <c r="N1604" s="193"/>
      <c r="O1604" s="193"/>
      <c r="P1604" s="193"/>
      <c r="Q1604" s="193"/>
      <c r="R1604" s="193"/>
      <c r="S1604" s="193"/>
      <c r="T1604" s="193"/>
      <c r="U1604" s="193"/>
      <c r="V1604" s="1068"/>
      <c r="W1604" s="1068"/>
      <c r="X1604" s="1321"/>
      <c r="Y1604" s="1068"/>
      <c r="Z1604" s="193"/>
      <c r="AA1604" s="193"/>
      <c r="AB1604" s="193"/>
      <c r="AC1604" s="193"/>
      <c r="AD1604" s="193"/>
      <c r="AE1604" s="193"/>
      <c r="AF1604" s="193"/>
    </row>
    <row r="1605" spans="1:32">
      <c r="A1605" s="193"/>
      <c r="B1605" s="193"/>
      <c r="C1605" s="193"/>
      <c r="D1605" s="193"/>
      <c r="E1605" s="193"/>
      <c r="F1605" s="193"/>
      <c r="G1605" s="193"/>
      <c r="H1605" s="193"/>
      <c r="I1605" s="193"/>
      <c r="J1605" s="193"/>
      <c r="K1605" s="193"/>
      <c r="L1605" s="193"/>
      <c r="M1605" s="193"/>
      <c r="N1605" s="193"/>
      <c r="O1605" s="193"/>
      <c r="P1605" s="193"/>
      <c r="Q1605" s="193"/>
      <c r="R1605" s="193"/>
      <c r="S1605" s="193"/>
      <c r="T1605" s="193"/>
      <c r="U1605" s="193"/>
      <c r="V1605" s="1068"/>
      <c r="W1605" s="1068"/>
      <c r="X1605" s="1321"/>
      <c r="Y1605" s="1068"/>
      <c r="Z1605" s="193"/>
      <c r="AA1605" s="193"/>
      <c r="AB1605" s="193"/>
      <c r="AC1605" s="193"/>
      <c r="AD1605" s="193"/>
      <c r="AE1605" s="193"/>
      <c r="AF1605" s="193"/>
    </row>
    <row r="1606" spans="1:32">
      <c r="A1606" s="193"/>
      <c r="B1606" s="193"/>
      <c r="C1606" s="193"/>
      <c r="D1606" s="193"/>
      <c r="E1606" s="193"/>
      <c r="F1606" s="193"/>
      <c r="G1606" s="193"/>
      <c r="H1606" s="193"/>
      <c r="I1606" s="193"/>
      <c r="J1606" s="193"/>
      <c r="K1606" s="193"/>
      <c r="L1606" s="193"/>
      <c r="M1606" s="193"/>
      <c r="N1606" s="193"/>
      <c r="O1606" s="193"/>
      <c r="P1606" s="193"/>
      <c r="Q1606" s="193"/>
      <c r="R1606" s="193"/>
      <c r="S1606" s="193"/>
      <c r="T1606" s="193"/>
      <c r="U1606" s="193"/>
      <c r="V1606" s="1068"/>
      <c r="W1606" s="1068"/>
      <c r="X1606" s="1321"/>
      <c r="Y1606" s="1068"/>
      <c r="Z1606" s="193"/>
      <c r="AA1606" s="193"/>
      <c r="AB1606" s="193"/>
      <c r="AC1606" s="193"/>
      <c r="AD1606" s="193"/>
      <c r="AE1606" s="193"/>
      <c r="AF1606" s="193"/>
    </row>
    <row r="1607" spans="1:32">
      <c r="A1607" s="193"/>
      <c r="B1607" s="193"/>
      <c r="C1607" s="193"/>
      <c r="D1607" s="193"/>
      <c r="E1607" s="193"/>
      <c r="F1607" s="193"/>
      <c r="G1607" s="193"/>
      <c r="H1607" s="193"/>
      <c r="I1607" s="193"/>
      <c r="J1607" s="193"/>
      <c r="K1607" s="193"/>
      <c r="L1607" s="193"/>
      <c r="M1607" s="193"/>
      <c r="N1607" s="193"/>
      <c r="O1607" s="193"/>
      <c r="P1607" s="193"/>
      <c r="Q1607" s="193"/>
      <c r="R1607" s="193"/>
      <c r="S1607" s="193"/>
      <c r="T1607" s="193"/>
      <c r="U1607" s="193"/>
      <c r="V1607" s="1068"/>
      <c r="W1607" s="1068"/>
      <c r="X1607" s="1321"/>
      <c r="Y1607" s="1068"/>
      <c r="Z1607" s="193"/>
      <c r="AA1607" s="193"/>
      <c r="AB1607" s="193"/>
      <c r="AC1607" s="193"/>
      <c r="AD1607" s="193"/>
      <c r="AE1607" s="193"/>
      <c r="AF1607" s="193"/>
    </row>
    <row r="1608" spans="1:32">
      <c r="A1608" s="193"/>
      <c r="B1608" s="193"/>
      <c r="C1608" s="193"/>
      <c r="D1608" s="193"/>
      <c r="E1608" s="193"/>
      <c r="F1608" s="193"/>
      <c r="G1608" s="193"/>
      <c r="H1608" s="193"/>
      <c r="I1608" s="193"/>
      <c r="J1608" s="193"/>
      <c r="K1608" s="193"/>
      <c r="L1608" s="193"/>
      <c r="M1608" s="193"/>
      <c r="N1608" s="193"/>
      <c r="O1608" s="193"/>
      <c r="P1608" s="193"/>
      <c r="Q1608" s="193"/>
      <c r="R1608" s="193"/>
      <c r="S1608" s="193"/>
      <c r="T1608" s="193"/>
      <c r="U1608" s="193"/>
      <c r="V1608" s="1068"/>
      <c r="W1608" s="1068"/>
      <c r="X1608" s="1321"/>
      <c r="Y1608" s="1068"/>
      <c r="Z1608" s="193"/>
      <c r="AA1608" s="193"/>
      <c r="AB1608" s="193"/>
      <c r="AC1608" s="193"/>
      <c r="AD1608" s="193"/>
      <c r="AE1608" s="193"/>
      <c r="AF1608" s="193"/>
    </row>
    <row r="1609" spans="1:32">
      <c r="A1609" s="193"/>
      <c r="B1609" s="193"/>
      <c r="C1609" s="193"/>
      <c r="D1609" s="193"/>
      <c r="E1609" s="193"/>
      <c r="F1609" s="193"/>
      <c r="G1609" s="193"/>
      <c r="H1609" s="193"/>
      <c r="I1609" s="193"/>
      <c r="J1609" s="193"/>
      <c r="K1609" s="193"/>
      <c r="L1609" s="193"/>
      <c r="M1609" s="193"/>
      <c r="N1609" s="193"/>
      <c r="O1609" s="193"/>
      <c r="P1609" s="193"/>
      <c r="Q1609" s="193"/>
      <c r="R1609" s="193"/>
      <c r="S1609" s="193"/>
      <c r="T1609" s="193"/>
      <c r="U1609" s="193"/>
      <c r="V1609" s="1068"/>
      <c r="W1609" s="1068"/>
      <c r="X1609" s="1321"/>
      <c r="Y1609" s="1068"/>
      <c r="Z1609" s="193"/>
      <c r="AA1609" s="193"/>
      <c r="AB1609" s="193"/>
      <c r="AC1609" s="193"/>
      <c r="AD1609" s="193"/>
      <c r="AE1609" s="193"/>
      <c r="AF1609" s="193"/>
    </row>
    <row r="1610" spans="1:32">
      <c r="A1610" s="193"/>
      <c r="B1610" s="193"/>
      <c r="C1610" s="193"/>
      <c r="D1610" s="193"/>
      <c r="E1610" s="193"/>
      <c r="F1610" s="193"/>
      <c r="G1610" s="193"/>
      <c r="H1610" s="193"/>
      <c r="I1610" s="193"/>
      <c r="J1610" s="193"/>
      <c r="K1610" s="193"/>
      <c r="L1610" s="193"/>
      <c r="M1610" s="193"/>
      <c r="N1610" s="193"/>
      <c r="O1610" s="193"/>
      <c r="P1610" s="193"/>
      <c r="Q1610" s="193"/>
      <c r="R1610" s="193"/>
      <c r="S1610" s="193"/>
      <c r="T1610" s="193"/>
      <c r="U1610" s="193"/>
      <c r="V1610" s="1068"/>
      <c r="W1610" s="1068"/>
      <c r="X1610" s="1321"/>
      <c r="Y1610" s="1068"/>
      <c r="Z1610" s="193"/>
      <c r="AA1610" s="193"/>
      <c r="AB1610" s="193"/>
      <c r="AC1610" s="193"/>
      <c r="AD1610" s="193"/>
      <c r="AE1610" s="193"/>
      <c r="AF1610" s="193"/>
    </row>
    <row r="1611" spans="1:32">
      <c r="A1611" s="193"/>
      <c r="B1611" s="193"/>
      <c r="C1611" s="193"/>
      <c r="D1611" s="193"/>
      <c r="E1611" s="193"/>
      <c r="F1611" s="193"/>
      <c r="G1611" s="193"/>
      <c r="H1611" s="193"/>
      <c r="I1611" s="193"/>
      <c r="J1611" s="193"/>
      <c r="K1611" s="193"/>
      <c r="L1611" s="193"/>
      <c r="M1611" s="193"/>
      <c r="N1611" s="193"/>
      <c r="O1611" s="193"/>
      <c r="P1611" s="193"/>
      <c r="Q1611" s="193"/>
      <c r="R1611" s="193"/>
      <c r="S1611" s="193"/>
      <c r="T1611" s="193"/>
      <c r="U1611" s="193"/>
      <c r="V1611" s="1068"/>
      <c r="W1611" s="1068"/>
      <c r="X1611" s="1321"/>
      <c r="Y1611" s="1068"/>
      <c r="Z1611" s="193"/>
      <c r="AA1611" s="193"/>
      <c r="AB1611" s="193"/>
      <c r="AC1611" s="193"/>
      <c r="AD1611" s="193"/>
      <c r="AE1611" s="193"/>
      <c r="AF1611" s="193"/>
    </row>
    <row r="1612" spans="1:32">
      <c r="A1612" s="193"/>
      <c r="B1612" s="193"/>
      <c r="C1612" s="193"/>
      <c r="D1612" s="193"/>
      <c r="E1612" s="193"/>
      <c r="F1612" s="193"/>
      <c r="G1612" s="193"/>
      <c r="H1612" s="193"/>
      <c r="I1612" s="193"/>
      <c r="J1612" s="193"/>
      <c r="K1612" s="193"/>
      <c r="L1612" s="193"/>
      <c r="M1612" s="193"/>
      <c r="N1612" s="193"/>
      <c r="O1612" s="193"/>
      <c r="P1612" s="193"/>
      <c r="Q1612" s="193"/>
      <c r="R1612" s="193"/>
      <c r="S1612" s="193"/>
      <c r="T1612" s="193"/>
      <c r="U1612" s="193"/>
      <c r="V1612" s="1068"/>
      <c r="W1612" s="1068"/>
      <c r="X1612" s="1321"/>
      <c r="Y1612" s="1068"/>
      <c r="Z1612" s="193"/>
      <c r="AA1612" s="193"/>
      <c r="AB1612" s="193"/>
      <c r="AC1612" s="193"/>
      <c r="AD1612" s="193"/>
      <c r="AE1612" s="193"/>
      <c r="AF1612" s="193"/>
    </row>
    <row r="1613" spans="1:32">
      <c r="A1613" s="193"/>
      <c r="B1613" s="193"/>
      <c r="C1613" s="193"/>
      <c r="D1613" s="193"/>
      <c r="E1613" s="193"/>
      <c r="F1613" s="193"/>
      <c r="G1613" s="193"/>
      <c r="H1613" s="193"/>
      <c r="I1613" s="193"/>
      <c r="J1613" s="193"/>
      <c r="K1613" s="193"/>
      <c r="L1613" s="193"/>
      <c r="M1613" s="193"/>
      <c r="N1613" s="193"/>
      <c r="O1613" s="193"/>
      <c r="P1613" s="193"/>
      <c r="Q1613" s="193"/>
      <c r="R1613" s="193"/>
      <c r="S1613" s="193"/>
      <c r="T1613" s="193"/>
      <c r="U1613" s="193"/>
      <c r="V1613" s="1068"/>
      <c r="W1613" s="1068"/>
      <c r="X1613" s="1321"/>
      <c r="Y1613" s="1068"/>
      <c r="Z1613" s="193"/>
      <c r="AA1613" s="193"/>
      <c r="AB1613" s="193"/>
      <c r="AC1613" s="193"/>
      <c r="AD1613" s="193"/>
      <c r="AE1613" s="193"/>
      <c r="AF1613" s="193"/>
    </row>
    <row r="1614" spans="1:32">
      <c r="A1614" s="193"/>
      <c r="B1614" s="193"/>
      <c r="C1614" s="193"/>
      <c r="D1614" s="193"/>
      <c r="E1614" s="193"/>
      <c r="F1614" s="193"/>
      <c r="G1614" s="193"/>
      <c r="H1614" s="193"/>
      <c r="I1614" s="193"/>
      <c r="J1614" s="193"/>
      <c r="K1614" s="193"/>
      <c r="L1614" s="193"/>
      <c r="M1614" s="193"/>
      <c r="N1614" s="193"/>
      <c r="O1614" s="193"/>
      <c r="P1614" s="193"/>
      <c r="Q1614" s="193"/>
      <c r="R1614" s="193"/>
      <c r="S1614" s="193"/>
      <c r="T1614" s="193"/>
      <c r="U1614" s="193"/>
      <c r="V1614" s="1068"/>
      <c r="W1614" s="1068"/>
      <c r="X1614" s="1321"/>
      <c r="Y1614" s="1068"/>
      <c r="Z1614" s="193"/>
      <c r="AA1614" s="193"/>
      <c r="AB1614" s="193"/>
      <c r="AC1614" s="193"/>
      <c r="AD1614" s="193"/>
      <c r="AE1614" s="193"/>
      <c r="AF1614" s="193"/>
    </row>
    <row r="1615" spans="1:32">
      <c r="A1615" s="193"/>
      <c r="B1615" s="193"/>
      <c r="C1615" s="193"/>
      <c r="D1615" s="193"/>
      <c r="E1615" s="193"/>
      <c r="F1615" s="193"/>
      <c r="G1615" s="193"/>
      <c r="H1615" s="193"/>
      <c r="I1615" s="193"/>
      <c r="J1615" s="193"/>
      <c r="K1615" s="193"/>
      <c r="L1615" s="193"/>
      <c r="M1615" s="193"/>
      <c r="N1615" s="193"/>
      <c r="O1615" s="193"/>
      <c r="P1615" s="193"/>
      <c r="Q1615" s="193"/>
      <c r="R1615" s="193"/>
      <c r="S1615" s="193"/>
      <c r="T1615" s="193"/>
      <c r="U1615" s="193"/>
      <c r="V1615" s="1068"/>
      <c r="W1615" s="1068"/>
      <c r="X1615" s="1321"/>
      <c r="Y1615" s="1068"/>
      <c r="Z1615" s="193"/>
      <c r="AA1615" s="193"/>
      <c r="AB1615" s="193"/>
      <c r="AC1615" s="193"/>
      <c r="AD1615" s="193"/>
      <c r="AE1615" s="193"/>
      <c r="AF1615" s="193"/>
    </row>
    <row r="1616" spans="1:32">
      <c r="A1616" s="193"/>
      <c r="B1616" s="193"/>
      <c r="C1616" s="193"/>
      <c r="D1616" s="193"/>
      <c r="E1616" s="193"/>
      <c r="F1616" s="193"/>
      <c r="G1616" s="193"/>
      <c r="H1616" s="193"/>
      <c r="I1616" s="193"/>
      <c r="J1616" s="193"/>
      <c r="K1616" s="193"/>
      <c r="L1616" s="193"/>
      <c r="M1616" s="193"/>
      <c r="N1616" s="193"/>
      <c r="O1616" s="193"/>
      <c r="P1616" s="193"/>
      <c r="Q1616" s="193"/>
      <c r="R1616" s="193"/>
      <c r="S1616" s="193"/>
      <c r="T1616" s="193"/>
      <c r="U1616" s="193"/>
      <c r="V1616" s="1068"/>
      <c r="W1616" s="1068"/>
      <c r="X1616" s="1321"/>
      <c r="Y1616" s="1068"/>
      <c r="Z1616" s="193"/>
      <c r="AA1616" s="193"/>
      <c r="AB1616" s="193"/>
      <c r="AC1616" s="193"/>
      <c r="AD1616" s="193"/>
      <c r="AE1616" s="193"/>
      <c r="AF1616" s="193"/>
    </row>
    <row r="1617" spans="1:32">
      <c r="A1617" s="193"/>
      <c r="B1617" s="193"/>
      <c r="C1617" s="193"/>
      <c r="D1617" s="193"/>
      <c r="E1617" s="193"/>
      <c r="F1617" s="193"/>
      <c r="G1617" s="193"/>
      <c r="H1617" s="193"/>
      <c r="I1617" s="193"/>
      <c r="J1617" s="193"/>
      <c r="K1617" s="193"/>
      <c r="L1617" s="193"/>
      <c r="M1617" s="193"/>
      <c r="N1617" s="193"/>
      <c r="O1617" s="193"/>
      <c r="P1617" s="193"/>
      <c r="Q1617" s="193"/>
      <c r="R1617" s="193"/>
      <c r="S1617" s="193"/>
      <c r="T1617" s="193"/>
      <c r="U1617" s="193"/>
      <c r="V1617" s="1068"/>
      <c r="W1617" s="1068"/>
      <c r="X1617" s="1321"/>
      <c r="Y1617" s="1068"/>
      <c r="Z1617" s="193"/>
      <c r="AA1617" s="193"/>
      <c r="AB1617" s="193"/>
      <c r="AC1617" s="193"/>
      <c r="AD1617" s="193"/>
      <c r="AE1617" s="193"/>
      <c r="AF1617" s="193"/>
    </row>
    <row r="1618" spans="1:32">
      <c r="A1618" s="193"/>
      <c r="B1618" s="193"/>
      <c r="C1618" s="193"/>
      <c r="D1618" s="193"/>
      <c r="E1618" s="193"/>
      <c r="F1618" s="193"/>
      <c r="G1618" s="193"/>
      <c r="H1618" s="193"/>
      <c r="I1618" s="193"/>
      <c r="J1618" s="193"/>
      <c r="K1618" s="193"/>
      <c r="L1618" s="193"/>
      <c r="M1618" s="193"/>
      <c r="N1618" s="193"/>
      <c r="O1618" s="193"/>
      <c r="P1618" s="193"/>
      <c r="Q1618" s="193"/>
      <c r="R1618" s="193"/>
      <c r="S1618" s="193"/>
      <c r="T1618" s="193"/>
      <c r="U1618" s="193"/>
      <c r="V1618" s="1068"/>
      <c r="W1618" s="1068"/>
      <c r="X1618" s="1321"/>
      <c r="Y1618" s="1068"/>
      <c r="Z1618" s="193"/>
      <c r="AA1618" s="193"/>
      <c r="AB1618" s="193"/>
      <c r="AC1618" s="193"/>
      <c r="AD1618" s="193"/>
      <c r="AE1618" s="193"/>
      <c r="AF1618" s="193"/>
    </row>
    <row r="1619" spans="1:32">
      <c r="A1619" s="193"/>
      <c r="B1619" s="193"/>
      <c r="C1619" s="193"/>
      <c r="D1619" s="193"/>
      <c r="E1619" s="193"/>
      <c r="F1619" s="193"/>
      <c r="G1619" s="193"/>
      <c r="H1619" s="193"/>
      <c r="I1619" s="193"/>
      <c r="J1619" s="193"/>
      <c r="K1619" s="193"/>
      <c r="L1619" s="193"/>
      <c r="M1619" s="193"/>
      <c r="N1619" s="193"/>
      <c r="O1619" s="193"/>
      <c r="P1619" s="193"/>
      <c r="Q1619" s="193"/>
      <c r="R1619" s="193"/>
      <c r="S1619" s="193"/>
      <c r="T1619" s="193"/>
      <c r="U1619" s="193"/>
      <c r="V1619" s="1068"/>
      <c r="W1619" s="1068"/>
      <c r="X1619" s="1321"/>
      <c r="Y1619" s="1068"/>
      <c r="Z1619" s="193"/>
      <c r="AA1619" s="193"/>
      <c r="AB1619" s="193"/>
      <c r="AC1619" s="193"/>
      <c r="AD1619" s="193"/>
      <c r="AE1619" s="193"/>
      <c r="AF1619" s="193"/>
    </row>
    <row r="1620" spans="1:32">
      <c r="A1620" s="193"/>
      <c r="B1620" s="193"/>
      <c r="C1620" s="193"/>
      <c r="D1620" s="193"/>
      <c r="E1620" s="193"/>
      <c r="F1620" s="193"/>
      <c r="G1620" s="193"/>
      <c r="H1620" s="193"/>
      <c r="I1620" s="193"/>
      <c r="J1620" s="193"/>
      <c r="K1620" s="193"/>
      <c r="L1620" s="193"/>
      <c r="M1620" s="193"/>
      <c r="N1620" s="193"/>
      <c r="O1620" s="193"/>
      <c r="P1620" s="193"/>
      <c r="Q1620" s="193"/>
      <c r="R1620" s="193"/>
      <c r="S1620" s="193"/>
      <c r="T1620" s="193"/>
      <c r="U1620" s="193"/>
      <c r="V1620" s="1068"/>
      <c r="W1620" s="1068"/>
      <c r="X1620" s="1321"/>
      <c r="Y1620" s="1068"/>
      <c r="Z1620" s="193"/>
      <c r="AA1620" s="193"/>
      <c r="AB1620" s="193"/>
      <c r="AC1620" s="193"/>
      <c r="AD1620" s="193"/>
      <c r="AE1620" s="193"/>
      <c r="AF1620" s="193"/>
    </row>
    <row r="1621" spans="1:32">
      <c r="A1621" s="193"/>
      <c r="B1621" s="193"/>
      <c r="C1621" s="193"/>
      <c r="D1621" s="193"/>
      <c r="E1621" s="193"/>
      <c r="F1621" s="193"/>
      <c r="G1621" s="193"/>
      <c r="H1621" s="193"/>
      <c r="I1621" s="193"/>
      <c r="J1621" s="193"/>
      <c r="K1621" s="193"/>
      <c r="L1621" s="193"/>
      <c r="M1621" s="193"/>
      <c r="N1621" s="193"/>
      <c r="O1621" s="193"/>
      <c r="P1621" s="193"/>
      <c r="Q1621" s="193"/>
      <c r="R1621" s="193"/>
      <c r="S1621" s="193"/>
      <c r="T1621" s="193"/>
      <c r="U1621" s="193"/>
      <c r="V1621" s="1068"/>
      <c r="W1621" s="1068"/>
      <c r="X1621" s="1321"/>
      <c r="Y1621" s="1068"/>
      <c r="Z1621" s="193"/>
      <c r="AA1621" s="193"/>
      <c r="AB1621" s="193"/>
      <c r="AC1621" s="193"/>
      <c r="AD1621" s="193"/>
      <c r="AE1621" s="193"/>
      <c r="AF1621" s="193"/>
    </row>
    <row r="1622" spans="1:32">
      <c r="A1622" s="193"/>
      <c r="B1622" s="193"/>
      <c r="C1622" s="193"/>
      <c r="D1622" s="193"/>
      <c r="E1622" s="193"/>
      <c r="F1622" s="193"/>
      <c r="G1622" s="193"/>
      <c r="H1622" s="193"/>
      <c r="I1622" s="193"/>
      <c r="J1622" s="193"/>
      <c r="K1622" s="193"/>
      <c r="L1622" s="193"/>
      <c r="M1622" s="193"/>
      <c r="N1622" s="193"/>
      <c r="O1622" s="193"/>
      <c r="P1622" s="193"/>
      <c r="Q1622" s="193"/>
      <c r="R1622" s="193"/>
      <c r="S1622" s="193"/>
      <c r="T1622" s="193"/>
      <c r="U1622" s="193"/>
      <c r="V1622" s="1068"/>
      <c r="W1622" s="1068"/>
      <c r="X1622" s="1321"/>
      <c r="Y1622" s="1068"/>
      <c r="Z1622" s="193"/>
      <c r="AA1622" s="193"/>
      <c r="AB1622" s="193"/>
      <c r="AC1622" s="193"/>
      <c r="AD1622" s="193"/>
      <c r="AE1622" s="193"/>
      <c r="AF1622" s="193"/>
    </row>
    <row r="1623" spans="1:32">
      <c r="A1623" s="193"/>
      <c r="B1623" s="193"/>
      <c r="C1623" s="193"/>
      <c r="D1623" s="193"/>
      <c r="E1623" s="193"/>
      <c r="F1623" s="193"/>
      <c r="G1623" s="193"/>
      <c r="H1623" s="193"/>
      <c r="I1623" s="193"/>
      <c r="J1623" s="193"/>
      <c r="K1623" s="193"/>
      <c r="L1623" s="193"/>
      <c r="M1623" s="193"/>
      <c r="N1623" s="193"/>
      <c r="O1623" s="193"/>
      <c r="P1623" s="193"/>
      <c r="Q1623" s="193"/>
      <c r="R1623" s="193"/>
      <c r="S1623" s="193"/>
      <c r="T1623" s="193"/>
      <c r="U1623" s="193"/>
      <c r="V1623" s="1068"/>
      <c r="W1623" s="1068"/>
      <c r="X1623" s="1321"/>
      <c r="Y1623" s="1068"/>
      <c r="Z1623" s="193"/>
      <c r="AA1623" s="193"/>
      <c r="AB1623" s="193"/>
      <c r="AC1623" s="193"/>
      <c r="AD1623" s="193"/>
      <c r="AE1623" s="193"/>
      <c r="AF1623" s="193"/>
    </row>
    <row r="1624" spans="1:32">
      <c r="A1624" s="193"/>
      <c r="B1624" s="193"/>
      <c r="C1624" s="193"/>
      <c r="D1624" s="193"/>
      <c r="E1624" s="193"/>
      <c r="F1624" s="193"/>
      <c r="G1624" s="193"/>
      <c r="H1624" s="193"/>
      <c r="I1624" s="193"/>
      <c r="J1624" s="193"/>
      <c r="K1624" s="193"/>
      <c r="L1624" s="193"/>
      <c r="M1624" s="193"/>
      <c r="N1624" s="193"/>
      <c r="O1624" s="193"/>
      <c r="P1624" s="193"/>
      <c r="Q1624" s="193"/>
      <c r="R1624" s="193"/>
      <c r="S1624" s="193"/>
      <c r="T1624" s="193"/>
      <c r="U1624" s="193"/>
      <c r="V1624" s="1068"/>
      <c r="W1624" s="1068"/>
      <c r="X1624" s="1321"/>
      <c r="Y1624" s="1068"/>
      <c r="Z1624" s="193"/>
      <c r="AA1624" s="193"/>
      <c r="AB1624" s="193"/>
      <c r="AC1624" s="193"/>
      <c r="AD1624" s="193"/>
      <c r="AE1624" s="193"/>
      <c r="AF1624" s="193"/>
    </row>
    <row r="1625" spans="1:32">
      <c r="A1625" s="193"/>
      <c r="B1625" s="193"/>
      <c r="C1625" s="193"/>
      <c r="D1625" s="193"/>
      <c r="E1625" s="193"/>
      <c r="F1625" s="193"/>
      <c r="G1625" s="193"/>
      <c r="H1625" s="193"/>
      <c r="I1625" s="193"/>
      <c r="J1625" s="193"/>
      <c r="K1625" s="193"/>
      <c r="L1625" s="193"/>
      <c r="M1625" s="193"/>
      <c r="N1625" s="193"/>
      <c r="O1625" s="193"/>
      <c r="P1625" s="193"/>
      <c r="Q1625" s="193"/>
      <c r="R1625" s="193"/>
      <c r="S1625" s="193"/>
      <c r="T1625" s="193"/>
      <c r="U1625" s="193"/>
      <c r="V1625" s="1068"/>
      <c r="W1625" s="1068"/>
      <c r="X1625" s="1321"/>
      <c r="Y1625" s="1068"/>
      <c r="Z1625" s="193"/>
      <c r="AA1625" s="193"/>
      <c r="AB1625" s="193"/>
      <c r="AC1625" s="193"/>
      <c r="AD1625" s="193"/>
      <c r="AE1625" s="193"/>
      <c r="AF1625" s="193"/>
    </row>
    <row r="1626" spans="1:32">
      <c r="A1626" s="193"/>
      <c r="B1626" s="193"/>
      <c r="C1626" s="193"/>
      <c r="D1626" s="193"/>
      <c r="E1626" s="193"/>
      <c r="F1626" s="193"/>
      <c r="G1626" s="193"/>
      <c r="H1626" s="193"/>
      <c r="I1626" s="193"/>
      <c r="J1626" s="193"/>
      <c r="K1626" s="193"/>
      <c r="L1626" s="193"/>
      <c r="M1626" s="193"/>
      <c r="N1626" s="193"/>
      <c r="O1626" s="193"/>
      <c r="P1626" s="193"/>
      <c r="Q1626" s="193"/>
      <c r="R1626" s="193"/>
      <c r="S1626" s="193"/>
      <c r="T1626" s="193"/>
      <c r="U1626" s="193"/>
      <c r="V1626" s="1068"/>
      <c r="W1626" s="1068"/>
      <c r="X1626" s="1321"/>
      <c r="Y1626" s="1068"/>
      <c r="Z1626" s="193"/>
      <c r="AA1626" s="193"/>
      <c r="AB1626" s="193"/>
      <c r="AC1626" s="193"/>
      <c r="AD1626" s="193"/>
      <c r="AE1626" s="193"/>
      <c r="AF1626" s="193"/>
    </row>
    <row r="1627" spans="1:32">
      <c r="A1627" s="193"/>
      <c r="B1627" s="193"/>
      <c r="C1627" s="193"/>
      <c r="D1627" s="193"/>
      <c r="E1627" s="193"/>
      <c r="F1627" s="193"/>
      <c r="G1627" s="193"/>
      <c r="H1627" s="193"/>
      <c r="I1627" s="193"/>
      <c r="J1627" s="193"/>
      <c r="K1627" s="193"/>
      <c r="L1627" s="193"/>
      <c r="M1627" s="193"/>
      <c r="N1627" s="193"/>
      <c r="O1627" s="193"/>
      <c r="P1627" s="193"/>
      <c r="Q1627" s="193"/>
      <c r="R1627" s="193"/>
      <c r="S1627" s="193"/>
      <c r="T1627" s="193"/>
      <c r="U1627" s="193"/>
      <c r="V1627" s="1068"/>
      <c r="W1627" s="1068"/>
      <c r="X1627" s="1321"/>
      <c r="Y1627" s="1068"/>
      <c r="Z1627" s="193"/>
      <c r="AA1627" s="193"/>
      <c r="AB1627" s="193"/>
      <c r="AC1627" s="193"/>
      <c r="AD1627" s="193"/>
      <c r="AE1627" s="193"/>
      <c r="AF1627" s="193"/>
    </row>
    <row r="1628" spans="1:32">
      <c r="A1628" s="193"/>
      <c r="B1628" s="193"/>
      <c r="C1628" s="193"/>
      <c r="D1628" s="193"/>
      <c r="E1628" s="193"/>
      <c r="F1628" s="193"/>
      <c r="G1628" s="193"/>
      <c r="H1628" s="193"/>
      <c r="I1628" s="193"/>
      <c r="J1628" s="193"/>
      <c r="K1628" s="193"/>
      <c r="L1628" s="193"/>
      <c r="M1628" s="193"/>
      <c r="N1628" s="193"/>
      <c r="O1628" s="193"/>
      <c r="P1628" s="193"/>
      <c r="Q1628" s="193"/>
      <c r="R1628" s="193"/>
      <c r="S1628" s="193"/>
      <c r="T1628" s="193"/>
      <c r="U1628" s="193"/>
      <c r="V1628" s="1068"/>
      <c r="W1628" s="1068"/>
      <c r="X1628" s="1321"/>
      <c r="Y1628" s="1068"/>
      <c r="Z1628" s="193"/>
      <c r="AA1628" s="193"/>
      <c r="AB1628" s="193"/>
      <c r="AC1628" s="193"/>
      <c r="AD1628" s="193"/>
      <c r="AE1628" s="193"/>
      <c r="AF1628" s="193"/>
    </row>
    <row r="1629" spans="1:32">
      <c r="A1629" s="193"/>
      <c r="B1629" s="193"/>
      <c r="C1629" s="193"/>
      <c r="D1629" s="193"/>
      <c r="E1629" s="193"/>
      <c r="F1629" s="193"/>
      <c r="G1629" s="193"/>
      <c r="H1629" s="193"/>
      <c r="I1629" s="193"/>
      <c r="J1629" s="193"/>
      <c r="K1629" s="193"/>
      <c r="L1629" s="193"/>
      <c r="M1629" s="193"/>
      <c r="N1629" s="193"/>
      <c r="O1629" s="193"/>
      <c r="P1629" s="193"/>
      <c r="Q1629" s="193"/>
      <c r="R1629" s="193"/>
      <c r="S1629" s="193"/>
      <c r="T1629" s="193"/>
      <c r="U1629" s="193"/>
      <c r="V1629" s="1068"/>
      <c r="W1629" s="1068"/>
      <c r="X1629" s="1321"/>
      <c r="Y1629" s="1068"/>
      <c r="Z1629" s="193"/>
      <c r="AA1629" s="193"/>
      <c r="AB1629" s="193"/>
      <c r="AC1629" s="193"/>
      <c r="AD1629" s="193"/>
      <c r="AE1629" s="193"/>
      <c r="AF1629" s="193"/>
    </row>
    <row r="1630" spans="1:32">
      <c r="A1630" s="193"/>
      <c r="B1630" s="193"/>
      <c r="C1630" s="193"/>
      <c r="D1630" s="193"/>
      <c r="E1630" s="193"/>
      <c r="F1630" s="193"/>
      <c r="G1630" s="193"/>
      <c r="H1630" s="193"/>
      <c r="I1630" s="193"/>
      <c r="J1630" s="193"/>
      <c r="K1630" s="193"/>
      <c r="L1630" s="193"/>
      <c r="M1630" s="193"/>
      <c r="N1630" s="193"/>
      <c r="O1630" s="193"/>
      <c r="P1630" s="193"/>
      <c r="Q1630" s="193"/>
      <c r="R1630" s="193"/>
      <c r="S1630" s="193"/>
      <c r="T1630" s="193"/>
      <c r="U1630" s="193"/>
      <c r="V1630" s="1068"/>
      <c r="W1630" s="1068"/>
      <c r="X1630" s="1321"/>
      <c r="Y1630" s="1068"/>
      <c r="Z1630" s="193"/>
      <c r="AA1630" s="193"/>
      <c r="AB1630" s="193"/>
      <c r="AC1630" s="193"/>
      <c r="AD1630" s="193"/>
      <c r="AE1630" s="193"/>
      <c r="AF1630" s="193"/>
    </row>
    <row r="1631" spans="1:32">
      <c r="A1631" s="193"/>
      <c r="B1631" s="193"/>
      <c r="C1631" s="193"/>
      <c r="D1631" s="193"/>
      <c r="E1631" s="193"/>
      <c r="F1631" s="193"/>
      <c r="G1631" s="193"/>
      <c r="H1631" s="193"/>
      <c r="I1631" s="193"/>
      <c r="J1631" s="193"/>
      <c r="K1631" s="193"/>
      <c r="L1631" s="193"/>
      <c r="M1631" s="193"/>
      <c r="N1631" s="193"/>
      <c r="O1631" s="193"/>
      <c r="P1631" s="193"/>
      <c r="Q1631" s="193"/>
      <c r="R1631" s="193"/>
      <c r="S1631" s="193"/>
      <c r="T1631" s="193"/>
      <c r="U1631" s="193"/>
      <c r="V1631" s="1068"/>
      <c r="W1631" s="1068"/>
      <c r="X1631" s="1321"/>
      <c r="Y1631" s="1068"/>
      <c r="Z1631" s="193"/>
      <c r="AA1631" s="193"/>
      <c r="AB1631" s="193"/>
      <c r="AC1631" s="193"/>
      <c r="AD1631" s="193"/>
      <c r="AE1631" s="193"/>
      <c r="AF1631" s="193"/>
    </row>
    <row r="1632" spans="1:32">
      <c r="A1632" s="193"/>
      <c r="B1632" s="193"/>
      <c r="C1632" s="193"/>
      <c r="D1632" s="193"/>
      <c r="E1632" s="193"/>
      <c r="F1632" s="193"/>
      <c r="G1632" s="193"/>
      <c r="H1632" s="193"/>
      <c r="I1632" s="193"/>
      <c r="J1632" s="193"/>
      <c r="K1632" s="193"/>
      <c r="L1632" s="193"/>
      <c r="M1632" s="193"/>
      <c r="N1632" s="193"/>
      <c r="O1632" s="193"/>
      <c r="P1632" s="193"/>
      <c r="Q1632" s="193"/>
      <c r="R1632" s="193"/>
      <c r="S1632" s="193"/>
      <c r="T1632" s="193"/>
      <c r="U1632" s="193"/>
      <c r="V1632" s="1068"/>
      <c r="W1632" s="1068"/>
      <c r="X1632" s="1321"/>
      <c r="Y1632" s="1068"/>
      <c r="Z1632" s="193"/>
      <c r="AA1632" s="193"/>
      <c r="AB1632" s="193"/>
      <c r="AC1632" s="193"/>
      <c r="AD1632" s="193"/>
      <c r="AE1632" s="193"/>
      <c r="AF1632" s="193"/>
    </row>
    <row r="1633" spans="1:32">
      <c r="A1633" s="193"/>
      <c r="B1633" s="193"/>
      <c r="C1633" s="193"/>
      <c r="D1633" s="193"/>
      <c r="E1633" s="193"/>
      <c r="F1633" s="193"/>
      <c r="G1633" s="193"/>
      <c r="H1633" s="193"/>
      <c r="I1633" s="193"/>
      <c r="J1633" s="193"/>
      <c r="K1633" s="193"/>
      <c r="L1633" s="193"/>
      <c r="M1633" s="193"/>
      <c r="N1633" s="193"/>
      <c r="O1633" s="193"/>
      <c r="P1633" s="193"/>
      <c r="Q1633" s="193"/>
      <c r="R1633" s="193"/>
      <c r="S1633" s="193"/>
      <c r="T1633" s="193"/>
      <c r="U1633" s="193"/>
      <c r="V1633" s="1068"/>
      <c r="W1633" s="1068"/>
      <c r="X1633" s="1321"/>
      <c r="Y1633" s="1068"/>
      <c r="Z1633" s="193"/>
      <c r="AA1633" s="193"/>
      <c r="AB1633" s="193"/>
      <c r="AC1633" s="193"/>
      <c r="AD1633" s="193"/>
      <c r="AE1633" s="193"/>
      <c r="AF1633" s="193"/>
    </row>
    <row r="1634" spans="1:32">
      <c r="A1634" s="193"/>
      <c r="B1634" s="193"/>
      <c r="C1634" s="193"/>
      <c r="D1634" s="193"/>
      <c r="E1634" s="193"/>
      <c r="F1634" s="193"/>
      <c r="G1634" s="193"/>
      <c r="H1634" s="193"/>
      <c r="I1634" s="193"/>
      <c r="J1634" s="193"/>
      <c r="K1634" s="193"/>
      <c r="L1634" s="193"/>
      <c r="M1634" s="193"/>
      <c r="N1634" s="193"/>
      <c r="O1634" s="193"/>
      <c r="P1634" s="193"/>
      <c r="Q1634" s="193"/>
      <c r="R1634" s="193"/>
      <c r="S1634" s="193"/>
      <c r="T1634" s="193"/>
      <c r="U1634" s="193"/>
      <c r="V1634" s="1068"/>
      <c r="W1634" s="1068"/>
      <c r="X1634" s="1321"/>
      <c r="Y1634" s="1068"/>
      <c r="Z1634" s="193"/>
      <c r="AA1634" s="193"/>
      <c r="AB1634" s="193"/>
      <c r="AC1634" s="193"/>
      <c r="AD1634" s="193"/>
      <c r="AE1634" s="193"/>
      <c r="AF1634" s="193"/>
    </row>
    <row r="1635" spans="1:32">
      <c r="A1635" s="193"/>
      <c r="B1635" s="193"/>
      <c r="C1635" s="193"/>
      <c r="D1635" s="193"/>
      <c r="E1635" s="193"/>
      <c r="F1635" s="193"/>
      <c r="G1635" s="193"/>
      <c r="H1635" s="193"/>
      <c r="I1635" s="193"/>
      <c r="J1635" s="193"/>
      <c r="K1635" s="193"/>
      <c r="L1635" s="193"/>
      <c r="M1635" s="193"/>
      <c r="N1635" s="193"/>
      <c r="O1635" s="193"/>
      <c r="P1635" s="193"/>
      <c r="Q1635" s="193"/>
      <c r="R1635" s="193"/>
      <c r="S1635" s="193"/>
      <c r="T1635" s="193"/>
      <c r="U1635" s="193"/>
      <c r="V1635" s="1068"/>
      <c r="W1635" s="1068"/>
      <c r="X1635" s="1321"/>
      <c r="Y1635" s="1068"/>
      <c r="Z1635" s="193"/>
      <c r="AA1635" s="193"/>
      <c r="AB1635" s="193"/>
      <c r="AC1635" s="193"/>
      <c r="AD1635" s="193"/>
      <c r="AE1635" s="193"/>
      <c r="AF1635" s="193"/>
    </row>
    <row r="1636" spans="1:32">
      <c r="A1636" s="193"/>
      <c r="B1636" s="193"/>
      <c r="C1636" s="193"/>
      <c r="D1636" s="193"/>
      <c r="E1636" s="193"/>
      <c r="F1636" s="193"/>
      <c r="G1636" s="193"/>
      <c r="H1636" s="193"/>
      <c r="I1636" s="193"/>
      <c r="J1636" s="193"/>
      <c r="K1636" s="193"/>
      <c r="L1636" s="193"/>
      <c r="M1636" s="193"/>
      <c r="N1636" s="193"/>
      <c r="O1636" s="193"/>
      <c r="P1636" s="193"/>
      <c r="Q1636" s="193"/>
      <c r="R1636" s="193"/>
      <c r="S1636" s="193"/>
      <c r="T1636" s="193"/>
      <c r="U1636" s="193"/>
      <c r="V1636" s="1068"/>
      <c r="W1636" s="1068"/>
      <c r="X1636" s="1321"/>
      <c r="Y1636" s="1068"/>
      <c r="Z1636" s="193"/>
      <c r="AA1636" s="193"/>
      <c r="AB1636" s="193"/>
      <c r="AC1636" s="193"/>
      <c r="AD1636" s="193"/>
      <c r="AE1636" s="193"/>
      <c r="AF1636" s="193"/>
    </row>
    <row r="1637" spans="1:32">
      <c r="A1637" s="193"/>
      <c r="B1637" s="193"/>
      <c r="C1637" s="193"/>
      <c r="D1637" s="193"/>
      <c r="E1637" s="193"/>
      <c r="F1637" s="193"/>
      <c r="G1637" s="193"/>
      <c r="H1637" s="193"/>
      <c r="I1637" s="193"/>
      <c r="J1637" s="193"/>
      <c r="K1637" s="193"/>
      <c r="L1637" s="193"/>
      <c r="M1637" s="193"/>
      <c r="N1637" s="193"/>
      <c r="O1637" s="193"/>
      <c r="P1637" s="193"/>
      <c r="Q1637" s="193"/>
      <c r="R1637" s="193"/>
      <c r="S1637" s="193"/>
      <c r="T1637" s="193"/>
      <c r="U1637" s="193"/>
      <c r="V1637" s="1068"/>
      <c r="W1637" s="1068"/>
      <c r="X1637" s="1321"/>
      <c r="Y1637" s="1068"/>
      <c r="Z1637" s="193"/>
      <c r="AA1637" s="193"/>
      <c r="AB1637" s="193"/>
      <c r="AC1637" s="193"/>
      <c r="AD1637" s="193"/>
      <c r="AE1637" s="193"/>
      <c r="AF1637" s="193"/>
    </row>
    <row r="1638" spans="1:32">
      <c r="A1638" s="193"/>
      <c r="B1638" s="193"/>
      <c r="C1638" s="193"/>
      <c r="D1638" s="193"/>
      <c r="E1638" s="193"/>
      <c r="F1638" s="193"/>
      <c r="G1638" s="193"/>
      <c r="H1638" s="193"/>
      <c r="I1638" s="193"/>
      <c r="J1638" s="193"/>
      <c r="K1638" s="193"/>
      <c r="L1638" s="193"/>
      <c r="M1638" s="193"/>
      <c r="N1638" s="193"/>
      <c r="O1638" s="193"/>
      <c r="P1638" s="193"/>
      <c r="Q1638" s="193"/>
      <c r="R1638" s="193"/>
      <c r="S1638" s="193"/>
      <c r="T1638" s="193"/>
      <c r="U1638" s="193"/>
      <c r="V1638" s="1068"/>
      <c r="W1638" s="1068"/>
      <c r="X1638" s="1321"/>
      <c r="Y1638" s="1068"/>
      <c r="Z1638" s="193"/>
      <c r="AA1638" s="193"/>
      <c r="AB1638" s="193"/>
      <c r="AC1638" s="193"/>
      <c r="AD1638" s="193"/>
      <c r="AE1638" s="193"/>
      <c r="AF1638" s="193"/>
    </row>
    <row r="1639" spans="1:32">
      <c r="A1639" s="193"/>
      <c r="B1639" s="193"/>
      <c r="C1639" s="193"/>
      <c r="D1639" s="193"/>
      <c r="E1639" s="193"/>
      <c r="F1639" s="193"/>
      <c r="G1639" s="193"/>
      <c r="H1639" s="193"/>
      <c r="I1639" s="193"/>
      <c r="J1639" s="193"/>
      <c r="K1639" s="193"/>
      <c r="L1639" s="193"/>
      <c r="M1639" s="193"/>
      <c r="N1639" s="193"/>
      <c r="O1639" s="193"/>
      <c r="P1639" s="193"/>
      <c r="Q1639" s="193"/>
      <c r="R1639" s="193"/>
      <c r="S1639" s="193"/>
      <c r="T1639" s="193"/>
      <c r="U1639" s="193"/>
      <c r="V1639" s="1068"/>
      <c r="W1639" s="1068"/>
      <c r="X1639" s="1321"/>
      <c r="Y1639" s="1068"/>
      <c r="Z1639" s="193"/>
      <c r="AA1639" s="193"/>
      <c r="AB1639" s="193"/>
      <c r="AC1639" s="193"/>
      <c r="AD1639" s="193"/>
      <c r="AE1639" s="193"/>
      <c r="AF1639" s="193"/>
    </row>
    <row r="1640" spans="1:32">
      <c r="A1640" s="193"/>
      <c r="B1640" s="193"/>
      <c r="C1640" s="193"/>
      <c r="D1640" s="193"/>
      <c r="E1640" s="193"/>
      <c r="F1640" s="193"/>
      <c r="G1640" s="193"/>
      <c r="H1640" s="193"/>
      <c r="I1640" s="193"/>
      <c r="J1640" s="193"/>
      <c r="K1640" s="193"/>
      <c r="L1640" s="193"/>
      <c r="M1640" s="193"/>
      <c r="N1640" s="193"/>
      <c r="O1640" s="193"/>
      <c r="P1640" s="193"/>
      <c r="Q1640" s="193"/>
      <c r="R1640" s="193"/>
      <c r="S1640" s="193"/>
      <c r="T1640" s="193"/>
      <c r="U1640" s="193"/>
      <c r="V1640" s="1068"/>
      <c r="W1640" s="1068"/>
      <c r="X1640" s="1321"/>
      <c r="Y1640" s="1068"/>
      <c r="Z1640" s="193"/>
      <c r="AA1640" s="193"/>
      <c r="AB1640" s="193"/>
      <c r="AC1640" s="193"/>
      <c r="AD1640" s="193"/>
      <c r="AE1640" s="193"/>
      <c r="AF1640" s="193"/>
    </row>
    <row r="1641" spans="1:32">
      <c r="A1641" s="193"/>
      <c r="B1641" s="193"/>
      <c r="C1641" s="193"/>
      <c r="D1641" s="193"/>
      <c r="E1641" s="193"/>
      <c r="F1641" s="193"/>
      <c r="G1641" s="193"/>
      <c r="H1641" s="193"/>
      <c r="I1641" s="193"/>
      <c r="J1641" s="193"/>
      <c r="K1641" s="193"/>
      <c r="L1641" s="193"/>
      <c r="M1641" s="193"/>
      <c r="N1641" s="193"/>
      <c r="O1641" s="193"/>
      <c r="P1641" s="193"/>
      <c r="Q1641" s="193"/>
      <c r="R1641" s="193"/>
      <c r="S1641" s="193"/>
      <c r="T1641" s="193"/>
      <c r="U1641" s="193"/>
      <c r="V1641" s="1068"/>
      <c r="W1641" s="1068"/>
      <c r="X1641" s="1321"/>
      <c r="Y1641" s="1068"/>
      <c r="Z1641" s="193"/>
      <c r="AA1641" s="193"/>
      <c r="AB1641" s="193"/>
      <c r="AC1641" s="193"/>
      <c r="AD1641" s="193"/>
      <c r="AE1641" s="193"/>
      <c r="AF1641" s="193"/>
    </row>
    <row r="1642" spans="1:32">
      <c r="A1642" s="193"/>
      <c r="B1642" s="193"/>
      <c r="C1642" s="193"/>
      <c r="D1642" s="193"/>
      <c r="E1642" s="193"/>
      <c r="F1642" s="193"/>
      <c r="G1642" s="193"/>
      <c r="H1642" s="193"/>
      <c r="I1642" s="193"/>
      <c r="J1642" s="193"/>
      <c r="K1642" s="193"/>
      <c r="L1642" s="193"/>
      <c r="M1642" s="193"/>
      <c r="N1642" s="193"/>
      <c r="O1642" s="193"/>
      <c r="P1642" s="193"/>
      <c r="Q1642" s="193"/>
      <c r="R1642" s="193"/>
      <c r="S1642" s="193"/>
      <c r="T1642" s="193"/>
      <c r="U1642" s="193"/>
      <c r="V1642" s="1068"/>
      <c r="W1642" s="1068"/>
      <c r="X1642" s="1321"/>
      <c r="Y1642" s="1068"/>
      <c r="Z1642" s="193"/>
      <c r="AA1642" s="193"/>
      <c r="AB1642" s="193"/>
      <c r="AC1642" s="193"/>
      <c r="AD1642" s="193"/>
      <c r="AE1642" s="193"/>
      <c r="AF1642" s="193"/>
    </row>
    <row r="1643" spans="1:32">
      <c r="A1643" s="193"/>
      <c r="B1643" s="193"/>
      <c r="C1643" s="193"/>
      <c r="D1643" s="193"/>
      <c r="E1643" s="193"/>
      <c r="F1643" s="193"/>
      <c r="G1643" s="193"/>
      <c r="H1643" s="193"/>
      <c r="I1643" s="193"/>
      <c r="J1643" s="193"/>
      <c r="K1643" s="193"/>
      <c r="L1643" s="193"/>
      <c r="M1643" s="193"/>
      <c r="N1643" s="193"/>
      <c r="O1643" s="193"/>
      <c r="P1643" s="193"/>
      <c r="Q1643" s="193"/>
      <c r="R1643" s="193"/>
      <c r="S1643" s="193"/>
      <c r="T1643" s="193"/>
      <c r="U1643" s="193"/>
      <c r="V1643" s="1068"/>
      <c r="W1643" s="1068"/>
      <c r="X1643" s="1321"/>
      <c r="Y1643" s="1068"/>
      <c r="Z1643" s="193"/>
      <c r="AA1643" s="193"/>
      <c r="AB1643" s="193"/>
      <c r="AC1643" s="193"/>
      <c r="AD1643" s="193"/>
      <c r="AE1643" s="193"/>
      <c r="AF1643" s="193"/>
    </row>
    <row r="1644" spans="1:32">
      <c r="A1644" s="193"/>
      <c r="B1644" s="193"/>
      <c r="C1644" s="193"/>
      <c r="D1644" s="193"/>
      <c r="E1644" s="193"/>
      <c r="F1644" s="193"/>
      <c r="G1644" s="193"/>
      <c r="H1644" s="193"/>
      <c r="I1644" s="193"/>
      <c r="J1644" s="193"/>
      <c r="K1644" s="193"/>
      <c r="L1644" s="193"/>
      <c r="M1644" s="193"/>
      <c r="N1644" s="193"/>
      <c r="O1644" s="193"/>
      <c r="P1644" s="193"/>
      <c r="Q1644" s="193"/>
      <c r="R1644" s="193"/>
      <c r="S1644" s="193"/>
      <c r="T1644" s="193"/>
      <c r="U1644" s="193"/>
      <c r="V1644" s="1068"/>
      <c r="W1644" s="1068"/>
      <c r="X1644" s="1321"/>
      <c r="Y1644" s="1068"/>
      <c r="Z1644" s="193"/>
      <c r="AA1644" s="193"/>
      <c r="AB1644" s="193"/>
      <c r="AC1644" s="193"/>
      <c r="AD1644" s="193"/>
      <c r="AE1644" s="193"/>
      <c r="AF1644" s="193"/>
    </row>
    <row r="1645" spans="1:32">
      <c r="A1645" s="193"/>
      <c r="B1645" s="193"/>
      <c r="C1645" s="193"/>
      <c r="D1645" s="193"/>
      <c r="E1645" s="193"/>
      <c r="F1645" s="193"/>
      <c r="G1645" s="193"/>
      <c r="H1645" s="193"/>
      <c r="I1645" s="193"/>
      <c r="J1645" s="193"/>
      <c r="K1645" s="193"/>
      <c r="L1645" s="193"/>
      <c r="M1645" s="193"/>
      <c r="N1645" s="193"/>
      <c r="O1645" s="193"/>
      <c r="P1645" s="193"/>
      <c r="Q1645" s="193"/>
      <c r="R1645" s="193"/>
      <c r="S1645" s="193"/>
      <c r="T1645" s="193"/>
      <c r="U1645" s="193"/>
      <c r="V1645" s="1068"/>
      <c r="W1645" s="1068"/>
      <c r="X1645" s="1321"/>
      <c r="Y1645" s="1068"/>
      <c r="Z1645" s="193"/>
      <c r="AA1645" s="193"/>
      <c r="AB1645" s="193"/>
      <c r="AC1645" s="193"/>
      <c r="AD1645" s="193"/>
      <c r="AE1645" s="193"/>
      <c r="AF1645" s="193"/>
    </row>
    <row r="1646" spans="1:32">
      <c r="A1646" s="193"/>
      <c r="B1646" s="193"/>
      <c r="C1646" s="193"/>
      <c r="D1646" s="193"/>
      <c r="E1646" s="193"/>
      <c r="F1646" s="193"/>
      <c r="G1646" s="193"/>
      <c r="H1646" s="193"/>
      <c r="I1646" s="193"/>
      <c r="J1646" s="193"/>
      <c r="K1646" s="193"/>
      <c r="L1646" s="193"/>
      <c r="M1646" s="193"/>
      <c r="N1646" s="193"/>
      <c r="O1646" s="193"/>
      <c r="P1646" s="193"/>
      <c r="Q1646" s="193"/>
      <c r="R1646" s="193"/>
      <c r="S1646" s="193"/>
      <c r="T1646" s="193"/>
      <c r="U1646" s="193"/>
      <c r="V1646" s="1068"/>
      <c r="W1646" s="1068"/>
      <c r="X1646" s="1321"/>
      <c r="Y1646" s="1068"/>
      <c r="Z1646" s="193"/>
      <c r="AA1646" s="193"/>
      <c r="AB1646" s="193"/>
      <c r="AC1646" s="193"/>
      <c r="AD1646" s="193"/>
      <c r="AE1646" s="193"/>
      <c r="AF1646" s="193"/>
    </row>
    <row r="1647" spans="1:32">
      <c r="A1647" s="193"/>
      <c r="B1647" s="193"/>
      <c r="C1647" s="193"/>
      <c r="D1647" s="193"/>
      <c r="E1647" s="193"/>
      <c r="F1647" s="193"/>
      <c r="G1647" s="193"/>
      <c r="H1647" s="193"/>
      <c r="I1647" s="193"/>
      <c r="J1647" s="193"/>
      <c r="K1647" s="193"/>
      <c r="L1647" s="193"/>
      <c r="M1647" s="193"/>
      <c r="N1647" s="193"/>
      <c r="O1647" s="193"/>
      <c r="P1647" s="193"/>
      <c r="Q1647" s="193"/>
      <c r="R1647" s="193"/>
      <c r="S1647" s="193"/>
      <c r="T1647" s="193"/>
      <c r="U1647" s="193"/>
      <c r="V1647" s="1068"/>
      <c r="W1647" s="1068"/>
      <c r="X1647" s="1321"/>
      <c r="Y1647" s="1068"/>
      <c r="Z1647" s="193"/>
      <c r="AA1647" s="193"/>
      <c r="AB1647" s="193"/>
      <c r="AC1647" s="193"/>
      <c r="AD1647" s="193"/>
      <c r="AE1647" s="193"/>
      <c r="AF1647" s="193"/>
    </row>
    <row r="1648" spans="1:32">
      <c r="A1648" s="193"/>
      <c r="B1648" s="193"/>
      <c r="C1648" s="193"/>
      <c r="D1648" s="193"/>
      <c r="E1648" s="193"/>
      <c r="F1648" s="193"/>
      <c r="G1648" s="193"/>
      <c r="H1648" s="193"/>
      <c r="I1648" s="193"/>
      <c r="J1648" s="193"/>
      <c r="K1648" s="193"/>
      <c r="L1648" s="193"/>
      <c r="M1648" s="193"/>
      <c r="N1648" s="193"/>
      <c r="O1648" s="193"/>
      <c r="P1648" s="193"/>
      <c r="Q1648" s="193"/>
      <c r="R1648" s="193"/>
      <c r="S1648" s="193"/>
      <c r="T1648" s="193"/>
      <c r="U1648" s="193"/>
      <c r="V1648" s="1068"/>
      <c r="W1648" s="1068"/>
      <c r="X1648" s="1321"/>
      <c r="Y1648" s="1068"/>
      <c r="Z1648" s="193"/>
      <c r="AA1648" s="193"/>
      <c r="AB1648" s="193"/>
      <c r="AC1648" s="193"/>
      <c r="AD1648" s="193"/>
      <c r="AE1648" s="193"/>
      <c r="AF1648" s="193"/>
    </row>
    <row r="1649" spans="1:32">
      <c r="A1649" s="193"/>
      <c r="B1649" s="193"/>
      <c r="C1649" s="193"/>
      <c r="D1649" s="193"/>
      <c r="E1649" s="193"/>
      <c r="F1649" s="193"/>
      <c r="G1649" s="193"/>
      <c r="H1649" s="193"/>
      <c r="I1649" s="193"/>
      <c r="J1649" s="193"/>
      <c r="K1649" s="193"/>
      <c r="L1649" s="193"/>
      <c r="M1649" s="193"/>
      <c r="N1649" s="193"/>
      <c r="O1649" s="193"/>
      <c r="P1649" s="193"/>
      <c r="Q1649" s="193"/>
      <c r="R1649" s="193"/>
      <c r="S1649" s="193"/>
      <c r="T1649" s="193"/>
      <c r="U1649" s="193"/>
      <c r="V1649" s="1068"/>
      <c r="W1649" s="1068"/>
      <c r="X1649" s="1321"/>
      <c r="Y1649" s="1068"/>
      <c r="Z1649" s="193"/>
      <c r="AA1649" s="193"/>
      <c r="AB1649" s="193"/>
      <c r="AC1649" s="193"/>
      <c r="AD1649" s="193"/>
      <c r="AE1649" s="193"/>
      <c r="AF1649" s="193"/>
    </row>
    <row r="1650" spans="1:32">
      <c r="A1650" s="193"/>
      <c r="B1650" s="193"/>
      <c r="C1650" s="193"/>
      <c r="D1650" s="193"/>
      <c r="E1650" s="193"/>
      <c r="F1650" s="193"/>
      <c r="G1650" s="193"/>
      <c r="H1650" s="193"/>
      <c r="I1650" s="193"/>
      <c r="J1650" s="193"/>
      <c r="K1650" s="193"/>
      <c r="L1650" s="193"/>
      <c r="M1650" s="193"/>
      <c r="N1650" s="193"/>
      <c r="O1650" s="193"/>
      <c r="P1650" s="193"/>
      <c r="Q1650" s="193"/>
      <c r="R1650" s="193"/>
      <c r="S1650" s="193"/>
      <c r="T1650" s="193"/>
      <c r="U1650" s="193"/>
      <c r="V1650" s="1068"/>
      <c r="W1650" s="1068"/>
      <c r="X1650" s="1321"/>
      <c r="Y1650" s="1068"/>
      <c r="Z1650" s="193"/>
      <c r="AA1650" s="193"/>
      <c r="AB1650" s="193"/>
      <c r="AC1650" s="193"/>
      <c r="AD1650" s="193"/>
      <c r="AE1650" s="193"/>
      <c r="AF1650" s="193"/>
    </row>
    <row r="1651" spans="1:32">
      <c r="A1651" s="193"/>
      <c r="B1651" s="193"/>
      <c r="C1651" s="193"/>
      <c r="D1651" s="193"/>
      <c r="E1651" s="193"/>
      <c r="F1651" s="193"/>
      <c r="G1651" s="193"/>
      <c r="H1651" s="193"/>
      <c r="I1651" s="193"/>
      <c r="J1651" s="193"/>
      <c r="K1651" s="193"/>
      <c r="L1651" s="193"/>
      <c r="M1651" s="193"/>
      <c r="N1651" s="193"/>
      <c r="O1651" s="193"/>
      <c r="P1651" s="193"/>
      <c r="Q1651" s="193"/>
      <c r="R1651" s="193"/>
      <c r="S1651" s="193"/>
      <c r="T1651" s="193"/>
      <c r="U1651" s="193"/>
      <c r="V1651" s="1068"/>
      <c r="W1651" s="1068"/>
      <c r="X1651" s="1321"/>
      <c r="Y1651" s="1068"/>
      <c r="Z1651" s="193"/>
      <c r="AA1651" s="193"/>
      <c r="AB1651" s="193"/>
      <c r="AC1651" s="193"/>
      <c r="AD1651" s="193"/>
      <c r="AE1651" s="193"/>
      <c r="AF1651" s="193"/>
    </row>
    <row r="1652" spans="1:32">
      <c r="A1652" s="193"/>
      <c r="B1652" s="193"/>
      <c r="C1652" s="193"/>
      <c r="D1652" s="193"/>
      <c r="E1652" s="193"/>
      <c r="F1652" s="193"/>
      <c r="G1652" s="193"/>
      <c r="H1652" s="193"/>
      <c r="I1652" s="193"/>
      <c r="J1652" s="193"/>
      <c r="K1652" s="193"/>
      <c r="L1652" s="193"/>
      <c r="M1652" s="193"/>
      <c r="N1652" s="193"/>
      <c r="O1652" s="193"/>
      <c r="P1652" s="193"/>
      <c r="Q1652" s="193"/>
      <c r="R1652" s="193"/>
      <c r="S1652" s="193"/>
      <c r="T1652" s="193"/>
      <c r="U1652" s="193"/>
      <c r="V1652" s="1068"/>
      <c r="W1652" s="1068"/>
      <c r="X1652" s="1321"/>
      <c r="Y1652" s="1068"/>
      <c r="Z1652" s="193"/>
      <c r="AA1652" s="193"/>
      <c r="AB1652" s="193"/>
      <c r="AC1652" s="193"/>
      <c r="AD1652" s="193"/>
      <c r="AE1652" s="193"/>
      <c r="AF1652" s="193"/>
    </row>
    <row r="1653" spans="1:32">
      <c r="A1653" s="193"/>
      <c r="B1653" s="193"/>
      <c r="C1653" s="193"/>
      <c r="D1653" s="193"/>
      <c r="E1653" s="193"/>
      <c r="F1653" s="193"/>
      <c r="G1653" s="193"/>
      <c r="H1653" s="193"/>
      <c r="I1653" s="193"/>
      <c r="J1653" s="193"/>
      <c r="K1653" s="193"/>
      <c r="L1653" s="193"/>
      <c r="M1653" s="193"/>
      <c r="N1653" s="193"/>
      <c r="O1653" s="193"/>
      <c r="P1653" s="193"/>
      <c r="Q1653" s="193"/>
      <c r="R1653" s="193"/>
      <c r="S1653" s="193"/>
      <c r="T1653" s="193"/>
      <c r="U1653" s="193"/>
      <c r="V1653" s="1068"/>
      <c r="W1653" s="1068"/>
      <c r="X1653" s="1321"/>
      <c r="Y1653" s="1068"/>
      <c r="Z1653" s="193"/>
      <c r="AA1653" s="193"/>
      <c r="AB1653" s="193"/>
      <c r="AC1653" s="193"/>
      <c r="AD1653" s="193"/>
      <c r="AE1653" s="193"/>
      <c r="AF1653" s="193"/>
    </row>
    <row r="1654" spans="1:32">
      <c r="A1654" s="193"/>
      <c r="B1654" s="193"/>
      <c r="C1654" s="193"/>
      <c r="D1654" s="193"/>
      <c r="E1654" s="193"/>
      <c r="F1654" s="193"/>
      <c r="G1654" s="193"/>
      <c r="H1654" s="193"/>
      <c r="I1654" s="193"/>
      <c r="J1654" s="193"/>
      <c r="K1654" s="193"/>
      <c r="L1654" s="193"/>
      <c r="M1654" s="193"/>
      <c r="N1654" s="193"/>
      <c r="O1654" s="193"/>
      <c r="P1654" s="193"/>
      <c r="Q1654" s="193"/>
      <c r="R1654" s="193"/>
      <c r="S1654" s="193"/>
      <c r="T1654" s="193"/>
      <c r="U1654" s="193"/>
      <c r="V1654" s="1068"/>
      <c r="W1654" s="1068"/>
      <c r="X1654" s="1321"/>
      <c r="Y1654" s="1068"/>
      <c r="Z1654" s="193"/>
      <c r="AA1654" s="193"/>
      <c r="AB1654" s="193"/>
      <c r="AC1654" s="193"/>
      <c r="AD1654" s="193"/>
      <c r="AE1654" s="193"/>
      <c r="AF1654" s="193"/>
    </row>
    <row r="1655" spans="1:32">
      <c r="A1655" s="193"/>
      <c r="B1655" s="193"/>
      <c r="C1655" s="193"/>
      <c r="D1655" s="193"/>
      <c r="E1655" s="193"/>
      <c r="F1655" s="193"/>
      <c r="G1655" s="193"/>
      <c r="H1655" s="193"/>
      <c r="I1655" s="193"/>
      <c r="J1655" s="193"/>
      <c r="K1655" s="193"/>
      <c r="L1655" s="193"/>
      <c r="M1655" s="193"/>
      <c r="N1655" s="193"/>
      <c r="O1655" s="193"/>
      <c r="P1655" s="193"/>
      <c r="Q1655" s="193"/>
      <c r="R1655" s="193"/>
      <c r="S1655" s="193"/>
      <c r="T1655" s="193"/>
      <c r="U1655" s="193"/>
      <c r="V1655" s="1068"/>
      <c r="W1655" s="1068"/>
      <c r="X1655" s="1321"/>
      <c r="Y1655" s="1068"/>
      <c r="Z1655" s="193"/>
      <c r="AA1655" s="193"/>
      <c r="AB1655" s="193"/>
      <c r="AC1655" s="193"/>
      <c r="AD1655" s="193"/>
      <c r="AE1655" s="193"/>
      <c r="AF1655" s="193"/>
    </row>
    <row r="1656" spans="1:32">
      <c r="A1656" s="193"/>
      <c r="B1656" s="193"/>
      <c r="C1656" s="193"/>
      <c r="D1656" s="193"/>
      <c r="E1656" s="193"/>
      <c r="F1656" s="193"/>
      <c r="G1656" s="193"/>
      <c r="H1656" s="193"/>
      <c r="I1656" s="193"/>
      <c r="J1656" s="193"/>
      <c r="K1656" s="193"/>
      <c r="L1656" s="193"/>
      <c r="M1656" s="193"/>
      <c r="N1656" s="193"/>
      <c r="O1656" s="193"/>
      <c r="P1656" s="193"/>
      <c r="Q1656" s="193"/>
      <c r="R1656" s="193"/>
      <c r="S1656" s="193"/>
      <c r="T1656" s="193"/>
      <c r="U1656" s="193"/>
      <c r="V1656" s="1068"/>
      <c r="W1656" s="1068"/>
      <c r="X1656" s="1321"/>
      <c r="Y1656" s="1068"/>
      <c r="Z1656" s="193"/>
      <c r="AA1656" s="193"/>
      <c r="AB1656" s="193"/>
      <c r="AC1656" s="193"/>
      <c r="AD1656" s="193"/>
      <c r="AE1656" s="193"/>
      <c r="AF1656" s="193"/>
    </row>
    <row r="1657" spans="1:32">
      <c r="A1657" s="193"/>
      <c r="B1657" s="193"/>
      <c r="C1657" s="193"/>
      <c r="D1657" s="193"/>
      <c r="E1657" s="193"/>
      <c r="F1657" s="193"/>
      <c r="G1657" s="193"/>
      <c r="H1657" s="193"/>
      <c r="I1657" s="193"/>
      <c r="J1657" s="193"/>
      <c r="K1657" s="193"/>
      <c r="L1657" s="193"/>
      <c r="M1657" s="193"/>
      <c r="N1657" s="193"/>
      <c r="O1657" s="193"/>
      <c r="P1657" s="193"/>
      <c r="Q1657" s="193"/>
      <c r="R1657" s="193"/>
      <c r="S1657" s="193"/>
      <c r="T1657" s="193"/>
      <c r="U1657" s="193"/>
      <c r="V1657" s="1068"/>
      <c r="W1657" s="1068"/>
      <c r="X1657" s="1321"/>
      <c r="Y1657" s="1068"/>
      <c r="Z1657" s="193"/>
      <c r="AA1657" s="193"/>
      <c r="AB1657" s="193"/>
      <c r="AC1657" s="193"/>
      <c r="AD1657" s="193"/>
      <c r="AE1657" s="193"/>
      <c r="AF1657" s="193"/>
    </row>
    <row r="1658" spans="1:32">
      <c r="A1658" s="193"/>
      <c r="B1658" s="193"/>
      <c r="C1658" s="193"/>
      <c r="D1658" s="193"/>
      <c r="E1658" s="193"/>
      <c r="F1658" s="193"/>
      <c r="G1658" s="193"/>
      <c r="H1658" s="193"/>
      <c r="I1658" s="193"/>
      <c r="J1658" s="193"/>
      <c r="K1658" s="193"/>
      <c r="L1658" s="193"/>
      <c r="M1658" s="193"/>
      <c r="N1658" s="193"/>
      <c r="O1658" s="193"/>
      <c r="P1658" s="193"/>
      <c r="Q1658" s="193"/>
      <c r="R1658" s="193"/>
      <c r="S1658" s="193"/>
      <c r="T1658" s="193"/>
      <c r="U1658" s="193"/>
      <c r="V1658" s="1068"/>
      <c r="W1658" s="1068"/>
      <c r="X1658" s="1321"/>
      <c r="Y1658" s="1068"/>
      <c r="Z1658" s="193"/>
      <c r="AA1658" s="193"/>
      <c r="AB1658" s="193"/>
      <c r="AC1658" s="193"/>
      <c r="AD1658" s="193"/>
      <c r="AE1658" s="193"/>
      <c r="AF1658" s="193"/>
    </row>
    <row r="1659" spans="1:32">
      <c r="A1659" s="193"/>
      <c r="B1659" s="193"/>
      <c r="C1659" s="193"/>
      <c r="D1659" s="193"/>
      <c r="E1659" s="193"/>
      <c r="F1659" s="193"/>
      <c r="G1659" s="193"/>
      <c r="H1659" s="193"/>
      <c r="I1659" s="193"/>
      <c r="J1659" s="193"/>
      <c r="K1659" s="193"/>
      <c r="L1659" s="193"/>
      <c r="M1659" s="193"/>
      <c r="N1659" s="193"/>
      <c r="O1659" s="193"/>
      <c r="P1659" s="193"/>
      <c r="Q1659" s="193"/>
      <c r="R1659" s="193"/>
      <c r="S1659" s="193"/>
      <c r="T1659" s="193"/>
      <c r="U1659" s="193"/>
      <c r="V1659" s="1068"/>
      <c r="W1659" s="1068"/>
      <c r="X1659" s="1321"/>
      <c r="Y1659" s="1068"/>
      <c r="Z1659" s="193"/>
      <c r="AA1659" s="193"/>
      <c r="AB1659" s="193"/>
      <c r="AC1659" s="193"/>
      <c r="AD1659" s="193"/>
      <c r="AE1659" s="193"/>
      <c r="AF1659" s="193"/>
    </row>
    <row r="1660" spans="1:32">
      <c r="A1660" s="193"/>
      <c r="B1660" s="193"/>
      <c r="C1660" s="193"/>
      <c r="D1660" s="193"/>
      <c r="E1660" s="193"/>
      <c r="F1660" s="193"/>
      <c r="G1660" s="193"/>
      <c r="H1660" s="193"/>
      <c r="I1660" s="193"/>
      <c r="J1660" s="193"/>
      <c r="K1660" s="193"/>
      <c r="L1660" s="193"/>
      <c r="M1660" s="193"/>
      <c r="N1660" s="193"/>
      <c r="O1660" s="193"/>
      <c r="P1660" s="193"/>
      <c r="Q1660" s="193"/>
      <c r="R1660" s="193"/>
      <c r="S1660" s="193"/>
      <c r="T1660" s="193"/>
      <c r="U1660" s="193"/>
      <c r="V1660" s="1068"/>
      <c r="W1660" s="1068"/>
      <c r="X1660" s="1321"/>
      <c r="Y1660" s="1068"/>
      <c r="Z1660" s="193"/>
      <c r="AA1660" s="193"/>
      <c r="AB1660" s="193"/>
      <c r="AC1660" s="193"/>
      <c r="AD1660" s="193"/>
      <c r="AE1660" s="193"/>
      <c r="AF1660" s="193"/>
    </row>
    <row r="1661" spans="1:32">
      <c r="A1661" s="193"/>
      <c r="B1661" s="193"/>
      <c r="C1661" s="193"/>
      <c r="D1661" s="193"/>
      <c r="E1661" s="193"/>
      <c r="F1661" s="193"/>
      <c r="G1661" s="193"/>
      <c r="H1661" s="193"/>
      <c r="I1661" s="193"/>
      <c r="J1661" s="193"/>
      <c r="K1661" s="193"/>
      <c r="L1661" s="193"/>
      <c r="M1661" s="193"/>
      <c r="N1661" s="193"/>
      <c r="O1661" s="193"/>
      <c r="P1661" s="193"/>
      <c r="Q1661" s="193"/>
      <c r="R1661" s="193"/>
      <c r="S1661" s="193"/>
      <c r="T1661" s="193"/>
      <c r="U1661" s="193"/>
      <c r="V1661" s="1068"/>
      <c r="W1661" s="1068"/>
      <c r="X1661" s="1321"/>
      <c r="Y1661" s="1068"/>
      <c r="Z1661" s="193"/>
      <c r="AA1661" s="193"/>
      <c r="AB1661" s="193"/>
      <c r="AC1661" s="193"/>
      <c r="AD1661" s="193"/>
      <c r="AE1661" s="193"/>
      <c r="AF1661" s="193"/>
    </row>
    <row r="1662" spans="1:32">
      <c r="A1662" s="193"/>
      <c r="B1662" s="193"/>
      <c r="C1662" s="193"/>
      <c r="D1662" s="193"/>
      <c r="E1662" s="193"/>
      <c r="F1662" s="193"/>
      <c r="G1662" s="193"/>
      <c r="H1662" s="193"/>
      <c r="I1662" s="193"/>
      <c r="J1662" s="193"/>
      <c r="K1662" s="193"/>
      <c r="L1662" s="193"/>
      <c r="M1662" s="193"/>
      <c r="N1662" s="193"/>
      <c r="O1662" s="193"/>
      <c r="P1662" s="193"/>
      <c r="Q1662" s="193"/>
      <c r="R1662" s="193"/>
      <c r="S1662" s="193"/>
      <c r="T1662" s="193"/>
      <c r="U1662" s="193"/>
      <c r="V1662" s="1068"/>
      <c r="W1662" s="1068"/>
      <c r="X1662" s="1321"/>
      <c r="Y1662" s="1068"/>
      <c r="Z1662" s="193"/>
      <c r="AA1662" s="193"/>
      <c r="AB1662" s="193"/>
      <c r="AC1662" s="193"/>
      <c r="AD1662" s="193"/>
      <c r="AE1662" s="193"/>
      <c r="AF1662" s="193"/>
    </row>
    <row r="1663" spans="1:32">
      <c r="A1663" s="193"/>
      <c r="B1663" s="193"/>
      <c r="C1663" s="193"/>
      <c r="D1663" s="193"/>
      <c r="E1663" s="193"/>
      <c r="F1663" s="193"/>
      <c r="G1663" s="193"/>
      <c r="H1663" s="193"/>
      <c r="I1663" s="193"/>
      <c r="J1663" s="193"/>
      <c r="K1663" s="193"/>
      <c r="L1663" s="193"/>
      <c r="M1663" s="193"/>
      <c r="N1663" s="193"/>
      <c r="O1663" s="193"/>
      <c r="P1663" s="193"/>
      <c r="Q1663" s="193"/>
      <c r="R1663" s="193"/>
      <c r="S1663" s="193"/>
      <c r="T1663" s="193"/>
      <c r="U1663" s="193"/>
      <c r="V1663" s="1068"/>
      <c r="W1663" s="1068"/>
      <c r="X1663" s="1321"/>
      <c r="Y1663" s="1068"/>
      <c r="Z1663" s="193"/>
      <c r="AA1663" s="193"/>
      <c r="AB1663" s="193"/>
      <c r="AC1663" s="193"/>
      <c r="AD1663" s="193"/>
      <c r="AE1663" s="193"/>
      <c r="AF1663" s="193"/>
    </row>
    <row r="1664" spans="1:32">
      <c r="A1664" s="193"/>
      <c r="B1664" s="193"/>
      <c r="C1664" s="193"/>
      <c r="D1664" s="193"/>
      <c r="E1664" s="193"/>
      <c r="F1664" s="193"/>
      <c r="G1664" s="193"/>
      <c r="H1664" s="193"/>
      <c r="I1664" s="193"/>
      <c r="J1664" s="193"/>
      <c r="K1664" s="193"/>
      <c r="L1664" s="193"/>
      <c r="M1664" s="193"/>
      <c r="N1664" s="193"/>
      <c r="O1664" s="193"/>
      <c r="P1664" s="193"/>
      <c r="Q1664" s="193"/>
      <c r="R1664" s="193"/>
      <c r="S1664" s="193"/>
      <c r="T1664" s="193"/>
      <c r="U1664" s="193"/>
      <c r="V1664" s="1068"/>
      <c r="W1664" s="1068"/>
      <c r="X1664" s="1321"/>
      <c r="Y1664" s="1068"/>
      <c r="Z1664" s="193"/>
      <c r="AA1664" s="193"/>
      <c r="AB1664" s="193"/>
      <c r="AC1664" s="193"/>
      <c r="AD1664" s="193"/>
      <c r="AE1664" s="193"/>
      <c r="AF1664" s="193"/>
    </row>
    <row r="1665" spans="1:32">
      <c r="A1665" s="193"/>
      <c r="B1665" s="193"/>
      <c r="C1665" s="193"/>
      <c r="D1665" s="193"/>
      <c r="E1665" s="193"/>
      <c r="F1665" s="193"/>
      <c r="G1665" s="193"/>
      <c r="H1665" s="193"/>
      <c r="I1665" s="193"/>
      <c r="J1665" s="193"/>
      <c r="K1665" s="193"/>
      <c r="L1665" s="193"/>
      <c r="M1665" s="193"/>
      <c r="N1665" s="193"/>
      <c r="O1665" s="193"/>
      <c r="P1665" s="193"/>
      <c r="Q1665" s="193"/>
      <c r="R1665" s="193"/>
      <c r="S1665" s="193"/>
      <c r="T1665" s="193"/>
      <c r="U1665" s="193"/>
      <c r="V1665" s="1068"/>
      <c r="W1665" s="1068"/>
      <c r="X1665" s="1321"/>
      <c r="Y1665" s="1068"/>
      <c r="Z1665" s="193"/>
      <c r="AA1665" s="193"/>
      <c r="AB1665" s="193"/>
      <c r="AC1665" s="193"/>
      <c r="AD1665" s="193"/>
      <c r="AE1665" s="193"/>
      <c r="AF1665" s="193"/>
    </row>
    <row r="1666" spans="1:32">
      <c r="A1666" s="193"/>
      <c r="B1666" s="193"/>
      <c r="C1666" s="193"/>
      <c r="D1666" s="193"/>
      <c r="E1666" s="193"/>
      <c r="F1666" s="193"/>
      <c r="G1666" s="193"/>
      <c r="H1666" s="193"/>
      <c r="I1666" s="193"/>
      <c r="J1666" s="193"/>
      <c r="K1666" s="193"/>
      <c r="L1666" s="193"/>
      <c r="M1666" s="193"/>
      <c r="N1666" s="193"/>
      <c r="O1666" s="193"/>
      <c r="P1666" s="193"/>
      <c r="Q1666" s="193"/>
      <c r="R1666" s="193"/>
      <c r="S1666" s="193"/>
      <c r="T1666" s="193"/>
      <c r="U1666" s="193"/>
      <c r="V1666" s="1068"/>
      <c r="W1666" s="1068"/>
      <c r="X1666" s="1321"/>
      <c r="Y1666" s="1068"/>
      <c r="Z1666" s="193"/>
      <c r="AA1666" s="193"/>
      <c r="AB1666" s="193"/>
      <c r="AC1666" s="193"/>
      <c r="AD1666" s="193"/>
      <c r="AE1666" s="193"/>
      <c r="AF1666" s="193"/>
    </row>
    <row r="1667" spans="1:32">
      <c r="A1667" s="193"/>
      <c r="B1667" s="193"/>
      <c r="C1667" s="193"/>
      <c r="D1667" s="193"/>
      <c r="E1667" s="193"/>
      <c r="F1667" s="193"/>
      <c r="G1667" s="193"/>
      <c r="H1667" s="193"/>
      <c r="I1667" s="193"/>
      <c r="J1667" s="193"/>
      <c r="K1667" s="193"/>
      <c r="L1667" s="193"/>
      <c r="M1667" s="193"/>
      <c r="N1667" s="193"/>
      <c r="O1667" s="193"/>
      <c r="P1667" s="193"/>
      <c r="Q1667" s="193"/>
      <c r="R1667" s="193"/>
      <c r="S1667" s="193"/>
      <c r="T1667" s="193"/>
      <c r="U1667" s="193"/>
      <c r="V1667" s="1068"/>
      <c r="W1667" s="1068"/>
      <c r="X1667" s="1321"/>
      <c r="Y1667" s="1068"/>
      <c r="Z1667" s="193"/>
      <c r="AA1667" s="193"/>
      <c r="AB1667" s="193"/>
      <c r="AC1667" s="193"/>
      <c r="AD1667" s="193"/>
      <c r="AE1667" s="193"/>
      <c r="AF1667" s="193"/>
    </row>
    <row r="1668" spans="1:32">
      <c r="A1668" s="193"/>
      <c r="B1668" s="193"/>
      <c r="C1668" s="193"/>
      <c r="D1668" s="193"/>
      <c r="E1668" s="193"/>
      <c r="F1668" s="193"/>
      <c r="G1668" s="193"/>
      <c r="H1668" s="193"/>
      <c r="I1668" s="193"/>
      <c r="J1668" s="193"/>
      <c r="K1668" s="193"/>
      <c r="L1668" s="193"/>
      <c r="M1668" s="193"/>
      <c r="N1668" s="193"/>
      <c r="O1668" s="193"/>
      <c r="P1668" s="193"/>
      <c r="Q1668" s="193"/>
      <c r="R1668" s="193"/>
      <c r="S1668" s="193"/>
      <c r="T1668" s="193"/>
      <c r="U1668" s="193"/>
      <c r="V1668" s="1068"/>
      <c r="W1668" s="1068"/>
      <c r="X1668" s="1321"/>
      <c r="Y1668" s="1068"/>
      <c r="Z1668" s="193"/>
      <c r="AA1668" s="193"/>
      <c r="AB1668" s="193"/>
      <c r="AC1668" s="193"/>
      <c r="AD1668" s="193"/>
      <c r="AE1668" s="193"/>
      <c r="AF1668" s="193"/>
    </row>
    <row r="1669" spans="1:32">
      <c r="A1669" s="193"/>
      <c r="B1669" s="193"/>
      <c r="C1669" s="193"/>
      <c r="D1669" s="193"/>
      <c r="E1669" s="193"/>
      <c r="F1669" s="193"/>
      <c r="G1669" s="193"/>
      <c r="H1669" s="193"/>
      <c r="I1669" s="193"/>
      <c r="J1669" s="193"/>
      <c r="K1669" s="193"/>
      <c r="L1669" s="193"/>
      <c r="M1669" s="193"/>
      <c r="N1669" s="193"/>
      <c r="O1669" s="193"/>
      <c r="P1669" s="193"/>
      <c r="Q1669" s="193"/>
      <c r="R1669" s="193"/>
      <c r="S1669" s="193"/>
      <c r="T1669" s="193"/>
      <c r="U1669" s="193"/>
      <c r="V1669" s="1068"/>
      <c r="W1669" s="1068"/>
      <c r="X1669" s="1321"/>
      <c r="Y1669" s="1068"/>
      <c r="Z1669" s="193"/>
      <c r="AA1669" s="193"/>
      <c r="AB1669" s="193"/>
      <c r="AC1669" s="193"/>
      <c r="AD1669" s="193"/>
      <c r="AE1669" s="193"/>
      <c r="AF1669" s="193"/>
    </row>
    <row r="1670" spans="1:32">
      <c r="A1670" s="193"/>
      <c r="B1670" s="193"/>
      <c r="C1670" s="193"/>
      <c r="D1670" s="193"/>
      <c r="E1670" s="193"/>
      <c r="F1670" s="193"/>
      <c r="G1670" s="193"/>
      <c r="H1670" s="193"/>
      <c r="I1670" s="193"/>
      <c r="J1670" s="193"/>
      <c r="K1670" s="193"/>
      <c r="L1670" s="193"/>
      <c r="M1670" s="193"/>
      <c r="N1670" s="193"/>
      <c r="O1670" s="193"/>
      <c r="P1670" s="193"/>
      <c r="Q1670" s="193"/>
      <c r="R1670" s="193"/>
      <c r="S1670" s="193"/>
      <c r="T1670" s="193"/>
      <c r="U1670" s="193"/>
      <c r="V1670" s="1068"/>
      <c r="W1670" s="1068"/>
      <c r="X1670" s="1321"/>
      <c r="Y1670" s="1068"/>
      <c r="Z1670" s="193"/>
      <c r="AA1670" s="193"/>
      <c r="AB1670" s="193"/>
      <c r="AC1670" s="193"/>
      <c r="AD1670" s="193"/>
      <c r="AE1670" s="193"/>
      <c r="AF1670" s="193"/>
    </row>
    <row r="1671" spans="1:32">
      <c r="A1671" s="193"/>
      <c r="B1671" s="193"/>
      <c r="C1671" s="193"/>
      <c r="D1671" s="193"/>
      <c r="E1671" s="193"/>
      <c r="F1671" s="193"/>
      <c r="G1671" s="193"/>
      <c r="H1671" s="193"/>
      <c r="I1671" s="193"/>
      <c r="J1671" s="193"/>
      <c r="K1671" s="193"/>
      <c r="L1671" s="193"/>
      <c r="M1671" s="193"/>
      <c r="N1671" s="193"/>
      <c r="O1671" s="193"/>
      <c r="P1671" s="193"/>
      <c r="Q1671" s="193"/>
      <c r="R1671" s="193"/>
      <c r="S1671" s="193"/>
      <c r="T1671" s="193"/>
      <c r="U1671" s="193"/>
      <c r="V1671" s="1068"/>
      <c r="W1671" s="1068"/>
      <c r="X1671" s="1321"/>
      <c r="Y1671" s="1068"/>
      <c r="Z1671" s="193"/>
      <c r="AA1671" s="193"/>
      <c r="AB1671" s="193"/>
      <c r="AC1671" s="193"/>
      <c r="AD1671" s="193"/>
      <c r="AE1671" s="193"/>
      <c r="AF1671" s="193"/>
    </row>
    <row r="1672" spans="1:32">
      <c r="A1672" s="193"/>
      <c r="B1672" s="193"/>
      <c r="C1672" s="193"/>
      <c r="D1672" s="193"/>
      <c r="E1672" s="193"/>
      <c r="F1672" s="193"/>
      <c r="G1672" s="193"/>
      <c r="H1672" s="193"/>
      <c r="I1672" s="193"/>
      <c r="J1672" s="193"/>
      <c r="K1672" s="193"/>
      <c r="L1672" s="193"/>
      <c r="M1672" s="193"/>
      <c r="N1672" s="193"/>
      <c r="O1672" s="193"/>
      <c r="P1672" s="193"/>
      <c r="Q1672" s="193"/>
      <c r="R1672" s="193"/>
      <c r="S1672" s="193"/>
      <c r="T1672" s="193"/>
      <c r="U1672" s="193"/>
      <c r="V1672" s="1068"/>
      <c r="W1672" s="1068"/>
      <c r="X1672" s="1321"/>
      <c r="Y1672" s="1068"/>
      <c r="Z1672" s="193"/>
      <c r="AA1672" s="193"/>
      <c r="AB1672" s="193"/>
      <c r="AC1672" s="193"/>
      <c r="AD1672" s="193"/>
      <c r="AE1672" s="193"/>
      <c r="AF1672" s="193"/>
    </row>
    <row r="1673" spans="1:32">
      <c r="A1673" s="193"/>
      <c r="B1673" s="193"/>
      <c r="C1673" s="193"/>
      <c r="D1673" s="193"/>
      <c r="E1673" s="193"/>
      <c r="F1673" s="193"/>
      <c r="G1673" s="193"/>
      <c r="H1673" s="193"/>
      <c r="I1673" s="193"/>
      <c r="J1673" s="193"/>
      <c r="K1673" s="193"/>
      <c r="L1673" s="193"/>
      <c r="M1673" s="193"/>
      <c r="N1673" s="193"/>
      <c r="O1673" s="193"/>
      <c r="P1673" s="193"/>
      <c r="Q1673" s="193"/>
      <c r="R1673" s="193"/>
      <c r="S1673" s="193"/>
      <c r="T1673" s="193"/>
      <c r="U1673" s="193"/>
      <c r="V1673" s="1068"/>
      <c r="W1673" s="1068"/>
      <c r="X1673" s="1321"/>
      <c r="Y1673" s="1068"/>
      <c r="Z1673" s="193"/>
      <c r="AA1673" s="193"/>
      <c r="AB1673" s="193"/>
      <c r="AC1673" s="193"/>
      <c r="AD1673" s="193"/>
      <c r="AE1673" s="193"/>
      <c r="AF1673" s="193"/>
    </row>
    <row r="1674" spans="1:32">
      <c r="A1674" s="193"/>
      <c r="B1674" s="193"/>
      <c r="C1674" s="193"/>
      <c r="D1674" s="193"/>
      <c r="E1674" s="193"/>
      <c r="F1674" s="193"/>
      <c r="G1674" s="193"/>
      <c r="H1674" s="193"/>
      <c r="I1674" s="193"/>
      <c r="J1674" s="193"/>
      <c r="K1674" s="193"/>
      <c r="L1674" s="193"/>
      <c r="M1674" s="193"/>
      <c r="N1674" s="193"/>
      <c r="O1674" s="193"/>
      <c r="P1674" s="193"/>
      <c r="Q1674" s="193"/>
      <c r="R1674" s="193"/>
      <c r="S1674" s="193"/>
      <c r="T1674" s="193"/>
      <c r="U1674" s="193"/>
      <c r="V1674" s="1068"/>
      <c r="W1674" s="1068"/>
      <c r="X1674" s="1321"/>
      <c r="Y1674" s="1068"/>
      <c r="Z1674" s="193"/>
      <c r="AA1674" s="193"/>
      <c r="AB1674" s="193"/>
      <c r="AC1674" s="193"/>
      <c r="AD1674" s="193"/>
      <c r="AE1674" s="193"/>
      <c r="AF1674" s="193"/>
    </row>
    <row r="1675" spans="1:32">
      <c r="A1675" s="193"/>
      <c r="B1675" s="193"/>
      <c r="C1675" s="193"/>
      <c r="D1675" s="193"/>
      <c r="E1675" s="193"/>
      <c r="F1675" s="193"/>
      <c r="G1675" s="193"/>
      <c r="H1675" s="193"/>
      <c r="I1675" s="193"/>
      <c r="J1675" s="193"/>
      <c r="K1675" s="193"/>
      <c r="L1675" s="193"/>
      <c r="M1675" s="193"/>
      <c r="N1675" s="193"/>
      <c r="O1675" s="193"/>
      <c r="P1675" s="193"/>
      <c r="Q1675" s="193"/>
      <c r="R1675" s="193"/>
      <c r="S1675" s="193"/>
      <c r="T1675" s="193"/>
      <c r="U1675" s="193"/>
      <c r="V1675" s="1068"/>
      <c r="W1675" s="1068"/>
      <c r="X1675" s="1321"/>
      <c r="Y1675" s="1068"/>
      <c r="Z1675" s="193"/>
      <c r="AA1675" s="193"/>
      <c r="AB1675" s="193"/>
      <c r="AC1675" s="193"/>
      <c r="AD1675" s="193"/>
      <c r="AE1675" s="193"/>
      <c r="AF1675" s="193"/>
    </row>
    <row r="1676" spans="1:32">
      <c r="A1676" s="193"/>
      <c r="B1676" s="193"/>
      <c r="C1676" s="193"/>
      <c r="D1676" s="193"/>
      <c r="E1676" s="193"/>
      <c r="F1676" s="193"/>
      <c r="G1676" s="193"/>
      <c r="H1676" s="193"/>
      <c r="I1676" s="193"/>
      <c r="J1676" s="193"/>
      <c r="K1676" s="193"/>
      <c r="L1676" s="193"/>
      <c r="M1676" s="193"/>
      <c r="N1676" s="193"/>
      <c r="O1676" s="193"/>
      <c r="P1676" s="193"/>
      <c r="Q1676" s="193"/>
      <c r="R1676" s="193"/>
      <c r="S1676" s="193"/>
      <c r="T1676" s="193"/>
      <c r="U1676" s="193"/>
      <c r="V1676" s="1068"/>
      <c r="W1676" s="1068"/>
      <c r="X1676" s="1321"/>
      <c r="Y1676" s="1068"/>
      <c r="Z1676" s="193"/>
      <c r="AA1676" s="193"/>
      <c r="AB1676" s="193"/>
      <c r="AC1676" s="193"/>
      <c r="AD1676" s="193"/>
      <c r="AE1676" s="193"/>
      <c r="AF1676" s="193"/>
    </row>
    <row r="1677" spans="1:32">
      <c r="A1677" s="193"/>
      <c r="B1677" s="193"/>
      <c r="C1677" s="193"/>
      <c r="D1677" s="193"/>
      <c r="E1677" s="193"/>
      <c r="F1677" s="193"/>
      <c r="G1677" s="193"/>
      <c r="H1677" s="193"/>
      <c r="I1677" s="193"/>
      <c r="J1677" s="193"/>
      <c r="K1677" s="193"/>
      <c r="L1677" s="193"/>
      <c r="M1677" s="193"/>
      <c r="N1677" s="193"/>
      <c r="O1677" s="193"/>
      <c r="P1677" s="193"/>
      <c r="Q1677" s="193"/>
      <c r="R1677" s="193"/>
      <c r="S1677" s="193"/>
      <c r="T1677" s="193"/>
      <c r="U1677" s="193"/>
      <c r="V1677" s="1068"/>
      <c r="W1677" s="1068"/>
      <c r="X1677" s="1321"/>
      <c r="Y1677" s="1068"/>
      <c r="Z1677" s="193"/>
      <c r="AA1677" s="193"/>
      <c r="AB1677" s="193"/>
      <c r="AC1677" s="193"/>
      <c r="AD1677" s="193"/>
      <c r="AE1677" s="193"/>
      <c r="AF1677" s="193"/>
    </row>
    <row r="1678" spans="1:32">
      <c r="A1678" s="193"/>
      <c r="B1678" s="193"/>
      <c r="C1678" s="193"/>
      <c r="D1678" s="193"/>
      <c r="E1678" s="193"/>
      <c r="F1678" s="193"/>
      <c r="G1678" s="193"/>
      <c r="H1678" s="193"/>
      <c r="I1678" s="193"/>
      <c r="J1678" s="193"/>
      <c r="K1678" s="193"/>
      <c r="L1678" s="193"/>
      <c r="M1678" s="193"/>
      <c r="N1678" s="193"/>
      <c r="O1678" s="193"/>
      <c r="P1678" s="193"/>
      <c r="Q1678" s="193"/>
      <c r="R1678" s="193"/>
      <c r="S1678" s="193"/>
      <c r="T1678" s="193"/>
      <c r="U1678" s="193"/>
      <c r="V1678" s="1068"/>
      <c r="W1678" s="1068"/>
      <c r="X1678" s="1321"/>
      <c r="Y1678" s="1068"/>
      <c r="Z1678" s="193"/>
      <c r="AA1678" s="193"/>
      <c r="AB1678" s="193"/>
      <c r="AC1678" s="193"/>
      <c r="AD1678" s="193"/>
      <c r="AE1678" s="193"/>
      <c r="AF1678" s="193"/>
    </row>
    <row r="1679" spans="1:32">
      <c r="A1679" s="193"/>
      <c r="B1679" s="193"/>
      <c r="C1679" s="193"/>
      <c r="D1679" s="193"/>
      <c r="E1679" s="193"/>
      <c r="F1679" s="193"/>
      <c r="G1679" s="193"/>
      <c r="H1679" s="193"/>
      <c r="I1679" s="193"/>
      <c r="J1679" s="193"/>
      <c r="K1679" s="193"/>
      <c r="L1679" s="193"/>
      <c r="M1679" s="193"/>
      <c r="N1679" s="193"/>
      <c r="O1679" s="193"/>
      <c r="P1679" s="193"/>
      <c r="Q1679" s="193"/>
      <c r="R1679" s="193"/>
      <c r="S1679" s="193"/>
      <c r="T1679" s="193"/>
      <c r="U1679" s="193"/>
      <c r="V1679" s="1068"/>
      <c r="W1679" s="1068"/>
      <c r="X1679" s="1321"/>
      <c r="Y1679" s="1068"/>
      <c r="Z1679" s="193"/>
      <c r="AA1679" s="193"/>
      <c r="AB1679" s="193"/>
      <c r="AC1679" s="193"/>
      <c r="AD1679" s="193"/>
      <c r="AE1679" s="193"/>
      <c r="AF1679" s="193"/>
    </row>
    <row r="1680" spans="1:32">
      <c r="A1680" s="193"/>
      <c r="B1680" s="193"/>
      <c r="C1680" s="193"/>
      <c r="D1680" s="193"/>
      <c r="E1680" s="193"/>
      <c r="F1680" s="193"/>
      <c r="G1680" s="193"/>
      <c r="H1680" s="193"/>
      <c r="I1680" s="193"/>
      <c r="J1680" s="193"/>
      <c r="K1680" s="193"/>
      <c r="L1680" s="193"/>
      <c r="M1680" s="193"/>
      <c r="N1680" s="193"/>
      <c r="O1680" s="193"/>
      <c r="P1680" s="193"/>
      <c r="Q1680" s="193"/>
      <c r="R1680" s="193"/>
      <c r="S1680" s="193"/>
      <c r="T1680" s="193"/>
      <c r="U1680" s="193"/>
      <c r="V1680" s="1068"/>
      <c r="W1680" s="1068"/>
      <c r="X1680" s="1321"/>
      <c r="Y1680" s="1068"/>
      <c r="Z1680" s="193"/>
      <c r="AA1680" s="193"/>
      <c r="AB1680" s="193"/>
      <c r="AC1680" s="193"/>
      <c r="AD1680" s="193"/>
      <c r="AE1680" s="193"/>
      <c r="AF1680" s="193"/>
    </row>
    <row r="1681" spans="1:32">
      <c r="A1681" s="193"/>
      <c r="B1681" s="193"/>
      <c r="C1681" s="193"/>
      <c r="D1681" s="193"/>
      <c r="E1681" s="193"/>
      <c r="F1681" s="193"/>
      <c r="G1681" s="193"/>
      <c r="H1681" s="193"/>
      <c r="I1681" s="193"/>
      <c r="J1681" s="193"/>
      <c r="K1681" s="193"/>
      <c r="L1681" s="193"/>
      <c r="M1681" s="193"/>
      <c r="N1681" s="193"/>
      <c r="O1681" s="193"/>
      <c r="P1681" s="193"/>
      <c r="Q1681" s="193"/>
      <c r="R1681" s="193"/>
      <c r="S1681" s="193"/>
      <c r="T1681" s="193"/>
      <c r="U1681" s="193"/>
      <c r="V1681" s="1068"/>
      <c r="W1681" s="1068"/>
      <c r="X1681" s="1321"/>
      <c r="Y1681" s="1068"/>
      <c r="Z1681" s="193"/>
      <c r="AA1681" s="193"/>
      <c r="AB1681" s="193"/>
      <c r="AC1681" s="193"/>
      <c r="AD1681" s="193"/>
      <c r="AE1681" s="193"/>
      <c r="AF1681" s="193"/>
    </row>
    <row r="1682" spans="1:32">
      <c r="A1682" s="193"/>
      <c r="B1682" s="193"/>
      <c r="C1682" s="193"/>
      <c r="D1682" s="193"/>
      <c r="E1682" s="193"/>
      <c r="F1682" s="193"/>
      <c r="G1682" s="193"/>
      <c r="H1682" s="193"/>
      <c r="I1682" s="193"/>
      <c r="J1682" s="193"/>
      <c r="K1682" s="193"/>
      <c r="L1682" s="193"/>
      <c r="M1682" s="193"/>
      <c r="N1682" s="193"/>
      <c r="O1682" s="193"/>
      <c r="P1682" s="193"/>
      <c r="Q1682" s="193"/>
      <c r="R1682" s="193"/>
      <c r="S1682" s="193"/>
      <c r="T1682" s="193"/>
      <c r="U1682" s="193"/>
      <c r="V1682" s="1068"/>
      <c r="W1682" s="1068"/>
      <c r="X1682" s="1321"/>
      <c r="Y1682" s="1068"/>
      <c r="Z1682" s="193"/>
      <c r="AA1682" s="193"/>
      <c r="AB1682" s="193"/>
      <c r="AC1682" s="193"/>
      <c r="AD1682" s="193"/>
      <c r="AE1682" s="193"/>
      <c r="AF1682" s="193"/>
    </row>
    <row r="1683" spans="1:32">
      <c r="A1683" s="193"/>
      <c r="B1683" s="193"/>
      <c r="C1683" s="193"/>
      <c r="D1683" s="193"/>
      <c r="E1683" s="193"/>
      <c r="F1683" s="193"/>
      <c r="G1683" s="193"/>
      <c r="H1683" s="193"/>
      <c r="I1683" s="193"/>
      <c r="J1683" s="193"/>
      <c r="K1683" s="193"/>
      <c r="L1683" s="193"/>
      <c r="M1683" s="193"/>
      <c r="N1683" s="193"/>
      <c r="O1683" s="193"/>
      <c r="P1683" s="193"/>
      <c r="Q1683" s="193"/>
      <c r="R1683" s="193"/>
      <c r="S1683" s="193"/>
      <c r="T1683" s="193"/>
      <c r="U1683" s="193"/>
      <c r="V1683" s="1068"/>
      <c r="W1683" s="1068"/>
      <c r="X1683" s="1321"/>
      <c r="Y1683" s="1068"/>
      <c r="Z1683" s="193"/>
      <c r="AA1683" s="193"/>
      <c r="AB1683" s="193"/>
      <c r="AC1683" s="193"/>
      <c r="AD1683" s="193"/>
      <c r="AE1683" s="193"/>
      <c r="AF1683" s="193"/>
    </row>
    <row r="1684" spans="1:32">
      <c r="A1684" s="193"/>
      <c r="B1684" s="193"/>
      <c r="C1684" s="193"/>
      <c r="D1684" s="193"/>
      <c r="E1684" s="193"/>
      <c r="F1684" s="193"/>
      <c r="G1684" s="193"/>
      <c r="H1684" s="193"/>
      <c r="I1684" s="193"/>
      <c r="J1684" s="193"/>
      <c r="K1684" s="193"/>
      <c r="L1684" s="193"/>
      <c r="M1684" s="193"/>
      <c r="N1684" s="193"/>
      <c r="O1684" s="193"/>
      <c r="P1684" s="193"/>
      <c r="Q1684" s="193"/>
      <c r="R1684" s="193"/>
      <c r="S1684" s="193"/>
      <c r="T1684" s="193"/>
      <c r="U1684" s="193"/>
      <c r="V1684" s="1068"/>
      <c r="W1684" s="1068"/>
      <c r="X1684" s="1321"/>
      <c r="Y1684" s="1068"/>
      <c r="Z1684" s="193"/>
      <c r="AA1684" s="193"/>
      <c r="AB1684" s="193"/>
      <c r="AC1684" s="193"/>
      <c r="AD1684" s="193"/>
      <c r="AE1684" s="193"/>
      <c r="AF1684" s="193"/>
    </row>
    <row r="1685" spans="1:32">
      <c r="A1685" s="193"/>
      <c r="B1685" s="193"/>
      <c r="C1685" s="193"/>
      <c r="D1685" s="193"/>
      <c r="E1685" s="193"/>
      <c r="F1685" s="193"/>
      <c r="G1685" s="193"/>
      <c r="H1685" s="193"/>
      <c r="I1685" s="193"/>
      <c r="J1685" s="193"/>
      <c r="K1685" s="193"/>
      <c r="L1685" s="193"/>
      <c r="M1685" s="193"/>
      <c r="N1685" s="193"/>
      <c r="O1685" s="193"/>
      <c r="P1685" s="193"/>
      <c r="Q1685" s="193"/>
      <c r="R1685" s="193"/>
      <c r="S1685" s="193"/>
      <c r="T1685" s="193"/>
      <c r="U1685" s="193"/>
      <c r="V1685" s="1068"/>
      <c r="W1685" s="1068"/>
      <c r="X1685" s="1321"/>
      <c r="Y1685" s="1068"/>
      <c r="Z1685" s="193"/>
      <c r="AA1685" s="193"/>
      <c r="AB1685" s="193"/>
      <c r="AC1685" s="193"/>
      <c r="AD1685" s="193"/>
      <c r="AE1685" s="193"/>
      <c r="AF1685" s="193"/>
    </row>
    <row r="1686" spans="1:32">
      <c r="A1686" s="193"/>
      <c r="B1686" s="193"/>
      <c r="C1686" s="193"/>
      <c r="D1686" s="193"/>
      <c r="E1686" s="193"/>
      <c r="F1686" s="193"/>
      <c r="G1686" s="193"/>
      <c r="H1686" s="193"/>
      <c r="I1686" s="193"/>
      <c r="J1686" s="193"/>
      <c r="K1686" s="193"/>
      <c r="L1686" s="193"/>
      <c r="M1686" s="193"/>
      <c r="N1686" s="193"/>
      <c r="O1686" s="193"/>
      <c r="P1686" s="193"/>
      <c r="Q1686" s="193"/>
      <c r="R1686" s="193"/>
      <c r="S1686" s="193"/>
      <c r="T1686" s="193"/>
      <c r="U1686" s="193"/>
      <c r="V1686" s="1068"/>
      <c r="W1686" s="1068"/>
      <c r="X1686" s="1321"/>
      <c r="Y1686" s="1068"/>
      <c r="Z1686" s="193"/>
      <c r="AA1686" s="193"/>
      <c r="AB1686" s="193"/>
      <c r="AC1686" s="193"/>
      <c r="AD1686" s="193"/>
      <c r="AE1686" s="193"/>
      <c r="AF1686" s="193"/>
    </row>
    <row r="1687" spans="1:32">
      <c r="A1687" s="193"/>
      <c r="B1687" s="193"/>
      <c r="C1687" s="193"/>
      <c r="D1687" s="193"/>
      <c r="E1687" s="193"/>
      <c r="F1687" s="193"/>
      <c r="G1687" s="193"/>
      <c r="H1687" s="193"/>
      <c r="I1687" s="193"/>
      <c r="J1687" s="193"/>
      <c r="K1687" s="193"/>
      <c r="L1687" s="193"/>
      <c r="M1687" s="193"/>
      <c r="N1687" s="193"/>
      <c r="O1687" s="193"/>
      <c r="P1687" s="193"/>
      <c r="Q1687" s="193"/>
      <c r="R1687" s="193"/>
      <c r="S1687" s="193"/>
      <c r="T1687" s="193"/>
      <c r="U1687" s="193"/>
      <c r="V1687" s="1068"/>
      <c r="W1687" s="1068"/>
      <c r="X1687" s="1321"/>
      <c r="Y1687" s="1068"/>
      <c r="Z1687" s="193"/>
      <c r="AA1687" s="193"/>
      <c r="AB1687" s="193"/>
      <c r="AC1687" s="193"/>
      <c r="AD1687" s="193"/>
      <c r="AE1687" s="193"/>
      <c r="AF1687" s="193"/>
    </row>
    <row r="1688" spans="1:32">
      <c r="A1688" s="193"/>
      <c r="B1688" s="193"/>
      <c r="C1688" s="193"/>
      <c r="D1688" s="193"/>
      <c r="E1688" s="193"/>
      <c r="F1688" s="193"/>
      <c r="G1688" s="193"/>
      <c r="H1688" s="193"/>
      <c r="I1688" s="193"/>
      <c r="J1688" s="193"/>
      <c r="K1688" s="193"/>
      <c r="L1688" s="193"/>
      <c r="M1688" s="193"/>
      <c r="N1688" s="193"/>
      <c r="O1688" s="193"/>
      <c r="P1688" s="193"/>
      <c r="Q1688" s="193"/>
      <c r="R1688" s="193"/>
      <c r="S1688" s="193"/>
      <c r="T1688" s="193"/>
      <c r="U1688" s="193"/>
      <c r="V1688" s="1068"/>
      <c r="W1688" s="1068"/>
      <c r="X1688" s="1321"/>
      <c r="Y1688" s="1068"/>
      <c r="Z1688" s="193"/>
      <c r="AA1688" s="193"/>
      <c r="AB1688" s="193"/>
      <c r="AC1688" s="193"/>
      <c r="AD1688" s="193"/>
      <c r="AE1688" s="193"/>
      <c r="AF1688" s="193"/>
    </row>
    <row r="1689" spans="1:32">
      <c r="A1689" s="193"/>
      <c r="B1689" s="193"/>
      <c r="C1689" s="193"/>
      <c r="D1689" s="193"/>
      <c r="E1689" s="193"/>
      <c r="F1689" s="193"/>
      <c r="G1689" s="193"/>
      <c r="H1689" s="193"/>
      <c r="I1689" s="193"/>
      <c r="J1689" s="193"/>
      <c r="K1689" s="193"/>
      <c r="L1689" s="193"/>
      <c r="M1689" s="193"/>
      <c r="N1689" s="193"/>
      <c r="O1689" s="193"/>
      <c r="P1689" s="193"/>
      <c r="Q1689" s="193"/>
      <c r="R1689" s="193"/>
      <c r="S1689" s="193"/>
      <c r="T1689" s="193"/>
      <c r="U1689" s="193"/>
      <c r="V1689" s="1068"/>
      <c r="W1689" s="1068"/>
      <c r="X1689" s="1321"/>
      <c r="Y1689" s="1068"/>
      <c r="Z1689" s="193"/>
      <c r="AA1689" s="193"/>
      <c r="AB1689" s="193"/>
      <c r="AC1689" s="193"/>
      <c r="AD1689" s="193"/>
      <c r="AE1689" s="193"/>
      <c r="AF1689" s="193"/>
    </row>
    <row r="1690" spans="1:32">
      <c r="A1690" s="193"/>
      <c r="B1690" s="193"/>
      <c r="C1690" s="193"/>
      <c r="D1690" s="193"/>
      <c r="E1690" s="193"/>
      <c r="F1690" s="193"/>
      <c r="G1690" s="193"/>
      <c r="H1690" s="193"/>
      <c r="I1690" s="193"/>
      <c r="J1690" s="193"/>
      <c r="K1690" s="193"/>
      <c r="L1690" s="193"/>
      <c r="M1690" s="193"/>
      <c r="N1690" s="193"/>
      <c r="O1690" s="193"/>
      <c r="P1690" s="193"/>
      <c r="Q1690" s="193"/>
      <c r="R1690" s="193"/>
      <c r="S1690" s="193"/>
      <c r="T1690" s="193"/>
      <c r="U1690" s="193"/>
      <c r="V1690" s="1068"/>
      <c r="W1690" s="1068"/>
      <c r="X1690" s="1321"/>
      <c r="Y1690" s="1068"/>
      <c r="Z1690" s="193"/>
      <c r="AA1690" s="193"/>
      <c r="AB1690" s="193"/>
      <c r="AC1690" s="193"/>
      <c r="AD1690" s="193"/>
      <c r="AE1690" s="193"/>
      <c r="AF1690" s="193"/>
    </row>
    <row r="1691" spans="1:32">
      <c r="A1691" s="193"/>
      <c r="B1691" s="193"/>
      <c r="C1691" s="193"/>
      <c r="D1691" s="193"/>
      <c r="E1691" s="193"/>
      <c r="F1691" s="193"/>
      <c r="G1691" s="193"/>
      <c r="H1691" s="193"/>
      <c r="I1691" s="193"/>
      <c r="J1691" s="193"/>
      <c r="K1691" s="193"/>
      <c r="L1691" s="193"/>
      <c r="M1691" s="193"/>
      <c r="N1691" s="193"/>
      <c r="O1691" s="193"/>
      <c r="P1691" s="193"/>
      <c r="Q1691" s="193"/>
      <c r="R1691" s="193"/>
      <c r="S1691" s="193"/>
      <c r="T1691" s="193"/>
      <c r="U1691" s="193"/>
      <c r="V1691" s="1068"/>
      <c r="W1691" s="1068"/>
      <c r="X1691" s="1321"/>
      <c r="Y1691" s="1068"/>
      <c r="Z1691" s="193"/>
      <c r="AA1691" s="193"/>
      <c r="AB1691" s="193"/>
      <c r="AC1691" s="193"/>
      <c r="AD1691" s="193"/>
      <c r="AE1691" s="193"/>
      <c r="AF1691" s="193"/>
    </row>
    <row r="1692" spans="1:32">
      <c r="A1692" s="193"/>
      <c r="B1692" s="193"/>
      <c r="C1692" s="193"/>
      <c r="D1692" s="193"/>
      <c r="E1692" s="193"/>
      <c r="F1692" s="193"/>
      <c r="G1692" s="193"/>
      <c r="H1692" s="193"/>
      <c r="I1692" s="193"/>
      <c r="J1692" s="193"/>
      <c r="K1692" s="193"/>
      <c r="L1692" s="193"/>
      <c r="M1692" s="193"/>
      <c r="N1692" s="193"/>
      <c r="O1692" s="193"/>
      <c r="P1692" s="193"/>
      <c r="Q1692" s="193"/>
      <c r="R1692" s="193"/>
      <c r="S1692" s="193"/>
      <c r="T1692" s="193"/>
      <c r="U1692" s="193"/>
      <c r="V1692" s="1068"/>
      <c r="W1692" s="1068"/>
      <c r="X1692" s="1321"/>
      <c r="Y1692" s="1068"/>
      <c r="Z1692" s="193"/>
      <c r="AA1692" s="193"/>
      <c r="AB1692" s="193"/>
      <c r="AC1692" s="193"/>
      <c r="AD1692" s="193"/>
      <c r="AE1692" s="193"/>
      <c r="AF1692" s="193"/>
    </row>
    <row r="1693" spans="1:32">
      <c r="A1693" s="193"/>
      <c r="B1693" s="193"/>
      <c r="C1693" s="193"/>
      <c r="D1693" s="193"/>
      <c r="E1693" s="193"/>
      <c r="F1693" s="193"/>
      <c r="G1693" s="193"/>
      <c r="H1693" s="193"/>
      <c r="I1693" s="193"/>
      <c r="J1693" s="193"/>
      <c r="K1693" s="193"/>
      <c r="L1693" s="193"/>
      <c r="M1693" s="193"/>
      <c r="N1693" s="193"/>
      <c r="O1693" s="193"/>
      <c r="P1693" s="193"/>
      <c r="Q1693" s="193"/>
      <c r="R1693" s="193"/>
      <c r="S1693" s="193"/>
      <c r="T1693" s="193"/>
      <c r="U1693" s="193"/>
      <c r="V1693" s="1068"/>
      <c r="W1693" s="1068"/>
      <c r="X1693" s="1321"/>
      <c r="Y1693" s="1068"/>
      <c r="Z1693" s="193"/>
      <c r="AA1693" s="193"/>
      <c r="AB1693" s="193"/>
      <c r="AC1693" s="193"/>
      <c r="AD1693" s="193"/>
      <c r="AE1693" s="193"/>
      <c r="AF1693" s="193"/>
    </row>
    <row r="1694" spans="1:32">
      <c r="A1694" s="193"/>
      <c r="B1694" s="193"/>
      <c r="C1694" s="193"/>
      <c r="D1694" s="193"/>
      <c r="E1694" s="193"/>
      <c r="F1694" s="193"/>
      <c r="G1694" s="193"/>
      <c r="H1694" s="193"/>
      <c r="I1694" s="193"/>
      <c r="J1694" s="193"/>
      <c r="K1694" s="193"/>
      <c r="L1694" s="193"/>
      <c r="M1694" s="193"/>
      <c r="N1694" s="193"/>
      <c r="O1694" s="193"/>
      <c r="P1694" s="193"/>
      <c r="Q1694" s="193"/>
      <c r="R1694" s="193"/>
      <c r="S1694" s="193"/>
      <c r="T1694" s="193"/>
      <c r="U1694" s="193"/>
      <c r="V1694" s="1068"/>
      <c r="W1694" s="1068"/>
      <c r="X1694" s="1321"/>
      <c r="Y1694" s="1068"/>
      <c r="Z1694" s="193"/>
      <c r="AA1694" s="193"/>
      <c r="AB1694" s="193"/>
      <c r="AC1694" s="193"/>
      <c r="AD1694" s="193"/>
      <c r="AE1694" s="193"/>
      <c r="AF1694" s="193"/>
    </row>
    <row r="1695" spans="1:32">
      <c r="A1695" s="193"/>
      <c r="B1695" s="193"/>
      <c r="C1695" s="193"/>
      <c r="D1695" s="193"/>
      <c r="E1695" s="193"/>
      <c r="F1695" s="193"/>
      <c r="G1695" s="193"/>
      <c r="H1695" s="193"/>
      <c r="I1695" s="193"/>
      <c r="J1695" s="193"/>
      <c r="K1695" s="193"/>
      <c r="L1695" s="193"/>
      <c r="M1695" s="193"/>
      <c r="N1695" s="193"/>
      <c r="O1695" s="193"/>
      <c r="P1695" s="193"/>
      <c r="Q1695" s="193"/>
      <c r="R1695" s="193"/>
      <c r="S1695" s="193"/>
      <c r="T1695" s="193"/>
      <c r="U1695" s="193"/>
      <c r="V1695" s="1068"/>
      <c r="W1695" s="1068"/>
      <c r="X1695" s="1321"/>
      <c r="Y1695" s="1068"/>
      <c r="Z1695" s="193"/>
      <c r="AA1695" s="193"/>
      <c r="AB1695" s="193"/>
      <c r="AC1695" s="193"/>
      <c r="AD1695" s="193"/>
      <c r="AE1695" s="193"/>
      <c r="AF1695" s="193"/>
    </row>
    <row r="1696" spans="1:32">
      <c r="A1696" s="193"/>
      <c r="B1696" s="193"/>
      <c r="C1696" s="193"/>
      <c r="D1696" s="193"/>
      <c r="E1696" s="193"/>
      <c r="F1696" s="193"/>
      <c r="G1696" s="193"/>
      <c r="H1696" s="193"/>
      <c r="I1696" s="193"/>
      <c r="J1696" s="193"/>
      <c r="K1696" s="193"/>
      <c r="L1696" s="193"/>
      <c r="M1696" s="193"/>
      <c r="N1696" s="193"/>
      <c r="O1696" s="193"/>
      <c r="P1696" s="193"/>
      <c r="Q1696" s="193"/>
      <c r="R1696" s="193"/>
      <c r="S1696" s="193"/>
      <c r="T1696" s="193"/>
      <c r="U1696" s="193"/>
      <c r="V1696" s="1068"/>
      <c r="W1696" s="1068"/>
      <c r="X1696" s="1321"/>
      <c r="Y1696" s="1068"/>
      <c r="Z1696" s="193"/>
      <c r="AA1696" s="193"/>
      <c r="AB1696" s="193"/>
      <c r="AC1696" s="193"/>
      <c r="AD1696" s="193"/>
      <c r="AE1696" s="193"/>
      <c r="AF1696" s="193"/>
    </row>
    <row r="1697" spans="1:32">
      <c r="A1697" s="193"/>
      <c r="B1697" s="193"/>
      <c r="C1697" s="193"/>
      <c r="D1697" s="193"/>
      <c r="E1697" s="193"/>
      <c r="F1697" s="193"/>
      <c r="G1697" s="193"/>
      <c r="H1697" s="193"/>
      <c r="I1697" s="193"/>
      <c r="J1697" s="193"/>
      <c r="K1697" s="193"/>
      <c r="L1697" s="193"/>
      <c r="M1697" s="193"/>
      <c r="N1697" s="193"/>
      <c r="O1697" s="193"/>
      <c r="P1697" s="193"/>
      <c r="Q1697" s="193"/>
      <c r="R1697" s="193"/>
      <c r="S1697" s="193"/>
      <c r="T1697" s="193"/>
      <c r="U1697" s="193"/>
      <c r="V1697" s="1068"/>
      <c r="W1697" s="1068"/>
      <c r="X1697" s="1321"/>
      <c r="Y1697" s="1068"/>
      <c r="Z1697" s="193"/>
      <c r="AA1697" s="193"/>
      <c r="AB1697" s="193"/>
      <c r="AC1697" s="193"/>
      <c r="AD1697" s="193"/>
      <c r="AE1697" s="193"/>
      <c r="AF1697" s="193"/>
    </row>
    <row r="1698" spans="1:32">
      <c r="A1698" s="193"/>
      <c r="B1698" s="193"/>
      <c r="C1698" s="193"/>
      <c r="D1698" s="193"/>
      <c r="E1698" s="193"/>
      <c r="F1698" s="193"/>
      <c r="G1698" s="193"/>
      <c r="H1698" s="193"/>
      <c r="I1698" s="193"/>
      <c r="J1698" s="193"/>
      <c r="K1698" s="193"/>
      <c r="L1698" s="193"/>
      <c r="M1698" s="193"/>
      <c r="N1698" s="193"/>
      <c r="O1698" s="193"/>
      <c r="P1698" s="193"/>
      <c r="Q1698" s="193"/>
      <c r="R1698" s="193"/>
      <c r="S1698" s="193"/>
      <c r="T1698" s="193"/>
      <c r="U1698" s="193"/>
      <c r="V1698" s="1068"/>
      <c r="W1698" s="1068"/>
      <c r="X1698" s="1321"/>
      <c r="Y1698" s="1068"/>
      <c r="Z1698" s="193"/>
      <c r="AA1698" s="193"/>
      <c r="AB1698" s="193"/>
      <c r="AC1698" s="193"/>
      <c r="AD1698" s="193"/>
      <c r="AE1698" s="193"/>
      <c r="AF1698" s="193"/>
    </row>
    <row r="1699" spans="1:32">
      <c r="A1699" s="193"/>
      <c r="B1699" s="193"/>
      <c r="C1699" s="193"/>
      <c r="D1699" s="193"/>
      <c r="E1699" s="193"/>
      <c r="F1699" s="193"/>
      <c r="G1699" s="193"/>
      <c r="H1699" s="193"/>
      <c r="I1699" s="193"/>
      <c r="J1699" s="193"/>
      <c r="K1699" s="193"/>
      <c r="L1699" s="193"/>
      <c r="M1699" s="193"/>
      <c r="N1699" s="193"/>
      <c r="O1699" s="193"/>
      <c r="P1699" s="193"/>
      <c r="Q1699" s="193"/>
      <c r="R1699" s="193"/>
      <c r="S1699" s="193"/>
      <c r="T1699" s="193"/>
      <c r="U1699" s="193"/>
      <c r="V1699" s="1068"/>
      <c r="W1699" s="1068"/>
      <c r="X1699" s="1321"/>
      <c r="Y1699" s="1068"/>
      <c r="Z1699" s="193"/>
      <c r="AA1699" s="193"/>
      <c r="AB1699" s="193"/>
      <c r="AC1699" s="193"/>
      <c r="AD1699" s="193"/>
      <c r="AE1699" s="193"/>
      <c r="AF1699" s="193"/>
    </row>
    <row r="1700" spans="1:32">
      <c r="A1700" s="193"/>
      <c r="B1700" s="193"/>
      <c r="C1700" s="193"/>
      <c r="D1700" s="193"/>
      <c r="E1700" s="193"/>
      <c r="F1700" s="193"/>
      <c r="G1700" s="193"/>
      <c r="H1700" s="193"/>
      <c r="I1700" s="193"/>
      <c r="J1700" s="193"/>
      <c r="K1700" s="193"/>
      <c r="L1700" s="193"/>
      <c r="M1700" s="193"/>
      <c r="N1700" s="193"/>
      <c r="O1700" s="193"/>
      <c r="P1700" s="193"/>
      <c r="Q1700" s="193"/>
      <c r="R1700" s="193"/>
      <c r="S1700" s="193"/>
      <c r="T1700" s="193"/>
      <c r="U1700" s="193"/>
      <c r="V1700" s="1068"/>
      <c r="W1700" s="1068"/>
      <c r="X1700" s="1321"/>
      <c r="Y1700" s="1068"/>
      <c r="Z1700" s="193"/>
      <c r="AA1700" s="193"/>
      <c r="AB1700" s="193"/>
      <c r="AC1700" s="193"/>
      <c r="AD1700" s="193"/>
      <c r="AE1700" s="193"/>
      <c r="AF1700" s="193"/>
    </row>
    <row r="1701" spans="1:32">
      <c r="A1701" s="193"/>
      <c r="B1701" s="193"/>
      <c r="C1701" s="193"/>
      <c r="D1701" s="193"/>
      <c r="E1701" s="193"/>
      <c r="F1701" s="193"/>
      <c r="G1701" s="193"/>
      <c r="H1701" s="193"/>
      <c r="I1701" s="193"/>
      <c r="J1701" s="193"/>
      <c r="K1701" s="193"/>
      <c r="L1701" s="193"/>
      <c r="M1701" s="193"/>
      <c r="N1701" s="193"/>
      <c r="O1701" s="193"/>
      <c r="P1701" s="193"/>
      <c r="Q1701" s="193"/>
      <c r="R1701" s="193"/>
      <c r="S1701" s="193"/>
      <c r="T1701" s="193"/>
      <c r="U1701" s="193"/>
      <c r="V1701" s="1068"/>
      <c r="W1701" s="1068"/>
      <c r="X1701" s="1321"/>
      <c r="Y1701" s="1068"/>
      <c r="Z1701" s="193"/>
      <c r="AA1701" s="193"/>
      <c r="AB1701" s="193"/>
      <c r="AC1701" s="193"/>
      <c r="AD1701" s="193"/>
      <c r="AE1701" s="193"/>
      <c r="AF1701" s="193"/>
    </row>
    <row r="1702" spans="1:32">
      <c r="A1702" s="193"/>
      <c r="B1702" s="193"/>
      <c r="C1702" s="193"/>
      <c r="D1702" s="193"/>
      <c r="E1702" s="193"/>
      <c r="F1702" s="193"/>
      <c r="G1702" s="193"/>
      <c r="H1702" s="193"/>
      <c r="I1702" s="193"/>
      <c r="J1702" s="193"/>
      <c r="K1702" s="193"/>
      <c r="L1702" s="193"/>
      <c r="M1702" s="193"/>
      <c r="N1702" s="193"/>
      <c r="O1702" s="193"/>
      <c r="P1702" s="193"/>
      <c r="Q1702" s="193"/>
      <c r="R1702" s="193"/>
      <c r="S1702" s="193"/>
      <c r="T1702" s="193"/>
      <c r="U1702" s="193"/>
      <c r="V1702" s="1068"/>
      <c r="W1702" s="1068"/>
      <c r="X1702" s="1321"/>
      <c r="Y1702" s="1068"/>
      <c r="Z1702" s="193"/>
      <c r="AA1702" s="193"/>
      <c r="AB1702" s="193"/>
      <c r="AC1702" s="193"/>
      <c r="AD1702" s="193"/>
      <c r="AE1702" s="193"/>
      <c r="AF1702" s="193"/>
    </row>
    <row r="1703" spans="1:32">
      <c r="A1703" s="193"/>
      <c r="B1703" s="193"/>
      <c r="C1703" s="193"/>
      <c r="D1703" s="193"/>
      <c r="E1703" s="193"/>
      <c r="F1703" s="193"/>
      <c r="G1703" s="193"/>
      <c r="H1703" s="193"/>
      <c r="I1703" s="193"/>
      <c r="J1703" s="193"/>
      <c r="K1703" s="193"/>
      <c r="L1703" s="193"/>
      <c r="M1703" s="193"/>
      <c r="N1703" s="193"/>
      <c r="O1703" s="193"/>
      <c r="P1703" s="193"/>
      <c r="Q1703" s="193"/>
      <c r="R1703" s="193"/>
      <c r="S1703" s="193"/>
      <c r="T1703" s="193"/>
      <c r="U1703" s="193"/>
      <c r="V1703" s="1068"/>
      <c r="W1703" s="1068"/>
      <c r="X1703" s="1321"/>
      <c r="Y1703" s="1068"/>
      <c r="Z1703" s="193"/>
      <c r="AA1703" s="193"/>
      <c r="AB1703" s="193"/>
      <c r="AC1703" s="193"/>
      <c r="AD1703" s="193"/>
      <c r="AE1703" s="193"/>
      <c r="AF1703" s="193"/>
    </row>
    <row r="1704" spans="1:32">
      <c r="A1704" s="193"/>
      <c r="B1704" s="193"/>
      <c r="C1704" s="193"/>
      <c r="D1704" s="193"/>
      <c r="E1704" s="193"/>
      <c r="F1704" s="193"/>
      <c r="G1704" s="193"/>
      <c r="H1704" s="193"/>
      <c r="I1704" s="193"/>
      <c r="J1704" s="193"/>
      <c r="K1704" s="193"/>
      <c r="L1704" s="193"/>
      <c r="M1704" s="193"/>
      <c r="N1704" s="193"/>
      <c r="O1704" s="193"/>
      <c r="P1704" s="193"/>
      <c r="Q1704" s="193"/>
      <c r="R1704" s="193"/>
      <c r="S1704" s="193"/>
      <c r="T1704" s="193"/>
      <c r="U1704" s="193"/>
      <c r="V1704" s="1068"/>
      <c r="W1704" s="1068"/>
      <c r="X1704" s="1321"/>
      <c r="Y1704" s="1068"/>
      <c r="Z1704" s="193"/>
      <c r="AA1704" s="193"/>
      <c r="AB1704" s="193"/>
      <c r="AC1704" s="193"/>
      <c r="AD1704" s="193"/>
      <c r="AE1704" s="193"/>
      <c r="AF1704" s="193"/>
    </row>
    <row r="1705" spans="1:32">
      <c r="A1705" s="193"/>
      <c r="B1705" s="193"/>
      <c r="C1705" s="193"/>
      <c r="D1705" s="193"/>
      <c r="E1705" s="193"/>
      <c r="F1705" s="193"/>
      <c r="G1705" s="193"/>
      <c r="H1705" s="193"/>
      <c r="I1705" s="193"/>
      <c r="J1705" s="193"/>
      <c r="K1705" s="193"/>
      <c r="L1705" s="193"/>
      <c r="M1705" s="193"/>
      <c r="N1705" s="193"/>
      <c r="O1705" s="193"/>
      <c r="P1705" s="193"/>
      <c r="Q1705" s="193"/>
      <c r="R1705" s="193"/>
      <c r="S1705" s="193"/>
      <c r="T1705" s="193"/>
      <c r="U1705" s="193"/>
      <c r="V1705" s="1068"/>
      <c r="W1705" s="1068"/>
      <c r="X1705" s="1321"/>
      <c r="Y1705" s="1068"/>
      <c r="Z1705" s="193"/>
      <c r="AA1705" s="193"/>
      <c r="AB1705" s="193"/>
      <c r="AC1705" s="193"/>
      <c r="AD1705" s="193"/>
      <c r="AE1705" s="193"/>
      <c r="AF1705" s="193"/>
    </row>
    <row r="1706" spans="1:32">
      <c r="A1706" s="193"/>
      <c r="B1706" s="193"/>
      <c r="C1706" s="193"/>
      <c r="D1706" s="193"/>
      <c r="E1706" s="193"/>
      <c r="F1706" s="193"/>
      <c r="G1706" s="193"/>
      <c r="H1706" s="193"/>
      <c r="I1706" s="193"/>
      <c r="J1706" s="193"/>
      <c r="K1706" s="193"/>
      <c r="L1706" s="193"/>
      <c r="M1706" s="193"/>
      <c r="N1706" s="193"/>
      <c r="O1706" s="193"/>
      <c r="P1706" s="193"/>
      <c r="Q1706" s="193"/>
      <c r="R1706" s="193"/>
      <c r="S1706" s="193"/>
      <c r="T1706" s="193"/>
      <c r="U1706" s="193"/>
      <c r="V1706" s="1068"/>
      <c r="W1706" s="1068"/>
      <c r="X1706" s="1321"/>
      <c r="Y1706" s="1068"/>
      <c r="Z1706" s="193"/>
      <c r="AA1706" s="193"/>
      <c r="AB1706" s="193"/>
      <c r="AC1706" s="193"/>
      <c r="AD1706" s="193"/>
      <c r="AE1706" s="193"/>
      <c r="AF1706" s="193"/>
    </row>
    <row r="1707" spans="1:32">
      <c r="A1707" s="193"/>
      <c r="B1707" s="193"/>
      <c r="C1707" s="193"/>
      <c r="D1707" s="193"/>
      <c r="E1707" s="193"/>
      <c r="F1707" s="193"/>
      <c r="G1707" s="193"/>
      <c r="H1707" s="193"/>
      <c r="I1707" s="193"/>
      <c r="J1707" s="193"/>
      <c r="K1707" s="193"/>
      <c r="L1707" s="193"/>
      <c r="M1707" s="193"/>
      <c r="N1707" s="193"/>
      <c r="O1707" s="193"/>
      <c r="P1707" s="193"/>
      <c r="Q1707" s="193"/>
      <c r="R1707" s="193"/>
      <c r="S1707" s="193"/>
      <c r="T1707" s="193"/>
      <c r="U1707" s="193"/>
      <c r="V1707" s="1068"/>
      <c r="W1707" s="1068"/>
      <c r="X1707" s="1321"/>
      <c r="Y1707" s="1068"/>
      <c r="Z1707" s="193"/>
      <c r="AA1707" s="193"/>
      <c r="AB1707" s="193"/>
      <c r="AC1707" s="193"/>
      <c r="AD1707" s="193"/>
      <c r="AE1707" s="193"/>
      <c r="AF1707" s="193"/>
    </row>
    <row r="1708" spans="1:32">
      <c r="A1708" s="193"/>
      <c r="B1708" s="193"/>
      <c r="C1708" s="193"/>
      <c r="D1708" s="193"/>
      <c r="E1708" s="193"/>
      <c r="F1708" s="193"/>
      <c r="G1708" s="193"/>
      <c r="H1708" s="193"/>
      <c r="I1708" s="193"/>
      <c r="J1708" s="193"/>
      <c r="K1708" s="193"/>
      <c r="L1708" s="193"/>
      <c r="M1708" s="193"/>
      <c r="N1708" s="193"/>
      <c r="O1708" s="193"/>
      <c r="P1708" s="193"/>
      <c r="Q1708" s="193"/>
      <c r="R1708" s="193"/>
      <c r="S1708" s="193"/>
      <c r="T1708" s="193"/>
      <c r="U1708" s="193"/>
      <c r="V1708" s="1068"/>
      <c r="W1708" s="1068"/>
      <c r="X1708" s="1321"/>
      <c r="Y1708" s="1068"/>
      <c r="Z1708" s="193"/>
      <c r="AA1708" s="193"/>
      <c r="AB1708" s="193"/>
      <c r="AC1708" s="193"/>
      <c r="AD1708" s="193"/>
      <c r="AE1708" s="193"/>
      <c r="AF1708" s="193"/>
    </row>
    <row r="1709" spans="1:32">
      <c r="A1709" s="193"/>
      <c r="B1709" s="193"/>
      <c r="C1709" s="193"/>
      <c r="D1709" s="193"/>
      <c r="E1709" s="193"/>
      <c r="F1709" s="193"/>
      <c r="G1709" s="193"/>
      <c r="H1709" s="193"/>
      <c r="I1709" s="193"/>
      <c r="J1709" s="193"/>
      <c r="K1709" s="193"/>
      <c r="L1709" s="193"/>
      <c r="M1709" s="193"/>
      <c r="N1709" s="193"/>
      <c r="O1709" s="193"/>
      <c r="P1709" s="193"/>
      <c r="Q1709" s="193"/>
      <c r="R1709" s="193"/>
      <c r="S1709" s="193"/>
      <c r="T1709" s="193"/>
      <c r="U1709" s="193"/>
      <c r="V1709" s="1068"/>
      <c r="W1709" s="1068"/>
      <c r="X1709" s="1321"/>
      <c r="Y1709" s="1068"/>
      <c r="Z1709" s="193"/>
      <c r="AA1709" s="193"/>
      <c r="AB1709" s="193"/>
      <c r="AC1709" s="193"/>
      <c r="AD1709" s="193"/>
      <c r="AE1709" s="193"/>
      <c r="AF1709" s="193"/>
    </row>
    <row r="1710" spans="1:32">
      <c r="A1710" s="193"/>
      <c r="B1710" s="193"/>
      <c r="C1710" s="193"/>
      <c r="D1710" s="193"/>
      <c r="E1710" s="193"/>
      <c r="F1710" s="193"/>
      <c r="G1710" s="193"/>
      <c r="H1710" s="193"/>
      <c r="I1710" s="193"/>
      <c r="J1710" s="193"/>
      <c r="K1710" s="193"/>
      <c r="L1710" s="193"/>
      <c r="M1710" s="193"/>
      <c r="N1710" s="193"/>
      <c r="O1710" s="193"/>
      <c r="P1710" s="193"/>
      <c r="Q1710" s="193"/>
      <c r="R1710" s="193"/>
      <c r="S1710" s="193"/>
      <c r="T1710" s="193"/>
      <c r="U1710" s="193"/>
      <c r="V1710" s="1068"/>
      <c r="W1710" s="1068"/>
      <c r="X1710" s="1321"/>
      <c r="Y1710" s="1068"/>
      <c r="Z1710" s="193"/>
      <c r="AA1710" s="193"/>
      <c r="AB1710" s="193"/>
      <c r="AC1710" s="193"/>
      <c r="AD1710" s="193"/>
      <c r="AE1710" s="193"/>
      <c r="AF1710" s="193"/>
    </row>
    <row r="1711" spans="1:32">
      <c r="A1711" s="193"/>
      <c r="B1711" s="193"/>
      <c r="C1711" s="193"/>
      <c r="D1711" s="193"/>
      <c r="E1711" s="193"/>
      <c r="F1711" s="193"/>
      <c r="G1711" s="193"/>
      <c r="H1711" s="193"/>
      <c r="I1711" s="193"/>
      <c r="J1711" s="193"/>
      <c r="K1711" s="193"/>
      <c r="L1711" s="193"/>
      <c r="M1711" s="193"/>
      <c r="N1711" s="193"/>
      <c r="O1711" s="193"/>
      <c r="P1711" s="193"/>
      <c r="Q1711" s="193"/>
      <c r="R1711" s="193"/>
      <c r="S1711" s="193"/>
      <c r="T1711" s="193"/>
      <c r="U1711" s="193"/>
      <c r="V1711" s="1068"/>
      <c r="W1711" s="1068"/>
      <c r="X1711" s="1321"/>
      <c r="Y1711" s="1068"/>
      <c r="Z1711" s="193"/>
      <c r="AA1711" s="193"/>
      <c r="AB1711" s="193"/>
      <c r="AC1711" s="193"/>
      <c r="AD1711" s="193"/>
      <c r="AE1711" s="193"/>
      <c r="AF1711" s="193"/>
    </row>
    <row r="1712" spans="1:32">
      <c r="A1712" s="193"/>
      <c r="B1712" s="193"/>
      <c r="C1712" s="193"/>
      <c r="D1712" s="193"/>
      <c r="E1712" s="193"/>
      <c r="F1712" s="193"/>
      <c r="G1712" s="193"/>
      <c r="H1712" s="193"/>
      <c r="I1712" s="193"/>
      <c r="J1712" s="193"/>
      <c r="K1712" s="193"/>
      <c r="L1712" s="193"/>
      <c r="M1712" s="193"/>
      <c r="N1712" s="193"/>
      <c r="O1712" s="193"/>
      <c r="P1712" s="193"/>
      <c r="Q1712" s="193"/>
      <c r="R1712" s="193"/>
      <c r="S1712" s="193"/>
      <c r="T1712" s="193"/>
      <c r="U1712" s="193"/>
      <c r="V1712" s="1068"/>
      <c r="W1712" s="1068"/>
      <c r="X1712" s="1321"/>
      <c r="Y1712" s="1068"/>
      <c r="Z1712" s="193"/>
      <c r="AA1712" s="193"/>
      <c r="AB1712" s="193"/>
      <c r="AC1712" s="193"/>
      <c r="AD1712" s="193"/>
      <c r="AE1712" s="193"/>
      <c r="AF1712" s="193"/>
    </row>
    <row r="1713" spans="1:32">
      <c r="A1713" s="193"/>
      <c r="B1713" s="193"/>
      <c r="C1713" s="193"/>
      <c r="D1713" s="193"/>
      <c r="E1713" s="193"/>
      <c r="F1713" s="193"/>
      <c r="G1713" s="193"/>
      <c r="H1713" s="193"/>
      <c r="I1713" s="193"/>
      <c r="J1713" s="193"/>
      <c r="K1713" s="193"/>
      <c r="L1713" s="193"/>
      <c r="M1713" s="193"/>
      <c r="N1713" s="193"/>
      <c r="O1713" s="193"/>
      <c r="P1713" s="193"/>
      <c r="Q1713" s="193"/>
      <c r="R1713" s="193"/>
      <c r="S1713" s="193"/>
      <c r="T1713" s="193"/>
      <c r="U1713" s="193"/>
      <c r="V1713" s="1068"/>
      <c r="W1713" s="1068"/>
      <c r="X1713" s="1321"/>
      <c r="Y1713" s="1068"/>
      <c r="Z1713" s="193"/>
      <c r="AA1713" s="193"/>
      <c r="AB1713" s="193"/>
      <c r="AC1713" s="193"/>
      <c r="AD1713" s="193"/>
      <c r="AE1713" s="193"/>
      <c r="AF1713" s="193"/>
    </row>
    <row r="1714" spans="1:32">
      <c r="A1714" s="193"/>
      <c r="B1714" s="193"/>
      <c r="C1714" s="193"/>
      <c r="D1714" s="193"/>
      <c r="E1714" s="193"/>
      <c r="F1714" s="193"/>
      <c r="G1714" s="193"/>
      <c r="H1714" s="193"/>
      <c r="I1714" s="193"/>
      <c r="J1714" s="193"/>
      <c r="K1714" s="193"/>
      <c r="L1714" s="193"/>
      <c r="M1714" s="193"/>
      <c r="N1714" s="193"/>
      <c r="O1714" s="193"/>
      <c r="P1714" s="193"/>
      <c r="Q1714" s="193"/>
      <c r="R1714" s="193"/>
      <c r="S1714" s="193"/>
      <c r="T1714" s="193"/>
      <c r="U1714" s="193"/>
      <c r="V1714" s="1068"/>
      <c r="W1714" s="1068"/>
      <c r="X1714" s="1321"/>
      <c r="Y1714" s="1068"/>
      <c r="Z1714" s="193"/>
      <c r="AA1714" s="193"/>
      <c r="AB1714" s="193"/>
      <c r="AC1714" s="193"/>
      <c r="AD1714" s="193"/>
      <c r="AE1714" s="193"/>
      <c r="AF1714" s="193"/>
    </row>
    <row r="1715" spans="1:32">
      <c r="A1715" s="193"/>
      <c r="B1715" s="193"/>
      <c r="C1715" s="193"/>
      <c r="D1715" s="193"/>
      <c r="E1715" s="193"/>
      <c r="F1715" s="193"/>
      <c r="G1715" s="193"/>
      <c r="H1715" s="193"/>
      <c r="I1715" s="193"/>
      <c r="J1715" s="193"/>
      <c r="K1715" s="193"/>
      <c r="L1715" s="193"/>
      <c r="M1715" s="193"/>
      <c r="N1715" s="193"/>
      <c r="O1715" s="193"/>
      <c r="P1715" s="193"/>
      <c r="Q1715" s="193"/>
      <c r="R1715" s="193"/>
      <c r="S1715" s="193"/>
      <c r="T1715" s="193"/>
      <c r="U1715" s="193"/>
      <c r="V1715" s="1068"/>
      <c r="W1715" s="1068"/>
      <c r="X1715" s="1321"/>
      <c r="Y1715" s="1068"/>
      <c r="Z1715" s="193"/>
      <c r="AA1715" s="193"/>
      <c r="AB1715" s="193"/>
      <c r="AC1715" s="193"/>
      <c r="AD1715" s="193"/>
      <c r="AE1715" s="193"/>
      <c r="AF1715" s="193"/>
    </row>
    <row r="1716" spans="1:32">
      <c r="A1716" s="193"/>
      <c r="B1716" s="193"/>
      <c r="C1716" s="193"/>
      <c r="D1716" s="193"/>
      <c r="E1716" s="193"/>
      <c r="F1716" s="193"/>
      <c r="G1716" s="193"/>
      <c r="H1716" s="193"/>
      <c r="I1716" s="193"/>
      <c r="J1716" s="193"/>
      <c r="K1716" s="193"/>
      <c r="L1716" s="193"/>
      <c r="M1716" s="193"/>
      <c r="N1716" s="193"/>
      <c r="O1716" s="193"/>
      <c r="P1716" s="193"/>
      <c r="Q1716" s="193"/>
      <c r="R1716" s="193"/>
      <c r="S1716" s="193"/>
      <c r="T1716" s="193"/>
      <c r="U1716" s="193"/>
      <c r="V1716" s="1068"/>
      <c r="W1716" s="1068"/>
      <c r="X1716" s="1321"/>
      <c r="Y1716" s="1068"/>
      <c r="Z1716" s="193"/>
      <c r="AA1716" s="193"/>
      <c r="AB1716" s="193"/>
      <c r="AC1716" s="193"/>
      <c r="AD1716" s="193"/>
      <c r="AE1716" s="193"/>
      <c r="AF1716" s="193"/>
    </row>
    <row r="1717" spans="1:32">
      <c r="A1717" s="193"/>
      <c r="B1717" s="193"/>
      <c r="C1717" s="193"/>
      <c r="D1717" s="193"/>
      <c r="E1717" s="193"/>
      <c r="F1717" s="193"/>
      <c r="G1717" s="193"/>
      <c r="H1717" s="193"/>
      <c r="I1717" s="193"/>
      <c r="J1717" s="193"/>
      <c r="K1717" s="193"/>
      <c r="L1717" s="193"/>
      <c r="M1717" s="193"/>
      <c r="N1717" s="193"/>
      <c r="O1717" s="193"/>
      <c r="P1717" s="193"/>
      <c r="Q1717" s="193"/>
      <c r="R1717" s="193"/>
      <c r="S1717" s="193"/>
      <c r="T1717" s="193"/>
      <c r="U1717" s="193"/>
      <c r="V1717" s="1068"/>
      <c r="W1717" s="1068"/>
      <c r="X1717" s="1321"/>
      <c r="Y1717" s="1068"/>
      <c r="Z1717" s="193"/>
      <c r="AA1717" s="193"/>
      <c r="AB1717" s="193"/>
      <c r="AC1717" s="193"/>
      <c r="AD1717" s="193"/>
      <c r="AE1717" s="193"/>
      <c r="AF1717" s="193"/>
    </row>
    <row r="1718" spans="1:32">
      <c r="A1718" s="193"/>
      <c r="B1718" s="193"/>
      <c r="C1718" s="193"/>
      <c r="D1718" s="193"/>
      <c r="E1718" s="193"/>
      <c r="F1718" s="193"/>
      <c r="G1718" s="193"/>
      <c r="H1718" s="193"/>
      <c r="I1718" s="193"/>
      <c r="J1718" s="193"/>
      <c r="K1718" s="193"/>
      <c r="L1718" s="193"/>
      <c r="M1718" s="193"/>
      <c r="N1718" s="193"/>
      <c r="O1718" s="193"/>
      <c r="P1718" s="193"/>
      <c r="Q1718" s="193"/>
      <c r="R1718" s="193"/>
      <c r="S1718" s="193"/>
      <c r="T1718" s="193"/>
      <c r="U1718" s="193"/>
      <c r="V1718" s="1068"/>
      <c r="W1718" s="1068"/>
      <c r="X1718" s="1321"/>
      <c r="Y1718" s="1068"/>
      <c r="Z1718" s="193"/>
      <c r="AA1718" s="193"/>
      <c r="AB1718" s="193"/>
      <c r="AC1718" s="193"/>
      <c r="AD1718" s="193"/>
      <c r="AE1718" s="193"/>
      <c r="AF1718" s="193"/>
    </row>
    <row r="1719" spans="1:32">
      <c r="A1719" s="193"/>
      <c r="B1719" s="193"/>
      <c r="C1719" s="193"/>
      <c r="D1719" s="193"/>
      <c r="E1719" s="193"/>
      <c r="F1719" s="193"/>
      <c r="G1719" s="193"/>
      <c r="H1719" s="193"/>
      <c r="I1719" s="193"/>
      <c r="J1719" s="193"/>
      <c r="K1719" s="193"/>
      <c r="L1719" s="193"/>
      <c r="M1719" s="193"/>
      <c r="N1719" s="193"/>
      <c r="O1719" s="193"/>
      <c r="P1719" s="193"/>
      <c r="Q1719" s="193"/>
      <c r="R1719" s="193"/>
      <c r="S1719" s="193"/>
      <c r="T1719" s="193"/>
      <c r="U1719" s="193"/>
      <c r="V1719" s="1068"/>
      <c r="W1719" s="1068"/>
      <c r="X1719" s="1321"/>
      <c r="Y1719" s="1068"/>
      <c r="Z1719" s="193"/>
      <c r="AA1719" s="193"/>
      <c r="AB1719" s="193"/>
      <c r="AC1719" s="193"/>
      <c r="AD1719" s="193"/>
      <c r="AE1719" s="193"/>
      <c r="AF1719" s="193"/>
    </row>
    <row r="1720" spans="1:32">
      <c r="A1720" s="193"/>
      <c r="B1720" s="193"/>
      <c r="C1720" s="193"/>
      <c r="D1720" s="193"/>
      <c r="E1720" s="193"/>
      <c r="F1720" s="193"/>
      <c r="G1720" s="193"/>
      <c r="H1720" s="193"/>
      <c r="I1720" s="193"/>
      <c r="J1720" s="193"/>
      <c r="K1720" s="193"/>
      <c r="L1720" s="193"/>
      <c r="M1720" s="193"/>
      <c r="N1720" s="193"/>
      <c r="O1720" s="193"/>
      <c r="P1720" s="193"/>
      <c r="Q1720" s="193"/>
      <c r="R1720" s="193"/>
      <c r="S1720" s="193"/>
      <c r="T1720" s="193"/>
      <c r="U1720" s="193"/>
      <c r="V1720" s="1068"/>
      <c r="W1720" s="1068"/>
      <c r="X1720" s="1321"/>
      <c r="Y1720" s="1068"/>
      <c r="Z1720" s="193"/>
      <c r="AA1720" s="193"/>
      <c r="AB1720" s="193"/>
      <c r="AC1720" s="193"/>
      <c r="AD1720" s="193"/>
      <c r="AE1720" s="193"/>
      <c r="AF1720" s="193"/>
    </row>
    <row r="1721" spans="1:32">
      <c r="A1721" s="193"/>
      <c r="B1721" s="193"/>
      <c r="C1721" s="193"/>
      <c r="D1721" s="193"/>
      <c r="E1721" s="193"/>
      <c r="F1721" s="193"/>
      <c r="G1721" s="193"/>
      <c r="H1721" s="193"/>
      <c r="I1721" s="193"/>
      <c r="J1721" s="193"/>
      <c r="K1721" s="193"/>
      <c r="L1721" s="193"/>
      <c r="M1721" s="193"/>
      <c r="N1721" s="193"/>
      <c r="O1721" s="193"/>
      <c r="P1721" s="193"/>
      <c r="Q1721" s="193"/>
      <c r="R1721" s="193"/>
      <c r="S1721" s="193"/>
      <c r="T1721" s="193"/>
      <c r="U1721" s="193"/>
      <c r="V1721" s="1068"/>
      <c r="W1721" s="1068"/>
      <c r="X1721" s="1321"/>
      <c r="Y1721" s="1068"/>
      <c r="Z1721" s="193"/>
      <c r="AA1721" s="193"/>
      <c r="AB1721" s="193"/>
      <c r="AC1721" s="193"/>
      <c r="AD1721" s="193"/>
      <c r="AE1721" s="193"/>
      <c r="AF1721" s="193"/>
    </row>
    <row r="1722" spans="1:32">
      <c r="A1722" s="193"/>
      <c r="B1722" s="193"/>
      <c r="C1722" s="193"/>
      <c r="D1722" s="193"/>
      <c r="E1722" s="193"/>
      <c r="F1722" s="193"/>
      <c r="G1722" s="193"/>
      <c r="H1722" s="193"/>
      <c r="I1722" s="193"/>
      <c r="J1722" s="193"/>
      <c r="K1722" s="193"/>
      <c r="L1722" s="193"/>
      <c r="M1722" s="193"/>
      <c r="N1722" s="193"/>
      <c r="O1722" s="193"/>
      <c r="P1722" s="193"/>
      <c r="Q1722" s="193"/>
      <c r="R1722" s="193"/>
      <c r="S1722" s="193"/>
      <c r="T1722" s="193"/>
      <c r="U1722" s="193"/>
      <c r="V1722" s="1068"/>
      <c r="W1722" s="1068"/>
      <c r="X1722" s="1321"/>
      <c r="Y1722" s="1068"/>
      <c r="Z1722" s="193"/>
      <c r="AA1722" s="193"/>
      <c r="AB1722" s="193"/>
      <c r="AC1722" s="193"/>
      <c r="AD1722" s="193"/>
      <c r="AE1722" s="193"/>
      <c r="AF1722" s="193"/>
    </row>
    <row r="1723" spans="1:32">
      <c r="A1723" s="193"/>
      <c r="B1723" s="193"/>
      <c r="C1723" s="193"/>
      <c r="D1723" s="193"/>
      <c r="E1723" s="193"/>
      <c r="F1723" s="193"/>
      <c r="G1723" s="193"/>
      <c r="H1723" s="193"/>
      <c r="I1723" s="193"/>
      <c r="J1723" s="193"/>
      <c r="K1723" s="193"/>
      <c r="L1723" s="193"/>
      <c r="M1723" s="193"/>
      <c r="N1723" s="193"/>
      <c r="O1723" s="193"/>
      <c r="P1723" s="193"/>
      <c r="Q1723" s="193"/>
      <c r="R1723" s="193"/>
      <c r="S1723" s="193"/>
      <c r="T1723" s="193"/>
      <c r="U1723" s="193"/>
      <c r="V1723" s="1068"/>
      <c r="W1723" s="1068"/>
      <c r="X1723" s="1321"/>
      <c r="Y1723" s="1068"/>
      <c r="Z1723" s="193"/>
      <c r="AA1723" s="193"/>
      <c r="AB1723" s="193"/>
      <c r="AC1723" s="193"/>
      <c r="AD1723" s="193"/>
      <c r="AE1723" s="193"/>
      <c r="AF1723" s="193"/>
    </row>
    <row r="1724" spans="1:32">
      <c r="A1724" s="193"/>
      <c r="B1724" s="193"/>
      <c r="C1724" s="193"/>
      <c r="D1724" s="193"/>
      <c r="E1724" s="193"/>
      <c r="F1724" s="193"/>
      <c r="G1724" s="193"/>
      <c r="H1724" s="193"/>
      <c r="I1724" s="193"/>
      <c r="J1724" s="193"/>
      <c r="K1724" s="193"/>
      <c r="L1724" s="193"/>
      <c r="M1724" s="193"/>
      <c r="N1724" s="193"/>
      <c r="O1724" s="193"/>
      <c r="P1724" s="193"/>
      <c r="Q1724" s="193"/>
      <c r="R1724" s="193"/>
      <c r="S1724" s="193"/>
      <c r="T1724" s="193"/>
      <c r="U1724" s="193"/>
      <c r="V1724" s="1068"/>
      <c r="W1724" s="1068"/>
      <c r="X1724" s="1321"/>
      <c r="Y1724" s="1068"/>
      <c r="Z1724" s="193"/>
      <c r="AA1724" s="193"/>
      <c r="AB1724" s="193"/>
      <c r="AC1724" s="193"/>
      <c r="AD1724" s="193"/>
      <c r="AE1724" s="193"/>
      <c r="AF1724" s="193"/>
    </row>
    <row r="1725" spans="1:32">
      <c r="A1725" s="193"/>
      <c r="B1725" s="193"/>
      <c r="C1725" s="193"/>
      <c r="D1725" s="193"/>
      <c r="E1725" s="193"/>
      <c r="F1725" s="193"/>
      <c r="G1725" s="193"/>
      <c r="H1725" s="193"/>
      <c r="I1725" s="193"/>
      <c r="J1725" s="193"/>
      <c r="K1725" s="193"/>
      <c r="L1725" s="193"/>
      <c r="M1725" s="193"/>
      <c r="N1725" s="193"/>
      <c r="O1725" s="193"/>
      <c r="P1725" s="193"/>
      <c r="Q1725" s="193"/>
      <c r="R1725" s="193"/>
      <c r="S1725" s="193"/>
      <c r="T1725" s="193"/>
      <c r="U1725" s="193"/>
      <c r="V1725" s="1068"/>
      <c r="W1725" s="1068"/>
      <c r="X1725" s="1321"/>
      <c r="Y1725" s="1068"/>
      <c r="Z1725" s="193"/>
      <c r="AA1725" s="193"/>
      <c r="AB1725" s="193"/>
      <c r="AC1725" s="193"/>
      <c r="AD1725" s="193"/>
      <c r="AE1725" s="193"/>
      <c r="AF1725" s="193"/>
    </row>
    <row r="1726" spans="1:32">
      <c r="A1726" s="193"/>
      <c r="B1726" s="193"/>
      <c r="C1726" s="193"/>
      <c r="D1726" s="193"/>
      <c r="E1726" s="193"/>
      <c r="F1726" s="193"/>
      <c r="G1726" s="193"/>
      <c r="H1726" s="193"/>
      <c r="I1726" s="193"/>
      <c r="J1726" s="193"/>
      <c r="K1726" s="193"/>
      <c r="L1726" s="193"/>
      <c r="M1726" s="193"/>
      <c r="N1726" s="193"/>
      <c r="O1726" s="193"/>
      <c r="P1726" s="193"/>
      <c r="Q1726" s="193"/>
      <c r="R1726" s="193"/>
      <c r="S1726" s="193"/>
      <c r="T1726" s="193"/>
      <c r="U1726" s="193"/>
      <c r="V1726" s="1068"/>
      <c r="W1726" s="1068"/>
      <c r="X1726" s="1321"/>
      <c r="Y1726" s="1068"/>
      <c r="Z1726" s="193"/>
      <c r="AA1726" s="193"/>
      <c r="AB1726" s="193"/>
      <c r="AC1726" s="193"/>
      <c r="AD1726" s="193"/>
      <c r="AE1726" s="193"/>
      <c r="AF1726" s="193"/>
    </row>
    <row r="1727" spans="1:32">
      <c r="A1727" s="193"/>
      <c r="B1727" s="193"/>
      <c r="C1727" s="193"/>
      <c r="D1727" s="193"/>
      <c r="E1727" s="193"/>
      <c r="F1727" s="193"/>
      <c r="G1727" s="193"/>
      <c r="H1727" s="193"/>
      <c r="I1727" s="193"/>
      <c r="J1727" s="193"/>
      <c r="K1727" s="193"/>
      <c r="L1727" s="193"/>
      <c r="M1727" s="193"/>
      <c r="N1727" s="193"/>
      <c r="O1727" s="193"/>
      <c r="P1727" s="193"/>
      <c r="Q1727" s="193"/>
      <c r="R1727" s="193"/>
      <c r="S1727" s="193"/>
      <c r="T1727" s="193"/>
      <c r="U1727" s="193"/>
      <c r="V1727" s="1068"/>
      <c r="W1727" s="1068"/>
      <c r="X1727" s="1321"/>
      <c r="Y1727" s="1068"/>
      <c r="Z1727" s="193"/>
      <c r="AA1727" s="193"/>
      <c r="AB1727" s="193"/>
      <c r="AC1727" s="193"/>
      <c r="AD1727" s="193"/>
      <c r="AE1727" s="193"/>
      <c r="AF1727" s="193"/>
    </row>
    <row r="1728" spans="1:32">
      <c r="A1728" s="193"/>
      <c r="B1728" s="193"/>
      <c r="C1728" s="193"/>
      <c r="D1728" s="193"/>
      <c r="E1728" s="193"/>
      <c r="F1728" s="193"/>
      <c r="G1728" s="193"/>
      <c r="H1728" s="193"/>
      <c r="I1728" s="193"/>
      <c r="J1728" s="193"/>
      <c r="K1728" s="193"/>
      <c r="L1728" s="193"/>
      <c r="M1728" s="193"/>
      <c r="N1728" s="193"/>
      <c r="O1728" s="193"/>
      <c r="P1728" s="193"/>
      <c r="Q1728" s="193"/>
      <c r="R1728" s="193"/>
      <c r="S1728" s="193"/>
      <c r="T1728" s="193"/>
      <c r="U1728" s="193"/>
      <c r="V1728" s="1068"/>
      <c r="W1728" s="1068"/>
      <c r="X1728" s="1321"/>
      <c r="Y1728" s="1068"/>
      <c r="Z1728" s="193"/>
      <c r="AA1728" s="193"/>
      <c r="AB1728" s="193"/>
      <c r="AC1728" s="193"/>
      <c r="AD1728" s="193"/>
      <c r="AE1728" s="193"/>
      <c r="AF1728" s="193"/>
    </row>
    <row r="1729" spans="1:32">
      <c r="A1729" s="193"/>
      <c r="B1729" s="193"/>
      <c r="C1729" s="193"/>
      <c r="D1729" s="193"/>
      <c r="E1729" s="193"/>
      <c r="F1729" s="193"/>
      <c r="G1729" s="193"/>
      <c r="H1729" s="193"/>
      <c r="I1729" s="193"/>
      <c r="J1729" s="193"/>
      <c r="K1729" s="193"/>
      <c r="L1729" s="193"/>
      <c r="M1729" s="193"/>
      <c r="N1729" s="193"/>
      <c r="O1729" s="193"/>
      <c r="P1729" s="193"/>
      <c r="Q1729" s="193"/>
      <c r="R1729" s="193"/>
      <c r="S1729" s="193"/>
      <c r="T1729" s="193"/>
      <c r="U1729" s="193"/>
      <c r="V1729" s="1068"/>
      <c r="W1729" s="1068"/>
      <c r="X1729" s="1321"/>
      <c r="Y1729" s="1068"/>
      <c r="Z1729" s="193"/>
      <c r="AA1729" s="193"/>
      <c r="AB1729" s="193"/>
      <c r="AC1729" s="193"/>
      <c r="AD1729" s="193"/>
      <c r="AE1729" s="193"/>
      <c r="AF1729" s="193"/>
    </row>
    <row r="1730" spans="1:32">
      <c r="A1730" s="193"/>
      <c r="B1730" s="193"/>
      <c r="C1730" s="193"/>
      <c r="D1730" s="193"/>
      <c r="E1730" s="193"/>
      <c r="F1730" s="193"/>
      <c r="G1730" s="193"/>
      <c r="H1730" s="193"/>
      <c r="I1730" s="193"/>
      <c r="J1730" s="193"/>
      <c r="K1730" s="193"/>
      <c r="L1730" s="193"/>
      <c r="M1730" s="193"/>
      <c r="N1730" s="193"/>
      <c r="O1730" s="193"/>
      <c r="P1730" s="193"/>
      <c r="Q1730" s="193"/>
      <c r="R1730" s="193"/>
      <c r="S1730" s="193"/>
      <c r="T1730" s="193"/>
      <c r="U1730" s="193"/>
      <c r="V1730" s="1068"/>
      <c r="W1730" s="1068"/>
      <c r="X1730" s="1321"/>
      <c r="Y1730" s="1068"/>
      <c r="Z1730" s="193"/>
      <c r="AA1730" s="193"/>
      <c r="AB1730" s="193"/>
      <c r="AC1730" s="193"/>
      <c r="AD1730" s="193"/>
      <c r="AE1730" s="193"/>
      <c r="AF1730" s="193"/>
    </row>
    <row r="1731" spans="1:32">
      <c r="A1731" s="193"/>
      <c r="B1731" s="193"/>
      <c r="C1731" s="193"/>
      <c r="D1731" s="193"/>
      <c r="E1731" s="193"/>
      <c r="F1731" s="193"/>
      <c r="G1731" s="193"/>
      <c r="H1731" s="193"/>
      <c r="I1731" s="193"/>
      <c r="J1731" s="193"/>
      <c r="K1731" s="193"/>
      <c r="L1731" s="193"/>
      <c r="M1731" s="193"/>
      <c r="N1731" s="193"/>
      <c r="O1731" s="193"/>
      <c r="P1731" s="193"/>
      <c r="Q1731" s="193"/>
      <c r="R1731" s="193"/>
      <c r="S1731" s="193"/>
      <c r="T1731" s="193"/>
      <c r="U1731" s="193"/>
      <c r="V1731" s="1068"/>
      <c r="W1731" s="1068"/>
      <c r="X1731" s="1321"/>
      <c r="Y1731" s="1068"/>
      <c r="Z1731" s="193"/>
      <c r="AA1731" s="193"/>
      <c r="AB1731" s="193"/>
      <c r="AC1731" s="193"/>
      <c r="AD1731" s="193"/>
      <c r="AE1731" s="193"/>
      <c r="AF1731" s="193"/>
    </row>
    <row r="1732" spans="1:32">
      <c r="A1732" s="193"/>
      <c r="B1732" s="193"/>
      <c r="C1732" s="193"/>
      <c r="D1732" s="193"/>
      <c r="E1732" s="193"/>
      <c r="F1732" s="193"/>
      <c r="G1732" s="193"/>
      <c r="H1732" s="193"/>
      <c r="I1732" s="193"/>
      <c r="J1732" s="193"/>
      <c r="K1732" s="193"/>
      <c r="L1732" s="193"/>
      <c r="M1732" s="193"/>
      <c r="N1732" s="193"/>
      <c r="O1732" s="193"/>
      <c r="P1732" s="193"/>
      <c r="Q1732" s="193"/>
      <c r="R1732" s="193"/>
      <c r="S1732" s="193"/>
      <c r="T1732" s="193"/>
      <c r="U1732" s="193"/>
      <c r="V1732" s="1068"/>
      <c r="W1732" s="1068"/>
      <c r="X1732" s="1321"/>
      <c r="Y1732" s="1068"/>
      <c r="Z1732" s="193"/>
      <c r="AA1732" s="193"/>
      <c r="AB1732" s="193"/>
      <c r="AC1732" s="193"/>
      <c r="AD1732" s="193"/>
      <c r="AE1732" s="193"/>
      <c r="AF1732" s="193"/>
    </row>
    <row r="1733" spans="1:32">
      <c r="A1733" s="193"/>
      <c r="B1733" s="193"/>
      <c r="C1733" s="193"/>
      <c r="D1733" s="193"/>
      <c r="E1733" s="193"/>
      <c r="F1733" s="193"/>
      <c r="G1733" s="193"/>
      <c r="H1733" s="193"/>
      <c r="I1733" s="193"/>
      <c r="J1733" s="193"/>
      <c r="K1733" s="193"/>
      <c r="L1733" s="193"/>
      <c r="M1733" s="193"/>
      <c r="N1733" s="193"/>
      <c r="O1733" s="193"/>
      <c r="P1733" s="193"/>
      <c r="Q1733" s="193"/>
      <c r="R1733" s="193"/>
      <c r="S1733" s="193"/>
      <c r="T1733" s="193"/>
      <c r="U1733" s="193"/>
      <c r="V1733" s="1068"/>
      <c r="W1733" s="1068"/>
      <c r="X1733" s="1321"/>
      <c r="Y1733" s="1068"/>
      <c r="Z1733" s="193"/>
      <c r="AA1733" s="193"/>
      <c r="AB1733" s="193"/>
      <c r="AC1733" s="193"/>
      <c r="AD1733" s="193"/>
      <c r="AE1733" s="193"/>
      <c r="AF1733" s="193"/>
    </row>
    <row r="1734" spans="1:32">
      <c r="A1734" s="193"/>
      <c r="B1734" s="193"/>
      <c r="C1734" s="193"/>
      <c r="D1734" s="193"/>
      <c r="E1734" s="193"/>
      <c r="F1734" s="193"/>
      <c r="G1734" s="193"/>
      <c r="H1734" s="193"/>
      <c r="I1734" s="193"/>
      <c r="J1734" s="193"/>
      <c r="K1734" s="193"/>
      <c r="L1734" s="193"/>
      <c r="M1734" s="193"/>
      <c r="N1734" s="193"/>
      <c r="O1734" s="193"/>
      <c r="P1734" s="193"/>
      <c r="Q1734" s="193"/>
      <c r="R1734" s="193"/>
      <c r="S1734" s="193"/>
      <c r="T1734" s="193"/>
      <c r="U1734" s="193"/>
      <c r="V1734" s="1068"/>
      <c r="W1734" s="1068"/>
      <c r="X1734" s="1321"/>
      <c r="Y1734" s="1068"/>
      <c r="Z1734" s="193"/>
      <c r="AA1734" s="193"/>
      <c r="AB1734" s="193"/>
      <c r="AC1734" s="193"/>
      <c r="AD1734" s="193"/>
      <c r="AE1734" s="193"/>
      <c r="AF1734" s="193"/>
    </row>
    <row r="1735" spans="1:32">
      <c r="A1735" s="193"/>
      <c r="B1735" s="193"/>
      <c r="C1735" s="193"/>
      <c r="D1735" s="193"/>
      <c r="E1735" s="193"/>
      <c r="F1735" s="193"/>
      <c r="G1735" s="193"/>
      <c r="H1735" s="193"/>
      <c r="I1735" s="193"/>
      <c r="J1735" s="193"/>
      <c r="K1735" s="193"/>
      <c r="L1735" s="193"/>
      <c r="M1735" s="193"/>
      <c r="N1735" s="193"/>
      <c r="O1735" s="193"/>
      <c r="P1735" s="193"/>
      <c r="Q1735" s="193"/>
      <c r="R1735" s="193"/>
      <c r="S1735" s="193"/>
      <c r="T1735" s="193"/>
      <c r="U1735" s="193"/>
      <c r="V1735" s="1068"/>
      <c r="W1735" s="1068"/>
      <c r="X1735" s="1321"/>
      <c r="Y1735" s="1068"/>
      <c r="Z1735" s="193"/>
      <c r="AA1735" s="193"/>
      <c r="AB1735" s="193"/>
      <c r="AC1735" s="193"/>
      <c r="AD1735" s="193"/>
      <c r="AE1735" s="193"/>
      <c r="AF1735" s="193"/>
    </row>
    <row r="1736" spans="1:32">
      <c r="A1736" s="193"/>
      <c r="B1736" s="193"/>
      <c r="C1736" s="193"/>
      <c r="D1736" s="193"/>
      <c r="E1736" s="193"/>
      <c r="F1736" s="193"/>
      <c r="G1736" s="193"/>
      <c r="H1736" s="193"/>
      <c r="I1736" s="193"/>
      <c r="J1736" s="193"/>
      <c r="K1736" s="193"/>
      <c r="L1736" s="193"/>
      <c r="M1736" s="193"/>
      <c r="N1736" s="193"/>
      <c r="O1736" s="193"/>
      <c r="P1736" s="193"/>
      <c r="Q1736" s="193"/>
      <c r="R1736" s="193"/>
      <c r="S1736" s="193"/>
      <c r="T1736" s="193"/>
      <c r="U1736" s="193"/>
      <c r="V1736" s="1068"/>
      <c r="W1736" s="1068"/>
      <c r="X1736" s="1321"/>
      <c r="Y1736" s="1068"/>
      <c r="Z1736" s="193"/>
      <c r="AA1736" s="193"/>
      <c r="AB1736" s="193"/>
      <c r="AC1736" s="193"/>
      <c r="AD1736" s="193"/>
      <c r="AE1736" s="193"/>
      <c r="AF1736" s="193"/>
    </row>
    <row r="1737" spans="1:32">
      <c r="A1737" s="193"/>
      <c r="B1737" s="193"/>
      <c r="C1737" s="193"/>
      <c r="D1737" s="193"/>
      <c r="E1737" s="193"/>
      <c r="F1737" s="193"/>
      <c r="G1737" s="193"/>
      <c r="H1737" s="193"/>
      <c r="I1737" s="193"/>
      <c r="J1737" s="193"/>
      <c r="K1737" s="193"/>
      <c r="L1737" s="193"/>
      <c r="M1737" s="193"/>
      <c r="N1737" s="193"/>
      <c r="O1737" s="193"/>
      <c r="P1737" s="193"/>
      <c r="Q1737" s="193"/>
      <c r="R1737" s="193"/>
      <c r="S1737" s="193"/>
      <c r="T1737" s="193"/>
      <c r="U1737" s="193"/>
      <c r="V1737" s="1068"/>
      <c r="W1737" s="1068"/>
      <c r="X1737" s="1321"/>
      <c r="Y1737" s="1068"/>
      <c r="Z1737" s="193"/>
      <c r="AA1737" s="193"/>
      <c r="AB1737" s="193"/>
      <c r="AC1737" s="193"/>
      <c r="AD1737" s="193"/>
      <c r="AE1737" s="193"/>
      <c r="AF1737" s="193"/>
    </row>
    <row r="1738" spans="1:32">
      <c r="A1738" s="193"/>
      <c r="B1738" s="193"/>
      <c r="C1738" s="193"/>
      <c r="D1738" s="193"/>
      <c r="E1738" s="193"/>
      <c r="F1738" s="193"/>
      <c r="G1738" s="193"/>
      <c r="H1738" s="193"/>
      <c r="I1738" s="193"/>
      <c r="J1738" s="193"/>
      <c r="K1738" s="193"/>
      <c r="L1738" s="193"/>
      <c r="M1738" s="193"/>
      <c r="N1738" s="193"/>
      <c r="O1738" s="193"/>
      <c r="P1738" s="193"/>
      <c r="Q1738" s="193"/>
      <c r="R1738" s="193"/>
      <c r="S1738" s="193"/>
      <c r="T1738" s="193"/>
      <c r="U1738" s="193"/>
      <c r="V1738" s="1068"/>
      <c r="W1738" s="1068"/>
      <c r="X1738" s="1321"/>
      <c r="Y1738" s="1068"/>
      <c r="Z1738" s="193"/>
      <c r="AA1738" s="193"/>
      <c r="AB1738" s="193"/>
      <c r="AC1738" s="193"/>
      <c r="AD1738" s="193"/>
      <c r="AE1738" s="193"/>
      <c r="AF1738" s="193"/>
    </row>
    <row r="1739" spans="1:32">
      <c r="A1739" s="193"/>
      <c r="B1739" s="193"/>
      <c r="C1739" s="193"/>
      <c r="D1739" s="193"/>
      <c r="E1739" s="193"/>
      <c r="F1739" s="193"/>
      <c r="G1739" s="193"/>
      <c r="H1739" s="193"/>
      <c r="I1739" s="193"/>
      <c r="J1739" s="193"/>
      <c r="K1739" s="193"/>
      <c r="L1739" s="193"/>
      <c r="M1739" s="193"/>
      <c r="N1739" s="193"/>
      <c r="O1739" s="193"/>
      <c r="P1739" s="193"/>
      <c r="Q1739" s="193"/>
      <c r="R1739" s="193"/>
      <c r="S1739" s="193"/>
      <c r="T1739" s="193"/>
      <c r="U1739" s="193"/>
      <c r="V1739" s="1068"/>
      <c r="W1739" s="1068"/>
      <c r="X1739" s="1321"/>
      <c r="Y1739" s="1068"/>
      <c r="Z1739" s="193"/>
      <c r="AA1739" s="193"/>
      <c r="AB1739" s="193"/>
      <c r="AC1739" s="193"/>
      <c r="AD1739" s="193"/>
      <c r="AE1739" s="193"/>
      <c r="AF1739" s="193"/>
    </row>
    <row r="1740" spans="1:32">
      <c r="A1740" s="193"/>
      <c r="B1740" s="193"/>
      <c r="C1740" s="193"/>
      <c r="D1740" s="193"/>
      <c r="E1740" s="193"/>
      <c r="F1740" s="193"/>
      <c r="G1740" s="193"/>
      <c r="H1740" s="193"/>
      <c r="I1740" s="193"/>
      <c r="J1740" s="193"/>
      <c r="K1740" s="193"/>
      <c r="L1740" s="193"/>
      <c r="M1740" s="193"/>
      <c r="N1740" s="193"/>
      <c r="O1740" s="193"/>
      <c r="P1740" s="193"/>
      <c r="Q1740" s="193"/>
      <c r="R1740" s="193"/>
      <c r="S1740" s="193"/>
      <c r="T1740" s="193"/>
      <c r="U1740" s="193"/>
      <c r="V1740" s="1068"/>
      <c r="W1740" s="1068"/>
      <c r="X1740" s="1321"/>
      <c r="Y1740" s="1068"/>
      <c r="Z1740" s="193"/>
      <c r="AA1740" s="193"/>
      <c r="AB1740" s="193"/>
      <c r="AC1740" s="193"/>
      <c r="AD1740" s="193"/>
      <c r="AE1740" s="193"/>
      <c r="AF1740" s="193"/>
    </row>
    <row r="1741" spans="1:32">
      <c r="A1741" s="193"/>
      <c r="B1741" s="193"/>
      <c r="C1741" s="193"/>
      <c r="D1741" s="193"/>
      <c r="E1741" s="193"/>
      <c r="F1741" s="193"/>
      <c r="G1741" s="193"/>
      <c r="H1741" s="193"/>
      <c r="I1741" s="193"/>
      <c r="J1741" s="193"/>
      <c r="K1741" s="193"/>
      <c r="L1741" s="193"/>
      <c r="M1741" s="193"/>
      <c r="N1741" s="193"/>
      <c r="O1741" s="193"/>
      <c r="P1741" s="193"/>
      <c r="Q1741" s="193"/>
      <c r="R1741" s="193"/>
      <c r="S1741" s="193"/>
      <c r="T1741" s="193"/>
      <c r="U1741" s="193"/>
      <c r="V1741" s="1068"/>
      <c r="W1741" s="1068"/>
      <c r="X1741" s="1321"/>
      <c r="Y1741" s="1068"/>
      <c r="Z1741" s="193"/>
      <c r="AA1741" s="193"/>
      <c r="AB1741" s="193"/>
      <c r="AC1741" s="193"/>
      <c r="AD1741" s="193"/>
      <c r="AE1741" s="193"/>
      <c r="AF1741" s="193"/>
    </row>
    <row r="1742" spans="1:32">
      <c r="A1742" s="193"/>
      <c r="B1742" s="193"/>
      <c r="C1742" s="193"/>
      <c r="D1742" s="193"/>
      <c r="E1742" s="193"/>
      <c r="F1742" s="193"/>
      <c r="G1742" s="193"/>
      <c r="H1742" s="193"/>
      <c r="I1742" s="193"/>
      <c r="J1742" s="193"/>
      <c r="K1742" s="193"/>
      <c r="L1742" s="193"/>
      <c r="M1742" s="193"/>
      <c r="N1742" s="193"/>
      <c r="O1742" s="193"/>
      <c r="P1742" s="193"/>
      <c r="Q1742" s="193"/>
      <c r="R1742" s="193"/>
      <c r="S1742" s="193"/>
      <c r="T1742" s="193"/>
      <c r="U1742" s="193"/>
      <c r="V1742" s="1068"/>
      <c r="W1742" s="1068"/>
      <c r="X1742" s="1321"/>
      <c r="Y1742" s="1068"/>
      <c r="Z1742" s="193"/>
      <c r="AA1742" s="193"/>
      <c r="AB1742" s="193"/>
      <c r="AC1742" s="193"/>
      <c r="AD1742" s="193"/>
      <c r="AE1742" s="193"/>
      <c r="AF1742" s="193"/>
    </row>
    <row r="1743" spans="1:32">
      <c r="A1743" s="193"/>
      <c r="B1743" s="193"/>
      <c r="C1743" s="193"/>
      <c r="D1743" s="193"/>
      <c r="E1743" s="193"/>
      <c r="F1743" s="193"/>
      <c r="G1743" s="193"/>
      <c r="H1743" s="193"/>
      <c r="I1743" s="193"/>
      <c r="J1743" s="193"/>
      <c r="K1743" s="193"/>
      <c r="L1743" s="193"/>
      <c r="M1743" s="193"/>
      <c r="N1743" s="193"/>
      <c r="O1743" s="193"/>
      <c r="P1743" s="193"/>
      <c r="Q1743" s="193"/>
      <c r="R1743" s="193"/>
      <c r="S1743" s="193"/>
      <c r="T1743" s="193"/>
      <c r="U1743" s="193"/>
      <c r="V1743" s="1068"/>
      <c r="W1743" s="1068"/>
      <c r="X1743" s="1321"/>
      <c r="Y1743" s="1068"/>
      <c r="Z1743" s="193"/>
      <c r="AA1743" s="193"/>
      <c r="AB1743" s="193"/>
      <c r="AC1743" s="193"/>
      <c r="AD1743" s="193"/>
      <c r="AE1743" s="193"/>
      <c r="AF1743" s="193"/>
    </row>
    <row r="1744" spans="1:32">
      <c r="A1744" s="193"/>
      <c r="B1744" s="193"/>
      <c r="C1744" s="193"/>
      <c r="D1744" s="193"/>
      <c r="E1744" s="193"/>
      <c r="F1744" s="193"/>
      <c r="G1744" s="193"/>
      <c r="H1744" s="193"/>
      <c r="I1744" s="193"/>
      <c r="J1744" s="193"/>
      <c r="K1744" s="193"/>
      <c r="L1744" s="193"/>
      <c r="M1744" s="193"/>
      <c r="N1744" s="193"/>
      <c r="O1744" s="193"/>
      <c r="P1744" s="193"/>
      <c r="Q1744" s="193"/>
      <c r="R1744" s="193"/>
      <c r="S1744" s="193"/>
      <c r="T1744" s="193"/>
      <c r="U1744" s="193"/>
      <c r="V1744" s="1068"/>
      <c r="W1744" s="1068"/>
      <c r="X1744" s="1321"/>
      <c r="Y1744" s="1068"/>
      <c r="Z1744" s="193"/>
      <c r="AA1744" s="193"/>
      <c r="AB1744" s="193"/>
      <c r="AC1744" s="193"/>
      <c r="AD1744" s="193"/>
      <c r="AE1744" s="193"/>
      <c r="AF1744" s="193"/>
    </row>
    <row r="1745" spans="1:32">
      <c r="A1745" s="193"/>
      <c r="B1745" s="193"/>
      <c r="C1745" s="193"/>
      <c r="D1745" s="193"/>
      <c r="E1745" s="193"/>
      <c r="F1745" s="193"/>
      <c r="G1745" s="193"/>
      <c r="H1745" s="193"/>
      <c r="I1745" s="193"/>
      <c r="J1745" s="193"/>
      <c r="K1745" s="193"/>
      <c r="L1745" s="193"/>
      <c r="M1745" s="193"/>
      <c r="N1745" s="193"/>
      <c r="O1745" s="193"/>
      <c r="P1745" s="193"/>
      <c r="Q1745" s="193"/>
      <c r="R1745" s="193"/>
      <c r="S1745" s="193"/>
      <c r="T1745" s="193"/>
      <c r="U1745" s="193"/>
      <c r="V1745" s="1068"/>
      <c r="W1745" s="1068"/>
      <c r="X1745" s="1321"/>
      <c r="Y1745" s="1068"/>
      <c r="Z1745" s="193"/>
      <c r="AA1745" s="193"/>
      <c r="AB1745" s="193"/>
      <c r="AC1745" s="193"/>
      <c r="AD1745" s="193"/>
      <c r="AE1745" s="193"/>
      <c r="AF1745" s="193"/>
    </row>
    <row r="1746" spans="1:32">
      <c r="A1746" s="193"/>
      <c r="B1746" s="193"/>
      <c r="C1746" s="193"/>
      <c r="D1746" s="193"/>
      <c r="E1746" s="193"/>
      <c r="F1746" s="193"/>
      <c r="G1746" s="193"/>
      <c r="H1746" s="193"/>
      <c r="I1746" s="193"/>
      <c r="J1746" s="193"/>
      <c r="K1746" s="193"/>
      <c r="L1746" s="193"/>
      <c r="M1746" s="193"/>
      <c r="N1746" s="193"/>
      <c r="O1746" s="193"/>
      <c r="P1746" s="193"/>
      <c r="Q1746" s="193"/>
      <c r="R1746" s="193"/>
      <c r="S1746" s="193"/>
      <c r="T1746" s="193"/>
      <c r="U1746" s="193"/>
      <c r="V1746" s="1068"/>
      <c r="W1746" s="1068"/>
      <c r="X1746" s="1321"/>
      <c r="Y1746" s="1068"/>
      <c r="Z1746" s="193"/>
      <c r="AA1746" s="193"/>
      <c r="AB1746" s="193"/>
      <c r="AC1746" s="193"/>
      <c r="AD1746" s="193"/>
      <c r="AE1746" s="193"/>
      <c r="AF1746" s="193"/>
    </row>
    <row r="1747" spans="1:32">
      <c r="A1747" s="193"/>
      <c r="B1747" s="193"/>
      <c r="C1747" s="193"/>
      <c r="D1747" s="193"/>
      <c r="E1747" s="193"/>
      <c r="F1747" s="193"/>
      <c r="G1747" s="193"/>
      <c r="H1747" s="193"/>
      <c r="I1747" s="193"/>
      <c r="J1747" s="193"/>
      <c r="K1747" s="193"/>
      <c r="L1747" s="193"/>
      <c r="M1747" s="193"/>
      <c r="N1747" s="193"/>
      <c r="O1747" s="193"/>
      <c r="P1747" s="193"/>
      <c r="Q1747" s="193"/>
      <c r="R1747" s="193"/>
      <c r="S1747" s="193"/>
      <c r="T1747" s="193"/>
      <c r="U1747" s="193"/>
      <c r="V1747" s="1068"/>
      <c r="W1747" s="1068"/>
      <c r="X1747" s="1321"/>
      <c r="Y1747" s="1068"/>
      <c r="Z1747" s="193"/>
      <c r="AA1747" s="193"/>
      <c r="AB1747" s="193"/>
      <c r="AC1747" s="193"/>
      <c r="AD1747" s="193"/>
      <c r="AE1747" s="193"/>
      <c r="AF1747" s="193"/>
    </row>
    <row r="1748" spans="1:32">
      <c r="A1748" s="193"/>
      <c r="B1748" s="193"/>
      <c r="C1748" s="193"/>
      <c r="D1748" s="193"/>
      <c r="E1748" s="193"/>
      <c r="F1748" s="193"/>
      <c r="G1748" s="193"/>
      <c r="H1748" s="193"/>
      <c r="I1748" s="193"/>
      <c r="J1748" s="193"/>
      <c r="K1748" s="193"/>
      <c r="L1748" s="193"/>
      <c r="M1748" s="193"/>
      <c r="N1748" s="193"/>
      <c r="O1748" s="193"/>
      <c r="P1748" s="193"/>
      <c r="Q1748" s="193"/>
      <c r="R1748" s="193"/>
      <c r="S1748" s="193"/>
      <c r="T1748" s="193"/>
      <c r="U1748" s="193"/>
      <c r="V1748" s="1068"/>
      <c r="W1748" s="1068"/>
      <c r="X1748" s="1321"/>
      <c r="Y1748" s="1068"/>
      <c r="Z1748" s="193"/>
      <c r="AA1748" s="193"/>
      <c r="AB1748" s="193"/>
      <c r="AC1748" s="193"/>
      <c r="AD1748" s="193"/>
      <c r="AE1748" s="193"/>
      <c r="AF1748" s="193"/>
    </row>
    <row r="1749" spans="1:32">
      <c r="A1749" s="193"/>
      <c r="B1749" s="193"/>
      <c r="C1749" s="193"/>
      <c r="D1749" s="193"/>
      <c r="E1749" s="193"/>
      <c r="F1749" s="193"/>
      <c r="G1749" s="193"/>
      <c r="H1749" s="193"/>
      <c r="I1749" s="193"/>
      <c r="J1749" s="193"/>
      <c r="K1749" s="193"/>
      <c r="L1749" s="193"/>
      <c r="M1749" s="193"/>
      <c r="N1749" s="193"/>
      <c r="O1749" s="193"/>
      <c r="P1749" s="193"/>
      <c r="Q1749" s="193"/>
      <c r="R1749" s="193"/>
      <c r="S1749" s="193"/>
      <c r="T1749" s="193"/>
      <c r="U1749" s="193"/>
      <c r="V1749" s="1068"/>
      <c r="W1749" s="1068"/>
      <c r="X1749" s="1321"/>
      <c r="Y1749" s="1068"/>
      <c r="Z1749" s="193"/>
      <c r="AA1749" s="193"/>
      <c r="AB1749" s="193"/>
      <c r="AC1749" s="193"/>
      <c r="AD1749" s="193"/>
      <c r="AE1749" s="193"/>
      <c r="AF1749" s="193"/>
    </row>
    <row r="1750" spans="1:32">
      <c r="A1750" s="193"/>
      <c r="B1750" s="193"/>
      <c r="C1750" s="193"/>
      <c r="D1750" s="193"/>
      <c r="E1750" s="193"/>
      <c r="F1750" s="193"/>
      <c r="G1750" s="193"/>
      <c r="H1750" s="193"/>
      <c r="I1750" s="193"/>
      <c r="J1750" s="193"/>
      <c r="K1750" s="193"/>
      <c r="L1750" s="193"/>
      <c r="M1750" s="193"/>
      <c r="N1750" s="193"/>
      <c r="O1750" s="193"/>
      <c r="P1750" s="193"/>
      <c r="Q1750" s="193"/>
      <c r="R1750" s="193"/>
      <c r="S1750" s="193"/>
      <c r="T1750" s="193"/>
      <c r="U1750" s="193"/>
      <c r="V1750" s="1068"/>
      <c r="W1750" s="1068"/>
      <c r="X1750" s="1321"/>
      <c r="Y1750" s="1068"/>
      <c r="Z1750" s="193"/>
      <c r="AA1750" s="193"/>
      <c r="AB1750" s="193"/>
      <c r="AC1750" s="193"/>
      <c r="AD1750" s="193"/>
      <c r="AE1750" s="193"/>
      <c r="AF1750" s="193"/>
    </row>
    <row r="1751" spans="1:32">
      <c r="A1751" s="193"/>
      <c r="B1751" s="193"/>
      <c r="C1751" s="193"/>
      <c r="D1751" s="193"/>
      <c r="E1751" s="193"/>
      <c r="F1751" s="193"/>
      <c r="G1751" s="193"/>
      <c r="H1751" s="193"/>
      <c r="I1751" s="193"/>
      <c r="J1751" s="193"/>
      <c r="K1751" s="193"/>
      <c r="L1751" s="193"/>
      <c r="M1751" s="193"/>
      <c r="N1751" s="193"/>
      <c r="O1751" s="193"/>
      <c r="P1751" s="193"/>
      <c r="Q1751" s="193"/>
      <c r="R1751" s="193"/>
      <c r="S1751" s="193"/>
      <c r="T1751" s="193"/>
      <c r="U1751" s="193"/>
      <c r="V1751" s="1068"/>
      <c r="W1751" s="1068"/>
      <c r="X1751" s="1321"/>
      <c r="Y1751" s="1068"/>
      <c r="Z1751" s="193"/>
      <c r="AA1751" s="193"/>
      <c r="AB1751" s="193"/>
      <c r="AC1751" s="193"/>
      <c r="AD1751" s="193"/>
      <c r="AE1751" s="193"/>
      <c r="AF1751" s="193"/>
    </row>
    <row r="1752" spans="1:32">
      <c r="A1752" s="193"/>
      <c r="B1752" s="193"/>
      <c r="C1752" s="193"/>
      <c r="D1752" s="193"/>
      <c r="E1752" s="193"/>
      <c r="F1752" s="193"/>
      <c r="G1752" s="193"/>
      <c r="H1752" s="193"/>
      <c r="I1752" s="193"/>
      <c r="J1752" s="193"/>
      <c r="K1752" s="193"/>
      <c r="L1752" s="193"/>
      <c r="M1752" s="193"/>
      <c r="N1752" s="193"/>
      <c r="O1752" s="193"/>
      <c r="P1752" s="193"/>
      <c r="Q1752" s="193"/>
      <c r="R1752" s="193"/>
      <c r="S1752" s="193"/>
      <c r="T1752" s="193"/>
      <c r="U1752" s="193"/>
      <c r="V1752" s="1068"/>
      <c r="W1752" s="1068"/>
      <c r="X1752" s="1321"/>
      <c r="Y1752" s="1068"/>
      <c r="Z1752" s="193"/>
      <c r="AA1752" s="193"/>
      <c r="AB1752" s="193"/>
      <c r="AC1752" s="193"/>
      <c r="AD1752" s="193"/>
      <c r="AE1752" s="193"/>
      <c r="AF1752" s="193"/>
    </row>
    <row r="1753" spans="1:32">
      <c r="A1753" s="193"/>
      <c r="B1753" s="193"/>
      <c r="C1753" s="193"/>
      <c r="D1753" s="193"/>
      <c r="E1753" s="193"/>
      <c r="F1753" s="193"/>
      <c r="G1753" s="193"/>
      <c r="H1753" s="193"/>
      <c r="I1753" s="193"/>
      <c r="J1753" s="193"/>
      <c r="K1753" s="193"/>
      <c r="L1753" s="193"/>
      <c r="M1753" s="193"/>
      <c r="N1753" s="193"/>
      <c r="O1753" s="193"/>
      <c r="P1753" s="193"/>
      <c r="Q1753" s="193"/>
      <c r="R1753" s="193"/>
      <c r="S1753" s="193"/>
      <c r="T1753" s="193"/>
      <c r="U1753" s="193"/>
      <c r="V1753" s="1068"/>
      <c r="W1753" s="1068"/>
      <c r="X1753" s="1321"/>
      <c r="Y1753" s="1068"/>
      <c r="Z1753" s="193"/>
      <c r="AA1753" s="193"/>
      <c r="AB1753" s="193"/>
      <c r="AC1753" s="193"/>
      <c r="AD1753" s="193"/>
      <c r="AE1753" s="193"/>
      <c r="AF1753" s="193"/>
    </row>
    <row r="1754" spans="1:32">
      <c r="A1754" s="193"/>
      <c r="B1754" s="193"/>
      <c r="C1754" s="193"/>
      <c r="D1754" s="193"/>
      <c r="E1754" s="193"/>
      <c r="F1754" s="193"/>
      <c r="G1754" s="193"/>
      <c r="H1754" s="193"/>
      <c r="I1754" s="193"/>
      <c r="J1754" s="193"/>
      <c r="K1754" s="193"/>
      <c r="L1754" s="193"/>
      <c r="M1754" s="193"/>
      <c r="N1754" s="193"/>
      <c r="O1754" s="193"/>
      <c r="P1754" s="193"/>
      <c r="Q1754" s="193"/>
      <c r="R1754" s="193"/>
      <c r="S1754" s="193"/>
      <c r="T1754" s="193"/>
      <c r="U1754" s="193"/>
      <c r="V1754" s="1068"/>
      <c r="W1754" s="1068"/>
      <c r="X1754" s="1321"/>
      <c r="Y1754" s="1068"/>
      <c r="Z1754" s="193"/>
      <c r="AA1754" s="193"/>
      <c r="AB1754" s="193"/>
      <c r="AC1754" s="193"/>
      <c r="AD1754" s="193"/>
      <c r="AE1754" s="193"/>
      <c r="AF1754" s="193"/>
    </row>
    <row r="1755" spans="1:32">
      <c r="A1755" s="193"/>
      <c r="B1755" s="193"/>
      <c r="C1755" s="193"/>
      <c r="D1755" s="193"/>
      <c r="E1755" s="193"/>
      <c r="F1755" s="193"/>
      <c r="G1755" s="193"/>
      <c r="H1755" s="193"/>
      <c r="I1755" s="193"/>
      <c r="J1755" s="193"/>
      <c r="K1755" s="193"/>
      <c r="L1755" s="193"/>
      <c r="M1755" s="193"/>
      <c r="N1755" s="193"/>
      <c r="O1755" s="193"/>
      <c r="P1755" s="193"/>
      <c r="Q1755" s="193"/>
      <c r="R1755" s="193"/>
      <c r="S1755" s="193"/>
      <c r="T1755" s="193"/>
      <c r="U1755" s="193"/>
      <c r="V1755" s="1068"/>
      <c r="W1755" s="1068"/>
      <c r="X1755" s="1321"/>
      <c r="Y1755" s="1068"/>
      <c r="Z1755" s="193"/>
      <c r="AA1755" s="193"/>
      <c r="AB1755" s="193"/>
      <c r="AC1755" s="193"/>
      <c r="AD1755" s="193"/>
      <c r="AE1755" s="193"/>
      <c r="AF1755" s="193"/>
    </row>
    <row r="1756" spans="1:32">
      <c r="A1756" s="193"/>
      <c r="B1756" s="193"/>
      <c r="C1756" s="193"/>
      <c r="D1756" s="193"/>
      <c r="E1756" s="193"/>
      <c r="F1756" s="193"/>
      <c r="G1756" s="193"/>
      <c r="H1756" s="193"/>
      <c r="I1756" s="193"/>
      <c r="J1756" s="193"/>
      <c r="K1756" s="193"/>
      <c r="L1756" s="193"/>
      <c r="M1756" s="193"/>
      <c r="N1756" s="193"/>
      <c r="O1756" s="193"/>
      <c r="P1756" s="193"/>
      <c r="Q1756" s="193"/>
      <c r="R1756" s="193"/>
      <c r="S1756" s="193"/>
      <c r="T1756" s="193"/>
      <c r="U1756" s="193"/>
      <c r="V1756" s="1068"/>
      <c r="W1756" s="1068"/>
      <c r="X1756" s="1321"/>
      <c r="Y1756" s="1068"/>
      <c r="Z1756" s="193"/>
      <c r="AA1756" s="193"/>
      <c r="AB1756" s="193"/>
      <c r="AC1756" s="193"/>
      <c r="AD1756" s="193"/>
      <c r="AE1756" s="193"/>
      <c r="AF1756" s="193"/>
    </row>
    <row r="1757" spans="1:32">
      <c r="A1757" s="193"/>
      <c r="B1757" s="193"/>
      <c r="C1757" s="193"/>
      <c r="D1757" s="193"/>
      <c r="E1757" s="193"/>
      <c r="F1757" s="193"/>
      <c r="G1757" s="193"/>
      <c r="H1757" s="193"/>
      <c r="I1757" s="193"/>
      <c r="J1757" s="193"/>
      <c r="K1757" s="193"/>
      <c r="L1757" s="193"/>
      <c r="M1757" s="193"/>
      <c r="N1757" s="193"/>
      <c r="O1757" s="193"/>
      <c r="P1757" s="193"/>
      <c r="Q1757" s="193"/>
      <c r="R1757" s="193"/>
      <c r="S1757" s="193"/>
      <c r="T1757" s="193"/>
      <c r="U1757" s="193"/>
      <c r="V1757" s="1068"/>
      <c r="W1757" s="1068"/>
      <c r="X1757" s="1321"/>
      <c r="Y1757" s="1068"/>
      <c r="Z1757" s="193"/>
      <c r="AA1757" s="193"/>
      <c r="AB1757" s="193"/>
      <c r="AC1757" s="193"/>
      <c r="AD1757" s="193"/>
      <c r="AE1757" s="193"/>
      <c r="AF1757" s="193"/>
    </row>
    <row r="1758" spans="1:32">
      <c r="A1758" s="193"/>
      <c r="B1758" s="193"/>
      <c r="C1758" s="193"/>
      <c r="D1758" s="193"/>
      <c r="E1758" s="193"/>
      <c r="F1758" s="193"/>
      <c r="G1758" s="193"/>
      <c r="H1758" s="193"/>
      <c r="I1758" s="193"/>
      <c r="J1758" s="193"/>
      <c r="K1758" s="193"/>
      <c r="L1758" s="193"/>
      <c r="M1758" s="193"/>
      <c r="N1758" s="193"/>
      <c r="O1758" s="193"/>
      <c r="P1758" s="193"/>
      <c r="Q1758" s="193"/>
      <c r="R1758" s="193"/>
      <c r="S1758" s="193"/>
      <c r="T1758" s="193"/>
      <c r="U1758" s="193"/>
      <c r="V1758" s="1068"/>
      <c r="W1758" s="1068"/>
      <c r="X1758" s="1321"/>
      <c r="Y1758" s="1068"/>
      <c r="Z1758" s="193"/>
      <c r="AA1758" s="193"/>
      <c r="AB1758" s="193"/>
      <c r="AC1758" s="193"/>
      <c r="AD1758" s="193"/>
      <c r="AE1758" s="193"/>
      <c r="AF1758" s="193"/>
    </row>
    <row r="1759" spans="1:32">
      <c r="A1759" s="193"/>
      <c r="B1759" s="193"/>
      <c r="C1759" s="193"/>
      <c r="D1759" s="193"/>
      <c r="E1759" s="193"/>
      <c r="F1759" s="193"/>
      <c r="G1759" s="193"/>
      <c r="H1759" s="193"/>
      <c r="I1759" s="193"/>
      <c r="J1759" s="193"/>
      <c r="K1759" s="193"/>
      <c r="L1759" s="193"/>
      <c r="M1759" s="193"/>
      <c r="N1759" s="193"/>
      <c r="O1759" s="193"/>
      <c r="P1759" s="193"/>
      <c r="Q1759" s="193"/>
      <c r="R1759" s="193"/>
      <c r="S1759" s="193"/>
      <c r="T1759" s="193"/>
      <c r="U1759" s="193"/>
      <c r="V1759" s="1068"/>
      <c r="W1759" s="1068"/>
      <c r="X1759" s="1321"/>
      <c r="Y1759" s="1068"/>
      <c r="Z1759" s="193"/>
      <c r="AA1759" s="193"/>
      <c r="AB1759" s="193"/>
      <c r="AC1759" s="193"/>
      <c r="AD1759" s="193"/>
      <c r="AE1759" s="193"/>
      <c r="AF1759" s="193"/>
    </row>
    <row r="1760" spans="1:32">
      <c r="A1760" s="193"/>
      <c r="B1760" s="193"/>
      <c r="C1760" s="193"/>
      <c r="D1760" s="193"/>
      <c r="E1760" s="193"/>
      <c r="F1760" s="193"/>
      <c r="G1760" s="193"/>
      <c r="H1760" s="193"/>
      <c r="I1760" s="193"/>
      <c r="J1760" s="193"/>
      <c r="K1760" s="193"/>
      <c r="L1760" s="193"/>
      <c r="M1760" s="193"/>
      <c r="N1760" s="193"/>
      <c r="O1760" s="193"/>
      <c r="P1760" s="193"/>
      <c r="Q1760" s="193"/>
      <c r="R1760" s="193"/>
      <c r="S1760" s="193"/>
      <c r="T1760" s="193"/>
      <c r="U1760" s="193"/>
      <c r="V1760" s="1068"/>
      <c r="W1760" s="1068"/>
      <c r="X1760" s="1321"/>
      <c r="Y1760" s="1068"/>
      <c r="Z1760" s="193"/>
      <c r="AA1760" s="193"/>
      <c r="AB1760" s="193"/>
      <c r="AC1760" s="193"/>
      <c r="AD1760" s="193"/>
      <c r="AE1760" s="193"/>
      <c r="AF1760" s="193"/>
    </row>
    <row r="1761" spans="1:32">
      <c r="A1761" s="193"/>
      <c r="B1761" s="193"/>
      <c r="C1761" s="193"/>
      <c r="D1761" s="193"/>
      <c r="E1761" s="193"/>
      <c r="F1761" s="193"/>
      <c r="G1761" s="193"/>
      <c r="H1761" s="193"/>
      <c r="I1761" s="193"/>
      <c r="J1761" s="193"/>
      <c r="K1761" s="193"/>
      <c r="L1761" s="193"/>
      <c r="M1761" s="193"/>
      <c r="N1761" s="193"/>
      <c r="O1761" s="193"/>
      <c r="P1761" s="193"/>
      <c r="Q1761" s="193"/>
      <c r="R1761" s="193"/>
      <c r="S1761" s="193"/>
      <c r="T1761" s="193"/>
      <c r="U1761" s="193"/>
      <c r="V1761" s="1068"/>
      <c r="W1761" s="1068"/>
      <c r="X1761" s="1321"/>
      <c r="Y1761" s="1068"/>
      <c r="Z1761" s="193"/>
      <c r="AA1761" s="193"/>
      <c r="AB1761" s="193"/>
      <c r="AC1761" s="193"/>
      <c r="AD1761" s="193"/>
      <c r="AE1761" s="193"/>
      <c r="AF1761" s="193"/>
    </row>
    <row r="1762" spans="1:32">
      <c r="A1762" s="193"/>
      <c r="B1762" s="193"/>
      <c r="C1762" s="193"/>
      <c r="D1762" s="193"/>
      <c r="E1762" s="193"/>
      <c r="F1762" s="193"/>
      <c r="G1762" s="193"/>
      <c r="H1762" s="193"/>
      <c r="I1762" s="193"/>
      <c r="J1762" s="193"/>
      <c r="K1762" s="193"/>
      <c r="L1762" s="193"/>
      <c r="M1762" s="193"/>
      <c r="N1762" s="193"/>
      <c r="O1762" s="193"/>
      <c r="P1762" s="193"/>
      <c r="Q1762" s="193"/>
      <c r="R1762" s="193"/>
      <c r="S1762" s="193"/>
      <c r="T1762" s="193"/>
      <c r="U1762" s="193"/>
      <c r="V1762" s="1068"/>
      <c r="W1762" s="1068"/>
      <c r="X1762" s="1321"/>
      <c r="Y1762" s="1068"/>
      <c r="Z1762" s="193"/>
      <c r="AA1762" s="193"/>
      <c r="AB1762" s="193"/>
      <c r="AC1762" s="193"/>
      <c r="AD1762" s="193"/>
      <c r="AE1762" s="193"/>
      <c r="AF1762" s="193"/>
    </row>
    <row r="1763" spans="1:32">
      <c r="A1763" s="193"/>
      <c r="B1763" s="193"/>
      <c r="C1763" s="193"/>
      <c r="D1763" s="193"/>
      <c r="E1763" s="193"/>
      <c r="F1763" s="193"/>
      <c r="G1763" s="193"/>
      <c r="H1763" s="193"/>
      <c r="I1763" s="193"/>
      <c r="J1763" s="193"/>
      <c r="K1763" s="193"/>
      <c r="L1763" s="193"/>
      <c r="M1763" s="193"/>
      <c r="N1763" s="193"/>
      <c r="O1763" s="193"/>
      <c r="P1763" s="193"/>
      <c r="Q1763" s="193"/>
      <c r="R1763" s="193"/>
      <c r="S1763" s="193"/>
      <c r="T1763" s="193"/>
      <c r="U1763" s="193"/>
      <c r="V1763" s="1068"/>
      <c r="W1763" s="1068"/>
      <c r="X1763" s="1321"/>
      <c r="Y1763" s="1068"/>
      <c r="Z1763" s="193"/>
      <c r="AA1763" s="193"/>
      <c r="AB1763" s="193"/>
      <c r="AC1763" s="193"/>
      <c r="AD1763" s="193"/>
      <c r="AE1763" s="193"/>
      <c r="AF1763" s="193"/>
    </row>
    <row r="1764" spans="1:32">
      <c r="A1764" s="193"/>
      <c r="B1764" s="193"/>
      <c r="C1764" s="193"/>
      <c r="D1764" s="193"/>
      <c r="E1764" s="193"/>
      <c r="F1764" s="193"/>
      <c r="G1764" s="193"/>
      <c r="H1764" s="193"/>
      <c r="I1764" s="193"/>
      <c r="J1764" s="193"/>
      <c r="K1764" s="193"/>
      <c r="L1764" s="193"/>
      <c r="M1764" s="193"/>
      <c r="N1764" s="193"/>
      <c r="O1764" s="193"/>
      <c r="P1764" s="193"/>
      <c r="Q1764" s="193"/>
      <c r="R1764" s="193"/>
      <c r="S1764" s="193"/>
      <c r="T1764" s="193"/>
      <c r="U1764" s="193"/>
      <c r="V1764" s="1068"/>
      <c r="W1764" s="1068"/>
      <c r="X1764" s="1321"/>
      <c r="Y1764" s="1068"/>
      <c r="Z1764" s="193"/>
      <c r="AA1764" s="193"/>
      <c r="AB1764" s="193"/>
      <c r="AC1764" s="193"/>
      <c r="AD1764" s="193"/>
      <c r="AE1764" s="193"/>
      <c r="AF1764" s="193"/>
    </row>
    <row r="1765" spans="1:32">
      <c r="A1765" s="193"/>
      <c r="B1765" s="193"/>
      <c r="C1765" s="193"/>
      <c r="D1765" s="193"/>
      <c r="E1765" s="193"/>
      <c r="F1765" s="193"/>
      <c r="G1765" s="193"/>
      <c r="H1765" s="193"/>
      <c r="I1765" s="193"/>
      <c r="J1765" s="193"/>
      <c r="K1765" s="193"/>
      <c r="L1765" s="193"/>
      <c r="M1765" s="193"/>
      <c r="N1765" s="193"/>
      <c r="O1765" s="193"/>
      <c r="P1765" s="193"/>
      <c r="Q1765" s="193"/>
      <c r="R1765" s="193"/>
      <c r="S1765" s="193"/>
      <c r="T1765" s="193"/>
      <c r="U1765" s="193"/>
      <c r="V1765" s="1068"/>
      <c r="W1765" s="1068"/>
      <c r="X1765" s="1321"/>
      <c r="Y1765" s="1068"/>
      <c r="Z1765" s="193"/>
      <c r="AA1765" s="193"/>
      <c r="AB1765" s="193"/>
      <c r="AC1765" s="193"/>
      <c r="AD1765" s="193"/>
      <c r="AE1765" s="193"/>
      <c r="AF1765" s="193"/>
    </row>
    <row r="1766" spans="1:32">
      <c r="A1766" s="193"/>
      <c r="B1766" s="193"/>
      <c r="C1766" s="193"/>
      <c r="D1766" s="193"/>
      <c r="E1766" s="193"/>
      <c r="F1766" s="193"/>
      <c r="G1766" s="193"/>
      <c r="H1766" s="193"/>
      <c r="I1766" s="193"/>
      <c r="J1766" s="193"/>
      <c r="K1766" s="193"/>
      <c r="L1766" s="193"/>
      <c r="M1766" s="193"/>
      <c r="N1766" s="193"/>
      <c r="O1766" s="193"/>
      <c r="P1766" s="193"/>
      <c r="Q1766" s="193"/>
      <c r="R1766" s="193"/>
      <c r="S1766" s="193"/>
      <c r="T1766" s="193"/>
      <c r="U1766" s="193"/>
      <c r="V1766" s="1068"/>
      <c r="W1766" s="1068"/>
      <c r="X1766" s="1321"/>
      <c r="Y1766" s="1068"/>
      <c r="Z1766" s="193"/>
      <c r="AA1766" s="193"/>
      <c r="AB1766" s="193"/>
      <c r="AC1766" s="193"/>
      <c r="AD1766" s="193"/>
      <c r="AE1766" s="193"/>
      <c r="AF1766" s="193"/>
    </row>
    <row r="1767" spans="1:32">
      <c r="A1767" s="193"/>
      <c r="B1767" s="193"/>
      <c r="C1767" s="193"/>
      <c r="D1767" s="193"/>
      <c r="E1767" s="193"/>
      <c r="F1767" s="193"/>
      <c r="G1767" s="193"/>
      <c r="H1767" s="193"/>
      <c r="I1767" s="193"/>
      <c r="J1767" s="193"/>
      <c r="K1767" s="193"/>
      <c r="L1767" s="193"/>
      <c r="M1767" s="193"/>
      <c r="N1767" s="193"/>
      <c r="O1767" s="193"/>
      <c r="P1767" s="193"/>
      <c r="Q1767" s="193"/>
      <c r="R1767" s="193"/>
      <c r="S1767" s="193"/>
      <c r="T1767" s="193"/>
      <c r="U1767" s="193"/>
      <c r="V1767" s="1068"/>
      <c r="W1767" s="1068"/>
      <c r="X1767" s="1321"/>
      <c r="Y1767" s="1068"/>
      <c r="Z1767" s="193"/>
      <c r="AA1767" s="193"/>
      <c r="AB1767" s="193"/>
      <c r="AC1767" s="193"/>
      <c r="AD1767" s="193"/>
      <c r="AE1767" s="193"/>
      <c r="AF1767" s="193"/>
    </row>
    <row r="1768" spans="1:32">
      <c r="A1768" s="193"/>
      <c r="B1768" s="193"/>
      <c r="C1768" s="193"/>
      <c r="D1768" s="193"/>
      <c r="E1768" s="193"/>
      <c r="F1768" s="193"/>
      <c r="G1768" s="193"/>
      <c r="H1768" s="193"/>
      <c r="I1768" s="193"/>
      <c r="J1768" s="193"/>
      <c r="K1768" s="193"/>
      <c r="L1768" s="193"/>
      <c r="M1768" s="193"/>
      <c r="N1768" s="193"/>
      <c r="O1768" s="193"/>
      <c r="P1768" s="193"/>
      <c r="Q1768" s="193"/>
      <c r="R1768" s="193"/>
      <c r="S1768" s="193"/>
      <c r="T1768" s="193"/>
      <c r="U1768" s="193"/>
      <c r="V1768" s="1068"/>
      <c r="W1768" s="1068"/>
      <c r="X1768" s="1321"/>
      <c r="Y1768" s="1068"/>
      <c r="Z1768" s="193"/>
      <c r="AA1768" s="193"/>
      <c r="AB1768" s="193"/>
      <c r="AC1768" s="193"/>
      <c r="AD1768" s="193"/>
      <c r="AE1768" s="193"/>
      <c r="AF1768" s="193"/>
    </row>
    <row r="1769" spans="1:32">
      <c r="A1769" s="193"/>
      <c r="B1769" s="193"/>
      <c r="C1769" s="193"/>
      <c r="D1769" s="193"/>
      <c r="E1769" s="193"/>
      <c r="F1769" s="193"/>
      <c r="G1769" s="193"/>
      <c r="H1769" s="193"/>
      <c r="I1769" s="193"/>
      <c r="J1769" s="193"/>
      <c r="K1769" s="193"/>
      <c r="L1769" s="193"/>
      <c r="M1769" s="193"/>
      <c r="N1769" s="193"/>
      <c r="O1769" s="193"/>
      <c r="P1769" s="193"/>
      <c r="Q1769" s="193"/>
      <c r="R1769" s="193"/>
      <c r="S1769" s="193"/>
      <c r="T1769" s="193"/>
      <c r="U1769" s="193"/>
      <c r="V1769" s="1068"/>
      <c r="W1769" s="1068"/>
      <c r="X1769" s="1321"/>
      <c r="Y1769" s="1068"/>
      <c r="Z1769" s="193"/>
      <c r="AA1769" s="193"/>
      <c r="AB1769" s="193"/>
      <c r="AC1769" s="193"/>
      <c r="AD1769" s="193"/>
      <c r="AE1769" s="193"/>
      <c r="AF1769" s="193"/>
    </row>
    <row r="1770" spans="1:32">
      <c r="A1770" s="193"/>
      <c r="B1770" s="193"/>
      <c r="C1770" s="193"/>
      <c r="D1770" s="193"/>
      <c r="E1770" s="193"/>
      <c r="F1770" s="193"/>
      <c r="G1770" s="193"/>
      <c r="H1770" s="193"/>
      <c r="I1770" s="193"/>
      <c r="J1770" s="193"/>
      <c r="K1770" s="193"/>
      <c r="L1770" s="193"/>
      <c r="M1770" s="193"/>
      <c r="N1770" s="193"/>
      <c r="O1770" s="193"/>
      <c r="P1770" s="193"/>
      <c r="Q1770" s="193"/>
      <c r="R1770" s="193"/>
      <c r="S1770" s="193"/>
      <c r="T1770" s="193"/>
      <c r="U1770" s="193"/>
      <c r="V1770" s="1068"/>
      <c r="W1770" s="1068"/>
      <c r="X1770" s="1321"/>
      <c r="Y1770" s="1068"/>
      <c r="Z1770" s="193"/>
      <c r="AA1770" s="193"/>
      <c r="AB1770" s="193"/>
      <c r="AC1770" s="193"/>
      <c r="AD1770" s="193"/>
      <c r="AE1770" s="193"/>
      <c r="AF1770" s="193"/>
    </row>
    <row r="1771" spans="1:32">
      <c r="A1771" s="193"/>
      <c r="B1771" s="193"/>
      <c r="C1771" s="193"/>
      <c r="D1771" s="193"/>
      <c r="E1771" s="193"/>
      <c r="F1771" s="193"/>
      <c r="G1771" s="193"/>
      <c r="H1771" s="193"/>
      <c r="I1771" s="193"/>
      <c r="J1771" s="193"/>
      <c r="K1771" s="193"/>
      <c r="L1771" s="193"/>
      <c r="M1771" s="193"/>
      <c r="N1771" s="193"/>
      <c r="O1771" s="193"/>
      <c r="P1771" s="193"/>
      <c r="Q1771" s="193"/>
      <c r="R1771" s="193"/>
      <c r="S1771" s="193"/>
      <c r="T1771" s="193"/>
      <c r="U1771" s="193"/>
      <c r="V1771" s="1068"/>
      <c r="W1771" s="1068"/>
      <c r="X1771" s="1321"/>
      <c r="Y1771" s="1068"/>
      <c r="Z1771" s="193"/>
      <c r="AA1771" s="193"/>
      <c r="AB1771" s="193"/>
      <c r="AC1771" s="193"/>
      <c r="AD1771" s="193"/>
      <c r="AE1771" s="193"/>
      <c r="AF1771" s="193"/>
    </row>
    <row r="1772" spans="1:32">
      <c r="A1772" s="193"/>
      <c r="B1772" s="193"/>
      <c r="C1772" s="193"/>
      <c r="D1772" s="193"/>
      <c r="E1772" s="193"/>
      <c r="F1772" s="193"/>
      <c r="G1772" s="193"/>
      <c r="H1772" s="193"/>
      <c r="I1772" s="193"/>
      <c r="J1772" s="193"/>
      <c r="K1772" s="193"/>
      <c r="L1772" s="193"/>
      <c r="M1772" s="193"/>
      <c r="N1772" s="193"/>
      <c r="O1772" s="193"/>
      <c r="P1772" s="193"/>
      <c r="Q1772" s="193"/>
      <c r="R1772" s="193"/>
      <c r="S1772" s="193"/>
      <c r="T1772" s="193"/>
      <c r="U1772" s="193"/>
      <c r="V1772" s="1068"/>
      <c r="W1772" s="1068"/>
      <c r="X1772" s="1321"/>
      <c r="Y1772" s="1068"/>
      <c r="Z1772" s="193"/>
      <c r="AA1772" s="193"/>
      <c r="AB1772" s="193"/>
      <c r="AC1772" s="193"/>
      <c r="AD1772" s="193"/>
      <c r="AE1772" s="193"/>
      <c r="AF1772" s="193"/>
    </row>
    <row r="1773" spans="1:32">
      <c r="A1773" s="193"/>
      <c r="B1773" s="193"/>
      <c r="C1773" s="193"/>
      <c r="D1773" s="193"/>
      <c r="E1773" s="193"/>
      <c r="F1773" s="193"/>
      <c r="G1773" s="193"/>
      <c r="H1773" s="193"/>
      <c r="I1773" s="193"/>
      <c r="J1773" s="193"/>
      <c r="K1773" s="193"/>
      <c r="L1773" s="193"/>
      <c r="M1773" s="193"/>
      <c r="N1773" s="193"/>
      <c r="O1773" s="193"/>
      <c r="P1773" s="193"/>
      <c r="Q1773" s="193"/>
      <c r="R1773" s="193"/>
      <c r="S1773" s="193"/>
      <c r="T1773" s="193"/>
      <c r="U1773" s="193"/>
      <c r="V1773" s="1068"/>
      <c r="W1773" s="1068"/>
      <c r="X1773" s="1321"/>
      <c r="Y1773" s="1068"/>
      <c r="Z1773" s="193"/>
      <c r="AA1773" s="193"/>
      <c r="AB1773" s="193"/>
      <c r="AC1773" s="193"/>
      <c r="AD1773" s="193"/>
      <c r="AE1773" s="193"/>
      <c r="AF1773" s="193"/>
    </row>
    <row r="1774" spans="1:32">
      <c r="A1774" s="193"/>
      <c r="B1774" s="193"/>
      <c r="C1774" s="193"/>
      <c r="D1774" s="193"/>
      <c r="E1774" s="193"/>
      <c r="F1774" s="193"/>
      <c r="G1774" s="193"/>
      <c r="H1774" s="193"/>
      <c r="I1774" s="193"/>
      <c r="J1774" s="193"/>
      <c r="K1774" s="193"/>
      <c r="L1774" s="193"/>
      <c r="M1774" s="193"/>
      <c r="N1774" s="193"/>
      <c r="O1774" s="193"/>
      <c r="P1774" s="193"/>
      <c r="Q1774" s="193"/>
      <c r="R1774" s="193"/>
      <c r="S1774" s="193"/>
      <c r="T1774" s="193"/>
      <c r="U1774" s="193"/>
      <c r="V1774" s="1068"/>
      <c r="W1774" s="1068"/>
      <c r="X1774" s="1321"/>
      <c r="Y1774" s="1068"/>
      <c r="Z1774" s="193"/>
      <c r="AA1774" s="193"/>
      <c r="AB1774" s="193"/>
      <c r="AC1774" s="193"/>
      <c r="AD1774" s="193"/>
      <c r="AE1774" s="193"/>
      <c r="AF1774" s="193"/>
    </row>
    <row r="1775" spans="1:32">
      <c r="A1775" s="193"/>
      <c r="B1775" s="193"/>
      <c r="C1775" s="193"/>
      <c r="D1775" s="193"/>
      <c r="E1775" s="193"/>
      <c r="F1775" s="193"/>
      <c r="G1775" s="193"/>
      <c r="H1775" s="193"/>
      <c r="I1775" s="193"/>
      <c r="J1775" s="193"/>
      <c r="K1775" s="193"/>
      <c r="L1775" s="193"/>
      <c r="M1775" s="193"/>
      <c r="N1775" s="193"/>
      <c r="O1775" s="193"/>
      <c r="P1775" s="193"/>
      <c r="Q1775" s="193"/>
      <c r="R1775" s="193"/>
      <c r="S1775" s="193"/>
      <c r="T1775" s="193"/>
      <c r="U1775" s="193"/>
      <c r="V1775" s="1068"/>
      <c r="W1775" s="1068"/>
      <c r="X1775" s="1321"/>
      <c r="Y1775" s="1068"/>
      <c r="Z1775" s="193"/>
      <c r="AA1775" s="193"/>
      <c r="AB1775" s="193"/>
      <c r="AC1775" s="193"/>
      <c r="AD1775" s="193"/>
      <c r="AE1775" s="193"/>
      <c r="AF1775" s="193"/>
    </row>
    <row r="1776" spans="1:32">
      <c r="A1776" s="193"/>
      <c r="B1776" s="193"/>
      <c r="C1776" s="193"/>
      <c r="D1776" s="193"/>
      <c r="E1776" s="193"/>
      <c r="F1776" s="193"/>
      <c r="G1776" s="193"/>
      <c r="H1776" s="193"/>
      <c r="I1776" s="193"/>
      <c r="J1776" s="193"/>
      <c r="K1776" s="193"/>
      <c r="L1776" s="193"/>
      <c r="M1776" s="193"/>
      <c r="N1776" s="193"/>
      <c r="O1776" s="193"/>
      <c r="P1776" s="193"/>
      <c r="Q1776" s="193"/>
      <c r="R1776" s="193"/>
      <c r="S1776" s="193"/>
      <c r="T1776" s="193"/>
      <c r="U1776" s="193"/>
      <c r="V1776" s="1068"/>
      <c r="W1776" s="1068"/>
      <c r="X1776" s="1321"/>
      <c r="Y1776" s="1068"/>
      <c r="Z1776" s="193"/>
      <c r="AA1776" s="193"/>
      <c r="AB1776" s="193"/>
      <c r="AC1776" s="193"/>
      <c r="AD1776" s="193"/>
      <c r="AE1776" s="193"/>
      <c r="AF1776" s="193"/>
    </row>
    <row r="1777" spans="1:32">
      <c r="A1777" s="193"/>
      <c r="B1777" s="193"/>
      <c r="C1777" s="193"/>
      <c r="D1777" s="193"/>
      <c r="E1777" s="193"/>
      <c r="F1777" s="193"/>
      <c r="G1777" s="193"/>
      <c r="H1777" s="193"/>
      <c r="I1777" s="193"/>
      <c r="J1777" s="193"/>
      <c r="K1777" s="193"/>
      <c r="L1777" s="193"/>
      <c r="M1777" s="193"/>
      <c r="N1777" s="193"/>
      <c r="O1777" s="193"/>
      <c r="P1777" s="193"/>
      <c r="Q1777" s="193"/>
      <c r="R1777" s="193"/>
      <c r="S1777" s="193"/>
      <c r="T1777" s="193"/>
      <c r="U1777" s="193"/>
      <c r="V1777" s="1068"/>
      <c r="W1777" s="1068"/>
      <c r="X1777" s="1321"/>
      <c r="Y1777" s="1068"/>
      <c r="Z1777" s="193"/>
      <c r="AA1777" s="193"/>
      <c r="AB1777" s="193"/>
      <c r="AC1777" s="193"/>
      <c r="AD1777" s="193"/>
      <c r="AE1777" s="193"/>
      <c r="AF1777" s="193"/>
    </row>
    <row r="1778" spans="1:32">
      <c r="A1778" s="193"/>
      <c r="B1778" s="193"/>
      <c r="C1778" s="193"/>
      <c r="D1778" s="193"/>
      <c r="E1778" s="193"/>
      <c r="F1778" s="193"/>
      <c r="G1778" s="193"/>
      <c r="H1778" s="193"/>
      <c r="I1778" s="193"/>
      <c r="J1778" s="193"/>
      <c r="K1778" s="193"/>
      <c r="L1778" s="193"/>
      <c r="M1778" s="193"/>
      <c r="N1778" s="193"/>
      <c r="O1778" s="193"/>
      <c r="P1778" s="193"/>
      <c r="Q1778" s="193"/>
      <c r="R1778" s="193"/>
      <c r="S1778" s="193"/>
      <c r="T1778" s="193"/>
      <c r="U1778" s="193"/>
      <c r="V1778" s="1068"/>
      <c r="W1778" s="1068"/>
      <c r="X1778" s="1321"/>
      <c r="Y1778" s="1068"/>
      <c r="Z1778" s="193"/>
      <c r="AA1778" s="193"/>
      <c r="AB1778" s="193"/>
      <c r="AC1778" s="193"/>
      <c r="AD1778" s="193"/>
      <c r="AE1778" s="193"/>
      <c r="AF1778" s="193"/>
    </row>
    <row r="1779" spans="1:32">
      <c r="A1779" s="193"/>
      <c r="B1779" s="193"/>
      <c r="C1779" s="193"/>
      <c r="D1779" s="193"/>
      <c r="E1779" s="193"/>
      <c r="F1779" s="193"/>
      <c r="G1779" s="193"/>
      <c r="H1779" s="193"/>
      <c r="I1779" s="193"/>
      <c r="J1779" s="193"/>
      <c r="K1779" s="193"/>
      <c r="L1779" s="193"/>
      <c r="M1779" s="193"/>
      <c r="N1779" s="193"/>
      <c r="O1779" s="193"/>
      <c r="P1779" s="193"/>
      <c r="Q1779" s="193"/>
      <c r="R1779" s="193"/>
      <c r="S1779" s="193"/>
      <c r="T1779" s="193"/>
      <c r="U1779" s="193"/>
      <c r="V1779" s="1068"/>
      <c r="W1779" s="1068"/>
      <c r="X1779" s="1321"/>
      <c r="Y1779" s="1068"/>
      <c r="Z1779" s="193"/>
      <c r="AA1779" s="193"/>
      <c r="AB1779" s="193"/>
      <c r="AC1779" s="193"/>
      <c r="AD1779" s="193"/>
      <c r="AE1779" s="193"/>
      <c r="AF1779" s="193"/>
    </row>
    <row r="1780" spans="1:32">
      <c r="A1780" s="193"/>
      <c r="B1780" s="193"/>
      <c r="C1780" s="193"/>
      <c r="D1780" s="193"/>
      <c r="E1780" s="193"/>
      <c r="F1780" s="193"/>
      <c r="G1780" s="193"/>
      <c r="H1780" s="193"/>
      <c r="I1780" s="193"/>
      <c r="J1780" s="193"/>
      <c r="K1780" s="193"/>
      <c r="L1780" s="193"/>
      <c r="M1780" s="193"/>
      <c r="N1780" s="193"/>
      <c r="O1780" s="193"/>
      <c r="P1780" s="193"/>
      <c r="Q1780" s="193"/>
      <c r="R1780" s="193"/>
      <c r="S1780" s="193"/>
      <c r="T1780" s="193"/>
      <c r="U1780" s="193"/>
      <c r="V1780" s="1068"/>
      <c r="W1780" s="1068"/>
      <c r="X1780" s="1321"/>
      <c r="Y1780" s="1068"/>
      <c r="Z1780" s="193"/>
      <c r="AA1780" s="193"/>
      <c r="AB1780" s="193"/>
      <c r="AC1780" s="193"/>
      <c r="AD1780" s="193"/>
      <c r="AE1780" s="193"/>
      <c r="AF1780" s="193"/>
    </row>
    <row r="1781" spans="1:32">
      <c r="A1781" s="193"/>
      <c r="B1781" s="193"/>
      <c r="C1781" s="193"/>
      <c r="D1781" s="193"/>
      <c r="E1781" s="193"/>
      <c r="F1781" s="193"/>
      <c r="G1781" s="193"/>
      <c r="H1781" s="193"/>
      <c r="I1781" s="193"/>
      <c r="J1781" s="193"/>
      <c r="K1781" s="193"/>
      <c r="L1781" s="193"/>
      <c r="M1781" s="193"/>
      <c r="N1781" s="193"/>
      <c r="O1781" s="193"/>
      <c r="P1781" s="193"/>
      <c r="Q1781" s="193"/>
      <c r="R1781" s="193"/>
      <c r="S1781" s="193"/>
      <c r="T1781" s="193"/>
      <c r="U1781" s="193"/>
      <c r="V1781" s="1068"/>
      <c r="W1781" s="1068"/>
      <c r="X1781" s="1321"/>
      <c r="Y1781" s="1068"/>
      <c r="Z1781" s="193"/>
      <c r="AA1781" s="193"/>
      <c r="AB1781" s="193"/>
      <c r="AC1781" s="193"/>
      <c r="AD1781" s="193"/>
      <c r="AE1781" s="193"/>
      <c r="AF1781" s="193"/>
    </row>
    <row r="1782" spans="1:32">
      <c r="A1782" s="193"/>
      <c r="B1782" s="193"/>
      <c r="C1782" s="193"/>
      <c r="D1782" s="193"/>
      <c r="E1782" s="193"/>
      <c r="F1782" s="193"/>
      <c r="G1782" s="193"/>
      <c r="H1782" s="193"/>
      <c r="I1782" s="193"/>
      <c r="J1782" s="193"/>
      <c r="K1782" s="193"/>
      <c r="L1782" s="193"/>
      <c r="M1782" s="193"/>
      <c r="N1782" s="193"/>
      <c r="O1782" s="193"/>
      <c r="P1782" s="193"/>
      <c r="Q1782" s="193"/>
      <c r="R1782" s="193"/>
      <c r="S1782" s="193"/>
      <c r="T1782" s="193"/>
      <c r="U1782" s="193"/>
      <c r="V1782" s="1068"/>
      <c r="W1782" s="1068"/>
      <c r="X1782" s="1321"/>
      <c r="Y1782" s="1068"/>
      <c r="Z1782" s="193"/>
      <c r="AA1782" s="193"/>
      <c r="AB1782" s="193"/>
      <c r="AC1782" s="193"/>
      <c r="AD1782" s="193"/>
      <c r="AE1782" s="193"/>
      <c r="AF1782" s="193"/>
    </row>
    <row r="1783" spans="1:32">
      <c r="A1783" s="193"/>
      <c r="B1783" s="193"/>
      <c r="C1783" s="193"/>
      <c r="D1783" s="193"/>
      <c r="E1783" s="193"/>
      <c r="F1783" s="193"/>
      <c r="G1783" s="193"/>
      <c r="H1783" s="193"/>
      <c r="I1783" s="193"/>
      <c r="J1783" s="193"/>
      <c r="K1783" s="193"/>
      <c r="L1783" s="193"/>
      <c r="M1783" s="193"/>
      <c r="N1783" s="193"/>
      <c r="O1783" s="193"/>
      <c r="P1783" s="193"/>
      <c r="Q1783" s="193"/>
      <c r="R1783" s="193"/>
      <c r="S1783" s="193"/>
      <c r="T1783" s="193"/>
      <c r="U1783" s="193"/>
      <c r="V1783" s="1068"/>
      <c r="W1783" s="1068"/>
      <c r="X1783" s="1321"/>
      <c r="Y1783" s="1068"/>
      <c r="Z1783" s="193"/>
      <c r="AA1783" s="193"/>
      <c r="AB1783" s="193"/>
      <c r="AC1783" s="193"/>
      <c r="AD1783" s="193"/>
      <c r="AE1783" s="193"/>
      <c r="AF1783" s="193"/>
    </row>
    <row r="1784" spans="1:32">
      <c r="A1784" s="193"/>
      <c r="B1784" s="193"/>
      <c r="C1784" s="193"/>
      <c r="D1784" s="193"/>
      <c r="E1784" s="193"/>
      <c r="F1784" s="193"/>
      <c r="G1784" s="193"/>
      <c r="H1784" s="193"/>
      <c r="I1784" s="193"/>
      <c r="J1784" s="193"/>
      <c r="K1784" s="193"/>
      <c r="L1784" s="193"/>
      <c r="M1784" s="193"/>
      <c r="N1784" s="193"/>
      <c r="O1784" s="193"/>
      <c r="P1784" s="193"/>
      <c r="Q1784" s="193"/>
      <c r="R1784" s="193"/>
      <c r="S1784" s="193"/>
      <c r="T1784" s="193"/>
      <c r="U1784" s="193"/>
      <c r="V1784" s="1068"/>
      <c r="W1784" s="1068"/>
      <c r="X1784" s="1321"/>
      <c r="Y1784" s="1068"/>
      <c r="Z1784" s="193"/>
      <c r="AA1784" s="193"/>
      <c r="AB1784" s="193"/>
      <c r="AC1784" s="193"/>
      <c r="AD1784" s="193"/>
      <c r="AE1784" s="193"/>
      <c r="AF1784" s="193"/>
    </row>
    <row r="1785" spans="1:32">
      <c r="A1785" s="193"/>
      <c r="B1785" s="193"/>
      <c r="C1785" s="193"/>
      <c r="D1785" s="193"/>
      <c r="E1785" s="193"/>
      <c r="F1785" s="193"/>
      <c r="G1785" s="193"/>
      <c r="H1785" s="193"/>
      <c r="I1785" s="193"/>
      <c r="J1785" s="193"/>
      <c r="K1785" s="193"/>
      <c r="L1785" s="193"/>
      <c r="M1785" s="193"/>
      <c r="N1785" s="193"/>
      <c r="O1785" s="193"/>
      <c r="P1785" s="193"/>
      <c r="Q1785" s="193"/>
      <c r="R1785" s="193"/>
      <c r="S1785" s="193"/>
      <c r="T1785" s="193"/>
      <c r="U1785" s="193"/>
      <c r="V1785" s="1068"/>
      <c r="W1785" s="1068"/>
      <c r="X1785" s="1321"/>
      <c r="Y1785" s="1068"/>
      <c r="Z1785" s="193"/>
      <c r="AA1785" s="193"/>
      <c r="AB1785" s="193"/>
      <c r="AC1785" s="193"/>
      <c r="AD1785" s="193"/>
      <c r="AE1785" s="193"/>
      <c r="AF1785" s="193"/>
    </row>
    <row r="1786" spans="1:32">
      <c r="A1786" s="193"/>
      <c r="B1786" s="193"/>
      <c r="C1786" s="193"/>
      <c r="D1786" s="193"/>
      <c r="E1786" s="193"/>
      <c r="F1786" s="193"/>
      <c r="G1786" s="193"/>
      <c r="H1786" s="193"/>
      <c r="I1786" s="193"/>
      <c r="J1786" s="193"/>
      <c r="K1786" s="193"/>
      <c r="L1786" s="193"/>
      <c r="M1786" s="193"/>
      <c r="N1786" s="193"/>
      <c r="O1786" s="193"/>
      <c r="P1786" s="193"/>
      <c r="Q1786" s="193"/>
      <c r="R1786" s="193"/>
      <c r="S1786" s="193"/>
      <c r="T1786" s="193"/>
      <c r="U1786" s="193"/>
      <c r="V1786" s="1068"/>
      <c r="W1786" s="1068"/>
      <c r="X1786" s="1321"/>
      <c r="Y1786" s="1068"/>
      <c r="Z1786" s="193"/>
      <c r="AA1786" s="193"/>
      <c r="AB1786" s="193"/>
      <c r="AC1786" s="193"/>
      <c r="AD1786" s="193"/>
      <c r="AE1786" s="193"/>
      <c r="AF1786" s="193"/>
    </row>
    <row r="1787" spans="1:32">
      <c r="A1787" s="193"/>
      <c r="B1787" s="193"/>
      <c r="C1787" s="193"/>
      <c r="D1787" s="193"/>
      <c r="E1787" s="193"/>
      <c r="F1787" s="193"/>
      <c r="G1787" s="193"/>
      <c r="H1787" s="193"/>
      <c r="I1787" s="193"/>
      <c r="J1787" s="193"/>
      <c r="K1787" s="193"/>
      <c r="L1787" s="193"/>
      <c r="M1787" s="193"/>
      <c r="N1787" s="193"/>
      <c r="O1787" s="193"/>
      <c r="P1787" s="193"/>
      <c r="Q1787" s="193"/>
      <c r="R1787" s="193"/>
      <c r="S1787" s="193"/>
      <c r="T1787" s="193"/>
      <c r="U1787" s="193"/>
      <c r="V1787" s="1068"/>
      <c r="W1787" s="1068"/>
      <c r="X1787" s="1321"/>
      <c r="Y1787" s="1068"/>
      <c r="Z1787" s="193"/>
      <c r="AA1787" s="193"/>
      <c r="AB1787" s="193"/>
      <c r="AC1787" s="193"/>
      <c r="AD1787" s="193"/>
      <c r="AE1787" s="193"/>
      <c r="AF1787" s="193"/>
    </row>
    <row r="1788" spans="1:32">
      <c r="A1788" s="193"/>
      <c r="B1788" s="193"/>
      <c r="C1788" s="193"/>
      <c r="D1788" s="193"/>
      <c r="E1788" s="193"/>
      <c r="F1788" s="193"/>
      <c r="G1788" s="193"/>
      <c r="H1788" s="193"/>
      <c r="I1788" s="193"/>
      <c r="J1788" s="193"/>
      <c r="K1788" s="193"/>
      <c r="L1788" s="193"/>
      <c r="M1788" s="193"/>
      <c r="N1788" s="193"/>
      <c r="O1788" s="193"/>
      <c r="P1788" s="193"/>
      <c r="Q1788" s="193"/>
      <c r="R1788" s="193"/>
      <c r="S1788" s="193"/>
      <c r="T1788" s="193"/>
      <c r="U1788" s="193"/>
      <c r="V1788" s="1068"/>
      <c r="W1788" s="1068"/>
      <c r="X1788" s="1321"/>
      <c r="Y1788" s="1068"/>
      <c r="Z1788" s="193"/>
      <c r="AA1788" s="193"/>
      <c r="AB1788" s="193"/>
      <c r="AC1788" s="193"/>
      <c r="AD1788" s="193"/>
      <c r="AE1788" s="193"/>
      <c r="AF1788" s="193"/>
    </row>
    <row r="1789" spans="1:32">
      <c r="A1789" s="193"/>
      <c r="B1789" s="193"/>
      <c r="C1789" s="193"/>
      <c r="D1789" s="193"/>
      <c r="E1789" s="193"/>
      <c r="F1789" s="193"/>
      <c r="G1789" s="193"/>
      <c r="H1789" s="193"/>
      <c r="I1789" s="193"/>
      <c r="J1789" s="193"/>
      <c r="K1789" s="193"/>
      <c r="L1789" s="193"/>
      <c r="M1789" s="193"/>
      <c r="N1789" s="193"/>
      <c r="O1789" s="193"/>
      <c r="P1789" s="193"/>
      <c r="Q1789" s="193"/>
      <c r="R1789" s="193"/>
      <c r="S1789" s="193"/>
      <c r="T1789" s="193"/>
      <c r="U1789" s="193"/>
      <c r="V1789" s="1068"/>
      <c r="W1789" s="1068"/>
      <c r="X1789" s="1321"/>
      <c r="Y1789" s="1068"/>
      <c r="Z1789" s="193"/>
      <c r="AA1789" s="193"/>
      <c r="AB1789" s="193"/>
      <c r="AC1789" s="193"/>
      <c r="AD1789" s="193"/>
      <c r="AE1789" s="193"/>
      <c r="AF1789" s="193"/>
    </row>
    <row r="1790" spans="1:32">
      <c r="A1790" s="193"/>
      <c r="B1790" s="193"/>
      <c r="C1790" s="193"/>
      <c r="D1790" s="193"/>
      <c r="E1790" s="193"/>
      <c r="F1790" s="193"/>
      <c r="G1790" s="193"/>
      <c r="H1790" s="193"/>
      <c r="I1790" s="193"/>
      <c r="J1790" s="193"/>
      <c r="K1790" s="193"/>
      <c r="L1790" s="193"/>
      <c r="M1790" s="193"/>
      <c r="N1790" s="193"/>
      <c r="O1790" s="193"/>
      <c r="P1790" s="193"/>
      <c r="Q1790" s="193"/>
      <c r="R1790" s="193"/>
      <c r="S1790" s="193"/>
      <c r="T1790" s="193"/>
      <c r="U1790" s="193"/>
      <c r="V1790" s="1068"/>
      <c r="W1790" s="1068"/>
      <c r="X1790" s="1321"/>
      <c r="Y1790" s="1068"/>
      <c r="Z1790" s="193"/>
      <c r="AA1790" s="193"/>
      <c r="AB1790" s="193"/>
      <c r="AC1790" s="193"/>
      <c r="AD1790" s="193"/>
      <c r="AE1790" s="193"/>
      <c r="AF1790" s="193"/>
    </row>
    <row r="1791" spans="1:32">
      <c r="A1791" s="193"/>
      <c r="B1791" s="193"/>
      <c r="C1791" s="193"/>
      <c r="D1791" s="193"/>
      <c r="E1791" s="193"/>
      <c r="F1791" s="193"/>
      <c r="G1791" s="193"/>
      <c r="H1791" s="193"/>
      <c r="I1791" s="193"/>
      <c r="J1791" s="193"/>
      <c r="K1791" s="193"/>
      <c r="L1791" s="193"/>
      <c r="M1791" s="193"/>
      <c r="N1791" s="193"/>
      <c r="O1791" s="193"/>
      <c r="P1791" s="193"/>
      <c r="Q1791" s="193"/>
      <c r="R1791" s="193"/>
      <c r="S1791" s="193"/>
      <c r="T1791" s="193"/>
      <c r="U1791" s="193"/>
      <c r="V1791" s="1068"/>
      <c r="W1791" s="1068"/>
      <c r="X1791" s="1321"/>
      <c r="Y1791" s="1068"/>
      <c r="Z1791" s="193"/>
      <c r="AA1791" s="193"/>
      <c r="AB1791" s="193"/>
      <c r="AC1791" s="193"/>
      <c r="AD1791" s="193"/>
      <c r="AE1791" s="193"/>
      <c r="AF1791" s="193"/>
    </row>
    <row r="1792" spans="1:32">
      <c r="A1792" s="193"/>
      <c r="B1792" s="193"/>
      <c r="C1792" s="193"/>
      <c r="D1792" s="193"/>
      <c r="E1792" s="193"/>
      <c r="F1792" s="193"/>
      <c r="G1792" s="193"/>
      <c r="H1792" s="193"/>
      <c r="I1792" s="193"/>
      <c r="J1792" s="193"/>
      <c r="K1792" s="193"/>
      <c r="L1792" s="193"/>
      <c r="M1792" s="193"/>
      <c r="N1792" s="193"/>
      <c r="O1792" s="193"/>
      <c r="P1792" s="193"/>
      <c r="Q1792" s="193"/>
      <c r="R1792" s="193"/>
      <c r="S1792" s="193"/>
      <c r="T1792" s="193"/>
      <c r="U1792" s="193"/>
      <c r="V1792" s="1068"/>
      <c r="W1792" s="1068"/>
      <c r="X1792" s="1321"/>
      <c r="Y1792" s="1068"/>
      <c r="Z1792" s="193"/>
      <c r="AA1792" s="193"/>
      <c r="AB1792" s="193"/>
      <c r="AC1792" s="193"/>
      <c r="AD1792" s="193"/>
      <c r="AE1792" s="193"/>
      <c r="AF1792" s="193"/>
    </row>
    <row r="1793" spans="1:32">
      <c r="A1793" s="193"/>
      <c r="B1793" s="193"/>
      <c r="C1793" s="193"/>
      <c r="D1793" s="193"/>
      <c r="E1793" s="193"/>
      <c r="F1793" s="193"/>
      <c r="G1793" s="193"/>
      <c r="H1793" s="193"/>
      <c r="I1793" s="193"/>
      <c r="J1793" s="193"/>
      <c r="K1793" s="193"/>
      <c r="L1793" s="193"/>
      <c r="M1793" s="193"/>
      <c r="N1793" s="193"/>
      <c r="O1793" s="193"/>
      <c r="P1793" s="193"/>
      <c r="Q1793" s="193"/>
      <c r="R1793" s="193"/>
      <c r="S1793" s="193"/>
      <c r="T1793" s="193"/>
      <c r="U1793" s="193"/>
      <c r="V1793" s="1068"/>
      <c r="W1793" s="1068"/>
      <c r="X1793" s="1321"/>
      <c r="Y1793" s="1068"/>
      <c r="Z1793" s="193"/>
      <c r="AA1793" s="193"/>
      <c r="AB1793" s="193"/>
      <c r="AC1793" s="193"/>
      <c r="AD1793" s="193"/>
      <c r="AE1793" s="193"/>
      <c r="AF1793" s="193"/>
    </row>
    <row r="1794" spans="1:32">
      <c r="A1794" s="193"/>
      <c r="B1794" s="193"/>
      <c r="C1794" s="193"/>
      <c r="D1794" s="193"/>
      <c r="E1794" s="193"/>
      <c r="F1794" s="193"/>
      <c r="G1794" s="193"/>
      <c r="H1794" s="193"/>
      <c r="I1794" s="193"/>
      <c r="J1794" s="193"/>
      <c r="K1794" s="193"/>
      <c r="L1794" s="193"/>
      <c r="M1794" s="193"/>
      <c r="N1794" s="193"/>
      <c r="O1794" s="193"/>
      <c r="P1794" s="193"/>
      <c r="Q1794" s="193"/>
      <c r="R1794" s="193"/>
      <c r="S1794" s="193"/>
      <c r="T1794" s="193"/>
      <c r="U1794" s="193"/>
      <c r="V1794" s="1068"/>
      <c r="W1794" s="1068"/>
      <c r="X1794" s="1321"/>
      <c r="Y1794" s="1068"/>
      <c r="Z1794" s="193"/>
      <c r="AA1794" s="193"/>
      <c r="AB1794" s="193"/>
      <c r="AC1794" s="193"/>
      <c r="AD1794" s="193"/>
      <c r="AE1794" s="193"/>
      <c r="AF1794" s="193"/>
    </row>
    <row r="1795" spans="1:32">
      <c r="A1795" s="193"/>
      <c r="B1795" s="193"/>
      <c r="C1795" s="193"/>
      <c r="D1795" s="193"/>
      <c r="E1795" s="193"/>
      <c r="F1795" s="193"/>
      <c r="G1795" s="193"/>
      <c r="H1795" s="193"/>
      <c r="I1795" s="193"/>
      <c r="J1795" s="193"/>
      <c r="K1795" s="193"/>
      <c r="L1795" s="193"/>
      <c r="M1795" s="193"/>
      <c r="N1795" s="193"/>
      <c r="O1795" s="193"/>
      <c r="P1795" s="193"/>
      <c r="Q1795" s="193"/>
      <c r="R1795" s="193"/>
      <c r="S1795" s="193"/>
      <c r="T1795" s="193"/>
      <c r="U1795" s="193"/>
      <c r="V1795" s="1068"/>
      <c r="W1795" s="1068"/>
      <c r="X1795" s="1321"/>
      <c r="Y1795" s="1068"/>
      <c r="Z1795" s="193"/>
      <c r="AA1795" s="193"/>
      <c r="AB1795" s="193"/>
      <c r="AC1795" s="193"/>
      <c r="AD1795" s="193"/>
      <c r="AE1795" s="193"/>
      <c r="AF1795" s="193"/>
    </row>
    <row r="1796" spans="1:32">
      <c r="A1796" s="193"/>
      <c r="B1796" s="193"/>
      <c r="C1796" s="193"/>
      <c r="D1796" s="193"/>
      <c r="E1796" s="193"/>
      <c r="F1796" s="193"/>
      <c r="G1796" s="193"/>
      <c r="H1796" s="193"/>
      <c r="I1796" s="193"/>
      <c r="J1796" s="193"/>
      <c r="K1796" s="193"/>
      <c r="L1796" s="193"/>
      <c r="M1796" s="193"/>
      <c r="N1796" s="193"/>
      <c r="O1796" s="193"/>
      <c r="P1796" s="193"/>
      <c r="Q1796" s="193"/>
      <c r="R1796" s="193"/>
      <c r="S1796" s="193"/>
      <c r="T1796" s="193"/>
      <c r="U1796" s="193"/>
      <c r="V1796" s="1068"/>
      <c r="W1796" s="1068"/>
      <c r="X1796" s="1321"/>
      <c r="Y1796" s="1068"/>
      <c r="Z1796" s="193"/>
      <c r="AA1796" s="193"/>
      <c r="AB1796" s="193"/>
      <c r="AC1796" s="193"/>
      <c r="AD1796" s="193"/>
      <c r="AE1796" s="193"/>
      <c r="AF1796" s="193"/>
    </row>
    <row r="1797" spans="1:32">
      <c r="A1797" s="193"/>
      <c r="B1797" s="193"/>
      <c r="C1797" s="193"/>
      <c r="D1797" s="193"/>
      <c r="E1797" s="193"/>
      <c r="F1797" s="193"/>
      <c r="G1797" s="193"/>
      <c r="H1797" s="193"/>
      <c r="I1797" s="193"/>
      <c r="J1797" s="193"/>
      <c r="K1797" s="193"/>
      <c r="L1797" s="193"/>
      <c r="M1797" s="193"/>
      <c r="N1797" s="193"/>
      <c r="O1797" s="193"/>
      <c r="P1797" s="193"/>
      <c r="Q1797" s="193"/>
      <c r="R1797" s="193"/>
      <c r="S1797" s="193"/>
      <c r="T1797" s="193"/>
      <c r="U1797" s="193"/>
      <c r="V1797" s="1068"/>
      <c r="W1797" s="1068"/>
      <c r="X1797" s="1321"/>
      <c r="Y1797" s="1068"/>
      <c r="Z1797" s="193"/>
      <c r="AA1797" s="193"/>
      <c r="AB1797" s="193"/>
      <c r="AC1797" s="193"/>
      <c r="AD1797" s="193"/>
      <c r="AE1797" s="193"/>
      <c r="AF1797" s="193"/>
    </row>
    <row r="1798" spans="1:32">
      <c r="A1798" s="193"/>
      <c r="B1798" s="193"/>
      <c r="C1798" s="193"/>
      <c r="D1798" s="193"/>
      <c r="E1798" s="193"/>
      <c r="F1798" s="193"/>
      <c r="G1798" s="193"/>
      <c r="H1798" s="193"/>
      <c r="I1798" s="193"/>
      <c r="J1798" s="193"/>
      <c r="K1798" s="193"/>
      <c r="L1798" s="193"/>
      <c r="M1798" s="193"/>
      <c r="N1798" s="193"/>
      <c r="O1798" s="193"/>
      <c r="P1798" s="193"/>
      <c r="Q1798" s="193"/>
      <c r="R1798" s="193"/>
      <c r="S1798" s="193"/>
      <c r="T1798" s="193"/>
      <c r="U1798" s="193"/>
      <c r="V1798" s="1068"/>
      <c r="W1798" s="1068"/>
      <c r="X1798" s="1321"/>
      <c r="Y1798" s="1068"/>
      <c r="Z1798" s="193"/>
      <c r="AA1798" s="193"/>
      <c r="AB1798" s="193"/>
      <c r="AC1798" s="193"/>
      <c r="AD1798" s="193"/>
      <c r="AE1798" s="193"/>
      <c r="AF1798" s="193"/>
    </row>
    <row r="1799" spans="1:32">
      <c r="A1799" s="193"/>
      <c r="B1799" s="193"/>
      <c r="C1799" s="193"/>
      <c r="D1799" s="193"/>
      <c r="E1799" s="193"/>
      <c r="F1799" s="193"/>
      <c r="G1799" s="193"/>
      <c r="H1799" s="193"/>
      <c r="I1799" s="193"/>
      <c r="J1799" s="193"/>
      <c r="K1799" s="193"/>
      <c r="L1799" s="193"/>
      <c r="M1799" s="193"/>
      <c r="N1799" s="193"/>
      <c r="O1799" s="193"/>
      <c r="P1799" s="193"/>
      <c r="Q1799" s="193"/>
      <c r="R1799" s="193"/>
      <c r="S1799" s="193"/>
      <c r="T1799" s="193"/>
      <c r="U1799" s="193"/>
      <c r="V1799" s="1068"/>
      <c r="W1799" s="1068"/>
      <c r="X1799" s="1321"/>
      <c r="Y1799" s="1068"/>
      <c r="Z1799" s="193"/>
      <c r="AA1799" s="193"/>
      <c r="AB1799" s="193"/>
      <c r="AC1799" s="193"/>
      <c r="AD1799" s="193"/>
      <c r="AE1799" s="193"/>
      <c r="AF1799" s="193"/>
    </row>
    <row r="1800" spans="1:32">
      <c r="A1800" s="193"/>
      <c r="B1800" s="193"/>
      <c r="C1800" s="193"/>
      <c r="D1800" s="193"/>
      <c r="E1800" s="193"/>
      <c r="F1800" s="193"/>
      <c r="G1800" s="193"/>
      <c r="H1800" s="193"/>
      <c r="I1800" s="193"/>
      <c r="J1800" s="193"/>
      <c r="K1800" s="193"/>
      <c r="L1800" s="193"/>
      <c r="M1800" s="193"/>
      <c r="N1800" s="193"/>
      <c r="O1800" s="193"/>
      <c r="P1800" s="193"/>
      <c r="Q1800" s="193"/>
      <c r="R1800" s="193"/>
      <c r="S1800" s="193"/>
      <c r="T1800" s="193"/>
      <c r="U1800" s="193"/>
      <c r="V1800" s="1068"/>
      <c r="W1800" s="1068"/>
      <c r="X1800" s="1321"/>
      <c r="Y1800" s="1068"/>
      <c r="Z1800" s="193"/>
      <c r="AA1800" s="193"/>
      <c r="AB1800" s="193"/>
      <c r="AC1800" s="193"/>
      <c r="AD1800" s="193"/>
      <c r="AE1800" s="193"/>
      <c r="AF1800" s="193"/>
    </row>
    <row r="1801" spans="1:32">
      <c r="A1801" s="193"/>
      <c r="B1801" s="193"/>
      <c r="C1801" s="193"/>
      <c r="D1801" s="193"/>
      <c r="E1801" s="193"/>
      <c r="F1801" s="193"/>
      <c r="G1801" s="193"/>
      <c r="H1801" s="193"/>
      <c r="I1801" s="193"/>
      <c r="J1801" s="193"/>
      <c r="K1801" s="193"/>
      <c r="L1801" s="193"/>
      <c r="M1801" s="193"/>
      <c r="N1801" s="193"/>
      <c r="O1801" s="193"/>
      <c r="P1801" s="193"/>
      <c r="Q1801" s="193"/>
      <c r="R1801" s="193"/>
      <c r="S1801" s="193"/>
      <c r="T1801" s="193"/>
      <c r="U1801" s="193"/>
      <c r="V1801" s="1068"/>
      <c r="W1801" s="1068"/>
      <c r="X1801" s="1321"/>
      <c r="Y1801" s="1068"/>
      <c r="Z1801" s="193"/>
      <c r="AA1801" s="193"/>
      <c r="AB1801" s="193"/>
      <c r="AC1801" s="193"/>
      <c r="AD1801" s="193"/>
      <c r="AE1801" s="193"/>
      <c r="AF1801" s="193"/>
    </row>
    <row r="1802" spans="1:32">
      <c r="A1802" s="193"/>
      <c r="B1802" s="193"/>
      <c r="C1802" s="193"/>
      <c r="D1802" s="193"/>
      <c r="E1802" s="193"/>
      <c r="F1802" s="193"/>
      <c r="G1802" s="193"/>
      <c r="H1802" s="193"/>
      <c r="I1802" s="193"/>
      <c r="J1802" s="193"/>
      <c r="K1802" s="193"/>
      <c r="L1802" s="193"/>
      <c r="M1802" s="193"/>
      <c r="N1802" s="193"/>
      <c r="O1802" s="193"/>
      <c r="P1802" s="193"/>
      <c r="Q1802" s="193"/>
      <c r="R1802" s="193"/>
      <c r="S1802" s="193"/>
      <c r="T1802" s="193"/>
      <c r="U1802" s="193"/>
      <c r="V1802" s="1068"/>
      <c r="W1802" s="1068"/>
      <c r="X1802" s="1321"/>
      <c r="Y1802" s="1068"/>
      <c r="Z1802" s="193"/>
      <c r="AA1802" s="193"/>
      <c r="AB1802" s="193"/>
      <c r="AC1802" s="193"/>
      <c r="AD1802" s="193"/>
      <c r="AE1802" s="193"/>
      <c r="AF1802" s="193"/>
    </row>
    <row r="1803" spans="1:32">
      <c r="A1803" s="193"/>
      <c r="B1803" s="193"/>
      <c r="C1803" s="193"/>
      <c r="D1803" s="193"/>
      <c r="E1803" s="193"/>
      <c r="F1803" s="193"/>
      <c r="G1803" s="193"/>
      <c r="H1803" s="193"/>
      <c r="I1803" s="193"/>
      <c r="J1803" s="193"/>
      <c r="K1803" s="193"/>
      <c r="L1803" s="193"/>
      <c r="M1803" s="193"/>
      <c r="N1803" s="193"/>
      <c r="O1803" s="193"/>
      <c r="P1803" s="193"/>
      <c r="Q1803" s="193"/>
      <c r="R1803" s="193"/>
      <c r="S1803" s="193"/>
      <c r="T1803" s="193"/>
      <c r="U1803" s="193"/>
      <c r="V1803" s="1068"/>
      <c r="W1803" s="1068"/>
      <c r="X1803" s="1321"/>
      <c r="Y1803" s="1068"/>
      <c r="Z1803" s="193"/>
      <c r="AA1803" s="193"/>
      <c r="AB1803" s="193"/>
      <c r="AC1803" s="193"/>
      <c r="AD1803" s="193"/>
      <c r="AE1803" s="193"/>
      <c r="AF1803" s="193"/>
    </row>
    <row r="1804" spans="1:32">
      <c r="A1804" s="193"/>
      <c r="B1804" s="193"/>
      <c r="C1804" s="193"/>
      <c r="D1804" s="193"/>
      <c r="E1804" s="193"/>
      <c r="F1804" s="193"/>
      <c r="G1804" s="193"/>
      <c r="H1804" s="193"/>
      <c r="I1804" s="193"/>
      <c r="J1804" s="193"/>
      <c r="K1804" s="193"/>
      <c r="L1804" s="193"/>
      <c r="M1804" s="193"/>
      <c r="N1804" s="193"/>
      <c r="O1804" s="193"/>
      <c r="P1804" s="193"/>
      <c r="Q1804" s="193"/>
      <c r="R1804" s="193"/>
      <c r="S1804" s="193"/>
      <c r="T1804" s="193"/>
      <c r="U1804" s="193"/>
      <c r="V1804" s="1068"/>
      <c r="W1804" s="1068"/>
      <c r="X1804" s="1321"/>
      <c r="Y1804" s="1068"/>
      <c r="Z1804" s="193"/>
      <c r="AA1804" s="193"/>
      <c r="AB1804" s="193"/>
      <c r="AC1804" s="193"/>
      <c r="AD1804" s="193"/>
      <c r="AE1804" s="193"/>
      <c r="AF1804" s="193"/>
    </row>
    <row r="1805" spans="1:32">
      <c r="A1805" s="193"/>
      <c r="B1805" s="193"/>
      <c r="C1805" s="193"/>
      <c r="D1805" s="193"/>
      <c r="E1805" s="193"/>
      <c r="F1805" s="193"/>
      <c r="G1805" s="193"/>
      <c r="H1805" s="193"/>
      <c r="I1805" s="193"/>
      <c r="J1805" s="193"/>
      <c r="K1805" s="193"/>
      <c r="L1805" s="193"/>
      <c r="M1805" s="193"/>
      <c r="N1805" s="193"/>
      <c r="O1805" s="193"/>
      <c r="P1805" s="193"/>
      <c r="Q1805" s="193"/>
      <c r="R1805" s="193"/>
      <c r="S1805" s="193"/>
      <c r="T1805" s="193"/>
      <c r="U1805" s="193"/>
      <c r="V1805" s="1068"/>
      <c r="W1805" s="1068"/>
      <c r="X1805" s="1321"/>
      <c r="Y1805" s="1068"/>
      <c r="Z1805" s="193"/>
      <c r="AA1805" s="193"/>
      <c r="AB1805" s="193"/>
      <c r="AC1805" s="193"/>
      <c r="AD1805" s="193"/>
      <c r="AE1805" s="193"/>
      <c r="AF1805" s="193"/>
    </row>
    <row r="1806" spans="1:32">
      <c r="A1806" s="193"/>
      <c r="B1806" s="193"/>
      <c r="C1806" s="193"/>
      <c r="D1806" s="193"/>
      <c r="E1806" s="193"/>
      <c r="F1806" s="193"/>
      <c r="G1806" s="193"/>
      <c r="H1806" s="193"/>
      <c r="I1806" s="193"/>
      <c r="J1806" s="193"/>
      <c r="K1806" s="193"/>
      <c r="L1806" s="193"/>
      <c r="M1806" s="193"/>
      <c r="N1806" s="193"/>
      <c r="O1806" s="193"/>
      <c r="P1806" s="193"/>
      <c r="Q1806" s="193"/>
      <c r="R1806" s="193"/>
      <c r="S1806" s="193"/>
      <c r="T1806" s="193"/>
      <c r="U1806" s="193"/>
      <c r="V1806" s="1068"/>
      <c r="W1806" s="1068"/>
      <c r="X1806" s="1321"/>
      <c r="Y1806" s="1068"/>
      <c r="Z1806" s="193"/>
      <c r="AA1806" s="193"/>
      <c r="AB1806" s="193"/>
      <c r="AC1806" s="193"/>
      <c r="AD1806" s="193"/>
      <c r="AE1806" s="193"/>
      <c r="AF1806" s="193"/>
    </row>
    <row r="1807" spans="1:32">
      <c r="A1807" s="193"/>
      <c r="B1807" s="193"/>
      <c r="C1807" s="193"/>
      <c r="D1807" s="193"/>
      <c r="E1807" s="193"/>
      <c r="F1807" s="193"/>
      <c r="G1807" s="193"/>
      <c r="H1807" s="193"/>
      <c r="I1807" s="193"/>
      <c r="J1807" s="193"/>
      <c r="K1807" s="193"/>
      <c r="L1807" s="193"/>
      <c r="M1807" s="193"/>
      <c r="N1807" s="193"/>
      <c r="O1807" s="193"/>
      <c r="P1807" s="193"/>
      <c r="Q1807" s="193"/>
      <c r="R1807" s="193"/>
      <c r="S1807" s="193"/>
      <c r="T1807" s="193"/>
      <c r="U1807" s="193"/>
      <c r="V1807" s="1068"/>
      <c r="W1807" s="1068"/>
      <c r="X1807" s="1321"/>
      <c r="Y1807" s="1068"/>
      <c r="Z1807" s="193"/>
      <c r="AA1807" s="193"/>
      <c r="AB1807" s="193"/>
      <c r="AC1807" s="193"/>
      <c r="AD1807" s="193"/>
      <c r="AE1807" s="193"/>
      <c r="AF1807" s="193"/>
    </row>
    <row r="1808" spans="1:32">
      <c r="A1808" s="193"/>
      <c r="B1808" s="193"/>
      <c r="C1808" s="193"/>
      <c r="D1808" s="193"/>
      <c r="E1808" s="193"/>
      <c r="F1808" s="193"/>
      <c r="G1808" s="193"/>
      <c r="H1808" s="193"/>
      <c r="I1808" s="193"/>
      <c r="J1808" s="193"/>
      <c r="K1808" s="193"/>
      <c r="L1808" s="193"/>
      <c r="M1808" s="193"/>
      <c r="N1808" s="193"/>
      <c r="O1808" s="193"/>
      <c r="P1808" s="193"/>
      <c r="Q1808" s="193"/>
      <c r="R1808" s="193"/>
      <c r="S1808" s="193"/>
      <c r="T1808" s="193"/>
      <c r="U1808" s="193"/>
      <c r="V1808" s="1068"/>
      <c r="W1808" s="1068"/>
      <c r="X1808" s="1321"/>
      <c r="Y1808" s="1068"/>
      <c r="Z1808" s="193"/>
      <c r="AA1808" s="193"/>
      <c r="AB1808" s="193"/>
      <c r="AC1808" s="193"/>
      <c r="AD1808" s="193"/>
      <c r="AE1808" s="193"/>
      <c r="AF1808" s="193"/>
    </row>
    <row r="1809" spans="1:32">
      <c r="A1809" s="193"/>
      <c r="B1809" s="193"/>
      <c r="C1809" s="193"/>
      <c r="D1809" s="193"/>
      <c r="E1809" s="193"/>
      <c r="F1809" s="193"/>
      <c r="G1809" s="193"/>
      <c r="H1809" s="193"/>
      <c r="I1809" s="193"/>
      <c r="J1809" s="193"/>
      <c r="K1809" s="193"/>
      <c r="L1809" s="193"/>
      <c r="M1809" s="193"/>
      <c r="N1809" s="193"/>
      <c r="O1809" s="193"/>
      <c r="P1809" s="193"/>
      <c r="Q1809" s="193"/>
      <c r="R1809" s="193"/>
      <c r="S1809" s="193"/>
      <c r="T1809" s="193"/>
      <c r="U1809" s="193"/>
      <c r="V1809" s="1068"/>
      <c r="W1809" s="1068"/>
      <c r="X1809" s="1321"/>
      <c r="Y1809" s="1068"/>
      <c r="Z1809" s="193"/>
      <c r="AA1809" s="193"/>
      <c r="AB1809" s="193"/>
      <c r="AC1809" s="193"/>
      <c r="AD1809" s="193"/>
      <c r="AE1809" s="193"/>
      <c r="AF1809" s="193"/>
    </row>
    <row r="1810" spans="1:32">
      <c r="A1810" s="193"/>
      <c r="B1810" s="193"/>
      <c r="C1810" s="193"/>
      <c r="D1810" s="193"/>
      <c r="E1810" s="193"/>
      <c r="F1810" s="193"/>
      <c r="G1810" s="193"/>
      <c r="H1810" s="193"/>
      <c r="I1810" s="193"/>
      <c r="J1810" s="193"/>
      <c r="K1810" s="193"/>
      <c r="L1810" s="193"/>
      <c r="M1810" s="193"/>
      <c r="N1810" s="193"/>
      <c r="O1810" s="193"/>
      <c r="P1810" s="193"/>
      <c r="Q1810" s="193"/>
      <c r="R1810" s="193"/>
      <c r="S1810" s="193"/>
      <c r="T1810" s="193"/>
      <c r="U1810" s="193"/>
      <c r="V1810" s="1068"/>
      <c r="W1810" s="1068"/>
      <c r="X1810" s="1321"/>
      <c r="Y1810" s="1068"/>
      <c r="Z1810" s="193"/>
      <c r="AA1810" s="193"/>
      <c r="AB1810" s="193"/>
      <c r="AC1810" s="193"/>
      <c r="AD1810" s="193"/>
      <c r="AE1810" s="193"/>
      <c r="AF1810" s="193"/>
    </row>
    <row r="1811" spans="1:32">
      <c r="A1811" s="193"/>
      <c r="B1811" s="193"/>
      <c r="C1811" s="193"/>
      <c r="D1811" s="193"/>
      <c r="E1811" s="193"/>
      <c r="F1811" s="193"/>
      <c r="G1811" s="193"/>
      <c r="H1811" s="193"/>
      <c r="I1811" s="193"/>
      <c r="J1811" s="193"/>
      <c r="K1811" s="193"/>
      <c r="L1811" s="193"/>
      <c r="M1811" s="193"/>
      <c r="N1811" s="193"/>
      <c r="O1811" s="193"/>
      <c r="P1811" s="193"/>
      <c r="Q1811" s="193"/>
      <c r="R1811" s="193"/>
      <c r="S1811" s="193"/>
      <c r="T1811" s="193"/>
      <c r="U1811" s="193"/>
      <c r="V1811" s="1068"/>
      <c r="W1811" s="1068"/>
      <c r="X1811" s="1321"/>
      <c r="Y1811" s="1068"/>
      <c r="Z1811" s="193"/>
      <c r="AA1811" s="193"/>
      <c r="AB1811" s="193"/>
      <c r="AC1811" s="193"/>
      <c r="AD1811" s="193"/>
      <c r="AE1811" s="193"/>
      <c r="AF1811" s="193"/>
    </row>
    <row r="1812" spans="1:32">
      <c r="A1812" s="193"/>
      <c r="B1812" s="193"/>
      <c r="C1812" s="193"/>
      <c r="D1812" s="193"/>
      <c r="E1812" s="193"/>
      <c r="F1812" s="193"/>
      <c r="G1812" s="193"/>
      <c r="H1812" s="193"/>
      <c r="I1812" s="193"/>
      <c r="J1812" s="193"/>
      <c r="K1812" s="193"/>
      <c r="L1812" s="193"/>
      <c r="M1812" s="193"/>
      <c r="N1812" s="193"/>
      <c r="O1812" s="193"/>
      <c r="P1812" s="193"/>
      <c r="Q1812" s="193"/>
      <c r="R1812" s="193"/>
      <c r="S1812" s="193"/>
      <c r="T1812" s="193"/>
      <c r="U1812" s="193"/>
      <c r="V1812" s="1068"/>
      <c r="W1812" s="1068"/>
      <c r="X1812" s="1321"/>
      <c r="Y1812" s="1068"/>
      <c r="Z1812" s="193"/>
      <c r="AA1812" s="193"/>
      <c r="AB1812" s="193"/>
      <c r="AC1812" s="193"/>
      <c r="AD1812" s="193"/>
      <c r="AE1812" s="193"/>
      <c r="AF1812" s="193"/>
    </row>
    <row r="1813" spans="1:32">
      <c r="A1813" s="193"/>
      <c r="B1813" s="193"/>
      <c r="C1813" s="193"/>
      <c r="D1813" s="193"/>
      <c r="E1813" s="193"/>
      <c r="F1813" s="193"/>
      <c r="G1813" s="193"/>
      <c r="H1813" s="193"/>
      <c r="I1813" s="193"/>
      <c r="J1813" s="193"/>
      <c r="K1813" s="193"/>
      <c r="L1813" s="193"/>
      <c r="M1813" s="193"/>
      <c r="N1813" s="193"/>
      <c r="O1813" s="193"/>
      <c r="P1813" s="193"/>
      <c r="Q1813" s="193"/>
      <c r="R1813" s="193"/>
      <c r="S1813" s="193"/>
      <c r="T1813" s="193"/>
      <c r="U1813" s="193"/>
      <c r="V1813" s="1068"/>
      <c r="W1813" s="1068"/>
      <c r="X1813" s="1321"/>
      <c r="Y1813" s="1068"/>
      <c r="Z1813" s="193"/>
      <c r="AA1813" s="193"/>
      <c r="AB1813" s="193"/>
      <c r="AC1813" s="193"/>
      <c r="AD1813" s="193"/>
      <c r="AE1813" s="193"/>
      <c r="AF1813" s="193"/>
    </row>
    <row r="1814" spans="1:32">
      <c r="A1814" s="193"/>
      <c r="B1814" s="193"/>
      <c r="C1814" s="193"/>
      <c r="D1814" s="193"/>
      <c r="E1814" s="193"/>
      <c r="F1814" s="193"/>
      <c r="G1814" s="193"/>
      <c r="H1814" s="193"/>
      <c r="I1814" s="193"/>
      <c r="J1814" s="193"/>
      <c r="K1814" s="193"/>
      <c r="L1814" s="193"/>
      <c r="M1814" s="193"/>
      <c r="N1814" s="193"/>
      <c r="O1814" s="193"/>
      <c r="P1814" s="193"/>
      <c r="Q1814" s="193"/>
      <c r="R1814" s="193"/>
      <c r="S1814" s="193"/>
      <c r="T1814" s="193"/>
      <c r="U1814" s="193"/>
      <c r="V1814" s="1068"/>
      <c r="W1814" s="1068"/>
      <c r="X1814" s="1321"/>
      <c r="Y1814" s="1068"/>
      <c r="Z1814" s="193"/>
      <c r="AA1814" s="193"/>
      <c r="AB1814" s="193"/>
      <c r="AC1814" s="193"/>
      <c r="AD1814" s="193"/>
      <c r="AE1814" s="193"/>
      <c r="AF1814" s="193"/>
    </row>
    <row r="1815" spans="1:32">
      <c r="A1815" s="193"/>
      <c r="B1815" s="193"/>
      <c r="C1815" s="193"/>
      <c r="D1815" s="193"/>
      <c r="E1815" s="193"/>
      <c r="F1815" s="193"/>
      <c r="G1815" s="193"/>
      <c r="H1815" s="193"/>
      <c r="I1815" s="193"/>
      <c r="J1815" s="193"/>
      <c r="K1815" s="193"/>
      <c r="L1815" s="193"/>
      <c r="M1815" s="193"/>
      <c r="N1815" s="193"/>
      <c r="O1815" s="193"/>
      <c r="P1815" s="193"/>
      <c r="Q1815" s="193"/>
      <c r="R1815" s="193"/>
      <c r="S1815" s="193"/>
      <c r="T1815" s="193"/>
      <c r="U1815" s="193"/>
      <c r="V1815" s="1068"/>
      <c r="W1815" s="1068"/>
      <c r="X1815" s="1321"/>
      <c r="Y1815" s="1068"/>
      <c r="Z1815" s="193"/>
      <c r="AA1815" s="193"/>
      <c r="AB1815" s="193"/>
      <c r="AC1815" s="193"/>
      <c r="AD1815" s="193"/>
      <c r="AE1815" s="193"/>
      <c r="AF1815" s="193"/>
    </row>
    <row r="1816" spans="1:32">
      <c r="A1816" s="193"/>
      <c r="B1816" s="193"/>
      <c r="C1816" s="193"/>
      <c r="D1816" s="193"/>
      <c r="E1816" s="193"/>
      <c r="F1816" s="193"/>
      <c r="G1816" s="193"/>
      <c r="H1816" s="193"/>
      <c r="I1816" s="193"/>
      <c r="J1816" s="193"/>
      <c r="K1816" s="193"/>
      <c r="L1816" s="193"/>
      <c r="M1816" s="193"/>
      <c r="N1816" s="193"/>
      <c r="O1816" s="193"/>
      <c r="P1816" s="193"/>
      <c r="Q1816" s="193"/>
      <c r="R1816" s="193"/>
      <c r="S1816" s="193"/>
      <c r="T1816" s="193"/>
      <c r="U1816" s="193"/>
      <c r="V1816" s="1068"/>
      <c r="W1816" s="1068"/>
      <c r="X1816" s="1321"/>
      <c r="Y1816" s="1068"/>
      <c r="Z1816" s="193"/>
      <c r="AA1816" s="193"/>
      <c r="AB1816" s="193"/>
      <c r="AC1816" s="193"/>
      <c r="AD1816" s="193"/>
      <c r="AE1816" s="193"/>
      <c r="AF1816" s="193"/>
    </row>
    <row r="1817" spans="1:32">
      <c r="A1817" s="193"/>
      <c r="B1817" s="193"/>
      <c r="C1817" s="193"/>
      <c r="D1817" s="193"/>
      <c r="E1817" s="193"/>
      <c r="F1817" s="193"/>
      <c r="G1817" s="193"/>
      <c r="H1817" s="193"/>
      <c r="I1817" s="193"/>
      <c r="J1817" s="193"/>
      <c r="K1817" s="193"/>
      <c r="L1817" s="193"/>
      <c r="M1817" s="193"/>
      <c r="N1817" s="193"/>
      <c r="O1817" s="193"/>
      <c r="P1817" s="193"/>
      <c r="Q1817" s="193"/>
      <c r="R1817" s="193"/>
      <c r="S1817" s="193"/>
      <c r="T1817" s="193"/>
      <c r="U1817" s="193"/>
      <c r="V1817" s="1068"/>
      <c r="W1817" s="1068"/>
      <c r="X1817" s="1321"/>
      <c r="Y1817" s="1068"/>
      <c r="Z1817" s="193"/>
      <c r="AA1817" s="193"/>
      <c r="AB1817" s="193"/>
      <c r="AC1817" s="193"/>
      <c r="AD1817" s="193"/>
      <c r="AE1817" s="193"/>
      <c r="AF1817" s="193"/>
    </row>
    <row r="1818" spans="1:32">
      <c r="A1818" s="193"/>
      <c r="B1818" s="193"/>
      <c r="C1818" s="193"/>
      <c r="D1818" s="193"/>
      <c r="E1818" s="193"/>
      <c r="F1818" s="193"/>
      <c r="G1818" s="193"/>
      <c r="H1818" s="193"/>
      <c r="I1818" s="193"/>
      <c r="J1818" s="193"/>
      <c r="K1818" s="193"/>
      <c r="L1818" s="193"/>
      <c r="M1818" s="193"/>
      <c r="N1818" s="193"/>
      <c r="O1818" s="193"/>
      <c r="P1818" s="193"/>
      <c r="Q1818" s="193"/>
      <c r="R1818" s="193"/>
      <c r="S1818" s="193"/>
      <c r="T1818" s="193"/>
      <c r="U1818" s="193"/>
      <c r="V1818" s="1068"/>
      <c r="W1818" s="1068"/>
      <c r="X1818" s="1321"/>
      <c r="Y1818" s="1068"/>
      <c r="Z1818" s="193"/>
      <c r="AA1818" s="193"/>
      <c r="AB1818" s="193"/>
      <c r="AC1818" s="193"/>
      <c r="AD1818" s="193"/>
      <c r="AE1818" s="193"/>
      <c r="AF1818" s="193"/>
    </row>
    <row r="1819" spans="1:32">
      <c r="A1819" s="193"/>
      <c r="B1819" s="193"/>
      <c r="C1819" s="193"/>
      <c r="D1819" s="193"/>
      <c r="E1819" s="193"/>
      <c r="F1819" s="193"/>
      <c r="G1819" s="193"/>
      <c r="H1819" s="193"/>
      <c r="I1819" s="193"/>
      <c r="J1819" s="193"/>
      <c r="K1819" s="193"/>
      <c r="L1819" s="193"/>
      <c r="M1819" s="193"/>
      <c r="N1819" s="193"/>
      <c r="O1819" s="193"/>
      <c r="P1819" s="193"/>
      <c r="Q1819" s="193"/>
      <c r="R1819" s="193"/>
      <c r="S1819" s="193"/>
      <c r="T1819" s="193"/>
      <c r="U1819" s="193"/>
      <c r="V1819" s="1068"/>
      <c r="W1819" s="1068"/>
      <c r="X1819" s="1321"/>
      <c r="Y1819" s="1068"/>
      <c r="Z1819" s="193"/>
      <c r="AA1819" s="193"/>
      <c r="AB1819" s="193"/>
      <c r="AC1819" s="193"/>
      <c r="AD1819" s="193"/>
      <c r="AE1819" s="193"/>
      <c r="AF1819" s="193"/>
    </row>
    <row r="1820" spans="1:32">
      <c r="A1820" s="193"/>
      <c r="B1820" s="193"/>
      <c r="C1820" s="193"/>
      <c r="D1820" s="193"/>
      <c r="E1820" s="193"/>
      <c r="F1820" s="193"/>
      <c r="G1820" s="193"/>
      <c r="H1820" s="193"/>
      <c r="I1820" s="193"/>
      <c r="J1820" s="193"/>
      <c r="K1820" s="193"/>
      <c r="L1820" s="193"/>
      <c r="M1820" s="193"/>
      <c r="N1820" s="193"/>
      <c r="O1820" s="193"/>
      <c r="P1820" s="193"/>
      <c r="Q1820" s="193"/>
      <c r="R1820" s="193"/>
      <c r="S1820" s="193"/>
      <c r="T1820" s="193"/>
      <c r="U1820" s="193"/>
      <c r="V1820" s="1068"/>
      <c r="W1820" s="1068"/>
      <c r="X1820" s="1321"/>
      <c r="Y1820" s="1068"/>
      <c r="Z1820" s="193"/>
      <c r="AA1820" s="193"/>
      <c r="AB1820" s="193"/>
      <c r="AC1820" s="193"/>
      <c r="AD1820" s="193"/>
      <c r="AE1820" s="193"/>
      <c r="AF1820" s="193"/>
    </row>
    <row r="1821" spans="1:32">
      <c r="A1821" s="193"/>
      <c r="B1821" s="193"/>
      <c r="C1821" s="193"/>
      <c r="D1821" s="193"/>
      <c r="E1821" s="193"/>
      <c r="F1821" s="193"/>
      <c r="G1821" s="193"/>
      <c r="H1821" s="193"/>
      <c r="I1821" s="193"/>
      <c r="J1821" s="193"/>
      <c r="K1821" s="193"/>
      <c r="L1821" s="193"/>
      <c r="M1821" s="193"/>
      <c r="N1821" s="193"/>
      <c r="O1821" s="193"/>
      <c r="P1821" s="193"/>
      <c r="Q1821" s="193"/>
      <c r="R1821" s="193"/>
      <c r="S1821" s="193"/>
      <c r="T1821" s="193"/>
      <c r="U1821" s="193"/>
      <c r="V1821" s="1068"/>
      <c r="W1821" s="1068"/>
      <c r="X1821" s="1321"/>
      <c r="Y1821" s="1068"/>
      <c r="Z1821" s="193"/>
      <c r="AA1821" s="193"/>
      <c r="AB1821" s="193"/>
      <c r="AC1821" s="193"/>
      <c r="AD1821" s="193"/>
      <c r="AE1821" s="193"/>
      <c r="AF1821" s="193"/>
    </row>
    <row r="1822" spans="1:32">
      <c r="A1822" s="193"/>
      <c r="B1822" s="193"/>
      <c r="C1822" s="193"/>
      <c r="D1822" s="193"/>
      <c r="E1822" s="193"/>
      <c r="F1822" s="193"/>
      <c r="G1822" s="193"/>
      <c r="H1822" s="193"/>
      <c r="I1822" s="193"/>
      <c r="J1822" s="193"/>
      <c r="K1822" s="193"/>
      <c r="L1822" s="193"/>
      <c r="M1822" s="193"/>
      <c r="N1822" s="193"/>
      <c r="O1822" s="193"/>
      <c r="P1822" s="193"/>
      <c r="Q1822" s="193"/>
      <c r="R1822" s="193"/>
      <c r="S1822" s="193"/>
      <c r="T1822" s="193"/>
      <c r="U1822" s="193"/>
      <c r="V1822" s="1068"/>
      <c r="W1822" s="1068"/>
      <c r="X1822" s="1321"/>
      <c r="Y1822" s="1068"/>
      <c r="Z1822" s="193"/>
      <c r="AA1822" s="193"/>
      <c r="AB1822" s="193"/>
      <c r="AC1822" s="193"/>
      <c r="AD1822" s="193"/>
      <c r="AE1822" s="193"/>
      <c r="AF1822" s="193"/>
    </row>
    <row r="1823" spans="1:32">
      <c r="A1823" s="193"/>
      <c r="B1823" s="193"/>
      <c r="C1823" s="193"/>
      <c r="D1823" s="193"/>
      <c r="E1823" s="193"/>
      <c r="F1823" s="193"/>
      <c r="G1823" s="193"/>
      <c r="H1823" s="193"/>
      <c r="I1823" s="193"/>
      <c r="J1823" s="193"/>
      <c r="K1823" s="193"/>
      <c r="L1823" s="193"/>
      <c r="M1823" s="193"/>
      <c r="N1823" s="193"/>
      <c r="O1823" s="193"/>
      <c r="P1823" s="193"/>
      <c r="Q1823" s="193"/>
      <c r="R1823" s="193"/>
      <c r="S1823" s="193"/>
      <c r="T1823" s="193"/>
      <c r="U1823" s="193"/>
      <c r="V1823" s="1068"/>
      <c r="W1823" s="1068"/>
      <c r="X1823" s="1321"/>
      <c r="Y1823" s="1068"/>
      <c r="Z1823" s="193"/>
      <c r="AA1823" s="193"/>
      <c r="AB1823" s="193"/>
      <c r="AC1823" s="193"/>
      <c r="AD1823" s="193"/>
      <c r="AE1823" s="193"/>
      <c r="AF1823" s="193"/>
    </row>
    <row r="1824" spans="1:32">
      <c r="A1824" s="193"/>
      <c r="B1824" s="193"/>
      <c r="C1824" s="193"/>
      <c r="D1824" s="193"/>
      <c r="E1824" s="193"/>
      <c r="F1824" s="193"/>
      <c r="G1824" s="193"/>
      <c r="H1824" s="193"/>
      <c r="I1824" s="193"/>
      <c r="J1824" s="193"/>
      <c r="K1824" s="193"/>
      <c r="L1824" s="193"/>
      <c r="M1824" s="193"/>
      <c r="N1824" s="193"/>
      <c r="O1824" s="193"/>
      <c r="P1824" s="193"/>
      <c r="Q1824" s="193"/>
      <c r="R1824" s="193"/>
      <c r="S1824" s="193"/>
      <c r="T1824" s="193"/>
      <c r="U1824" s="193"/>
      <c r="V1824" s="1068"/>
      <c r="W1824" s="1068"/>
      <c r="X1824" s="1321"/>
      <c r="Y1824" s="1068"/>
      <c r="Z1824" s="193"/>
      <c r="AA1824" s="193"/>
      <c r="AB1824" s="193"/>
      <c r="AC1824" s="193"/>
      <c r="AD1824" s="193"/>
      <c r="AE1824" s="193"/>
      <c r="AF1824" s="193"/>
    </row>
    <row r="1825" spans="1:32">
      <c r="A1825" s="193"/>
      <c r="B1825" s="193"/>
      <c r="C1825" s="193"/>
      <c r="D1825" s="193"/>
      <c r="E1825" s="193"/>
      <c r="F1825" s="193"/>
      <c r="G1825" s="193"/>
      <c r="H1825" s="193"/>
      <c r="I1825" s="193"/>
      <c r="J1825" s="193"/>
      <c r="K1825" s="193"/>
      <c r="L1825" s="193"/>
      <c r="M1825" s="193"/>
      <c r="N1825" s="193"/>
      <c r="O1825" s="193"/>
      <c r="P1825" s="193"/>
      <c r="Q1825" s="193"/>
      <c r="R1825" s="193"/>
      <c r="S1825" s="193"/>
      <c r="T1825" s="193"/>
      <c r="U1825" s="193"/>
      <c r="V1825" s="1068"/>
      <c r="W1825" s="1068"/>
      <c r="X1825" s="1321"/>
      <c r="Y1825" s="1068"/>
      <c r="Z1825" s="193"/>
      <c r="AA1825" s="193"/>
      <c r="AB1825" s="193"/>
      <c r="AC1825" s="193"/>
      <c r="AD1825" s="193"/>
      <c r="AE1825" s="193"/>
      <c r="AF1825" s="193"/>
    </row>
    <row r="1826" spans="1:32">
      <c r="A1826" s="193"/>
      <c r="B1826" s="193"/>
      <c r="C1826" s="193"/>
      <c r="D1826" s="193"/>
      <c r="E1826" s="193"/>
      <c r="F1826" s="193"/>
      <c r="G1826" s="193"/>
      <c r="H1826" s="193"/>
      <c r="I1826" s="193"/>
      <c r="J1826" s="193"/>
      <c r="K1826" s="193"/>
      <c r="L1826" s="193"/>
      <c r="M1826" s="193"/>
      <c r="N1826" s="193"/>
      <c r="O1826" s="193"/>
      <c r="P1826" s="193"/>
      <c r="Q1826" s="193"/>
      <c r="R1826" s="193"/>
      <c r="S1826" s="193"/>
      <c r="T1826" s="193"/>
      <c r="U1826" s="193"/>
      <c r="V1826" s="1068"/>
      <c r="W1826" s="1068"/>
      <c r="X1826" s="1321"/>
      <c r="Y1826" s="1068"/>
      <c r="Z1826" s="193"/>
      <c r="AA1826" s="193"/>
      <c r="AB1826" s="193"/>
      <c r="AC1826" s="193"/>
      <c r="AD1826" s="193"/>
      <c r="AE1826" s="193"/>
      <c r="AF1826" s="193"/>
    </row>
    <row r="1827" spans="1:32">
      <c r="A1827" s="193"/>
      <c r="B1827" s="193"/>
      <c r="C1827" s="193"/>
      <c r="D1827" s="193"/>
      <c r="E1827" s="193"/>
      <c r="F1827" s="193"/>
      <c r="G1827" s="193"/>
      <c r="H1827" s="193"/>
      <c r="I1827" s="193"/>
      <c r="J1827" s="193"/>
      <c r="K1827" s="193"/>
      <c r="L1827" s="193"/>
      <c r="M1827" s="193"/>
      <c r="N1827" s="193"/>
      <c r="O1827" s="193"/>
      <c r="P1827" s="193"/>
      <c r="Q1827" s="193"/>
      <c r="R1827" s="193"/>
      <c r="S1827" s="193"/>
      <c r="T1827" s="193"/>
      <c r="U1827" s="193"/>
      <c r="V1827" s="1068"/>
      <c r="W1827" s="1068"/>
      <c r="X1827" s="1321"/>
      <c r="Y1827" s="1068"/>
      <c r="Z1827" s="193"/>
      <c r="AA1827" s="193"/>
      <c r="AB1827" s="193"/>
      <c r="AC1827" s="193"/>
      <c r="AD1827" s="193"/>
      <c r="AE1827" s="193"/>
      <c r="AF1827" s="193"/>
    </row>
    <row r="1828" spans="1:32">
      <c r="A1828" s="193"/>
      <c r="B1828" s="193"/>
      <c r="C1828" s="193"/>
      <c r="D1828" s="193"/>
      <c r="E1828" s="193"/>
      <c r="F1828" s="193"/>
      <c r="G1828" s="193"/>
      <c r="H1828" s="193"/>
      <c r="I1828" s="193"/>
      <c r="J1828" s="193"/>
      <c r="K1828" s="193"/>
      <c r="L1828" s="193"/>
      <c r="M1828" s="193"/>
      <c r="N1828" s="193"/>
      <c r="O1828" s="193"/>
      <c r="P1828" s="193"/>
      <c r="Q1828" s="193"/>
      <c r="R1828" s="193"/>
      <c r="S1828" s="193"/>
      <c r="T1828" s="193"/>
      <c r="U1828" s="193"/>
      <c r="V1828" s="1068"/>
      <c r="W1828" s="1068"/>
      <c r="X1828" s="1321"/>
      <c r="Y1828" s="1068"/>
      <c r="Z1828" s="193"/>
      <c r="AA1828" s="193"/>
      <c r="AB1828" s="193"/>
      <c r="AC1828" s="193"/>
      <c r="AD1828" s="193"/>
      <c r="AE1828" s="193"/>
      <c r="AF1828" s="193"/>
    </row>
    <row r="1829" spans="1:32">
      <c r="A1829" s="193"/>
      <c r="B1829" s="193"/>
      <c r="C1829" s="193"/>
      <c r="D1829" s="193"/>
      <c r="E1829" s="193"/>
      <c r="F1829" s="193"/>
      <c r="G1829" s="193"/>
      <c r="H1829" s="193"/>
      <c r="I1829" s="193"/>
      <c r="J1829" s="193"/>
      <c r="K1829" s="193"/>
      <c r="L1829" s="193"/>
      <c r="M1829" s="193"/>
      <c r="N1829" s="193"/>
      <c r="O1829" s="193"/>
      <c r="P1829" s="193"/>
      <c r="Q1829" s="193"/>
      <c r="R1829" s="193"/>
      <c r="S1829" s="193"/>
      <c r="T1829" s="193"/>
      <c r="U1829" s="193"/>
      <c r="V1829" s="1068"/>
      <c r="W1829" s="1068"/>
      <c r="X1829" s="1321"/>
      <c r="Y1829" s="1068"/>
      <c r="Z1829" s="193"/>
      <c r="AA1829" s="193"/>
      <c r="AB1829" s="193"/>
      <c r="AC1829" s="193"/>
      <c r="AD1829" s="193"/>
      <c r="AE1829" s="193"/>
      <c r="AF1829" s="193"/>
    </row>
    <row r="1830" spans="1:32">
      <c r="A1830" s="193"/>
      <c r="B1830" s="193"/>
      <c r="C1830" s="193"/>
      <c r="D1830" s="193"/>
      <c r="E1830" s="193"/>
      <c r="F1830" s="193"/>
      <c r="G1830" s="193"/>
      <c r="H1830" s="193"/>
      <c r="I1830" s="193"/>
      <c r="J1830" s="193"/>
      <c r="K1830" s="193"/>
      <c r="L1830" s="193"/>
      <c r="M1830" s="193"/>
      <c r="N1830" s="193"/>
      <c r="O1830" s="193"/>
      <c r="P1830" s="193"/>
      <c r="Q1830" s="193"/>
      <c r="R1830" s="193"/>
      <c r="S1830" s="193"/>
      <c r="T1830" s="193"/>
      <c r="U1830" s="193"/>
      <c r="V1830" s="1068"/>
      <c r="W1830" s="1068"/>
      <c r="X1830" s="1321"/>
      <c r="Y1830" s="1068"/>
      <c r="Z1830" s="193"/>
      <c r="AA1830" s="193"/>
      <c r="AB1830" s="193"/>
      <c r="AC1830" s="193"/>
      <c r="AD1830" s="193"/>
      <c r="AE1830" s="193"/>
      <c r="AF1830" s="193"/>
    </row>
    <row r="1831" spans="1:32">
      <c r="A1831" s="193"/>
      <c r="B1831" s="193"/>
      <c r="C1831" s="193"/>
      <c r="D1831" s="193"/>
      <c r="E1831" s="193"/>
      <c r="F1831" s="193"/>
      <c r="G1831" s="193"/>
      <c r="H1831" s="193"/>
      <c r="I1831" s="193"/>
      <c r="J1831" s="193"/>
      <c r="K1831" s="193"/>
      <c r="L1831" s="193"/>
      <c r="M1831" s="193"/>
      <c r="N1831" s="193"/>
      <c r="O1831" s="193"/>
      <c r="P1831" s="193"/>
      <c r="Q1831" s="193"/>
      <c r="R1831" s="193"/>
      <c r="S1831" s="193"/>
      <c r="T1831" s="193"/>
      <c r="U1831" s="193"/>
      <c r="V1831" s="1068"/>
      <c r="W1831" s="1068"/>
      <c r="X1831" s="1321"/>
      <c r="Y1831" s="1068"/>
      <c r="Z1831" s="193"/>
      <c r="AA1831" s="193"/>
      <c r="AB1831" s="193"/>
      <c r="AC1831" s="193"/>
      <c r="AD1831" s="193"/>
      <c r="AE1831" s="193"/>
      <c r="AF1831" s="193"/>
    </row>
    <row r="1832" spans="1:32">
      <c r="A1832" s="193"/>
      <c r="B1832" s="193"/>
      <c r="C1832" s="193"/>
      <c r="D1832" s="193"/>
      <c r="E1832" s="193"/>
      <c r="F1832" s="193"/>
      <c r="G1832" s="193"/>
      <c r="H1832" s="193"/>
      <c r="I1832" s="193"/>
      <c r="J1832" s="193"/>
      <c r="K1832" s="193"/>
      <c r="L1832" s="193"/>
      <c r="M1832" s="193"/>
      <c r="N1832" s="193"/>
      <c r="O1832" s="193"/>
      <c r="P1832" s="193"/>
      <c r="Q1832" s="193"/>
      <c r="R1832" s="193"/>
      <c r="S1832" s="193"/>
      <c r="T1832" s="193"/>
      <c r="U1832" s="193"/>
      <c r="V1832" s="1068"/>
      <c r="W1832" s="1068"/>
      <c r="X1832" s="1321"/>
      <c r="Y1832" s="1068"/>
      <c r="Z1832" s="193"/>
      <c r="AA1832" s="193"/>
      <c r="AB1832" s="193"/>
      <c r="AC1832" s="193"/>
      <c r="AD1832" s="193"/>
      <c r="AE1832" s="193"/>
      <c r="AF1832" s="193"/>
    </row>
    <row r="1833" spans="1:32">
      <c r="A1833" s="193"/>
      <c r="B1833" s="193"/>
      <c r="C1833" s="193"/>
      <c r="D1833" s="193"/>
      <c r="E1833" s="193"/>
      <c r="F1833" s="193"/>
      <c r="G1833" s="193"/>
      <c r="H1833" s="193"/>
      <c r="I1833" s="193"/>
      <c r="J1833" s="193"/>
      <c r="K1833" s="193"/>
      <c r="L1833" s="193"/>
      <c r="M1833" s="193"/>
      <c r="N1833" s="193"/>
      <c r="O1833" s="193"/>
      <c r="P1833" s="193"/>
      <c r="Q1833" s="193"/>
      <c r="R1833" s="193"/>
      <c r="S1833" s="193"/>
      <c r="T1833" s="193"/>
      <c r="U1833" s="193"/>
      <c r="V1833" s="1068"/>
      <c r="W1833" s="1068"/>
      <c r="X1833" s="1321"/>
      <c r="Y1833" s="1068"/>
      <c r="Z1833" s="193"/>
      <c r="AA1833" s="193"/>
      <c r="AB1833" s="193"/>
      <c r="AC1833" s="193"/>
      <c r="AD1833" s="193"/>
      <c r="AE1833" s="193"/>
      <c r="AF1833" s="193"/>
    </row>
    <row r="1834" spans="1:32">
      <c r="A1834" s="193"/>
      <c r="B1834" s="193"/>
      <c r="C1834" s="193"/>
      <c r="D1834" s="193"/>
      <c r="E1834" s="193"/>
      <c r="F1834" s="193"/>
      <c r="G1834" s="193"/>
      <c r="H1834" s="193"/>
      <c r="I1834" s="193"/>
      <c r="J1834" s="193"/>
      <c r="K1834" s="193"/>
      <c r="L1834" s="193"/>
      <c r="M1834" s="193"/>
      <c r="N1834" s="193"/>
      <c r="O1834" s="193"/>
      <c r="P1834" s="193"/>
      <c r="Q1834" s="193"/>
      <c r="R1834" s="193"/>
      <c r="S1834" s="193"/>
      <c r="T1834" s="193"/>
      <c r="U1834" s="193"/>
      <c r="V1834" s="1068"/>
      <c r="W1834" s="1068"/>
      <c r="X1834" s="1321"/>
      <c r="Y1834" s="1068"/>
      <c r="Z1834" s="193"/>
      <c r="AA1834" s="193"/>
      <c r="AB1834" s="193"/>
      <c r="AC1834" s="193"/>
      <c r="AD1834" s="193"/>
      <c r="AE1834" s="193"/>
      <c r="AF1834" s="193"/>
    </row>
    <row r="1835" spans="1:32">
      <c r="A1835" s="193"/>
      <c r="B1835" s="193"/>
      <c r="C1835" s="193"/>
      <c r="D1835" s="193"/>
      <c r="E1835" s="193"/>
      <c r="F1835" s="193"/>
      <c r="G1835" s="193"/>
      <c r="H1835" s="193"/>
      <c r="I1835" s="193"/>
      <c r="J1835" s="193"/>
      <c r="K1835" s="193"/>
      <c r="L1835" s="193"/>
      <c r="M1835" s="193"/>
      <c r="N1835" s="193"/>
      <c r="O1835" s="193"/>
      <c r="P1835" s="193"/>
      <c r="Q1835" s="193"/>
      <c r="R1835" s="193"/>
      <c r="S1835" s="193"/>
      <c r="T1835" s="193"/>
      <c r="U1835" s="193"/>
      <c r="V1835" s="1068"/>
      <c r="W1835" s="1068"/>
      <c r="X1835" s="1321"/>
      <c r="Y1835" s="1068"/>
      <c r="Z1835" s="193"/>
      <c r="AA1835" s="193"/>
      <c r="AB1835" s="193"/>
      <c r="AC1835" s="193"/>
      <c r="AD1835" s="193"/>
      <c r="AE1835" s="193"/>
      <c r="AF1835" s="193"/>
    </row>
    <row r="1836" spans="1:32">
      <c r="A1836" s="193"/>
      <c r="B1836" s="193"/>
      <c r="C1836" s="193"/>
      <c r="D1836" s="193"/>
      <c r="E1836" s="193"/>
      <c r="F1836" s="193"/>
      <c r="G1836" s="193"/>
      <c r="H1836" s="193"/>
      <c r="I1836" s="193"/>
      <c r="J1836" s="193"/>
      <c r="K1836" s="193"/>
      <c r="L1836" s="193"/>
      <c r="M1836" s="193"/>
      <c r="N1836" s="193"/>
      <c r="O1836" s="193"/>
      <c r="P1836" s="193"/>
      <c r="Q1836" s="193"/>
      <c r="R1836" s="193"/>
      <c r="S1836" s="193"/>
      <c r="T1836" s="193"/>
      <c r="U1836" s="193"/>
      <c r="V1836" s="1068"/>
      <c r="W1836" s="1068"/>
      <c r="X1836" s="1321"/>
      <c r="Y1836" s="1068"/>
      <c r="Z1836" s="193"/>
      <c r="AA1836" s="193"/>
      <c r="AB1836" s="193"/>
      <c r="AC1836" s="193"/>
      <c r="AD1836" s="193"/>
      <c r="AE1836" s="193"/>
      <c r="AF1836" s="193"/>
    </row>
    <row r="1837" spans="1:32">
      <c r="A1837" s="193"/>
      <c r="B1837" s="193"/>
      <c r="C1837" s="193"/>
      <c r="D1837" s="193"/>
      <c r="E1837" s="193"/>
      <c r="F1837" s="193"/>
      <c r="G1837" s="193"/>
      <c r="H1837" s="193"/>
      <c r="I1837" s="193"/>
      <c r="J1837" s="193"/>
      <c r="K1837" s="193"/>
      <c r="L1837" s="193"/>
      <c r="M1837" s="193"/>
      <c r="N1837" s="193"/>
      <c r="O1837" s="193"/>
      <c r="P1837" s="193"/>
      <c r="Q1837" s="193"/>
      <c r="R1837" s="193"/>
      <c r="S1837" s="193"/>
      <c r="T1837" s="193"/>
      <c r="U1837" s="193"/>
      <c r="V1837" s="1068"/>
      <c r="W1837" s="1068"/>
      <c r="X1837" s="1321"/>
      <c r="Y1837" s="1068"/>
      <c r="Z1837" s="193"/>
      <c r="AA1837" s="193"/>
      <c r="AB1837" s="193"/>
      <c r="AC1837" s="193"/>
      <c r="AD1837" s="193"/>
      <c r="AE1837" s="193"/>
      <c r="AF1837" s="193"/>
    </row>
    <row r="1838" spans="1:32">
      <c r="A1838" s="193"/>
      <c r="B1838" s="193"/>
      <c r="C1838" s="193"/>
      <c r="D1838" s="193"/>
      <c r="E1838" s="193"/>
      <c r="F1838" s="193"/>
      <c r="G1838" s="193"/>
      <c r="H1838" s="193"/>
      <c r="I1838" s="193"/>
      <c r="J1838" s="193"/>
      <c r="K1838" s="193"/>
      <c r="L1838" s="193"/>
      <c r="M1838" s="193"/>
      <c r="N1838" s="193"/>
      <c r="O1838" s="193"/>
      <c r="P1838" s="193"/>
      <c r="Q1838" s="193"/>
      <c r="R1838" s="193"/>
      <c r="S1838" s="193"/>
      <c r="T1838" s="193"/>
      <c r="U1838" s="193"/>
      <c r="V1838" s="1068"/>
      <c r="W1838" s="1068"/>
      <c r="X1838" s="1321"/>
      <c r="Y1838" s="1068"/>
      <c r="Z1838" s="193"/>
      <c r="AA1838" s="193"/>
      <c r="AB1838" s="193"/>
      <c r="AC1838" s="193"/>
      <c r="AD1838" s="193"/>
      <c r="AE1838" s="193"/>
      <c r="AF1838" s="193"/>
    </row>
    <row r="1839" spans="1:32">
      <c r="A1839" s="193"/>
      <c r="B1839" s="193"/>
      <c r="C1839" s="193"/>
      <c r="D1839" s="193"/>
      <c r="E1839" s="193"/>
      <c r="F1839" s="193"/>
      <c r="G1839" s="193"/>
      <c r="H1839" s="193"/>
      <c r="I1839" s="193"/>
      <c r="J1839" s="193"/>
      <c r="K1839" s="193"/>
      <c r="L1839" s="193"/>
      <c r="M1839" s="193"/>
      <c r="N1839" s="193"/>
      <c r="O1839" s="193"/>
      <c r="P1839" s="193"/>
      <c r="Q1839" s="193"/>
      <c r="R1839" s="193"/>
      <c r="S1839" s="193"/>
      <c r="T1839" s="193"/>
      <c r="U1839" s="193"/>
      <c r="V1839" s="1068"/>
      <c r="W1839" s="1068"/>
      <c r="X1839" s="1321"/>
      <c r="Y1839" s="1068"/>
      <c r="Z1839" s="193"/>
      <c r="AA1839" s="193"/>
      <c r="AB1839" s="193"/>
      <c r="AC1839" s="193"/>
      <c r="AD1839" s="193"/>
      <c r="AE1839" s="193"/>
      <c r="AF1839" s="193"/>
    </row>
    <row r="1840" spans="1:32">
      <c r="A1840" s="193"/>
      <c r="B1840" s="193"/>
      <c r="C1840" s="193"/>
      <c r="D1840" s="193"/>
      <c r="E1840" s="193"/>
      <c r="F1840" s="193"/>
      <c r="G1840" s="193"/>
      <c r="H1840" s="193"/>
      <c r="I1840" s="193"/>
      <c r="J1840" s="193"/>
      <c r="K1840" s="193"/>
      <c r="L1840" s="193"/>
      <c r="M1840" s="193"/>
      <c r="N1840" s="193"/>
      <c r="O1840" s="193"/>
      <c r="P1840" s="193"/>
      <c r="Q1840" s="193"/>
      <c r="R1840" s="193"/>
      <c r="S1840" s="193"/>
      <c r="T1840" s="193"/>
      <c r="U1840" s="193"/>
      <c r="V1840" s="1068"/>
      <c r="W1840" s="1068"/>
      <c r="X1840" s="1321"/>
      <c r="Y1840" s="1068"/>
      <c r="Z1840" s="193"/>
      <c r="AA1840" s="193"/>
      <c r="AB1840" s="193"/>
      <c r="AC1840" s="193"/>
      <c r="AD1840" s="193"/>
      <c r="AE1840" s="193"/>
      <c r="AF1840" s="193"/>
    </row>
    <row r="1841" spans="1:32">
      <c r="A1841" s="193"/>
      <c r="B1841" s="193"/>
      <c r="C1841" s="193"/>
      <c r="D1841" s="193"/>
      <c r="E1841" s="193"/>
      <c r="F1841" s="193"/>
      <c r="G1841" s="193"/>
      <c r="H1841" s="193"/>
      <c r="I1841" s="193"/>
      <c r="J1841" s="193"/>
      <c r="K1841" s="193"/>
      <c r="L1841" s="193"/>
      <c r="M1841" s="193"/>
      <c r="N1841" s="193"/>
      <c r="O1841" s="193"/>
      <c r="P1841" s="193"/>
      <c r="Q1841" s="193"/>
      <c r="R1841" s="193"/>
      <c r="S1841" s="193"/>
      <c r="T1841" s="193"/>
      <c r="U1841" s="193"/>
      <c r="V1841" s="1068"/>
      <c r="W1841" s="1068"/>
      <c r="X1841" s="1321"/>
      <c r="Y1841" s="1068"/>
      <c r="Z1841" s="193"/>
      <c r="AA1841" s="193"/>
      <c r="AB1841" s="193"/>
      <c r="AC1841" s="193"/>
      <c r="AD1841" s="193"/>
      <c r="AE1841" s="193"/>
      <c r="AF1841" s="193"/>
    </row>
    <row r="1842" spans="1:32">
      <c r="A1842" s="193"/>
      <c r="B1842" s="193"/>
      <c r="C1842" s="193"/>
      <c r="D1842" s="193"/>
      <c r="E1842" s="193"/>
      <c r="F1842" s="193"/>
      <c r="G1842" s="193"/>
      <c r="H1842" s="193"/>
      <c r="I1842" s="193"/>
      <c r="J1842" s="193"/>
      <c r="K1842" s="193"/>
      <c r="L1842" s="193"/>
      <c r="M1842" s="193"/>
      <c r="N1842" s="193"/>
      <c r="O1842" s="193"/>
      <c r="P1842" s="193"/>
      <c r="Q1842" s="193"/>
      <c r="R1842" s="193"/>
      <c r="S1842" s="193"/>
      <c r="T1842" s="193"/>
      <c r="U1842" s="193"/>
      <c r="V1842" s="1068"/>
      <c r="W1842" s="1068"/>
      <c r="X1842" s="1321"/>
      <c r="Y1842" s="1068"/>
      <c r="Z1842" s="193"/>
      <c r="AA1842" s="193"/>
      <c r="AB1842" s="193"/>
      <c r="AC1842" s="193"/>
      <c r="AD1842" s="193"/>
      <c r="AE1842" s="193"/>
      <c r="AF1842" s="193"/>
    </row>
    <row r="1843" spans="1:32">
      <c r="A1843" s="193"/>
      <c r="B1843" s="193"/>
      <c r="C1843" s="193"/>
      <c r="D1843" s="193"/>
      <c r="E1843" s="193"/>
      <c r="F1843" s="193"/>
      <c r="G1843" s="193"/>
      <c r="H1843" s="193"/>
      <c r="I1843" s="193"/>
      <c r="J1843" s="193"/>
      <c r="K1843" s="193"/>
      <c r="L1843" s="193"/>
      <c r="M1843" s="193"/>
      <c r="N1843" s="193"/>
      <c r="O1843" s="193"/>
      <c r="P1843" s="193"/>
      <c r="Q1843" s="193"/>
      <c r="R1843" s="193"/>
      <c r="S1843" s="193"/>
      <c r="T1843" s="193"/>
      <c r="U1843" s="193"/>
      <c r="V1843" s="1068"/>
      <c r="W1843" s="1068"/>
      <c r="X1843" s="1321"/>
      <c r="Y1843" s="1068"/>
      <c r="Z1843" s="193"/>
      <c r="AA1843" s="193"/>
      <c r="AB1843" s="193"/>
      <c r="AC1843" s="193"/>
      <c r="AD1843" s="193"/>
      <c r="AE1843" s="193"/>
      <c r="AF1843" s="193"/>
    </row>
    <row r="1844" spans="1:32">
      <c r="A1844" s="193"/>
      <c r="B1844" s="193"/>
      <c r="C1844" s="193"/>
      <c r="D1844" s="193"/>
      <c r="E1844" s="193"/>
      <c r="F1844" s="193"/>
      <c r="G1844" s="193"/>
      <c r="H1844" s="193"/>
      <c r="I1844" s="193"/>
      <c r="J1844" s="193"/>
      <c r="K1844" s="193"/>
      <c r="L1844" s="193"/>
      <c r="M1844" s="193"/>
      <c r="N1844" s="193"/>
      <c r="O1844" s="193"/>
      <c r="P1844" s="193"/>
      <c r="Q1844" s="193"/>
      <c r="R1844" s="193"/>
      <c r="S1844" s="193"/>
      <c r="T1844" s="193"/>
      <c r="U1844" s="193"/>
      <c r="V1844" s="1068"/>
      <c r="W1844" s="1068"/>
      <c r="X1844" s="1321"/>
      <c r="Y1844" s="1068"/>
      <c r="Z1844" s="193"/>
      <c r="AA1844" s="193"/>
      <c r="AB1844" s="193"/>
      <c r="AC1844" s="193"/>
      <c r="AD1844" s="193"/>
      <c r="AE1844" s="193"/>
      <c r="AF1844" s="193"/>
    </row>
    <row r="1845" spans="1:32">
      <c r="A1845" s="193"/>
      <c r="B1845" s="193"/>
      <c r="C1845" s="193"/>
      <c r="D1845" s="193"/>
      <c r="E1845" s="193"/>
      <c r="F1845" s="193"/>
      <c r="G1845" s="193"/>
      <c r="H1845" s="193"/>
      <c r="I1845" s="193"/>
      <c r="J1845" s="193"/>
      <c r="K1845" s="193"/>
      <c r="L1845" s="193"/>
      <c r="M1845" s="193"/>
      <c r="N1845" s="193"/>
      <c r="O1845" s="193"/>
      <c r="P1845" s="193"/>
      <c r="Q1845" s="193"/>
      <c r="R1845" s="193"/>
      <c r="S1845" s="193"/>
      <c r="T1845" s="193"/>
      <c r="U1845" s="193"/>
      <c r="V1845" s="1068"/>
      <c r="W1845" s="1068"/>
      <c r="X1845" s="1321"/>
      <c r="Y1845" s="1068"/>
      <c r="Z1845" s="193"/>
      <c r="AA1845" s="193"/>
      <c r="AB1845" s="193"/>
      <c r="AC1845" s="193"/>
      <c r="AD1845" s="193"/>
      <c r="AE1845" s="193"/>
      <c r="AF1845" s="193"/>
    </row>
    <row r="1846" spans="1:32">
      <c r="A1846" s="193"/>
      <c r="B1846" s="193"/>
      <c r="C1846" s="193"/>
      <c r="D1846" s="193"/>
      <c r="E1846" s="193"/>
      <c r="F1846" s="193"/>
      <c r="G1846" s="193"/>
      <c r="H1846" s="193"/>
      <c r="I1846" s="193"/>
      <c r="J1846" s="193"/>
      <c r="K1846" s="193"/>
      <c r="L1846" s="193"/>
      <c r="M1846" s="193"/>
      <c r="N1846" s="193"/>
      <c r="O1846" s="193"/>
      <c r="P1846" s="193"/>
      <c r="Q1846" s="193"/>
      <c r="R1846" s="193"/>
      <c r="S1846" s="193"/>
      <c r="T1846" s="193"/>
      <c r="U1846" s="193"/>
      <c r="V1846" s="1068"/>
      <c r="W1846" s="1068"/>
      <c r="X1846" s="1321"/>
      <c r="Y1846" s="1068"/>
      <c r="Z1846" s="193"/>
      <c r="AA1846" s="193"/>
      <c r="AB1846" s="193"/>
      <c r="AC1846" s="193"/>
      <c r="AD1846" s="193"/>
      <c r="AE1846" s="193"/>
      <c r="AF1846" s="193"/>
    </row>
    <row r="1847" spans="1:32">
      <c r="A1847" s="193"/>
      <c r="B1847" s="193"/>
      <c r="C1847" s="193"/>
      <c r="D1847" s="193"/>
      <c r="E1847" s="193"/>
      <c r="F1847" s="193"/>
      <c r="G1847" s="193"/>
      <c r="H1847" s="193"/>
      <c r="I1847" s="193"/>
      <c r="J1847" s="193"/>
      <c r="K1847" s="193"/>
      <c r="L1847" s="193"/>
      <c r="M1847" s="193"/>
      <c r="N1847" s="193"/>
      <c r="O1847" s="193"/>
      <c r="P1847" s="193"/>
      <c r="Q1847" s="193"/>
      <c r="R1847" s="193"/>
      <c r="S1847" s="193"/>
      <c r="T1847" s="193"/>
      <c r="U1847" s="193"/>
      <c r="V1847" s="1068"/>
      <c r="W1847" s="1068"/>
      <c r="X1847" s="1321"/>
      <c r="Y1847" s="1068"/>
      <c r="Z1847" s="193"/>
      <c r="AA1847" s="193"/>
      <c r="AB1847" s="193"/>
      <c r="AC1847" s="193"/>
      <c r="AD1847" s="193"/>
      <c r="AE1847" s="193"/>
      <c r="AF1847" s="193"/>
    </row>
    <row r="1848" spans="1:32">
      <c r="A1848" s="193"/>
      <c r="B1848" s="193"/>
      <c r="C1848" s="193"/>
      <c r="D1848" s="193"/>
      <c r="E1848" s="193"/>
      <c r="F1848" s="193"/>
      <c r="G1848" s="193"/>
      <c r="H1848" s="193"/>
      <c r="I1848" s="193"/>
      <c r="J1848" s="193"/>
      <c r="K1848" s="193"/>
      <c r="L1848" s="193"/>
      <c r="M1848" s="193"/>
      <c r="N1848" s="193"/>
      <c r="O1848" s="193"/>
      <c r="P1848" s="193"/>
      <c r="Q1848" s="193"/>
      <c r="R1848" s="193"/>
      <c r="S1848" s="193"/>
      <c r="T1848" s="193"/>
      <c r="U1848" s="193"/>
      <c r="V1848" s="1068"/>
      <c r="W1848" s="1068"/>
      <c r="X1848" s="1321"/>
      <c r="Y1848" s="1068"/>
      <c r="Z1848" s="193"/>
      <c r="AA1848" s="193"/>
      <c r="AB1848" s="193"/>
      <c r="AC1848" s="193"/>
      <c r="AD1848" s="193"/>
      <c r="AE1848" s="193"/>
      <c r="AF1848" s="193"/>
    </row>
    <row r="1849" spans="1:32">
      <c r="A1849" s="193"/>
      <c r="B1849" s="193"/>
      <c r="C1849" s="193"/>
      <c r="D1849" s="193"/>
      <c r="E1849" s="193"/>
      <c r="F1849" s="193"/>
      <c r="G1849" s="193"/>
      <c r="H1849" s="193"/>
      <c r="I1849" s="193"/>
      <c r="J1849" s="193"/>
      <c r="K1849" s="193"/>
      <c r="L1849" s="193"/>
      <c r="M1849" s="193"/>
      <c r="N1849" s="193"/>
      <c r="O1849" s="193"/>
      <c r="P1849" s="193"/>
      <c r="Q1849" s="193"/>
      <c r="R1849" s="193"/>
      <c r="S1849" s="193"/>
      <c r="T1849" s="193"/>
      <c r="U1849" s="193"/>
      <c r="V1849" s="1068"/>
      <c r="W1849" s="1068"/>
      <c r="X1849" s="1321"/>
      <c r="Y1849" s="1068"/>
      <c r="Z1849" s="193"/>
      <c r="AA1849" s="193"/>
      <c r="AB1849" s="193"/>
      <c r="AC1849" s="193"/>
      <c r="AD1849" s="193"/>
      <c r="AE1849" s="193"/>
      <c r="AF1849" s="193"/>
    </row>
    <row r="1850" spans="1:32">
      <c r="A1850" s="193"/>
      <c r="B1850" s="193"/>
      <c r="C1850" s="193"/>
      <c r="D1850" s="193"/>
      <c r="E1850" s="193"/>
      <c r="F1850" s="193"/>
      <c r="G1850" s="193"/>
      <c r="H1850" s="193"/>
      <c r="I1850" s="193"/>
      <c r="J1850" s="193"/>
      <c r="K1850" s="193"/>
      <c r="L1850" s="193"/>
      <c r="M1850" s="193"/>
      <c r="N1850" s="193"/>
      <c r="O1850" s="193"/>
      <c r="P1850" s="193"/>
      <c r="Q1850" s="193"/>
      <c r="R1850" s="193"/>
      <c r="S1850" s="193"/>
      <c r="T1850" s="193"/>
      <c r="U1850" s="193"/>
      <c r="V1850" s="1068"/>
      <c r="W1850" s="1068"/>
      <c r="X1850" s="1321"/>
      <c r="Y1850" s="1068"/>
      <c r="Z1850" s="193"/>
      <c r="AA1850" s="193"/>
      <c r="AB1850" s="193"/>
      <c r="AC1850" s="193"/>
      <c r="AD1850" s="193"/>
      <c r="AE1850" s="193"/>
      <c r="AF1850" s="193"/>
    </row>
    <row r="1851" spans="1:32">
      <c r="A1851" s="193"/>
      <c r="B1851" s="193"/>
      <c r="C1851" s="193"/>
      <c r="D1851" s="193"/>
      <c r="E1851" s="193"/>
      <c r="F1851" s="193"/>
      <c r="G1851" s="193"/>
      <c r="H1851" s="193"/>
      <c r="I1851" s="193"/>
      <c r="J1851" s="193"/>
      <c r="K1851" s="193"/>
      <c r="L1851" s="193"/>
      <c r="M1851" s="193"/>
      <c r="N1851" s="193"/>
      <c r="O1851" s="193"/>
      <c r="P1851" s="193"/>
      <c r="Q1851" s="193"/>
      <c r="R1851" s="193"/>
      <c r="S1851" s="193"/>
      <c r="T1851" s="193"/>
      <c r="U1851" s="193"/>
      <c r="V1851" s="1068"/>
      <c r="W1851" s="1068"/>
      <c r="X1851" s="1321"/>
      <c r="Y1851" s="1068"/>
      <c r="Z1851" s="193"/>
      <c r="AA1851" s="193"/>
      <c r="AB1851" s="193"/>
      <c r="AC1851" s="193"/>
      <c r="AD1851" s="193"/>
      <c r="AE1851" s="193"/>
      <c r="AF1851" s="193"/>
    </row>
    <row r="1852" spans="1:32">
      <c r="A1852" s="193"/>
      <c r="B1852" s="193"/>
      <c r="C1852" s="193"/>
      <c r="D1852" s="193"/>
      <c r="E1852" s="193"/>
      <c r="F1852" s="193"/>
      <c r="G1852" s="193"/>
      <c r="H1852" s="193"/>
      <c r="I1852" s="193"/>
      <c r="J1852" s="193"/>
      <c r="K1852" s="193"/>
      <c r="L1852" s="193"/>
      <c r="M1852" s="193"/>
      <c r="N1852" s="193"/>
      <c r="O1852" s="193"/>
      <c r="P1852" s="193"/>
      <c r="Q1852" s="193"/>
      <c r="R1852" s="193"/>
      <c r="S1852" s="193"/>
      <c r="T1852" s="193"/>
      <c r="U1852" s="193"/>
      <c r="V1852" s="1068"/>
      <c r="W1852" s="1068"/>
      <c r="X1852" s="1321"/>
      <c r="Y1852" s="1068"/>
      <c r="Z1852" s="193"/>
      <c r="AA1852" s="193"/>
      <c r="AB1852" s="193"/>
      <c r="AC1852" s="193"/>
      <c r="AD1852" s="193"/>
      <c r="AE1852" s="193"/>
      <c r="AF1852" s="193"/>
    </row>
    <row r="1853" spans="1:32">
      <c r="A1853" s="193"/>
      <c r="B1853" s="193"/>
      <c r="C1853" s="193"/>
      <c r="D1853" s="193"/>
      <c r="E1853" s="193"/>
      <c r="F1853" s="193"/>
      <c r="G1853" s="193"/>
      <c r="H1853" s="193"/>
      <c r="I1853" s="193"/>
      <c r="J1853" s="193"/>
      <c r="K1853" s="193"/>
      <c r="L1853" s="193"/>
      <c r="M1853" s="193"/>
      <c r="N1853" s="193"/>
      <c r="O1853" s="193"/>
      <c r="P1853" s="193"/>
      <c r="Q1853" s="193"/>
      <c r="R1853" s="193"/>
      <c r="S1853" s="193"/>
      <c r="T1853" s="193"/>
      <c r="U1853" s="193"/>
      <c r="V1853" s="1068"/>
      <c r="W1853" s="1068"/>
      <c r="X1853" s="1321"/>
      <c r="Y1853" s="1068"/>
      <c r="Z1853" s="193"/>
      <c r="AA1853" s="193"/>
      <c r="AB1853" s="193"/>
      <c r="AC1853" s="193"/>
      <c r="AD1853" s="193"/>
      <c r="AE1853" s="193"/>
      <c r="AF1853" s="193"/>
    </row>
    <row r="1854" spans="1:32">
      <c r="A1854" s="193"/>
      <c r="B1854" s="193"/>
      <c r="C1854" s="193"/>
      <c r="D1854" s="193"/>
      <c r="E1854" s="193"/>
      <c r="F1854" s="193"/>
      <c r="G1854" s="193"/>
      <c r="H1854" s="193"/>
      <c r="I1854" s="193"/>
      <c r="J1854" s="193"/>
      <c r="K1854" s="193"/>
      <c r="L1854" s="193"/>
      <c r="M1854" s="193"/>
      <c r="N1854" s="193"/>
      <c r="O1854" s="193"/>
      <c r="P1854" s="193"/>
      <c r="Q1854" s="193"/>
      <c r="R1854" s="193"/>
      <c r="S1854" s="193"/>
      <c r="T1854" s="193"/>
      <c r="U1854" s="193"/>
      <c r="V1854" s="1068"/>
      <c r="W1854" s="1068"/>
      <c r="X1854" s="1321"/>
      <c r="Y1854" s="1068"/>
      <c r="Z1854" s="193"/>
      <c r="AA1854" s="193"/>
      <c r="AB1854" s="193"/>
      <c r="AC1854" s="193"/>
      <c r="AD1854" s="193"/>
      <c r="AE1854" s="193"/>
      <c r="AF1854" s="193"/>
    </row>
    <row r="1855" spans="1:32">
      <c r="A1855" s="193"/>
      <c r="B1855" s="193"/>
      <c r="C1855" s="193"/>
      <c r="D1855" s="193"/>
      <c r="E1855" s="193"/>
      <c r="F1855" s="193"/>
      <c r="G1855" s="193"/>
      <c r="H1855" s="193"/>
      <c r="I1855" s="193"/>
      <c r="J1855" s="193"/>
      <c r="K1855" s="193"/>
      <c r="L1855" s="193"/>
      <c r="M1855" s="193"/>
      <c r="N1855" s="193"/>
      <c r="O1855" s="193"/>
      <c r="P1855" s="193"/>
      <c r="Q1855" s="193"/>
      <c r="R1855" s="193"/>
      <c r="S1855" s="193"/>
      <c r="T1855" s="193"/>
      <c r="U1855" s="193"/>
      <c r="V1855" s="1068"/>
      <c r="W1855" s="1068"/>
      <c r="X1855" s="1321"/>
      <c r="Y1855" s="1068"/>
      <c r="Z1855" s="193"/>
      <c r="AA1855" s="193"/>
      <c r="AB1855" s="193"/>
      <c r="AC1855" s="193"/>
      <c r="AD1855" s="193"/>
      <c r="AE1855" s="193"/>
      <c r="AF1855" s="193"/>
    </row>
    <row r="1856" spans="1:32">
      <c r="A1856" s="193"/>
      <c r="B1856" s="193"/>
      <c r="C1856" s="193"/>
      <c r="D1856" s="193"/>
      <c r="E1856" s="193"/>
      <c r="F1856" s="193"/>
      <c r="G1856" s="193"/>
      <c r="H1856" s="193"/>
      <c r="I1856" s="193"/>
      <c r="J1856" s="193"/>
      <c r="K1856" s="193"/>
      <c r="L1856" s="193"/>
      <c r="M1856" s="193"/>
      <c r="N1856" s="193"/>
      <c r="O1856" s="193"/>
      <c r="P1856" s="193"/>
      <c r="Q1856" s="193"/>
      <c r="R1856" s="193"/>
      <c r="S1856" s="193"/>
      <c r="T1856" s="193"/>
      <c r="U1856" s="193"/>
      <c r="V1856" s="1068"/>
      <c r="W1856" s="1068"/>
      <c r="X1856" s="1321"/>
      <c r="Y1856" s="1068"/>
      <c r="Z1856" s="193"/>
      <c r="AA1856" s="193"/>
      <c r="AB1856" s="193"/>
      <c r="AC1856" s="193"/>
      <c r="AD1856" s="193"/>
      <c r="AE1856" s="193"/>
      <c r="AF1856" s="193"/>
    </row>
    <row r="1857" spans="1:32">
      <c r="A1857" s="193"/>
      <c r="B1857" s="193"/>
      <c r="C1857" s="193"/>
      <c r="D1857" s="193"/>
      <c r="E1857" s="193"/>
      <c r="F1857" s="193"/>
      <c r="G1857" s="193"/>
      <c r="H1857" s="193"/>
      <c r="I1857" s="193"/>
      <c r="J1857" s="193"/>
      <c r="K1857" s="193"/>
      <c r="L1857" s="193"/>
      <c r="M1857" s="193"/>
      <c r="N1857" s="193"/>
      <c r="O1857" s="193"/>
      <c r="P1857" s="193"/>
      <c r="Q1857" s="193"/>
      <c r="R1857" s="193"/>
      <c r="S1857" s="193"/>
      <c r="T1857" s="193"/>
      <c r="U1857" s="193"/>
      <c r="V1857" s="1068"/>
      <c r="W1857" s="1068"/>
      <c r="X1857" s="1321"/>
      <c r="Y1857" s="1068"/>
      <c r="Z1857" s="193"/>
      <c r="AA1857" s="193"/>
      <c r="AB1857" s="193"/>
      <c r="AC1857" s="193"/>
      <c r="AD1857" s="193"/>
      <c r="AE1857" s="193"/>
      <c r="AF1857" s="193"/>
    </row>
    <row r="1858" spans="1:32">
      <c r="A1858" s="193"/>
      <c r="B1858" s="193"/>
      <c r="C1858" s="193"/>
      <c r="D1858" s="193"/>
      <c r="E1858" s="193"/>
      <c r="F1858" s="193"/>
      <c r="G1858" s="193"/>
      <c r="H1858" s="193"/>
      <c r="I1858" s="193"/>
      <c r="J1858" s="193"/>
      <c r="K1858" s="193"/>
      <c r="L1858" s="193"/>
      <c r="M1858" s="193"/>
      <c r="N1858" s="193"/>
      <c r="O1858" s="193"/>
      <c r="P1858" s="193"/>
      <c r="Q1858" s="193"/>
      <c r="R1858" s="193"/>
      <c r="S1858" s="193"/>
      <c r="T1858" s="193"/>
      <c r="U1858" s="193"/>
      <c r="V1858" s="1068"/>
      <c r="W1858" s="1068"/>
      <c r="X1858" s="1321"/>
      <c r="Y1858" s="1068"/>
      <c r="Z1858" s="193"/>
      <c r="AA1858" s="193"/>
      <c r="AB1858" s="193"/>
      <c r="AC1858" s="193"/>
      <c r="AD1858" s="193"/>
      <c r="AE1858" s="193"/>
      <c r="AF1858" s="193"/>
    </row>
    <row r="1859" spans="1:32">
      <c r="A1859" s="193"/>
      <c r="B1859" s="193"/>
      <c r="C1859" s="193"/>
      <c r="D1859" s="193"/>
      <c r="E1859" s="193"/>
      <c r="F1859" s="193"/>
      <c r="G1859" s="193"/>
      <c r="H1859" s="193"/>
      <c r="I1859" s="193"/>
      <c r="J1859" s="193"/>
      <c r="K1859" s="193"/>
      <c r="L1859" s="193"/>
      <c r="M1859" s="193"/>
      <c r="N1859" s="193"/>
      <c r="O1859" s="193"/>
      <c r="P1859" s="193"/>
      <c r="Q1859" s="193"/>
      <c r="R1859" s="193"/>
      <c r="S1859" s="193"/>
      <c r="T1859" s="193"/>
      <c r="U1859" s="193"/>
      <c r="V1859" s="1068"/>
      <c r="W1859" s="1068"/>
      <c r="X1859" s="1321"/>
      <c r="Y1859" s="1068"/>
      <c r="Z1859" s="193"/>
      <c r="AA1859" s="193"/>
      <c r="AB1859" s="193"/>
      <c r="AC1859" s="193"/>
      <c r="AD1859" s="193"/>
      <c r="AE1859" s="193"/>
      <c r="AF1859" s="193"/>
    </row>
    <row r="1860" spans="1:32">
      <c r="A1860" s="193"/>
      <c r="B1860" s="193"/>
      <c r="C1860" s="193"/>
      <c r="D1860" s="193"/>
      <c r="E1860" s="193"/>
      <c r="F1860" s="193"/>
      <c r="G1860" s="193"/>
      <c r="H1860" s="193"/>
      <c r="I1860" s="193"/>
      <c r="J1860" s="193"/>
      <c r="K1860" s="193"/>
      <c r="L1860" s="193"/>
      <c r="M1860" s="193"/>
      <c r="N1860" s="193"/>
      <c r="O1860" s="193"/>
      <c r="P1860" s="193"/>
      <c r="Q1860" s="193"/>
      <c r="R1860" s="193"/>
      <c r="S1860" s="193"/>
      <c r="T1860" s="193"/>
      <c r="U1860" s="193"/>
      <c r="V1860" s="1068"/>
      <c r="W1860" s="1068"/>
      <c r="X1860" s="1321"/>
      <c r="Y1860" s="1068"/>
      <c r="Z1860" s="193"/>
      <c r="AA1860" s="193"/>
      <c r="AB1860" s="193"/>
      <c r="AC1860" s="193"/>
      <c r="AD1860" s="193"/>
      <c r="AE1860" s="193"/>
      <c r="AF1860" s="193"/>
    </row>
    <row r="1861" spans="1:32">
      <c r="A1861" s="193"/>
      <c r="B1861" s="193"/>
      <c r="C1861" s="193"/>
      <c r="D1861" s="193"/>
      <c r="E1861" s="193"/>
      <c r="F1861" s="193"/>
      <c r="G1861" s="193"/>
      <c r="H1861" s="193"/>
      <c r="I1861" s="193"/>
      <c r="J1861" s="193"/>
      <c r="K1861" s="193"/>
      <c r="L1861" s="193"/>
      <c r="M1861" s="193"/>
      <c r="N1861" s="193"/>
      <c r="O1861" s="193"/>
      <c r="P1861" s="193"/>
      <c r="Q1861" s="193"/>
      <c r="R1861" s="193"/>
      <c r="S1861" s="193"/>
      <c r="T1861" s="193"/>
      <c r="U1861" s="193"/>
      <c r="V1861" s="1068"/>
      <c r="W1861" s="1068"/>
      <c r="X1861" s="1321"/>
      <c r="Y1861" s="1068"/>
      <c r="Z1861" s="193"/>
      <c r="AA1861" s="193"/>
      <c r="AB1861" s="193"/>
      <c r="AC1861" s="193"/>
      <c r="AD1861" s="193"/>
      <c r="AE1861" s="193"/>
      <c r="AF1861" s="193"/>
    </row>
    <row r="1862" spans="1:32">
      <c r="A1862" s="193"/>
      <c r="B1862" s="193"/>
      <c r="C1862" s="193"/>
      <c r="D1862" s="193"/>
      <c r="E1862" s="193"/>
      <c r="F1862" s="193"/>
      <c r="G1862" s="193"/>
      <c r="H1862" s="193"/>
      <c r="I1862" s="193"/>
      <c r="J1862" s="193"/>
      <c r="K1862" s="193"/>
      <c r="L1862" s="193"/>
      <c r="M1862" s="193"/>
      <c r="N1862" s="193"/>
      <c r="O1862" s="193"/>
      <c r="P1862" s="193"/>
      <c r="Q1862" s="193"/>
      <c r="R1862" s="193"/>
      <c r="S1862" s="193"/>
      <c r="T1862" s="193"/>
      <c r="U1862" s="193"/>
      <c r="V1862" s="1068"/>
      <c r="W1862" s="1068"/>
      <c r="X1862" s="1321"/>
      <c r="Y1862" s="1068"/>
      <c r="Z1862" s="193"/>
      <c r="AA1862" s="193"/>
      <c r="AB1862" s="193"/>
      <c r="AC1862" s="193"/>
      <c r="AD1862" s="193"/>
      <c r="AE1862" s="193"/>
      <c r="AF1862" s="193"/>
    </row>
    <row r="1863" spans="1:32">
      <c r="A1863" s="193"/>
      <c r="B1863" s="193"/>
      <c r="C1863" s="193"/>
      <c r="D1863" s="193"/>
      <c r="E1863" s="193"/>
      <c r="F1863" s="193"/>
      <c r="G1863" s="193"/>
      <c r="H1863" s="193"/>
      <c r="I1863" s="193"/>
      <c r="J1863" s="193"/>
      <c r="K1863" s="193"/>
      <c r="L1863" s="193"/>
      <c r="M1863" s="193"/>
      <c r="N1863" s="193"/>
      <c r="O1863" s="193"/>
      <c r="P1863" s="193"/>
      <c r="Q1863" s="193"/>
      <c r="R1863" s="193"/>
      <c r="S1863" s="193"/>
      <c r="T1863" s="193"/>
      <c r="U1863" s="193"/>
      <c r="V1863" s="1068"/>
      <c r="W1863" s="1068"/>
      <c r="X1863" s="1321"/>
      <c r="Y1863" s="1068"/>
      <c r="Z1863" s="193"/>
      <c r="AA1863" s="193"/>
      <c r="AB1863" s="193"/>
      <c r="AC1863" s="193"/>
      <c r="AD1863" s="193"/>
      <c r="AE1863" s="193"/>
      <c r="AF1863" s="193"/>
    </row>
    <row r="1864" spans="1:32">
      <c r="A1864" s="193"/>
      <c r="B1864" s="193"/>
      <c r="C1864" s="193"/>
      <c r="D1864" s="193"/>
      <c r="E1864" s="193"/>
      <c r="F1864" s="193"/>
      <c r="G1864" s="193"/>
      <c r="H1864" s="193"/>
      <c r="I1864" s="193"/>
      <c r="J1864" s="193"/>
      <c r="K1864" s="193"/>
      <c r="L1864" s="193"/>
      <c r="M1864" s="193"/>
      <c r="N1864" s="193"/>
      <c r="O1864" s="193"/>
      <c r="P1864" s="193"/>
      <c r="Q1864" s="193"/>
      <c r="R1864" s="193"/>
      <c r="S1864" s="193"/>
      <c r="T1864" s="193"/>
      <c r="U1864" s="193"/>
      <c r="V1864" s="1068"/>
      <c r="W1864" s="1068"/>
      <c r="X1864" s="1321"/>
      <c r="Y1864" s="1068"/>
      <c r="Z1864" s="193"/>
      <c r="AA1864" s="193"/>
      <c r="AB1864" s="193"/>
      <c r="AC1864" s="193"/>
      <c r="AD1864" s="193"/>
      <c r="AE1864" s="193"/>
      <c r="AF1864" s="193"/>
    </row>
    <row r="1865" spans="1:32">
      <c r="A1865" s="193"/>
      <c r="B1865" s="193"/>
      <c r="C1865" s="193"/>
      <c r="D1865" s="193"/>
      <c r="E1865" s="193"/>
      <c r="F1865" s="193"/>
      <c r="G1865" s="193"/>
      <c r="H1865" s="193"/>
      <c r="I1865" s="193"/>
      <c r="J1865" s="193"/>
      <c r="K1865" s="193"/>
      <c r="L1865" s="193"/>
      <c r="M1865" s="193"/>
      <c r="N1865" s="193"/>
      <c r="O1865" s="193"/>
      <c r="P1865" s="193"/>
      <c r="Q1865" s="193"/>
      <c r="R1865" s="193"/>
      <c r="S1865" s="193"/>
      <c r="T1865" s="193"/>
      <c r="U1865" s="193"/>
      <c r="V1865" s="1068"/>
      <c r="W1865" s="1068"/>
      <c r="X1865" s="1321"/>
      <c r="Y1865" s="1068"/>
      <c r="Z1865" s="193"/>
      <c r="AA1865" s="193"/>
      <c r="AB1865" s="193"/>
      <c r="AC1865" s="193"/>
      <c r="AD1865" s="193"/>
      <c r="AE1865" s="193"/>
      <c r="AF1865" s="193"/>
    </row>
    <row r="1866" spans="1:32">
      <c r="A1866" s="193"/>
      <c r="B1866" s="193"/>
      <c r="C1866" s="193"/>
      <c r="D1866" s="193"/>
      <c r="E1866" s="193"/>
      <c r="F1866" s="193"/>
      <c r="G1866" s="193"/>
      <c r="H1866" s="193"/>
      <c r="I1866" s="193"/>
      <c r="J1866" s="193"/>
      <c r="K1866" s="193"/>
      <c r="L1866" s="193"/>
      <c r="M1866" s="193"/>
      <c r="N1866" s="193"/>
      <c r="O1866" s="193"/>
      <c r="P1866" s="193"/>
      <c r="Q1866" s="193"/>
      <c r="R1866" s="193"/>
      <c r="S1866" s="193"/>
      <c r="T1866" s="193"/>
      <c r="U1866" s="193"/>
      <c r="V1866" s="1068"/>
      <c r="W1866" s="1068"/>
      <c r="X1866" s="1321"/>
      <c r="Y1866" s="1068"/>
      <c r="Z1866" s="193"/>
      <c r="AA1866" s="193"/>
      <c r="AB1866" s="193"/>
      <c r="AC1866" s="193"/>
      <c r="AD1866" s="193"/>
      <c r="AE1866" s="193"/>
      <c r="AF1866" s="193"/>
    </row>
    <row r="1867" spans="1:32">
      <c r="A1867" s="193"/>
      <c r="B1867" s="193"/>
      <c r="C1867" s="193"/>
      <c r="D1867" s="193"/>
      <c r="E1867" s="193"/>
      <c r="F1867" s="193"/>
      <c r="G1867" s="193"/>
      <c r="H1867" s="193"/>
      <c r="I1867" s="193"/>
      <c r="J1867" s="193"/>
      <c r="K1867" s="193"/>
      <c r="L1867" s="193"/>
      <c r="M1867" s="193"/>
      <c r="N1867" s="193"/>
      <c r="O1867" s="193"/>
      <c r="P1867" s="193"/>
      <c r="Q1867" s="193"/>
      <c r="R1867" s="193"/>
      <c r="S1867" s="193"/>
      <c r="T1867" s="193"/>
      <c r="U1867" s="193"/>
      <c r="V1867" s="1068"/>
      <c r="W1867" s="1068"/>
      <c r="X1867" s="1321"/>
      <c r="Y1867" s="1068"/>
      <c r="Z1867" s="193"/>
      <c r="AA1867" s="193"/>
      <c r="AB1867" s="193"/>
      <c r="AC1867" s="193"/>
      <c r="AD1867" s="193"/>
      <c r="AE1867" s="193"/>
      <c r="AF1867" s="193"/>
    </row>
    <row r="1868" spans="1:32">
      <c r="A1868" s="193"/>
      <c r="B1868" s="193"/>
      <c r="C1868" s="193"/>
      <c r="D1868" s="193"/>
      <c r="E1868" s="193"/>
      <c r="F1868" s="193"/>
      <c r="G1868" s="193"/>
      <c r="H1868" s="193"/>
      <c r="I1868" s="193"/>
      <c r="J1868" s="193"/>
      <c r="K1868" s="193"/>
      <c r="L1868" s="193"/>
      <c r="M1868" s="193"/>
      <c r="N1868" s="193"/>
      <c r="O1868" s="193"/>
      <c r="P1868" s="193"/>
      <c r="Q1868" s="193"/>
      <c r="R1868" s="193"/>
      <c r="S1868" s="193"/>
      <c r="T1868" s="193"/>
      <c r="U1868" s="193"/>
      <c r="V1868" s="1068"/>
      <c r="W1868" s="1068"/>
      <c r="X1868" s="1321"/>
      <c r="Y1868" s="1068"/>
      <c r="Z1868" s="193"/>
      <c r="AA1868" s="193"/>
      <c r="AB1868" s="193"/>
      <c r="AC1868" s="193"/>
      <c r="AD1868" s="193"/>
      <c r="AE1868" s="193"/>
      <c r="AF1868" s="193"/>
    </row>
    <row r="1869" spans="1:32">
      <c r="A1869" s="193"/>
      <c r="B1869" s="193"/>
      <c r="C1869" s="193"/>
      <c r="D1869" s="193"/>
      <c r="E1869" s="193"/>
      <c r="F1869" s="193"/>
      <c r="G1869" s="193"/>
      <c r="H1869" s="193"/>
      <c r="I1869" s="193"/>
      <c r="J1869" s="193"/>
      <c r="K1869" s="193"/>
      <c r="L1869" s="193"/>
      <c r="M1869" s="193"/>
      <c r="N1869" s="193"/>
      <c r="O1869" s="193"/>
      <c r="P1869" s="193"/>
      <c r="Q1869" s="193"/>
      <c r="R1869" s="193"/>
      <c r="S1869" s="193"/>
      <c r="T1869" s="193"/>
      <c r="U1869" s="193"/>
      <c r="V1869" s="1068"/>
      <c r="W1869" s="1068"/>
      <c r="X1869" s="1321"/>
      <c r="Y1869" s="1068"/>
      <c r="Z1869" s="193"/>
      <c r="AA1869" s="193"/>
      <c r="AB1869" s="193"/>
      <c r="AC1869" s="193"/>
      <c r="AD1869" s="193"/>
      <c r="AE1869" s="193"/>
      <c r="AF1869" s="193"/>
    </row>
    <row r="1870" spans="1:32">
      <c r="A1870" s="193"/>
      <c r="B1870" s="193"/>
      <c r="C1870" s="193"/>
      <c r="D1870" s="193"/>
      <c r="E1870" s="193"/>
      <c r="F1870" s="193"/>
      <c r="G1870" s="193"/>
      <c r="H1870" s="193"/>
      <c r="I1870" s="193"/>
      <c r="J1870" s="193"/>
      <c r="K1870" s="193"/>
      <c r="L1870" s="193"/>
      <c r="M1870" s="193"/>
      <c r="N1870" s="193"/>
      <c r="O1870" s="193"/>
      <c r="P1870" s="193"/>
      <c r="Q1870" s="193"/>
      <c r="R1870" s="193"/>
      <c r="S1870" s="193"/>
      <c r="T1870" s="193"/>
      <c r="U1870" s="193"/>
      <c r="V1870" s="1068"/>
      <c r="W1870" s="1068"/>
      <c r="X1870" s="1321"/>
      <c r="Y1870" s="1068"/>
      <c r="Z1870" s="193"/>
      <c r="AA1870" s="193"/>
      <c r="AB1870" s="193"/>
      <c r="AC1870" s="193"/>
      <c r="AD1870" s="193"/>
      <c r="AE1870" s="193"/>
      <c r="AF1870" s="193"/>
    </row>
    <row r="1871" spans="1:32">
      <c r="A1871" s="193"/>
      <c r="B1871" s="193"/>
      <c r="C1871" s="193"/>
      <c r="D1871" s="193"/>
      <c r="E1871" s="193"/>
      <c r="F1871" s="193"/>
      <c r="G1871" s="193"/>
      <c r="H1871" s="193"/>
      <c r="I1871" s="193"/>
      <c r="J1871" s="193"/>
      <c r="K1871" s="193"/>
      <c r="L1871" s="193"/>
      <c r="M1871" s="193"/>
      <c r="N1871" s="193"/>
      <c r="O1871" s="193"/>
      <c r="P1871" s="193"/>
      <c r="Q1871" s="193"/>
      <c r="R1871" s="193"/>
      <c r="S1871" s="193"/>
      <c r="T1871" s="193"/>
      <c r="U1871" s="193"/>
      <c r="V1871" s="1068"/>
      <c r="W1871" s="1068"/>
      <c r="X1871" s="1321"/>
      <c r="Y1871" s="1068"/>
      <c r="Z1871" s="193"/>
      <c r="AA1871" s="193"/>
      <c r="AB1871" s="193"/>
      <c r="AC1871" s="193"/>
      <c r="AD1871" s="193"/>
      <c r="AE1871" s="193"/>
      <c r="AF1871" s="193"/>
    </row>
    <row r="1872" spans="1:32">
      <c r="A1872" s="193"/>
      <c r="B1872" s="193"/>
      <c r="C1872" s="193"/>
      <c r="D1872" s="193"/>
      <c r="E1872" s="193"/>
      <c r="F1872" s="193"/>
      <c r="G1872" s="193"/>
      <c r="H1872" s="193"/>
      <c r="I1872" s="193"/>
      <c r="J1872" s="193"/>
      <c r="K1872" s="193"/>
      <c r="L1872" s="193"/>
      <c r="M1872" s="193"/>
      <c r="N1872" s="193"/>
      <c r="O1872" s="193"/>
      <c r="P1872" s="193"/>
      <c r="Q1872" s="193"/>
      <c r="R1872" s="193"/>
      <c r="S1872" s="193"/>
      <c r="T1872" s="193"/>
      <c r="U1872" s="193"/>
      <c r="V1872" s="1068"/>
      <c r="W1872" s="1068"/>
      <c r="X1872" s="1321"/>
      <c r="Y1872" s="1068"/>
      <c r="Z1872" s="193"/>
      <c r="AA1872" s="193"/>
      <c r="AB1872" s="193"/>
      <c r="AC1872" s="193"/>
      <c r="AD1872" s="193"/>
      <c r="AE1872" s="193"/>
      <c r="AF1872" s="193"/>
    </row>
    <row r="1873" spans="1:32">
      <c r="A1873" s="193"/>
      <c r="B1873" s="193"/>
      <c r="C1873" s="193"/>
      <c r="D1873" s="193"/>
      <c r="E1873" s="193"/>
      <c r="F1873" s="193"/>
      <c r="G1873" s="193"/>
      <c r="H1873" s="193"/>
      <c r="I1873" s="193"/>
      <c r="J1873" s="193"/>
      <c r="K1873" s="193"/>
      <c r="L1873" s="193"/>
      <c r="M1873" s="193"/>
      <c r="N1873" s="193"/>
      <c r="O1873" s="193"/>
      <c r="P1873" s="193"/>
      <c r="Q1873" s="193"/>
      <c r="R1873" s="193"/>
      <c r="S1873" s="193"/>
      <c r="T1873" s="193"/>
      <c r="U1873" s="193"/>
      <c r="V1873" s="1068"/>
      <c r="W1873" s="1068"/>
      <c r="X1873" s="1321"/>
      <c r="Y1873" s="1068"/>
      <c r="Z1873" s="193"/>
      <c r="AA1873" s="193"/>
      <c r="AB1873" s="193"/>
      <c r="AC1873" s="193"/>
      <c r="AD1873" s="193"/>
      <c r="AE1873" s="193"/>
      <c r="AF1873" s="193"/>
    </row>
    <row r="1874" spans="1:32">
      <c r="A1874" s="193"/>
      <c r="B1874" s="193"/>
      <c r="C1874" s="193"/>
      <c r="D1874" s="193"/>
      <c r="E1874" s="193"/>
      <c r="F1874" s="193"/>
      <c r="G1874" s="193"/>
      <c r="H1874" s="193"/>
      <c r="I1874" s="193"/>
      <c r="J1874" s="193"/>
      <c r="K1874" s="193"/>
      <c r="L1874" s="193"/>
      <c r="M1874" s="193"/>
      <c r="N1874" s="193"/>
      <c r="O1874" s="193"/>
      <c r="P1874" s="193"/>
      <c r="Q1874" s="193"/>
      <c r="R1874" s="193"/>
      <c r="S1874" s="193"/>
      <c r="T1874" s="193"/>
      <c r="U1874" s="193"/>
      <c r="V1874" s="1068"/>
      <c r="W1874" s="1068"/>
      <c r="X1874" s="1321"/>
      <c r="Y1874" s="1068"/>
      <c r="Z1874" s="193"/>
      <c r="AA1874" s="193"/>
      <c r="AB1874" s="193"/>
      <c r="AC1874" s="193"/>
      <c r="AD1874" s="193"/>
      <c r="AE1874" s="193"/>
      <c r="AF1874" s="193"/>
    </row>
    <row r="1875" spans="1:32">
      <c r="A1875" s="193"/>
      <c r="B1875" s="193"/>
      <c r="C1875" s="193"/>
      <c r="D1875" s="193"/>
      <c r="E1875" s="193"/>
      <c r="F1875" s="193"/>
      <c r="G1875" s="193"/>
      <c r="H1875" s="193"/>
      <c r="I1875" s="193"/>
      <c r="J1875" s="193"/>
      <c r="K1875" s="193"/>
      <c r="L1875" s="193"/>
      <c r="M1875" s="193"/>
      <c r="N1875" s="193"/>
      <c r="O1875" s="193"/>
      <c r="P1875" s="193"/>
      <c r="Q1875" s="193"/>
      <c r="R1875" s="193"/>
      <c r="S1875" s="193"/>
      <c r="T1875" s="193"/>
      <c r="U1875" s="193"/>
      <c r="V1875" s="1068"/>
      <c r="W1875" s="1068"/>
      <c r="X1875" s="1321"/>
      <c r="Y1875" s="1068"/>
      <c r="Z1875" s="193"/>
      <c r="AA1875" s="193"/>
      <c r="AB1875" s="193"/>
      <c r="AC1875" s="193"/>
      <c r="AD1875" s="193"/>
      <c r="AE1875" s="193"/>
      <c r="AF1875" s="193"/>
    </row>
    <row r="1876" spans="1:32">
      <c r="A1876" s="193"/>
      <c r="B1876" s="193"/>
      <c r="C1876" s="193"/>
      <c r="D1876" s="193"/>
      <c r="E1876" s="193"/>
      <c r="F1876" s="193"/>
      <c r="G1876" s="193"/>
      <c r="H1876" s="193"/>
      <c r="I1876" s="193"/>
      <c r="J1876" s="193"/>
      <c r="K1876" s="193"/>
      <c r="L1876" s="193"/>
      <c r="M1876" s="193"/>
      <c r="N1876" s="193"/>
      <c r="O1876" s="193"/>
      <c r="P1876" s="193"/>
      <c r="Q1876" s="193"/>
      <c r="R1876" s="193"/>
      <c r="S1876" s="193"/>
      <c r="T1876" s="193"/>
      <c r="U1876" s="193"/>
      <c r="V1876" s="1068"/>
      <c r="W1876" s="1068"/>
      <c r="X1876" s="1321"/>
      <c r="Y1876" s="1068"/>
      <c r="Z1876" s="193"/>
      <c r="AA1876" s="193"/>
      <c r="AB1876" s="193"/>
      <c r="AC1876" s="193"/>
      <c r="AD1876" s="193"/>
      <c r="AE1876" s="193"/>
      <c r="AF1876" s="193"/>
    </row>
    <row r="1877" spans="1:32">
      <c r="A1877" s="193"/>
      <c r="B1877" s="193"/>
      <c r="C1877" s="193"/>
      <c r="D1877" s="193"/>
      <c r="E1877" s="193"/>
      <c r="F1877" s="193"/>
      <c r="G1877" s="193"/>
      <c r="H1877" s="193"/>
      <c r="I1877" s="193"/>
      <c r="J1877" s="193"/>
      <c r="K1877" s="193"/>
      <c r="L1877" s="193"/>
      <c r="M1877" s="193"/>
      <c r="N1877" s="193"/>
      <c r="O1877" s="193"/>
      <c r="P1877" s="193"/>
      <c r="Q1877" s="193"/>
      <c r="R1877" s="193"/>
      <c r="S1877" s="193"/>
      <c r="T1877" s="193"/>
      <c r="U1877" s="193"/>
      <c r="V1877" s="1068"/>
      <c r="W1877" s="1068"/>
      <c r="X1877" s="1321"/>
      <c r="Y1877" s="1068"/>
      <c r="Z1877" s="193"/>
      <c r="AA1877" s="193"/>
      <c r="AB1877" s="193"/>
      <c r="AC1877" s="193"/>
      <c r="AD1877" s="193"/>
      <c r="AE1877" s="193"/>
      <c r="AF1877" s="193"/>
    </row>
    <row r="1878" spans="1:32">
      <c r="A1878" s="193"/>
      <c r="B1878" s="193"/>
      <c r="C1878" s="193"/>
      <c r="D1878" s="193"/>
      <c r="E1878" s="193"/>
      <c r="F1878" s="193"/>
      <c r="G1878" s="193"/>
      <c r="H1878" s="193"/>
      <c r="I1878" s="193"/>
      <c r="J1878" s="193"/>
      <c r="K1878" s="193"/>
      <c r="L1878" s="193"/>
      <c r="M1878" s="193"/>
      <c r="N1878" s="193"/>
      <c r="O1878" s="193"/>
      <c r="P1878" s="193"/>
      <c r="Q1878" s="193"/>
      <c r="R1878" s="193"/>
      <c r="S1878" s="193"/>
      <c r="T1878" s="193"/>
      <c r="U1878" s="193"/>
      <c r="V1878" s="1068"/>
      <c r="W1878" s="1068"/>
      <c r="X1878" s="1321"/>
      <c r="Y1878" s="1068"/>
      <c r="Z1878" s="193"/>
      <c r="AA1878" s="193"/>
      <c r="AB1878" s="193"/>
      <c r="AC1878" s="193"/>
      <c r="AD1878" s="193"/>
      <c r="AE1878" s="193"/>
      <c r="AF1878" s="193"/>
    </row>
    <row r="1879" spans="1:32">
      <c r="A1879" s="193"/>
      <c r="B1879" s="193"/>
      <c r="C1879" s="193"/>
      <c r="D1879" s="193"/>
      <c r="E1879" s="193"/>
      <c r="F1879" s="193"/>
      <c r="G1879" s="193"/>
      <c r="H1879" s="193"/>
      <c r="I1879" s="193"/>
      <c r="J1879" s="193"/>
      <c r="K1879" s="193"/>
      <c r="L1879" s="193"/>
      <c r="M1879" s="193"/>
      <c r="N1879" s="193"/>
      <c r="O1879" s="193"/>
      <c r="P1879" s="193"/>
      <c r="Q1879" s="193"/>
      <c r="R1879" s="193"/>
      <c r="S1879" s="193"/>
      <c r="T1879" s="193"/>
      <c r="U1879" s="193"/>
      <c r="V1879" s="1068"/>
      <c r="W1879" s="1068"/>
      <c r="X1879" s="1321"/>
      <c r="Y1879" s="1068"/>
      <c r="Z1879" s="193"/>
      <c r="AA1879" s="193"/>
      <c r="AB1879" s="193"/>
      <c r="AC1879" s="193"/>
      <c r="AD1879" s="193"/>
      <c r="AE1879" s="193"/>
      <c r="AF1879" s="193"/>
    </row>
    <row r="1880" spans="1:32">
      <c r="A1880" s="193"/>
      <c r="B1880" s="193"/>
      <c r="C1880" s="193"/>
      <c r="D1880" s="193"/>
      <c r="E1880" s="193"/>
      <c r="F1880" s="193"/>
      <c r="G1880" s="193"/>
      <c r="H1880" s="193"/>
      <c r="I1880" s="193"/>
      <c r="J1880" s="193"/>
      <c r="K1880" s="193"/>
      <c r="L1880" s="193"/>
      <c r="M1880" s="193"/>
      <c r="N1880" s="193"/>
      <c r="O1880" s="193"/>
      <c r="P1880" s="193"/>
      <c r="Q1880" s="193"/>
      <c r="R1880" s="193"/>
      <c r="S1880" s="193"/>
      <c r="T1880" s="193"/>
      <c r="U1880" s="193"/>
      <c r="V1880" s="1068"/>
      <c r="W1880" s="1068"/>
      <c r="X1880" s="1321"/>
      <c r="Y1880" s="1068"/>
      <c r="Z1880" s="193"/>
      <c r="AA1880" s="193"/>
      <c r="AB1880" s="193"/>
      <c r="AC1880" s="193"/>
      <c r="AD1880" s="193"/>
      <c r="AE1880" s="193"/>
      <c r="AF1880" s="193"/>
    </row>
    <row r="1881" spans="1:32">
      <c r="A1881" s="193"/>
      <c r="B1881" s="193"/>
      <c r="C1881" s="193"/>
      <c r="D1881" s="193"/>
      <c r="E1881" s="193"/>
      <c r="F1881" s="193"/>
      <c r="G1881" s="193"/>
      <c r="H1881" s="193"/>
      <c r="I1881" s="193"/>
      <c r="J1881" s="193"/>
      <c r="K1881" s="193"/>
      <c r="L1881" s="193"/>
      <c r="M1881" s="193"/>
      <c r="N1881" s="193"/>
      <c r="O1881" s="193"/>
      <c r="P1881" s="193"/>
      <c r="Q1881" s="193"/>
      <c r="R1881" s="193"/>
      <c r="S1881" s="193"/>
      <c r="T1881" s="193"/>
      <c r="U1881" s="193"/>
      <c r="V1881" s="1068"/>
      <c r="W1881" s="1068"/>
      <c r="X1881" s="1321"/>
      <c r="Y1881" s="1068"/>
      <c r="Z1881" s="193"/>
      <c r="AA1881" s="193"/>
      <c r="AB1881" s="193"/>
      <c r="AC1881" s="193"/>
      <c r="AD1881" s="193"/>
      <c r="AE1881" s="193"/>
      <c r="AF1881" s="193"/>
    </row>
    <row r="1882" spans="1:32">
      <c r="A1882" s="193"/>
      <c r="B1882" s="193"/>
      <c r="C1882" s="193"/>
      <c r="D1882" s="193"/>
      <c r="E1882" s="193"/>
      <c r="F1882" s="193"/>
      <c r="G1882" s="193"/>
      <c r="H1882" s="193"/>
      <c r="I1882" s="193"/>
      <c r="J1882" s="193"/>
      <c r="K1882" s="193"/>
      <c r="L1882" s="193"/>
      <c r="M1882" s="193"/>
      <c r="N1882" s="193"/>
      <c r="O1882" s="193"/>
      <c r="P1882" s="193"/>
      <c r="Q1882" s="193"/>
      <c r="R1882" s="193"/>
      <c r="S1882" s="193"/>
      <c r="T1882" s="193"/>
      <c r="U1882" s="193"/>
      <c r="V1882" s="1068"/>
      <c r="W1882" s="1068"/>
      <c r="X1882" s="1321"/>
      <c r="Y1882" s="1068"/>
      <c r="Z1882" s="193"/>
      <c r="AA1882" s="193"/>
      <c r="AB1882" s="193"/>
      <c r="AC1882" s="193"/>
      <c r="AD1882" s="193"/>
      <c r="AE1882" s="193"/>
      <c r="AF1882" s="193"/>
    </row>
    <row r="1883" spans="1:32">
      <c r="A1883" s="193"/>
      <c r="B1883" s="193"/>
      <c r="C1883" s="193"/>
      <c r="D1883" s="193"/>
      <c r="E1883" s="193"/>
      <c r="F1883" s="193"/>
      <c r="G1883" s="193"/>
      <c r="H1883" s="193"/>
      <c r="I1883" s="193"/>
      <c r="J1883" s="193"/>
      <c r="K1883" s="193"/>
      <c r="L1883" s="193"/>
      <c r="M1883" s="193"/>
      <c r="N1883" s="193"/>
      <c r="O1883" s="193"/>
      <c r="P1883" s="193"/>
      <c r="Q1883" s="193"/>
      <c r="R1883" s="193"/>
      <c r="S1883" s="193"/>
      <c r="T1883" s="193"/>
      <c r="U1883" s="193"/>
      <c r="V1883" s="1068"/>
      <c r="W1883" s="1068"/>
      <c r="X1883" s="1321"/>
      <c r="Y1883" s="1068"/>
      <c r="Z1883" s="193"/>
      <c r="AA1883" s="193"/>
      <c r="AB1883" s="193"/>
      <c r="AC1883" s="193"/>
      <c r="AD1883" s="193"/>
      <c r="AE1883" s="193"/>
      <c r="AF1883" s="193"/>
    </row>
    <row r="1884" spans="1:32">
      <c r="A1884" s="193"/>
      <c r="B1884" s="193"/>
      <c r="C1884" s="193"/>
      <c r="D1884" s="193"/>
      <c r="E1884" s="193"/>
      <c r="F1884" s="193"/>
      <c r="G1884" s="193"/>
      <c r="H1884" s="193"/>
      <c r="I1884" s="193"/>
      <c r="J1884" s="193"/>
      <c r="K1884" s="193"/>
      <c r="L1884" s="193"/>
      <c r="M1884" s="193"/>
      <c r="N1884" s="193"/>
      <c r="O1884" s="193"/>
      <c r="P1884" s="193"/>
      <c r="Q1884" s="193"/>
      <c r="R1884" s="193"/>
      <c r="S1884" s="193"/>
      <c r="T1884" s="193"/>
      <c r="U1884" s="193"/>
      <c r="V1884" s="1068"/>
      <c r="W1884" s="1068"/>
      <c r="X1884" s="1321"/>
      <c r="Y1884" s="1068"/>
      <c r="Z1884" s="193"/>
      <c r="AA1884" s="193"/>
      <c r="AB1884" s="193"/>
      <c r="AC1884" s="193"/>
      <c r="AD1884" s="193"/>
      <c r="AE1884" s="193"/>
      <c r="AF1884" s="193"/>
    </row>
    <row r="1885" spans="1:32">
      <c r="A1885" s="193"/>
      <c r="B1885" s="193"/>
      <c r="C1885" s="193"/>
      <c r="D1885" s="193"/>
      <c r="E1885" s="193"/>
      <c r="F1885" s="193"/>
      <c r="G1885" s="193"/>
      <c r="H1885" s="193"/>
      <c r="I1885" s="193"/>
      <c r="J1885" s="193"/>
      <c r="K1885" s="193"/>
      <c r="L1885" s="193"/>
      <c r="M1885" s="193"/>
      <c r="N1885" s="193"/>
      <c r="O1885" s="193"/>
      <c r="P1885" s="193"/>
      <c r="Q1885" s="193"/>
      <c r="R1885" s="193"/>
      <c r="S1885" s="193"/>
      <c r="T1885" s="193"/>
      <c r="U1885" s="193"/>
      <c r="V1885" s="1068"/>
      <c r="W1885" s="1068"/>
      <c r="X1885" s="1321"/>
      <c r="Y1885" s="1068"/>
      <c r="Z1885" s="193"/>
      <c r="AA1885" s="193"/>
      <c r="AB1885" s="193"/>
      <c r="AC1885" s="193"/>
      <c r="AD1885" s="193"/>
      <c r="AE1885" s="193"/>
      <c r="AF1885" s="193"/>
    </row>
    <row r="1886" spans="1:32">
      <c r="A1886" s="193"/>
      <c r="B1886" s="193"/>
      <c r="C1886" s="193"/>
      <c r="D1886" s="193"/>
      <c r="E1886" s="193"/>
      <c r="F1886" s="193"/>
      <c r="G1886" s="193"/>
      <c r="H1886" s="193"/>
      <c r="I1886" s="193"/>
      <c r="J1886" s="193"/>
      <c r="K1886" s="193"/>
      <c r="L1886" s="193"/>
      <c r="M1886" s="193"/>
      <c r="N1886" s="193"/>
      <c r="O1886" s="193"/>
      <c r="P1886" s="193"/>
      <c r="Q1886" s="193"/>
      <c r="R1886" s="193"/>
      <c r="S1886" s="193"/>
      <c r="T1886" s="193"/>
      <c r="U1886" s="193"/>
      <c r="V1886" s="1068"/>
      <c r="W1886" s="1068"/>
      <c r="X1886" s="1321"/>
      <c r="Y1886" s="1068"/>
      <c r="Z1886" s="193"/>
      <c r="AA1886" s="193"/>
      <c r="AB1886" s="193"/>
      <c r="AC1886" s="193"/>
      <c r="AD1886" s="193"/>
      <c r="AE1886" s="193"/>
      <c r="AF1886" s="193"/>
    </row>
    <row r="1887" spans="1:32">
      <c r="A1887" s="193"/>
      <c r="B1887" s="193"/>
      <c r="C1887" s="193"/>
      <c r="D1887" s="193"/>
      <c r="E1887" s="193"/>
      <c r="F1887" s="193"/>
      <c r="G1887" s="193"/>
      <c r="H1887" s="193"/>
      <c r="I1887" s="193"/>
      <c r="J1887" s="193"/>
      <c r="K1887" s="193"/>
      <c r="L1887" s="193"/>
      <c r="M1887" s="193"/>
      <c r="N1887" s="193"/>
      <c r="O1887" s="193"/>
      <c r="P1887" s="193"/>
      <c r="Q1887" s="193"/>
      <c r="R1887" s="193"/>
      <c r="S1887" s="193"/>
      <c r="T1887" s="193"/>
      <c r="U1887" s="193"/>
      <c r="V1887" s="1068"/>
      <c r="W1887" s="1068"/>
      <c r="X1887" s="1321"/>
      <c r="Y1887" s="1068"/>
      <c r="Z1887" s="193"/>
      <c r="AA1887" s="193"/>
      <c r="AB1887" s="193"/>
      <c r="AC1887" s="193"/>
      <c r="AD1887" s="193"/>
      <c r="AE1887" s="193"/>
      <c r="AF1887" s="193"/>
    </row>
    <row r="1888" spans="1:32">
      <c r="A1888" s="193"/>
      <c r="B1888" s="193"/>
      <c r="C1888" s="193"/>
      <c r="D1888" s="193"/>
      <c r="E1888" s="193"/>
      <c r="F1888" s="193"/>
      <c r="G1888" s="193"/>
      <c r="H1888" s="193"/>
      <c r="I1888" s="193"/>
      <c r="J1888" s="193"/>
      <c r="K1888" s="193"/>
      <c r="L1888" s="193"/>
      <c r="M1888" s="193"/>
      <c r="N1888" s="193"/>
      <c r="O1888" s="193"/>
      <c r="P1888" s="193"/>
      <c r="Q1888" s="193"/>
      <c r="R1888" s="193"/>
      <c r="S1888" s="193"/>
      <c r="T1888" s="193"/>
      <c r="U1888" s="193"/>
      <c r="V1888" s="1068"/>
      <c r="W1888" s="1068"/>
      <c r="X1888" s="1321"/>
      <c r="Y1888" s="1068"/>
      <c r="Z1888" s="193"/>
      <c r="AA1888" s="193"/>
      <c r="AB1888" s="193"/>
      <c r="AC1888" s="193"/>
      <c r="AD1888" s="193"/>
      <c r="AE1888" s="193"/>
      <c r="AF1888" s="193"/>
    </row>
    <row r="1889" spans="1:32">
      <c r="A1889" s="193"/>
      <c r="B1889" s="193"/>
      <c r="C1889" s="193"/>
      <c r="D1889" s="193"/>
      <c r="E1889" s="193"/>
      <c r="F1889" s="193"/>
      <c r="G1889" s="193"/>
      <c r="H1889" s="193"/>
      <c r="I1889" s="193"/>
      <c r="J1889" s="193"/>
      <c r="K1889" s="193"/>
      <c r="L1889" s="193"/>
      <c r="M1889" s="193"/>
      <c r="N1889" s="193"/>
      <c r="O1889" s="193"/>
      <c r="P1889" s="193"/>
      <c r="Q1889" s="193"/>
      <c r="R1889" s="193"/>
      <c r="S1889" s="193"/>
      <c r="T1889" s="193"/>
      <c r="U1889" s="193"/>
      <c r="V1889" s="1068"/>
      <c r="W1889" s="1068"/>
      <c r="X1889" s="1321"/>
      <c r="Y1889" s="1068"/>
      <c r="Z1889" s="193"/>
      <c r="AA1889" s="193"/>
      <c r="AB1889" s="193"/>
      <c r="AC1889" s="193"/>
      <c r="AD1889" s="193"/>
      <c r="AE1889" s="193"/>
      <c r="AF1889" s="193"/>
    </row>
    <row r="1890" spans="1:32">
      <c r="A1890" s="193"/>
      <c r="B1890" s="193"/>
      <c r="C1890" s="193"/>
      <c r="D1890" s="193"/>
      <c r="E1890" s="193"/>
      <c r="F1890" s="193"/>
      <c r="G1890" s="193"/>
      <c r="H1890" s="193"/>
      <c r="I1890" s="193"/>
      <c r="J1890" s="193"/>
      <c r="K1890" s="193"/>
      <c r="L1890" s="193"/>
      <c r="M1890" s="193"/>
      <c r="N1890" s="193"/>
      <c r="O1890" s="193"/>
      <c r="P1890" s="193"/>
      <c r="Q1890" s="193"/>
      <c r="R1890" s="193"/>
      <c r="S1890" s="193"/>
      <c r="T1890" s="193"/>
      <c r="U1890" s="193"/>
      <c r="V1890" s="1068"/>
      <c r="W1890" s="1068"/>
      <c r="X1890" s="1321"/>
      <c r="Y1890" s="1068"/>
      <c r="Z1890" s="193"/>
      <c r="AA1890" s="193"/>
      <c r="AB1890" s="193"/>
      <c r="AC1890" s="193"/>
      <c r="AD1890" s="193"/>
      <c r="AE1890" s="193"/>
      <c r="AF1890" s="193"/>
    </row>
    <row r="1891" spans="1:32">
      <c r="A1891" s="193"/>
      <c r="B1891" s="193"/>
      <c r="C1891" s="193"/>
      <c r="D1891" s="193"/>
      <c r="E1891" s="193"/>
      <c r="F1891" s="193"/>
      <c r="G1891" s="193"/>
      <c r="H1891" s="193"/>
      <c r="I1891" s="193"/>
      <c r="J1891" s="193"/>
      <c r="K1891" s="193"/>
      <c r="L1891" s="193"/>
      <c r="M1891" s="193"/>
      <c r="N1891" s="193"/>
      <c r="O1891" s="193"/>
      <c r="P1891" s="193"/>
      <c r="Q1891" s="193"/>
      <c r="R1891" s="193"/>
      <c r="S1891" s="193"/>
      <c r="T1891" s="193"/>
      <c r="U1891" s="193"/>
      <c r="V1891" s="1068"/>
      <c r="W1891" s="1068"/>
      <c r="X1891" s="1321"/>
      <c r="Y1891" s="1068"/>
      <c r="Z1891" s="193"/>
      <c r="AA1891" s="193"/>
      <c r="AB1891" s="193"/>
      <c r="AC1891" s="193"/>
      <c r="AD1891" s="193"/>
      <c r="AE1891" s="193"/>
      <c r="AF1891" s="193"/>
    </row>
    <row r="1892" spans="1:32">
      <c r="A1892" s="193"/>
      <c r="B1892" s="193"/>
      <c r="C1892" s="193"/>
      <c r="D1892" s="193"/>
      <c r="E1892" s="193"/>
      <c r="F1892" s="193"/>
      <c r="G1892" s="193"/>
      <c r="H1892" s="193"/>
      <c r="I1892" s="193"/>
      <c r="J1892" s="193"/>
      <c r="K1892" s="193"/>
      <c r="L1892" s="193"/>
      <c r="M1892" s="193"/>
      <c r="N1892" s="193"/>
      <c r="O1892" s="193"/>
      <c r="P1892" s="193"/>
      <c r="Q1892" s="193"/>
      <c r="R1892" s="193"/>
      <c r="S1892" s="193"/>
      <c r="T1892" s="193"/>
      <c r="U1892" s="193"/>
      <c r="V1892" s="1068"/>
      <c r="W1892" s="1068"/>
      <c r="X1892" s="1321"/>
      <c r="Y1892" s="1068"/>
      <c r="Z1892" s="193"/>
      <c r="AA1892" s="193"/>
      <c r="AB1892" s="193"/>
      <c r="AC1892" s="193"/>
      <c r="AD1892" s="193"/>
      <c r="AE1892" s="193"/>
      <c r="AF1892" s="193"/>
    </row>
    <row r="1893" spans="1:32">
      <c r="A1893" s="193"/>
      <c r="B1893" s="193"/>
      <c r="C1893" s="193"/>
      <c r="D1893" s="193"/>
      <c r="E1893" s="193"/>
      <c r="F1893" s="193"/>
      <c r="G1893" s="193"/>
      <c r="H1893" s="193"/>
      <c r="I1893" s="193"/>
      <c r="J1893" s="193"/>
      <c r="K1893" s="193"/>
      <c r="L1893" s="193"/>
      <c r="M1893" s="193"/>
      <c r="N1893" s="193"/>
      <c r="O1893" s="193"/>
      <c r="P1893" s="193"/>
      <c r="Q1893" s="193"/>
      <c r="R1893" s="193"/>
      <c r="S1893" s="193"/>
      <c r="T1893" s="193"/>
      <c r="U1893" s="193"/>
      <c r="V1893" s="1068"/>
      <c r="W1893" s="1068"/>
      <c r="X1893" s="1321"/>
      <c r="Y1893" s="1068"/>
      <c r="Z1893" s="193"/>
      <c r="AA1893" s="193"/>
      <c r="AB1893" s="193"/>
      <c r="AC1893" s="193"/>
      <c r="AD1893" s="193"/>
      <c r="AE1893" s="193"/>
      <c r="AF1893" s="193"/>
    </row>
    <row r="1894" spans="1:32">
      <c r="A1894" s="193"/>
      <c r="B1894" s="193"/>
      <c r="C1894" s="193"/>
      <c r="D1894" s="193"/>
      <c r="E1894" s="193"/>
      <c r="F1894" s="193"/>
      <c r="G1894" s="193"/>
      <c r="H1894" s="193"/>
      <c r="I1894" s="193"/>
      <c r="J1894" s="193"/>
      <c r="K1894" s="193"/>
      <c r="L1894" s="193"/>
      <c r="M1894" s="193"/>
      <c r="N1894" s="193"/>
      <c r="O1894" s="193"/>
      <c r="P1894" s="193"/>
      <c r="Q1894" s="193"/>
      <c r="R1894" s="193"/>
      <c r="S1894" s="193"/>
      <c r="T1894" s="193"/>
      <c r="U1894" s="193"/>
      <c r="V1894" s="1068"/>
      <c r="W1894" s="1068"/>
      <c r="X1894" s="1321"/>
      <c r="Y1894" s="1068"/>
      <c r="Z1894" s="193"/>
      <c r="AA1894" s="193"/>
      <c r="AB1894" s="193"/>
      <c r="AC1894" s="193"/>
      <c r="AD1894" s="193"/>
      <c r="AE1894" s="193"/>
      <c r="AF1894" s="193"/>
    </row>
    <row r="1895" spans="1:32">
      <c r="A1895" s="193"/>
      <c r="B1895" s="193"/>
      <c r="C1895" s="193"/>
      <c r="D1895" s="193"/>
      <c r="E1895" s="193"/>
      <c r="F1895" s="193"/>
      <c r="G1895" s="193"/>
      <c r="H1895" s="193"/>
      <c r="I1895" s="193"/>
      <c r="J1895" s="193"/>
      <c r="K1895" s="193"/>
      <c r="L1895" s="193"/>
      <c r="M1895" s="193"/>
      <c r="N1895" s="193"/>
      <c r="O1895" s="193"/>
      <c r="P1895" s="193"/>
      <c r="Q1895" s="193"/>
      <c r="R1895" s="193"/>
      <c r="S1895" s="193"/>
      <c r="T1895" s="193"/>
      <c r="U1895" s="193"/>
      <c r="V1895" s="1068"/>
      <c r="W1895" s="1068"/>
      <c r="X1895" s="1321"/>
      <c r="Y1895" s="1068"/>
      <c r="Z1895" s="193"/>
      <c r="AA1895" s="193"/>
      <c r="AB1895" s="193"/>
      <c r="AC1895" s="193"/>
      <c r="AD1895" s="193"/>
      <c r="AE1895" s="193"/>
      <c r="AF1895" s="193"/>
    </row>
    <row r="1896" spans="1:32">
      <c r="A1896" s="193"/>
      <c r="B1896" s="193"/>
      <c r="C1896" s="193"/>
      <c r="D1896" s="193"/>
      <c r="E1896" s="193"/>
      <c r="F1896" s="193"/>
      <c r="G1896" s="193"/>
      <c r="H1896" s="193"/>
      <c r="I1896" s="193"/>
      <c r="J1896" s="193"/>
      <c r="K1896" s="193"/>
      <c r="L1896" s="193"/>
      <c r="M1896" s="193"/>
      <c r="N1896" s="193"/>
      <c r="O1896" s="193"/>
      <c r="P1896" s="193"/>
      <c r="Q1896" s="193"/>
      <c r="R1896" s="193"/>
      <c r="S1896" s="193"/>
      <c r="T1896" s="193"/>
      <c r="U1896" s="193"/>
      <c r="V1896" s="1068"/>
      <c r="W1896" s="1068"/>
      <c r="X1896" s="1321"/>
      <c r="Y1896" s="1068"/>
      <c r="Z1896" s="193"/>
      <c r="AA1896" s="193"/>
      <c r="AB1896" s="193"/>
      <c r="AC1896" s="193"/>
      <c r="AD1896" s="193"/>
      <c r="AE1896" s="193"/>
      <c r="AF1896" s="193"/>
    </row>
    <row r="1897" spans="1:32">
      <c r="A1897" s="193"/>
      <c r="B1897" s="193"/>
      <c r="C1897" s="193"/>
      <c r="D1897" s="193"/>
      <c r="E1897" s="193"/>
      <c r="F1897" s="193"/>
      <c r="G1897" s="193"/>
      <c r="H1897" s="193"/>
      <c r="I1897" s="193"/>
      <c r="J1897" s="193"/>
      <c r="K1897" s="193"/>
      <c r="L1897" s="193"/>
      <c r="M1897" s="193"/>
      <c r="N1897" s="193"/>
      <c r="O1897" s="193"/>
      <c r="P1897" s="193"/>
      <c r="Q1897" s="193"/>
      <c r="R1897" s="193"/>
      <c r="S1897" s="193"/>
      <c r="T1897" s="193"/>
      <c r="U1897" s="193"/>
      <c r="V1897" s="1068"/>
      <c r="W1897" s="1068"/>
      <c r="X1897" s="1321"/>
      <c r="Y1897" s="1068"/>
      <c r="Z1897" s="193"/>
      <c r="AA1897" s="193"/>
      <c r="AB1897" s="193"/>
      <c r="AC1897" s="193"/>
      <c r="AD1897" s="193"/>
      <c r="AE1897" s="193"/>
      <c r="AF1897" s="193"/>
    </row>
    <row r="1898" spans="1:32">
      <c r="A1898" s="193"/>
      <c r="B1898" s="193"/>
      <c r="C1898" s="193"/>
      <c r="D1898" s="193"/>
      <c r="E1898" s="193"/>
      <c r="F1898" s="193"/>
      <c r="G1898" s="193"/>
      <c r="H1898" s="193"/>
      <c r="I1898" s="193"/>
      <c r="J1898" s="193"/>
      <c r="K1898" s="193"/>
      <c r="L1898" s="193"/>
      <c r="M1898" s="193"/>
      <c r="N1898" s="193"/>
      <c r="O1898" s="193"/>
      <c r="P1898" s="193"/>
      <c r="Q1898" s="193"/>
      <c r="R1898" s="193"/>
      <c r="S1898" s="193"/>
      <c r="T1898" s="193"/>
      <c r="U1898" s="193"/>
      <c r="V1898" s="1068"/>
      <c r="W1898" s="1068"/>
      <c r="X1898" s="1321"/>
      <c r="Y1898" s="1068"/>
      <c r="Z1898" s="193"/>
      <c r="AA1898" s="193"/>
      <c r="AB1898" s="193"/>
      <c r="AC1898" s="193"/>
      <c r="AD1898" s="193"/>
      <c r="AE1898" s="193"/>
      <c r="AF1898" s="193"/>
    </row>
    <row r="1899" spans="1:32">
      <c r="A1899" s="193"/>
      <c r="B1899" s="193"/>
      <c r="C1899" s="193"/>
      <c r="D1899" s="193"/>
      <c r="E1899" s="193"/>
      <c r="F1899" s="193"/>
      <c r="G1899" s="193"/>
      <c r="H1899" s="193"/>
      <c r="I1899" s="193"/>
      <c r="J1899" s="193"/>
      <c r="K1899" s="193"/>
      <c r="L1899" s="193"/>
      <c r="M1899" s="193"/>
      <c r="N1899" s="193"/>
      <c r="O1899" s="193"/>
      <c r="P1899" s="193"/>
      <c r="Q1899" s="193"/>
      <c r="R1899" s="193"/>
      <c r="S1899" s="193"/>
      <c r="T1899" s="193"/>
      <c r="U1899" s="193"/>
      <c r="V1899" s="1068"/>
      <c r="W1899" s="1068"/>
      <c r="X1899" s="1321"/>
      <c r="Y1899" s="1068"/>
      <c r="Z1899" s="193"/>
      <c r="AA1899" s="193"/>
      <c r="AB1899" s="193"/>
      <c r="AC1899" s="193"/>
      <c r="AD1899" s="193"/>
      <c r="AE1899" s="193"/>
      <c r="AF1899" s="193"/>
    </row>
    <row r="1900" spans="1:32">
      <c r="A1900" s="193"/>
      <c r="B1900" s="193"/>
      <c r="C1900" s="193"/>
      <c r="D1900" s="193"/>
      <c r="E1900" s="193"/>
      <c r="F1900" s="193"/>
      <c r="G1900" s="193"/>
      <c r="H1900" s="193"/>
      <c r="I1900" s="193"/>
      <c r="J1900" s="193"/>
      <c r="K1900" s="193"/>
      <c r="L1900" s="193"/>
      <c r="M1900" s="193"/>
      <c r="N1900" s="193"/>
      <c r="O1900" s="193"/>
      <c r="P1900" s="193"/>
      <c r="Q1900" s="193"/>
      <c r="R1900" s="193"/>
      <c r="S1900" s="193"/>
      <c r="T1900" s="193"/>
      <c r="U1900" s="193"/>
      <c r="V1900" s="1068"/>
      <c r="W1900" s="1068"/>
      <c r="X1900" s="1321"/>
      <c r="Y1900" s="1068"/>
      <c r="Z1900" s="193"/>
      <c r="AA1900" s="193"/>
      <c r="AB1900" s="193"/>
      <c r="AC1900" s="193"/>
      <c r="AD1900" s="193"/>
      <c r="AE1900" s="193"/>
      <c r="AF1900" s="193"/>
    </row>
    <row r="1901" spans="1:32">
      <c r="A1901" s="193"/>
      <c r="B1901" s="193"/>
      <c r="C1901" s="193"/>
      <c r="D1901" s="193"/>
      <c r="E1901" s="193"/>
      <c r="F1901" s="193"/>
      <c r="G1901" s="193"/>
      <c r="H1901" s="193"/>
      <c r="I1901" s="193"/>
      <c r="J1901" s="193"/>
      <c r="K1901" s="193"/>
      <c r="L1901" s="193"/>
      <c r="M1901" s="193"/>
      <c r="N1901" s="193"/>
      <c r="O1901" s="193"/>
      <c r="P1901" s="193"/>
      <c r="Q1901" s="193"/>
      <c r="R1901" s="193"/>
      <c r="S1901" s="193"/>
      <c r="T1901" s="193"/>
      <c r="U1901" s="193"/>
      <c r="V1901" s="1068"/>
      <c r="W1901" s="1068"/>
      <c r="X1901" s="1321"/>
      <c r="Y1901" s="1068"/>
      <c r="Z1901" s="193"/>
      <c r="AA1901" s="193"/>
      <c r="AB1901" s="193"/>
      <c r="AC1901" s="193"/>
      <c r="AD1901" s="193"/>
      <c r="AE1901" s="193"/>
      <c r="AF1901" s="193"/>
    </row>
    <row r="1902" spans="1:32">
      <c r="A1902" s="193"/>
      <c r="B1902" s="193"/>
      <c r="C1902" s="193"/>
      <c r="D1902" s="193"/>
      <c r="E1902" s="193"/>
      <c r="F1902" s="193"/>
      <c r="G1902" s="193"/>
      <c r="H1902" s="193"/>
      <c r="I1902" s="193"/>
      <c r="J1902" s="193"/>
      <c r="K1902" s="193"/>
      <c r="L1902" s="193"/>
      <c r="M1902" s="193"/>
      <c r="N1902" s="193"/>
      <c r="O1902" s="193"/>
      <c r="P1902" s="193"/>
      <c r="Q1902" s="193"/>
      <c r="R1902" s="193"/>
      <c r="S1902" s="193"/>
      <c r="T1902" s="193"/>
      <c r="U1902" s="193"/>
      <c r="V1902" s="1068"/>
      <c r="W1902" s="1068"/>
      <c r="X1902" s="1321"/>
      <c r="Y1902" s="1068"/>
      <c r="Z1902" s="193"/>
      <c r="AA1902" s="193"/>
      <c r="AB1902" s="193"/>
      <c r="AC1902" s="193"/>
      <c r="AD1902" s="193"/>
      <c r="AE1902" s="193"/>
      <c r="AF1902" s="193"/>
    </row>
    <row r="1903" spans="1:32">
      <c r="A1903" s="193"/>
      <c r="B1903" s="193"/>
      <c r="C1903" s="193"/>
      <c r="D1903" s="193"/>
      <c r="E1903" s="193"/>
      <c r="F1903" s="193"/>
      <c r="G1903" s="193"/>
      <c r="H1903" s="193"/>
      <c r="I1903" s="193"/>
      <c r="J1903" s="193"/>
      <c r="K1903" s="193"/>
      <c r="L1903" s="193"/>
      <c r="M1903" s="193"/>
      <c r="N1903" s="193"/>
      <c r="O1903" s="193"/>
      <c r="P1903" s="193"/>
      <c r="Q1903" s="193"/>
      <c r="R1903" s="193"/>
      <c r="S1903" s="193"/>
      <c r="T1903" s="193"/>
      <c r="U1903" s="193"/>
      <c r="V1903" s="1068"/>
      <c r="W1903" s="1068"/>
      <c r="X1903" s="1321"/>
      <c r="Y1903" s="1068"/>
      <c r="Z1903" s="193"/>
      <c r="AA1903" s="193"/>
      <c r="AB1903" s="193"/>
      <c r="AC1903" s="193"/>
      <c r="AD1903" s="193"/>
      <c r="AE1903" s="193"/>
      <c r="AF1903" s="193"/>
    </row>
    <row r="1904" spans="1:32">
      <c r="A1904" s="193"/>
      <c r="B1904" s="193"/>
      <c r="C1904" s="193"/>
      <c r="D1904" s="193"/>
      <c r="E1904" s="193"/>
      <c r="F1904" s="193"/>
      <c r="G1904" s="193"/>
      <c r="H1904" s="193"/>
      <c r="I1904" s="193"/>
      <c r="J1904" s="193"/>
      <c r="K1904" s="193"/>
      <c r="L1904" s="193"/>
      <c r="M1904" s="193"/>
      <c r="N1904" s="193"/>
      <c r="O1904" s="193"/>
      <c r="P1904" s="193"/>
      <c r="Q1904" s="193"/>
      <c r="R1904" s="193"/>
      <c r="S1904" s="193"/>
      <c r="T1904" s="193"/>
      <c r="U1904" s="193"/>
      <c r="V1904" s="1068"/>
      <c r="W1904" s="1068"/>
      <c r="X1904" s="1321"/>
      <c r="Y1904" s="1068"/>
      <c r="Z1904" s="193"/>
      <c r="AA1904" s="193"/>
      <c r="AB1904" s="193"/>
      <c r="AC1904" s="193"/>
      <c r="AD1904" s="193"/>
      <c r="AE1904" s="193"/>
      <c r="AF1904" s="193"/>
    </row>
    <row r="1905" spans="1:32">
      <c r="A1905" s="193"/>
      <c r="B1905" s="193"/>
      <c r="C1905" s="193"/>
      <c r="D1905" s="193"/>
      <c r="E1905" s="193"/>
      <c r="F1905" s="193"/>
      <c r="G1905" s="193"/>
      <c r="H1905" s="193"/>
      <c r="I1905" s="193"/>
      <c r="J1905" s="193"/>
      <c r="K1905" s="193"/>
      <c r="L1905" s="193"/>
      <c r="M1905" s="193"/>
      <c r="N1905" s="193"/>
      <c r="O1905" s="193"/>
      <c r="P1905" s="193"/>
      <c r="Q1905" s="193"/>
      <c r="R1905" s="193"/>
      <c r="S1905" s="193"/>
      <c r="T1905" s="193"/>
      <c r="U1905" s="193"/>
      <c r="V1905" s="1068"/>
      <c r="W1905" s="1068"/>
      <c r="X1905" s="1321"/>
      <c r="Y1905" s="1068"/>
      <c r="Z1905" s="193"/>
      <c r="AA1905" s="193"/>
      <c r="AB1905" s="193"/>
      <c r="AC1905" s="193"/>
      <c r="AD1905" s="193"/>
      <c r="AE1905" s="193"/>
      <c r="AF1905" s="193"/>
    </row>
    <row r="1906" spans="1:32">
      <c r="A1906" s="193"/>
      <c r="B1906" s="193"/>
      <c r="C1906" s="193"/>
      <c r="D1906" s="193"/>
      <c r="E1906" s="193"/>
      <c r="F1906" s="193"/>
      <c r="G1906" s="193"/>
      <c r="H1906" s="193"/>
      <c r="I1906" s="193"/>
      <c r="J1906" s="193"/>
      <c r="K1906" s="193"/>
      <c r="L1906" s="193"/>
      <c r="M1906" s="193"/>
      <c r="N1906" s="193"/>
      <c r="O1906" s="193"/>
      <c r="P1906" s="193"/>
      <c r="Q1906" s="193"/>
      <c r="R1906" s="193"/>
      <c r="S1906" s="193"/>
      <c r="T1906" s="193"/>
      <c r="U1906" s="193"/>
      <c r="V1906" s="1068"/>
      <c r="W1906" s="1068"/>
      <c r="X1906" s="1321"/>
      <c r="Y1906" s="1068"/>
      <c r="Z1906" s="193"/>
      <c r="AA1906" s="193"/>
      <c r="AB1906" s="193"/>
      <c r="AC1906" s="193"/>
      <c r="AD1906" s="193"/>
      <c r="AE1906" s="193"/>
      <c r="AF1906" s="193"/>
    </row>
    <row r="1907" spans="1:32">
      <c r="A1907" s="193"/>
      <c r="B1907" s="193"/>
      <c r="C1907" s="193"/>
      <c r="D1907" s="193"/>
      <c r="E1907" s="193"/>
      <c r="F1907" s="193"/>
      <c r="G1907" s="193"/>
      <c r="H1907" s="193"/>
      <c r="I1907" s="193"/>
      <c r="J1907" s="193"/>
      <c r="K1907" s="193"/>
      <c r="L1907" s="193"/>
      <c r="M1907" s="193"/>
      <c r="N1907" s="193"/>
      <c r="O1907" s="193"/>
      <c r="P1907" s="193"/>
      <c r="Q1907" s="193"/>
      <c r="R1907" s="193"/>
      <c r="S1907" s="193"/>
      <c r="T1907" s="193"/>
      <c r="U1907" s="193"/>
      <c r="V1907" s="1068"/>
      <c r="W1907" s="1068"/>
      <c r="X1907" s="1321"/>
      <c r="Y1907" s="1068"/>
      <c r="Z1907" s="193"/>
      <c r="AA1907" s="193"/>
      <c r="AB1907" s="193"/>
      <c r="AC1907" s="193"/>
      <c r="AD1907" s="193"/>
      <c r="AE1907" s="193"/>
      <c r="AF1907" s="193"/>
    </row>
    <row r="1908" spans="1:32">
      <c r="A1908" s="193"/>
      <c r="B1908" s="193"/>
      <c r="C1908" s="193"/>
      <c r="D1908" s="193"/>
      <c r="E1908" s="193"/>
      <c r="F1908" s="193"/>
      <c r="G1908" s="193"/>
      <c r="H1908" s="193"/>
      <c r="I1908" s="193"/>
      <c r="J1908" s="193"/>
      <c r="K1908" s="193"/>
      <c r="L1908" s="193"/>
      <c r="M1908" s="193"/>
      <c r="N1908" s="193"/>
      <c r="O1908" s="193"/>
      <c r="P1908" s="193"/>
      <c r="Q1908" s="193"/>
      <c r="R1908" s="193"/>
      <c r="S1908" s="193"/>
      <c r="T1908" s="193"/>
      <c r="U1908" s="193"/>
      <c r="V1908" s="1068"/>
      <c r="W1908" s="1068"/>
      <c r="X1908" s="1321"/>
      <c r="Y1908" s="1068"/>
      <c r="Z1908" s="193"/>
      <c r="AA1908" s="193"/>
      <c r="AB1908" s="193"/>
      <c r="AC1908" s="193"/>
      <c r="AD1908" s="193"/>
      <c r="AE1908" s="193"/>
      <c r="AF1908" s="193"/>
    </row>
    <row r="1909" spans="1:32">
      <c r="A1909" s="193"/>
      <c r="B1909" s="193"/>
      <c r="C1909" s="193"/>
      <c r="D1909" s="193"/>
      <c r="E1909" s="193"/>
      <c r="F1909" s="193"/>
      <c r="G1909" s="193"/>
      <c r="H1909" s="193"/>
      <c r="I1909" s="193"/>
      <c r="J1909" s="193"/>
      <c r="K1909" s="193"/>
      <c r="L1909" s="193"/>
      <c r="M1909" s="193"/>
      <c r="N1909" s="193"/>
      <c r="O1909" s="193"/>
      <c r="P1909" s="193"/>
      <c r="Q1909" s="193"/>
      <c r="R1909" s="193"/>
      <c r="S1909" s="193"/>
      <c r="T1909" s="193"/>
      <c r="U1909" s="193"/>
      <c r="V1909" s="1068"/>
      <c r="W1909" s="1068"/>
      <c r="X1909" s="1321"/>
      <c r="Y1909" s="1068"/>
      <c r="Z1909" s="193"/>
      <c r="AA1909" s="193"/>
      <c r="AB1909" s="193"/>
      <c r="AC1909" s="193"/>
      <c r="AD1909" s="193"/>
      <c r="AE1909" s="193"/>
      <c r="AF1909" s="193"/>
    </row>
    <row r="1910" spans="1:32">
      <c r="A1910" s="193"/>
      <c r="B1910" s="193"/>
      <c r="C1910" s="193"/>
      <c r="D1910" s="193"/>
      <c r="E1910" s="193"/>
      <c r="F1910" s="193"/>
      <c r="G1910" s="193"/>
      <c r="H1910" s="193"/>
      <c r="I1910" s="193"/>
      <c r="J1910" s="193"/>
      <c r="K1910" s="193"/>
      <c r="L1910" s="193"/>
      <c r="M1910" s="193"/>
      <c r="N1910" s="193"/>
      <c r="O1910" s="193"/>
      <c r="P1910" s="193"/>
      <c r="Q1910" s="193"/>
      <c r="R1910" s="193"/>
      <c r="S1910" s="193"/>
      <c r="T1910" s="193"/>
      <c r="U1910" s="193"/>
      <c r="V1910" s="1068"/>
      <c r="W1910" s="1068"/>
      <c r="X1910" s="1321"/>
      <c r="Y1910" s="1068"/>
      <c r="Z1910" s="193"/>
      <c r="AA1910" s="193"/>
      <c r="AB1910" s="193"/>
      <c r="AC1910" s="193"/>
      <c r="AD1910" s="193"/>
      <c r="AE1910" s="193"/>
      <c r="AF1910" s="193"/>
    </row>
    <row r="1911" spans="1:32">
      <c r="A1911" s="193"/>
      <c r="B1911" s="193"/>
      <c r="C1911" s="193"/>
      <c r="D1911" s="193"/>
      <c r="E1911" s="193"/>
      <c r="F1911" s="193"/>
      <c r="G1911" s="193"/>
      <c r="H1911" s="193"/>
      <c r="I1911" s="193"/>
      <c r="J1911" s="193"/>
      <c r="K1911" s="193"/>
      <c r="L1911" s="193"/>
      <c r="M1911" s="193"/>
      <c r="N1911" s="193"/>
      <c r="O1911" s="193"/>
      <c r="P1911" s="193"/>
      <c r="Q1911" s="193"/>
      <c r="R1911" s="193"/>
      <c r="S1911" s="193"/>
      <c r="T1911" s="193"/>
      <c r="U1911" s="193"/>
      <c r="V1911" s="1068"/>
      <c r="W1911" s="1068"/>
      <c r="X1911" s="1321"/>
      <c r="Y1911" s="1068"/>
      <c r="Z1911" s="193"/>
      <c r="AA1911" s="193"/>
      <c r="AB1911" s="193"/>
      <c r="AC1911" s="193"/>
      <c r="AD1911" s="193"/>
      <c r="AE1911" s="193"/>
      <c r="AF1911" s="193"/>
    </row>
    <row r="1912" spans="1:32">
      <c r="A1912" s="193"/>
      <c r="B1912" s="193"/>
      <c r="C1912" s="193"/>
      <c r="D1912" s="193"/>
      <c r="E1912" s="193"/>
      <c r="F1912" s="193"/>
      <c r="G1912" s="193"/>
      <c r="H1912" s="193"/>
      <c r="I1912" s="193"/>
      <c r="J1912" s="193"/>
      <c r="K1912" s="193"/>
      <c r="L1912" s="193"/>
      <c r="M1912" s="193"/>
      <c r="N1912" s="193"/>
      <c r="O1912" s="193"/>
      <c r="P1912" s="193"/>
      <c r="Q1912" s="193"/>
      <c r="R1912" s="193"/>
      <c r="S1912" s="193"/>
      <c r="T1912" s="193"/>
      <c r="U1912" s="193"/>
      <c r="V1912" s="1068"/>
      <c r="W1912" s="1068"/>
      <c r="X1912" s="1321"/>
      <c r="Y1912" s="1068"/>
      <c r="Z1912" s="193"/>
      <c r="AA1912" s="193"/>
      <c r="AB1912" s="193"/>
      <c r="AC1912" s="193"/>
      <c r="AD1912" s="193"/>
      <c r="AE1912" s="193"/>
      <c r="AF1912" s="193"/>
    </row>
    <row r="1913" spans="1:32">
      <c r="A1913" s="193"/>
      <c r="B1913" s="193"/>
      <c r="C1913" s="193"/>
      <c r="D1913" s="193"/>
      <c r="E1913" s="193"/>
      <c r="F1913" s="193"/>
      <c r="G1913" s="193"/>
      <c r="H1913" s="193"/>
      <c r="I1913" s="193"/>
      <c r="J1913" s="193"/>
      <c r="K1913" s="193"/>
      <c r="L1913" s="193"/>
      <c r="M1913" s="193"/>
      <c r="N1913" s="193"/>
      <c r="O1913" s="193"/>
      <c r="P1913" s="193"/>
      <c r="Q1913" s="193"/>
      <c r="R1913" s="193"/>
      <c r="S1913" s="193"/>
      <c r="T1913" s="193"/>
      <c r="U1913" s="193"/>
      <c r="V1913" s="1068"/>
      <c r="W1913" s="1068"/>
      <c r="X1913" s="1321"/>
      <c r="Y1913" s="1068"/>
      <c r="Z1913" s="193"/>
      <c r="AA1913" s="193"/>
      <c r="AB1913" s="193"/>
      <c r="AC1913" s="193"/>
      <c r="AD1913" s="193"/>
      <c r="AE1913" s="193"/>
      <c r="AF1913" s="193"/>
    </row>
    <row r="1914" spans="1:32">
      <c r="A1914" s="193"/>
      <c r="B1914" s="193"/>
      <c r="C1914" s="193"/>
      <c r="D1914" s="193"/>
      <c r="E1914" s="193"/>
      <c r="F1914" s="193"/>
      <c r="G1914" s="193"/>
      <c r="H1914" s="193"/>
      <c r="I1914" s="193"/>
      <c r="J1914" s="193"/>
      <c r="K1914" s="193"/>
      <c r="L1914" s="193"/>
      <c r="M1914" s="193"/>
      <c r="N1914" s="193"/>
      <c r="O1914" s="193"/>
      <c r="P1914" s="193"/>
      <c r="Q1914" s="193"/>
      <c r="R1914" s="193"/>
      <c r="S1914" s="193"/>
      <c r="T1914" s="193"/>
      <c r="U1914" s="193"/>
      <c r="V1914" s="1068"/>
      <c r="W1914" s="1068"/>
      <c r="X1914" s="1321"/>
      <c r="Y1914" s="1068"/>
      <c r="Z1914" s="193"/>
      <c r="AA1914" s="193"/>
      <c r="AB1914" s="193"/>
      <c r="AC1914" s="193"/>
      <c r="AD1914" s="193"/>
      <c r="AE1914" s="193"/>
      <c r="AF1914" s="193"/>
    </row>
    <row r="1915" spans="1:32">
      <c r="A1915" s="193"/>
      <c r="B1915" s="193"/>
      <c r="C1915" s="193"/>
      <c r="D1915" s="193"/>
      <c r="E1915" s="193"/>
      <c r="F1915" s="193"/>
      <c r="G1915" s="193"/>
      <c r="H1915" s="193"/>
      <c r="I1915" s="193"/>
      <c r="J1915" s="193"/>
      <c r="K1915" s="193"/>
      <c r="L1915" s="193"/>
      <c r="M1915" s="193"/>
      <c r="N1915" s="193"/>
      <c r="O1915" s="193"/>
      <c r="P1915" s="193"/>
      <c r="Q1915" s="193"/>
      <c r="R1915" s="193"/>
      <c r="S1915" s="193"/>
      <c r="T1915" s="193"/>
      <c r="U1915" s="193"/>
      <c r="V1915" s="1068"/>
      <c r="W1915" s="1068"/>
      <c r="X1915" s="1321"/>
      <c r="Y1915" s="1068"/>
      <c r="Z1915" s="193"/>
      <c r="AA1915" s="193"/>
      <c r="AB1915" s="193"/>
      <c r="AC1915" s="193"/>
      <c r="AD1915" s="193"/>
      <c r="AE1915" s="193"/>
      <c r="AF1915" s="193"/>
    </row>
    <row r="1916" spans="1:32">
      <c r="A1916" s="193"/>
      <c r="B1916" s="193"/>
      <c r="C1916" s="193"/>
      <c r="D1916" s="193"/>
      <c r="E1916" s="193"/>
      <c r="F1916" s="193"/>
      <c r="G1916" s="193"/>
      <c r="H1916" s="193"/>
      <c r="I1916" s="193"/>
      <c r="J1916" s="193"/>
      <c r="K1916" s="193"/>
      <c r="L1916" s="193"/>
      <c r="M1916" s="193"/>
      <c r="N1916" s="193"/>
      <c r="O1916" s="193"/>
      <c r="P1916" s="193"/>
      <c r="Q1916" s="193"/>
      <c r="R1916" s="193"/>
      <c r="S1916" s="193"/>
      <c r="T1916" s="193"/>
      <c r="U1916" s="193"/>
      <c r="V1916" s="1068"/>
      <c r="W1916" s="1068"/>
      <c r="X1916" s="1321"/>
      <c r="Y1916" s="1068"/>
      <c r="Z1916" s="193"/>
      <c r="AA1916" s="193"/>
      <c r="AB1916" s="193"/>
      <c r="AC1916" s="193"/>
      <c r="AD1916" s="193"/>
      <c r="AE1916" s="193"/>
      <c r="AF1916" s="193"/>
    </row>
    <row r="1917" spans="1:32">
      <c r="A1917" s="193"/>
      <c r="B1917" s="193"/>
      <c r="C1917" s="193"/>
      <c r="D1917" s="193"/>
      <c r="E1917" s="193"/>
      <c r="F1917" s="193"/>
      <c r="G1917" s="193"/>
      <c r="H1917" s="193"/>
      <c r="I1917" s="193"/>
      <c r="J1917" s="193"/>
      <c r="K1917" s="193"/>
      <c r="L1917" s="193"/>
      <c r="M1917" s="193"/>
      <c r="N1917" s="193"/>
      <c r="O1917" s="193"/>
      <c r="P1917" s="193"/>
      <c r="Q1917" s="193"/>
      <c r="R1917" s="193"/>
      <c r="S1917" s="193"/>
      <c r="T1917" s="193"/>
      <c r="U1917" s="193"/>
      <c r="V1917" s="1068"/>
      <c r="W1917" s="1068"/>
      <c r="X1917" s="1321"/>
      <c r="Y1917" s="1068"/>
      <c r="Z1917" s="193"/>
      <c r="AA1917" s="193"/>
      <c r="AB1917" s="193"/>
      <c r="AC1917" s="193"/>
      <c r="AD1917" s="193"/>
      <c r="AE1917" s="193"/>
      <c r="AF1917" s="193"/>
    </row>
    <row r="1918" spans="1:32">
      <c r="A1918" s="193"/>
      <c r="B1918" s="193"/>
      <c r="C1918" s="193"/>
      <c r="D1918" s="193"/>
      <c r="E1918" s="193"/>
      <c r="F1918" s="193"/>
      <c r="G1918" s="193"/>
      <c r="H1918" s="193"/>
      <c r="I1918" s="193"/>
      <c r="J1918" s="193"/>
      <c r="K1918" s="193"/>
      <c r="L1918" s="193"/>
      <c r="M1918" s="193"/>
      <c r="N1918" s="193"/>
      <c r="O1918" s="193"/>
      <c r="P1918" s="193"/>
      <c r="Q1918" s="193"/>
      <c r="R1918" s="193"/>
      <c r="S1918" s="193"/>
      <c r="T1918" s="193"/>
      <c r="U1918" s="193"/>
      <c r="V1918" s="1068"/>
      <c r="W1918" s="1068"/>
      <c r="X1918" s="1321"/>
      <c r="Y1918" s="1068"/>
      <c r="Z1918" s="193"/>
      <c r="AA1918" s="193"/>
      <c r="AB1918" s="193"/>
      <c r="AC1918" s="193"/>
      <c r="AD1918" s="193"/>
      <c r="AE1918" s="193"/>
      <c r="AF1918" s="193"/>
    </row>
    <row r="1919" spans="1:32">
      <c r="A1919" s="193"/>
      <c r="B1919" s="193"/>
      <c r="C1919" s="193"/>
      <c r="D1919" s="193"/>
      <c r="E1919" s="193"/>
      <c r="F1919" s="193"/>
      <c r="G1919" s="193"/>
      <c r="H1919" s="193"/>
      <c r="I1919" s="193"/>
      <c r="J1919" s="193"/>
      <c r="K1919" s="193"/>
      <c r="L1919" s="193"/>
      <c r="M1919" s="193"/>
      <c r="N1919" s="193"/>
      <c r="O1919" s="193"/>
      <c r="P1919" s="193"/>
      <c r="Q1919" s="193"/>
      <c r="R1919" s="193"/>
      <c r="S1919" s="193"/>
      <c r="T1919" s="193"/>
      <c r="U1919" s="193"/>
      <c r="V1919" s="1068"/>
      <c r="W1919" s="1068"/>
      <c r="X1919" s="1321"/>
      <c r="Y1919" s="1068"/>
      <c r="Z1919" s="193"/>
      <c r="AA1919" s="193"/>
      <c r="AB1919" s="193"/>
      <c r="AC1919" s="193"/>
      <c r="AD1919" s="193"/>
      <c r="AE1919" s="193"/>
      <c r="AF1919" s="193"/>
    </row>
    <row r="1920" spans="1:32">
      <c r="A1920" s="193"/>
      <c r="B1920" s="193"/>
      <c r="C1920" s="193"/>
      <c r="D1920" s="193"/>
      <c r="E1920" s="193"/>
      <c r="F1920" s="193"/>
      <c r="G1920" s="193"/>
      <c r="H1920" s="193"/>
      <c r="I1920" s="193"/>
      <c r="J1920" s="193"/>
      <c r="K1920" s="193"/>
      <c r="L1920" s="193"/>
      <c r="M1920" s="193"/>
      <c r="N1920" s="193"/>
      <c r="O1920" s="193"/>
      <c r="P1920" s="193"/>
      <c r="Q1920" s="193"/>
      <c r="R1920" s="193"/>
      <c r="S1920" s="193"/>
      <c r="T1920" s="193"/>
      <c r="U1920" s="193"/>
      <c r="V1920" s="1068"/>
      <c r="W1920" s="1068"/>
      <c r="X1920" s="1321"/>
      <c r="Y1920" s="1068"/>
      <c r="Z1920" s="193"/>
      <c r="AA1920" s="193"/>
      <c r="AB1920" s="193"/>
      <c r="AC1920" s="193"/>
      <c r="AD1920" s="193"/>
      <c r="AE1920" s="193"/>
      <c r="AF1920" s="193"/>
    </row>
    <row r="1921" spans="1:32">
      <c r="A1921" s="193"/>
      <c r="B1921" s="193"/>
      <c r="C1921" s="193"/>
      <c r="D1921" s="193"/>
      <c r="E1921" s="193"/>
      <c r="F1921" s="193"/>
      <c r="G1921" s="193"/>
      <c r="H1921" s="193"/>
      <c r="I1921" s="193"/>
      <c r="J1921" s="193"/>
      <c r="K1921" s="193"/>
      <c r="L1921" s="193"/>
      <c r="M1921" s="193"/>
      <c r="N1921" s="193"/>
      <c r="O1921" s="193"/>
      <c r="P1921" s="193"/>
      <c r="Q1921" s="193"/>
      <c r="R1921" s="193"/>
      <c r="S1921" s="193"/>
      <c r="T1921" s="193"/>
      <c r="U1921" s="193"/>
      <c r="V1921" s="1068"/>
      <c r="W1921" s="1068"/>
      <c r="X1921" s="1321"/>
      <c r="Y1921" s="1068"/>
      <c r="Z1921" s="193"/>
      <c r="AA1921" s="193"/>
      <c r="AB1921" s="193"/>
      <c r="AC1921" s="193"/>
      <c r="AD1921" s="193"/>
      <c r="AE1921" s="193"/>
      <c r="AF1921" s="193"/>
    </row>
    <row r="1922" spans="1:32">
      <c r="A1922" s="193"/>
      <c r="B1922" s="193"/>
      <c r="C1922" s="193"/>
      <c r="D1922" s="193"/>
      <c r="E1922" s="193"/>
      <c r="F1922" s="193"/>
      <c r="G1922" s="193"/>
      <c r="H1922" s="193"/>
      <c r="I1922" s="193"/>
      <c r="J1922" s="193"/>
      <c r="K1922" s="193"/>
      <c r="L1922" s="193"/>
      <c r="M1922" s="193"/>
      <c r="N1922" s="193"/>
      <c r="O1922" s="193"/>
      <c r="P1922" s="193"/>
      <c r="Q1922" s="193"/>
      <c r="R1922" s="193"/>
      <c r="S1922" s="193"/>
      <c r="T1922" s="193"/>
      <c r="U1922" s="193"/>
      <c r="V1922" s="1068"/>
      <c r="W1922" s="1068"/>
      <c r="X1922" s="1321"/>
      <c r="Y1922" s="1068"/>
      <c r="Z1922" s="193"/>
      <c r="AA1922" s="193"/>
      <c r="AB1922" s="193"/>
      <c r="AC1922" s="193"/>
      <c r="AD1922" s="193"/>
      <c r="AE1922" s="193"/>
      <c r="AF1922" s="193"/>
    </row>
    <row r="1923" spans="1:32">
      <c r="A1923" s="193"/>
      <c r="B1923" s="193"/>
      <c r="C1923" s="193"/>
      <c r="D1923" s="193"/>
      <c r="E1923" s="193"/>
      <c r="F1923" s="193"/>
      <c r="G1923" s="193"/>
      <c r="H1923" s="193"/>
      <c r="I1923" s="193"/>
      <c r="J1923" s="193"/>
      <c r="K1923" s="193"/>
      <c r="L1923" s="193"/>
      <c r="M1923" s="193"/>
      <c r="N1923" s="193"/>
      <c r="O1923" s="193"/>
      <c r="P1923" s="193"/>
      <c r="Q1923" s="193"/>
      <c r="R1923" s="193"/>
      <c r="S1923" s="193"/>
      <c r="T1923" s="193"/>
      <c r="U1923" s="193"/>
      <c r="V1923" s="1068"/>
      <c r="W1923" s="1068"/>
      <c r="X1923" s="1321"/>
      <c r="Y1923" s="1068"/>
      <c r="Z1923" s="193"/>
      <c r="AA1923" s="193"/>
      <c r="AB1923" s="193"/>
      <c r="AC1923" s="193"/>
      <c r="AD1923" s="193"/>
      <c r="AE1923" s="193"/>
      <c r="AF1923" s="193"/>
    </row>
    <row r="1924" spans="1:32">
      <c r="A1924" s="193"/>
      <c r="B1924" s="193"/>
      <c r="C1924" s="193"/>
      <c r="D1924" s="193"/>
      <c r="E1924" s="193"/>
      <c r="F1924" s="193"/>
      <c r="G1924" s="193"/>
      <c r="H1924" s="193"/>
      <c r="I1924" s="193"/>
      <c r="J1924" s="193"/>
      <c r="K1924" s="193"/>
      <c r="L1924" s="193"/>
      <c r="M1924" s="193"/>
      <c r="N1924" s="193"/>
      <c r="O1924" s="193"/>
      <c r="P1924" s="193"/>
      <c r="Q1924" s="193"/>
      <c r="R1924" s="193"/>
      <c r="S1924" s="193"/>
      <c r="T1924" s="193"/>
      <c r="U1924" s="193"/>
      <c r="V1924" s="1068"/>
      <c r="W1924" s="1068"/>
      <c r="X1924" s="1321"/>
      <c r="Y1924" s="1068"/>
      <c r="Z1924" s="193"/>
      <c r="AA1924" s="193"/>
      <c r="AB1924" s="193"/>
      <c r="AC1924" s="193"/>
      <c r="AD1924" s="193"/>
      <c r="AE1924" s="193"/>
      <c r="AF1924" s="193"/>
    </row>
    <row r="1925" spans="1:32">
      <c r="A1925" s="193"/>
      <c r="B1925" s="193"/>
      <c r="C1925" s="193"/>
      <c r="D1925" s="193"/>
      <c r="E1925" s="193"/>
      <c r="F1925" s="193"/>
      <c r="G1925" s="193"/>
      <c r="H1925" s="193"/>
      <c r="I1925" s="193"/>
      <c r="J1925" s="193"/>
      <c r="K1925" s="193"/>
      <c r="L1925" s="193"/>
      <c r="M1925" s="193"/>
      <c r="N1925" s="193"/>
      <c r="O1925" s="193"/>
      <c r="P1925" s="193"/>
      <c r="Q1925" s="193"/>
      <c r="R1925" s="193"/>
      <c r="S1925" s="193"/>
      <c r="T1925" s="193"/>
      <c r="U1925" s="193"/>
      <c r="V1925" s="1068"/>
      <c r="W1925" s="1068"/>
      <c r="X1925" s="1321"/>
      <c r="Y1925" s="1068"/>
      <c r="Z1925" s="193"/>
      <c r="AA1925" s="193"/>
      <c r="AB1925" s="193"/>
      <c r="AC1925" s="193"/>
      <c r="AD1925" s="193"/>
      <c r="AE1925" s="193"/>
      <c r="AF1925" s="193"/>
    </row>
    <row r="1926" spans="1:32">
      <c r="A1926" s="193"/>
      <c r="B1926" s="193"/>
      <c r="C1926" s="193"/>
      <c r="D1926" s="193"/>
      <c r="E1926" s="193"/>
      <c r="F1926" s="193"/>
      <c r="G1926" s="193"/>
      <c r="H1926" s="193"/>
      <c r="I1926" s="193"/>
      <c r="J1926" s="193"/>
      <c r="K1926" s="193"/>
      <c r="L1926" s="193"/>
      <c r="M1926" s="193"/>
      <c r="N1926" s="193"/>
      <c r="O1926" s="193"/>
      <c r="P1926" s="193"/>
      <c r="Q1926" s="193"/>
      <c r="R1926" s="193"/>
      <c r="S1926" s="193"/>
      <c r="T1926" s="193"/>
      <c r="U1926" s="193"/>
      <c r="V1926" s="1068"/>
      <c r="W1926" s="1068"/>
      <c r="X1926" s="1321"/>
      <c r="Y1926" s="1068"/>
      <c r="Z1926" s="193"/>
      <c r="AA1926" s="193"/>
      <c r="AB1926" s="193"/>
      <c r="AC1926" s="193"/>
      <c r="AD1926" s="193"/>
      <c r="AE1926" s="193"/>
      <c r="AF1926" s="193"/>
    </row>
    <row r="1927" spans="1:32">
      <c r="A1927" s="193"/>
      <c r="B1927" s="193"/>
      <c r="C1927" s="193"/>
      <c r="D1927" s="193"/>
      <c r="E1927" s="193"/>
      <c r="F1927" s="193"/>
      <c r="G1927" s="193"/>
      <c r="H1927" s="193"/>
      <c r="I1927" s="193"/>
      <c r="J1927" s="193"/>
      <c r="K1927" s="193"/>
      <c r="L1927" s="193"/>
      <c r="M1927" s="193"/>
      <c r="N1927" s="193"/>
      <c r="O1927" s="193"/>
      <c r="P1927" s="193"/>
      <c r="Q1927" s="193"/>
      <c r="R1927" s="193"/>
      <c r="S1927" s="193"/>
      <c r="T1927" s="193"/>
      <c r="U1927" s="193"/>
      <c r="V1927" s="1068"/>
      <c r="W1927" s="1068"/>
      <c r="X1927" s="1321"/>
      <c r="Y1927" s="1068"/>
      <c r="Z1927" s="193"/>
      <c r="AA1927" s="193"/>
      <c r="AB1927" s="193"/>
      <c r="AC1927" s="193"/>
      <c r="AD1927" s="193"/>
      <c r="AE1927" s="193"/>
      <c r="AF1927" s="193"/>
    </row>
    <row r="1928" spans="1:32">
      <c r="A1928" s="193"/>
      <c r="B1928" s="193"/>
      <c r="C1928" s="193"/>
      <c r="D1928" s="193"/>
      <c r="E1928" s="193"/>
      <c r="F1928" s="193"/>
      <c r="G1928" s="193"/>
      <c r="H1928" s="193"/>
      <c r="I1928" s="193"/>
      <c r="J1928" s="193"/>
      <c r="K1928" s="193"/>
      <c r="L1928" s="193"/>
      <c r="M1928" s="193"/>
      <c r="N1928" s="193"/>
      <c r="O1928" s="193"/>
      <c r="P1928" s="193"/>
      <c r="Q1928" s="193"/>
      <c r="R1928" s="193"/>
      <c r="S1928" s="193"/>
      <c r="T1928" s="193"/>
      <c r="U1928" s="193"/>
      <c r="V1928" s="1068"/>
      <c r="W1928" s="1068"/>
      <c r="X1928" s="1321"/>
      <c r="Y1928" s="1068"/>
      <c r="Z1928" s="193"/>
      <c r="AA1928" s="193"/>
      <c r="AB1928" s="193"/>
      <c r="AC1928" s="193"/>
      <c r="AD1928" s="193"/>
      <c r="AE1928" s="193"/>
      <c r="AF1928" s="193"/>
    </row>
    <row r="1929" spans="1:32">
      <c r="A1929" s="193"/>
      <c r="B1929" s="193"/>
      <c r="C1929" s="193"/>
      <c r="D1929" s="193"/>
      <c r="E1929" s="193"/>
      <c r="F1929" s="193"/>
      <c r="G1929" s="193"/>
      <c r="H1929" s="193"/>
      <c r="I1929" s="193"/>
      <c r="J1929" s="193"/>
      <c r="K1929" s="193"/>
      <c r="L1929" s="193"/>
      <c r="M1929" s="193"/>
      <c r="N1929" s="193"/>
      <c r="O1929" s="193"/>
      <c r="P1929" s="193"/>
      <c r="Q1929" s="193"/>
      <c r="R1929" s="193"/>
      <c r="S1929" s="193"/>
      <c r="T1929" s="193"/>
      <c r="U1929" s="193"/>
      <c r="V1929" s="1068"/>
      <c r="W1929" s="1068"/>
      <c r="X1929" s="1321"/>
      <c r="Y1929" s="1068"/>
      <c r="Z1929" s="193"/>
      <c r="AA1929" s="193"/>
      <c r="AB1929" s="193"/>
      <c r="AC1929" s="193"/>
      <c r="AD1929" s="193"/>
      <c r="AE1929" s="193"/>
      <c r="AF1929" s="193"/>
    </row>
    <row r="1930" spans="1:32">
      <c r="A1930" s="193"/>
      <c r="B1930" s="193"/>
      <c r="C1930" s="193"/>
      <c r="D1930" s="193"/>
      <c r="E1930" s="193"/>
      <c r="F1930" s="193"/>
      <c r="G1930" s="193"/>
      <c r="H1930" s="193"/>
      <c r="I1930" s="193"/>
      <c r="J1930" s="193"/>
      <c r="K1930" s="193"/>
      <c r="L1930" s="193"/>
      <c r="M1930" s="193"/>
      <c r="N1930" s="193"/>
      <c r="O1930" s="193"/>
      <c r="P1930" s="193"/>
      <c r="Q1930" s="193"/>
      <c r="R1930" s="193"/>
      <c r="S1930" s="193"/>
      <c r="T1930" s="193"/>
      <c r="U1930" s="193"/>
      <c r="V1930" s="1068"/>
      <c r="W1930" s="1068"/>
      <c r="X1930" s="1321"/>
      <c r="Y1930" s="1068"/>
      <c r="Z1930" s="193"/>
      <c r="AA1930" s="193"/>
      <c r="AB1930" s="193"/>
      <c r="AC1930" s="193"/>
      <c r="AD1930" s="193"/>
      <c r="AE1930" s="193"/>
      <c r="AF1930" s="193"/>
    </row>
    <row r="1931" spans="1:32">
      <c r="A1931" s="193"/>
      <c r="B1931" s="193"/>
      <c r="C1931" s="193"/>
      <c r="D1931" s="193"/>
      <c r="E1931" s="193"/>
      <c r="F1931" s="193"/>
      <c r="G1931" s="193"/>
      <c r="H1931" s="193"/>
      <c r="I1931" s="193"/>
      <c r="J1931" s="193"/>
      <c r="K1931" s="193"/>
      <c r="L1931" s="193"/>
      <c r="M1931" s="193"/>
      <c r="N1931" s="193"/>
      <c r="O1931" s="193"/>
      <c r="P1931" s="193"/>
      <c r="Q1931" s="193"/>
      <c r="R1931" s="193"/>
      <c r="S1931" s="193"/>
      <c r="T1931" s="193"/>
      <c r="U1931" s="193"/>
      <c r="V1931" s="1068"/>
      <c r="W1931" s="1068"/>
      <c r="X1931" s="1321"/>
      <c r="Y1931" s="1068"/>
      <c r="Z1931" s="193"/>
      <c r="AA1931" s="193"/>
      <c r="AB1931" s="193"/>
      <c r="AC1931" s="193"/>
      <c r="AD1931" s="193"/>
      <c r="AE1931" s="193"/>
      <c r="AF1931" s="193"/>
    </row>
    <row r="1932" spans="1:32">
      <c r="A1932" s="193"/>
      <c r="B1932" s="193"/>
      <c r="C1932" s="193"/>
      <c r="D1932" s="193"/>
      <c r="E1932" s="193"/>
      <c r="F1932" s="193"/>
      <c r="G1932" s="193"/>
      <c r="H1932" s="193"/>
      <c r="I1932" s="193"/>
      <c r="J1932" s="193"/>
      <c r="K1932" s="193"/>
      <c r="L1932" s="193"/>
      <c r="M1932" s="193"/>
      <c r="N1932" s="193"/>
      <c r="O1932" s="193"/>
      <c r="P1932" s="193"/>
      <c r="Q1932" s="193"/>
      <c r="R1932" s="193"/>
      <c r="S1932" s="193"/>
      <c r="T1932" s="193"/>
      <c r="U1932" s="193"/>
      <c r="V1932" s="1068"/>
      <c r="W1932" s="1068"/>
      <c r="X1932" s="1321"/>
      <c r="Y1932" s="1068"/>
      <c r="Z1932" s="193"/>
      <c r="AA1932" s="193"/>
      <c r="AB1932" s="193"/>
      <c r="AC1932" s="193"/>
      <c r="AD1932" s="193"/>
      <c r="AE1932" s="193"/>
      <c r="AF1932" s="193"/>
    </row>
    <row r="1933" spans="1:32">
      <c r="A1933" s="193"/>
      <c r="B1933" s="193"/>
      <c r="C1933" s="193"/>
      <c r="D1933" s="193"/>
      <c r="E1933" s="193"/>
      <c r="F1933" s="193"/>
      <c r="G1933" s="193"/>
      <c r="H1933" s="193"/>
      <c r="I1933" s="193"/>
      <c r="J1933" s="193"/>
      <c r="K1933" s="193"/>
      <c r="L1933" s="193"/>
      <c r="M1933" s="193"/>
      <c r="N1933" s="193"/>
      <c r="O1933" s="193"/>
      <c r="P1933" s="193"/>
      <c r="Q1933" s="193"/>
      <c r="R1933" s="193"/>
      <c r="S1933" s="193"/>
      <c r="T1933" s="193"/>
      <c r="U1933" s="193"/>
      <c r="V1933" s="1068"/>
      <c r="W1933" s="1068"/>
      <c r="X1933" s="1321"/>
      <c r="Y1933" s="1068"/>
      <c r="Z1933" s="193"/>
      <c r="AA1933" s="193"/>
      <c r="AB1933" s="193"/>
      <c r="AC1933" s="193"/>
      <c r="AD1933" s="193"/>
      <c r="AE1933" s="193"/>
      <c r="AF1933" s="193"/>
    </row>
    <row r="1934" spans="1:32">
      <c r="A1934" s="193"/>
      <c r="B1934" s="193"/>
      <c r="C1934" s="193"/>
      <c r="D1934" s="193"/>
      <c r="E1934" s="193"/>
      <c r="F1934" s="193"/>
      <c r="G1934" s="193"/>
      <c r="H1934" s="193"/>
      <c r="I1934" s="193"/>
      <c r="J1934" s="193"/>
      <c r="K1934" s="193"/>
      <c r="L1934" s="193"/>
      <c r="M1934" s="193"/>
      <c r="N1934" s="193"/>
      <c r="O1934" s="193"/>
      <c r="P1934" s="193"/>
      <c r="Q1934" s="193"/>
      <c r="R1934" s="193"/>
      <c r="S1934" s="193"/>
      <c r="T1934" s="193"/>
      <c r="U1934" s="193"/>
      <c r="V1934" s="1068"/>
      <c r="W1934" s="1068"/>
      <c r="X1934" s="1321"/>
      <c r="Y1934" s="1068"/>
      <c r="Z1934" s="193"/>
      <c r="AA1934" s="193"/>
      <c r="AB1934" s="193"/>
      <c r="AC1934" s="193"/>
      <c r="AD1934" s="193"/>
      <c r="AE1934" s="193"/>
      <c r="AF1934" s="193"/>
    </row>
    <row r="1935" spans="1:32">
      <c r="A1935" s="193"/>
      <c r="B1935" s="193"/>
      <c r="C1935" s="193"/>
      <c r="D1935" s="193"/>
      <c r="E1935" s="193"/>
      <c r="F1935" s="193"/>
      <c r="G1935" s="193"/>
      <c r="H1935" s="193"/>
      <c r="I1935" s="193"/>
      <c r="J1935" s="193"/>
      <c r="K1935" s="193"/>
      <c r="L1935" s="193"/>
      <c r="M1935" s="193"/>
      <c r="N1935" s="193"/>
      <c r="O1935" s="193"/>
      <c r="P1935" s="193"/>
      <c r="Q1935" s="193"/>
      <c r="R1935" s="193"/>
      <c r="S1935" s="193"/>
      <c r="T1935" s="193"/>
      <c r="U1935" s="193"/>
      <c r="V1935" s="1068"/>
      <c r="W1935" s="1068"/>
      <c r="X1935" s="1321"/>
      <c r="Y1935" s="1068"/>
      <c r="Z1935" s="193"/>
      <c r="AA1935" s="193"/>
      <c r="AB1935" s="193"/>
      <c r="AC1935" s="193"/>
      <c r="AD1935" s="193"/>
      <c r="AE1935" s="193"/>
      <c r="AF1935" s="193"/>
    </row>
    <row r="1936" spans="1:32">
      <c r="A1936" s="193"/>
      <c r="B1936" s="193"/>
      <c r="C1936" s="193"/>
      <c r="D1936" s="193"/>
      <c r="E1936" s="193"/>
      <c r="F1936" s="193"/>
      <c r="G1936" s="193"/>
      <c r="H1936" s="193"/>
      <c r="I1936" s="193"/>
      <c r="J1936" s="193"/>
      <c r="K1936" s="193"/>
      <c r="L1936" s="193"/>
      <c r="M1936" s="193"/>
      <c r="N1936" s="193"/>
      <c r="O1936" s="193"/>
      <c r="P1936" s="193"/>
      <c r="Q1936" s="193"/>
      <c r="R1936" s="193"/>
      <c r="S1936" s="193"/>
      <c r="T1936" s="193"/>
      <c r="U1936" s="193"/>
      <c r="V1936" s="1068"/>
      <c r="W1936" s="1068"/>
      <c r="X1936" s="1321"/>
      <c r="Y1936" s="1068"/>
      <c r="Z1936" s="193"/>
      <c r="AA1936" s="193"/>
      <c r="AB1936" s="193"/>
      <c r="AC1936" s="193"/>
      <c r="AD1936" s="193"/>
      <c r="AE1936" s="193"/>
      <c r="AF1936" s="193"/>
    </row>
    <row r="1937" spans="1:32">
      <c r="A1937" s="193"/>
      <c r="B1937" s="193"/>
      <c r="C1937" s="193"/>
      <c r="D1937" s="193"/>
      <c r="E1937" s="193"/>
      <c r="F1937" s="193"/>
      <c r="G1937" s="193"/>
      <c r="H1937" s="193"/>
      <c r="I1937" s="193"/>
      <c r="J1937" s="193"/>
      <c r="K1937" s="193"/>
      <c r="L1937" s="193"/>
      <c r="M1937" s="193"/>
      <c r="N1937" s="193"/>
      <c r="O1937" s="193"/>
      <c r="P1937" s="193"/>
      <c r="Q1937" s="193"/>
      <c r="R1937" s="193"/>
      <c r="S1937" s="193"/>
      <c r="T1937" s="193"/>
      <c r="U1937" s="193"/>
      <c r="V1937" s="1068"/>
      <c r="W1937" s="1068"/>
      <c r="X1937" s="1321"/>
      <c r="Y1937" s="1068"/>
      <c r="Z1937" s="193"/>
      <c r="AA1937" s="193"/>
      <c r="AB1937" s="193"/>
      <c r="AC1937" s="193"/>
      <c r="AD1937" s="193"/>
      <c r="AE1937" s="193"/>
      <c r="AF1937" s="193"/>
    </row>
    <row r="1938" spans="1:32">
      <c r="A1938" s="193"/>
      <c r="B1938" s="193"/>
      <c r="C1938" s="193"/>
      <c r="D1938" s="193"/>
      <c r="E1938" s="193"/>
      <c r="F1938" s="193"/>
      <c r="G1938" s="193"/>
      <c r="H1938" s="193"/>
      <c r="I1938" s="193"/>
      <c r="J1938" s="193"/>
      <c r="K1938" s="193"/>
      <c r="L1938" s="193"/>
      <c r="M1938" s="193"/>
      <c r="N1938" s="193"/>
      <c r="O1938" s="193"/>
      <c r="P1938" s="193"/>
      <c r="Q1938" s="193"/>
      <c r="R1938" s="193"/>
      <c r="S1938" s="193"/>
      <c r="T1938" s="193"/>
      <c r="U1938" s="193"/>
      <c r="V1938" s="1068"/>
      <c r="W1938" s="1068"/>
      <c r="X1938" s="1321"/>
      <c r="Y1938" s="1068"/>
      <c r="Z1938" s="193"/>
      <c r="AA1938" s="193"/>
      <c r="AB1938" s="193"/>
      <c r="AC1938" s="193"/>
      <c r="AD1938" s="193"/>
      <c r="AE1938" s="193"/>
      <c r="AF1938" s="193"/>
    </row>
    <row r="1939" spans="1:32">
      <c r="A1939" s="193"/>
      <c r="B1939" s="193"/>
      <c r="C1939" s="193"/>
      <c r="D1939" s="193"/>
      <c r="E1939" s="193"/>
      <c r="F1939" s="193"/>
      <c r="G1939" s="193"/>
      <c r="H1939" s="193"/>
      <c r="I1939" s="193"/>
      <c r="J1939" s="193"/>
      <c r="K1939" s="193"/>
      <c r="L1939" s="193"/>
      <c r="M1939" s="193"/>
      <c r="N1939" s="193"/>
      <c r="O1939" s="193"/>
      <c r="P1939" s="193"/>
      <c r="Q1939" s="193"/>
      <c r="R1939" s="193"/>
      <c r="S1939" s="193"/>
      <c r="T1939" s="193"/>
      <c r="U1939" s="193"/>
      <c r="V1939" s="1068"/>
      <c r="W1939" s="1068"/>
      <c r="X1939" s="1321"/>
      <c r="Y1939" s="1068"/>
      <c r="Z1939" s="193"/>
      <c r="AA1939" s="193"/>
      <c r="AB1939" s="193"/>
      <c r="AC1939" s="193"/>
      <c r="AD1939" s="193"/>
      <c r="AE1939" s="193"/>
      <c r="AF1939" s="193"/>
    </row>
    <row r="1940" spans="1:32">
      <c r="A1940" s="193"/>
      <c r="B1940" s="193"/>
      <c r="C1940" s="193"/>
      <c r="D1940" s="193"/>
      <c r="E1940" s="193"/>
      <c r="F1940" s="193"/>
      <c r="G1940" s="193"/>
      <c r="H1940" s="193"/>
      <c r="I1940" s="193"/>
      <c r="J1940" s="193"/>
      <c r="K1940" s="193"/>
      <c r="L1940" s="193"/>
      <c r="M1940" s="193"/>
      <c r="N1940" s="193"/>
      <c r="O1940" s="193"/>
      <c r="P1940" s="193"/>
      <c r="Q1940" s="193"/>
      <c r="R1940" s="193"/>
      <c r="S1940" s="193"/>
      <c r="T1940" s="193"/>
      <c r="U1940" s="193"/>
      <c r="V1940" s="1068"/>
      <c r="W1940" s="1068"/>
      <c r="X1940" s="1321"/>
      <c r="Y1940" s="1068"/>
      <c r="Z1940" s="193"/>
      <c r="AA1940" s="193"/>
      <c r="AB1940" s="193"/>
      <c r="AC1940" s="193"/>
      <c r="AD1940" s="193"/>
      <c r="AE1940" s="193"/>
      <c r="AF1940" s="193"/>
    </row>
    <row r="1941" spans="1:32">
      <c r="A1941" s="193"/>
      <c r="B1941" s="193"/>
      <c r="C1941" s="193"/>
      <c r="D1941" s="193"/>
      <c r="E1941" s="193"/>
      <c r="F1941" s="193"/>
      <c r="G1941" s="193"/>
      <c r="H1941" s="193"/>
      <c r="I1941" s="193"/>
      <c r="J1941" s="193"/>
      <c r="K1941" s="193"/>
      <c r="L1941" s="193"/>
      <c r="M1941" s="193"/>
      <c r="N1941" s="193"/>
      <c r="O1941" s="193"/>
      <c r="P1941" s="193"/>
      <c r="Q1941" s="193"/>
      <c r="R1941" s="193"/>
      <c r="S1941" s="193"/>
      <c r="T1941" s="193"/>
      <c r="U1941" s="193"/>
      <c r="V1941" s="1068"/>
      <c r="W1941" s="1068"/>
      <c r="X1941" s="1321"/>
      <c r="Y1941" s="1068"/>
      <c r="Z1941" s="193"/>
      <c r="AA1941" s="193"/>
      <c r="AB1941" s="193"/>
      <c r="AC1941" s="193"/>
      <c r="AD1941" s="193"/>
      <c r="AE1941" s="193"/>
      <c r="AF1941" s="193"/>
    </row>
    <row r="1942" spans="1:32">
      <c r="A1942" s="193"/>
      <c r="B1942" s="193"/>
      <c r="C1942" s="193"/>
      <c r="D1942" s="193"/>
      <c r="E1942" s="193"/>
      <c r="F1942" s="193"/>
      <c r="G1942" s="193"/>
      <c r="H1942" s="193"/>
      <c r="I1942" s="193"/>
      <c r="J1942" s="193"/>
      <c r="K1942" s="193"/>
      <c r="L1942" s="193"/>
      <c r="M1942" s="193"/>
      <c r="N1942" s="193"/>
      <c r="O1942" s="193"/>
      <c r="P1942" s="193"/>
      <c r="Q1942" s="193"/>
      <c r="R1942" s="193"/>
      <c r="S1942" s="193"/>
      <c r="T1942" s="193"/>
      <c r="U1942" s="193"/>
      <c r="V1942" s="1068"/>
      <c r="W1942" s="1068"/>
      <c r="X1942" s="1321"/>
      <c r="Y1942" s="1068"/>
      <c r="Z1942" s="193"/>
      <c r="AA1942" s="193"/>
      <c r="AB1942" s="193"/>
      <c r="AC1942" s="193"/>
      <c r="AD1942" s="193"/>
      <c r="AE1942" s="193"/>
      <c r="AF1942" s="193"/>
    </row>
    <row r="1943" spans="1:32">
      <c r="A1943" s="193"/>
      <c r="B1943" s="193"/>
      <c r="C1943" s="193"/>
      <c r="D1943" s="193"/>
      <c r="E1943" s="193"/>
      <c r="F1943" s="193"/>
      <c r="G1943" s="193"/>
      <c r="H1943" s="193"/>
      <c r="I1943" s="193"/>
      <c r="J1943" s="193"/>
      <c r="K1943" s="193"/>
      <c r="L1943" s="193"/>
      <c r="M1943" s="193"/>
      <c r="N1943" s="193"/>
      <c r="O1943" s="193"/>
      <c r="P1943" s="193"/>
      <c r="Q1943" s="193"/>
      <c r="R1943" s="193"/>
      <c r="S1943" s="193"/>
      <c r="T1943" s="193"/>
      <c r="U1943" s="193"/>
      <c r="V1943" s="1068"/>
      <c r="W1943" s="1068"/>
      <c r="X1943" s="1321"/>
      <c r="Y1943" s="1068"/>
      <c r="Z1943" s="193"/>
      <c r="AA1943" s="193"/>
      <c r="AB1943" s="193"/>
      <c r="AC1943" s="193"/>
      <c r="AD1943" s="193"/>
      <c r="AE1943" s="193"/>
      <c r="AF1943" s="193"/>
    </row>
    <row r="1944" spans="1:32">
      <c r="A1944" s="193"/>
      <c r="B1944" s="193"/>
      <c r="C1944" s="193"/>
      <c r="D1944" s="193"/>
      <c r="E1944" s="193"/>
      <c r="F1944" s="193"/>
      <c r="G1944" s="193"/>
      <c r="H1944" s="193"/>
      <c r="I1944" s="193"/>
      <c r="J1944" s="193"/>
      <c r="K1944" s="193"/>
      <c r="L1944" s="193"/>
      <c r="M1944" s="193"/>
      <c r="N1944" s="193"/>
      <c r="O1944" s="193"/>
      <c r="P1944" s="193"/>
      <c r="Q1944" s="193"/>
      <c r="R1944" s="193"/>
      <c r="S1944" s="193"/>
      <c r="T1944" s="193"/>
      <c r="U1944" s="193"/>
      <c r="V1944" s="1068"/>
      <c r="W1944" s="1068"/>
      <c r="X1944" s="1321"/>
      <c r="Y1944" s="1068"/>
      <c r="Z1944" s="193"/>
      <c r="AA1944" s="193"/>
      <c r="AB1944" s="193"/>
      <c r="AC1944" s="193"/>
      <c r="AD1944" s="193"/>
      <c r="AE1944" s="193"/>
      <c r="AF1944" s="193"/>
    </row>
    <row r="1945" spans="1:32">
      <c r="A1945" s="193"/>
      <c r="B1945" s="193"/>
      <c r="C1945" s="193"/>
      <c r="D1945" s="193"/>
      <c r="E1945" s="193"/>
      <c r="F1945" s="193"/>
      <c r="G1945" s="193"/>
      <c r="H1945" s="193"/>
      <c r="I1945" s="193"/>
      <c r="J1945" s="193"/>
      <c r="K1945" s="193"/>
      <c r="L1945" s="193"/>
      <c r="M1945" s="193"/>
      <c r="N1945" s="193"/>
      <c r="O1945" s="193"/>
      <c r="P1945" s="193"/>
      <c r="Q1945" s="193"/>
      <c r="R1945" s="193"/>
      <c r="S1945" s="193"/>
      <c r="T1945" s="193"/>
      <c r="U1945" s="193"/>
      <c r="V1945" s="1068"/>
      <c r="W1945" s="1068"/>
      <c r="X1945" s="1321"/>
      <c r="Y1945" s="1068"/>
      <c r="Z1945" s="193"/>
      <c r="AA1945" s="193"/>
      <c r="AB1945" s="193"/>
      <c r="AC1945" s="193"/>
      <c r="AD1945" s="193"/>
      <c r="AE1945" s="193"/>
      <c r="AF1945" s="193"/>
    </row>
    <row r="1946" spans="1:32">
      <c r="A1946" s="193"/>
      <c r="B1946" s="193"/>
      <c r="C1946" s="193"/>
      <c r="D1946" s="193"/>
      <c r="E1946" s="193"/>
      <c r="F1946" s="193"/>
      <c r="G1946" s="193"/>
      <c r="H1946" s="193"/>
      <c r="I1946" s="193"/>
      <c r="J1946" s="193"/>
      <c r="K1946" s="193"/>
      <c r="L1946" s="193"/>
      <c r="M1946" s="193"/>
      <c r="N1946" s="193"/>
      <c r="O1946" s="193"/>
      <c r="P1946" s="193"/>
      <c r="Q1946" s="193"/>
      <c r="R1946" s="193"/>
      <c r="S1946" s="193"/>
      <c r="T1946" s="193"/>
      <c r="U1946" s="193"/>
      <c r="V1946" s="1068"/>
      <c r="W1946" s="1068"/>
      <c r="X1946" s="1321"/>
      <c r="Y1946" s="1068"/>
      <c r="Z1946" s="193"/>
      <c r="AA1946" s="193"/>
      <c r="AB1946" s="193"/>
      <c r="AC1946" s="193"/>
      <c r="AD1946" s="193"/>
      <c r="AE1946" s="193"/>
      <c r="AF1946" s="193"/>
    </row>
    <row r="1947" spans="1:32">
      <c r="A1947" s="193"/>
      <c r="B1947" s="193"/>
      <c r="C1947" s="193"/>
      <c r="D1947" s="193"/>
      <c r="E1947" s="193"/>
      <c r="F1947" s="193"/>
      <c r="G1947" s="193"/>
      <c r="H1947" s="193"/>
      <c r="I1947" s="193"/>
      <c r="J1947" s="193"/>
      <c r="K1947" s="193"/>
      <c r="L1947" s="193"/>
      <c r="M1947" s="193"/>
      <c r="N1947" s="193"/>
      <c r="O1947" s="193"/>
      <c r="P1947" s="193"/>
      <c r="Q1947" s="193"/>
      <c r="R1947" s="193"/>
      <c r="S1947" s="193"/>
      <c r="T1947" s="193"/>
      <c r="U1947" s="193"/>
      <c r="V1947" s="1068"/>
      <c r="W1947" s="1068"/>
      <c r="X1947" s="1321"/>
      <c r="Y1947" s="1068"/>
      <c r="Z1947" s="193"/>
      <c r="AA1947" s="193"/>
      <c r="AB1947" s="193"/>
      <c r="AC1947" s="193"/>
      <c r="AD1947" s="193"/>
      <c r="AE1947" s="193"/>
      <c r="AF1947" s="193"/>
    </row>
    <row r="1948" spans="1:32">
      <c r="A1948" s="193"/>
      <c r="B1948" s="193"/>
      <c r="C1948" s="193"/>
      <c r="D1948" s="193"/>
      <c r="E1948" s="193"/>
      <c r="F1948" s="193"/>
      <c r="G1948" s="193"/>
      <c r="H1948" s="193"/>
      <c r="I1948" s="193"/>
      <c r="J1948" s="193"/>
      <c r="K1948" s="193"/>
      <c r="L1948" s="193"/>
      <c r="M1948" s="193"/>
      <c r="N1948" s="193"/>
      <c r="O1948" s="193"/>
      <c r="P1948" s="193"/>
      <c r="Q1948" s="193"/>
      <c r="R1948" s="193"/>
      <c r="S1948" s="193"/>
      <c r="T1948" s="193"/>
      <c r="U1948" s="193"/>
      <c r="V1948" s="1068"/>
      <c r="W1948" s="1068"/>
      <c r="X1948" s="1321"/>
      <c r="Y1948" s="1068"/>
      <c r="Z1948" s="193"/>
      <c r="AA1948" s="193"/>
      <c r="AB1948" s="193"/>
      <c r="AC1948" s="193"/>
      <c r="AD1948" s="193"/>
      <c r="AE1948" s="193"/>
      <c r="AF1948" s="193"/>
    </row>
    <row r="1949" spans="1:32">
      <c r="A1949" s="193"/>
      <c r="B1949" s="193"/>
      <c r="C1949" s="193"/>
      <c r="D1949" s="193"/>
      <c r="E1949" s="193"/>
      <c r="F1949" s="193"/>
      <c r="G1949" s="193"/>
      <c r="H1949" s="193"/>
      <c r="I1949" s="193"/>
      <c r="J1949" s="193"/>
      <c r="K1949" s="193"/>
      <c r="L1949" s="193"/>
      <c r="M1949" s="193"/>
      <c r="N1949" s="193"/>
      <c r="O1949" s="193"/>
      <c r="P1949" s="193"/>
      <c r="Q1949" s="193"/>
      <c r="R1949" s="193"/>
      <c r="S1949" s="193"/>
      <c r="T1949" s="193"/>
      <c r="U1949" s="193"/>
      <c r="V1949" s="1068"/>
      <c r="W1949" s="1068"/>
      <c r="X1949" s="1321"/>
      <c r="Y1949" s="1068"/>
      <c r="Z1949" s="193"/>
      <c r="AA1949" s="193"/>
      <c r="AB1949" s="193"/>
      <c r="AC1949" s="193"/>
      <c r="AD1949" s="193"/>
      <c r="AE1949" s="193"/>
      <c r="AF1949" s="193"/>
    </row>
    <row r="1950" spans="1:32">
      <c r="A1950" s="193"/>
      <c r="B1950" s="193"/>
      <c r="C1950" s="193"/>
      <c r="D1950" s="193"/>
      <c r="E1950" s="193"/>
      <c r="F1950" s="193"/>
      <c r="G1950" s="193"/>
      <c r="H1950" s="193"/>
      <c r="I1950" s="193"/>
      <c r="J1950" s="193"/>
      <c r="K1950" s="193"/>
      <c r="L1950" s="193"/>
      <c r="M1950" s="193"/>
      <c r="N1950" s="193"/>
      <c r="O1950" s="193"/>
      <c r="P1950" s="193"/>
      <c r="Q1950" s="193"/>
      <c r="R1950" s="193"/>
      <c r="S1950" s="193"/>
      <c r="T1950" s="193"/>
      <c r="U1950" s="193"/>
      <c r="V1950" s="1068"/>
      <c r="W1950" s="1068"/>
      <c r="X1950" s="1321"/>
      <c r="Y1950" s="1068"/>
      <c r="Z1950" s="193"/>
      <c r="AA1950" s="193"/>
      <c r="AB1950" s="193"/>
      <c r="AC1950" s="193"/>
      <c r="AD1950" s="193"/>
      <c r="AE1950" s="193"/>
      <c r="AF1950" s="193"/>
    </row>
    <row r="1951" spans="1:32">
      <c r="A1951" s="193"/>
      <c r="B1951" s="193"/>
      <c r="C1951" s="193"/>
      <c r="D1951" s="193"/>
      <c r="E1951" s="193"/>
      <c r="F1951" s="193"/>
      <c r="G1951" s="193"/>
      <c r="H1951" s="193"/>
      <c r="I1951" s="193"/>
      <c r="J1951" s="193"/>
      <c r="K1951" s="193"/>
      <c r="L1951" s="193"/>
      <c r="M1951" s="193"/>
      <c r="N1951" s="193"/>
      <c r="O1951" s="193"/>
      <c r="P1951" s="193"/>
      <c r="Q1951" s="193"/>
      <c r="R1951" s="193"/>
      <c r="S1951" s="193"/>
      <c r="T1951" s="193"/>
      <c r="U1951" s="193"/>
      <c r="V1951" s="1068"/>
      <c r="W1951" s="1068"/>
      <c r="X1951" s="1321"/>
      <c r="Y1951" s="1068"/>
      <c r="Z1951" s="193"/>
      <c r="AA1951" s="193"/>
      <c r="AB1951" s="193"/>
      <c r="AC1951" s="193"/>
      <c r="AD1951" s="193"/>
      <c r="AE1951" s="193"/>
      <c r="AF1951" s="193"/>
    </row>
    <row r="1952" spans="1:32">
      <c r="A1952" s="193"/>
      <c r="B1952" s="193"/>
      <c r="C1952" s="193"/>
      <c r="D1952" s="193"/>
      <c r="E1952" s="193"/>
      <c r="F1952" s="193"/>
      <c r="G1952" s="193"/>
      <c r="H1952" s="193"/>
      <c r="I1952" s="193"/>
      <c r="J1952" s="193"/>
      <c r="K1952" s="193"/>
      <c r="L1952" s="193"/>
      <c r="M1952" s="193"/>
      <c r="N1952" s="193"/>
      <c r="O1952" s="193"/>
      <c r="P1952" s="193"/>
      <c r="Q1952" s="193"/>
      <c r="R1952" s="193"/>
      <c r="S1952" s="193"/>
      <c r="T1952" s="193"/>
      <c r="U1952" s="193"/>
      <c r="V1952" s="1068"/>
      <c r="W1952" s="1068"/>
      <c r="X1952" s="1321"/>
      <c r="Y1952" s="1068"/>
      <c r="Z1952" s="193"/>
      <c r="AA1952" s="193"/>
      <c r="AB1952" s="193"/>
      <c r="AC1952" s="193"/>
      <c r="AD1952" s="193"/>
      <c r="AE1952" s="193"/>
      <c r="AF1952" s="193"/>
    </row>
    <row r="1953" spans="1:32">
      <c r="A1953" s="193"/>
      <c r="B1953" s="193"/>
      <c r="C1953" s="193"/>
      <c r="D1953" s="193"/>
      <c r="E1953" s="193"/>
      <c r="F1953" s="193"/>
      <c r="G1953" s="193"/>
      <c r="H1953" s="193"/>
      <c r="I1953" s="193"/>
      <c r="J1953" s="193"/>
      <c r="K1953" s="193"/>
      <c r="L1953" s="193"/>
      <c r="M1953" s="193"/>
      <c r="N1953" s="193"/>
      <c r="O1953" s="193"/>
      <c r="P1953" s="193"/>
      <c r="Q1953" s="193"/>
      <c r="R1953" s="193"/>
      <c r="S1953" s="193"/>
      <c r="T1953" s="193"/>
      <c r="U1953" s="193"/>
      <c r="V1953" s="1068"/>
      <c r="W1953" s="1068"/>
      <c r="X1953" s="1321"/>
      <c r="Y1953" s="1068"/>
      <c r="Z1953" s="193"/>
      <c r="AA1953" s="193"/>
      <c r="AB1953" s="193"/>
      <c r="AC1953" s="193"/>
      <c r="AD1953" s="193"/>
      <c r="AE1953" s="193"/>
      <c r="AF1953" s="193"/>
    </row>
    <row r="1954" spans="1:32">
      <c r="A1954" s="193"/>
      <c r="B1954" s="193"/>
      <c r="C1954" s="193"/>
      <c r="D1954" s="193"/>
      <c r="E1954" s="193"/>
      <c r="F1954" s="193"/>
      <c r="G1954" s="193"/>
      <c r="H1954" s="193"/>
      <c r="I1954" s="193"/>
      <c r="J1954" s="193"/>
      <c r="K1954" s="193"/>
      <c r="L1954" s="193"/>
      <c r="M1954" s="193"/>
      <c r="N1954" s="193"/>
      <c r="O1954" s="193"/>
      <c r="P1954" s="193"/>
      <c r="Q1954" s="193"/>
      <c r="R1954" s="193"/>
      <c r="S1954" s="193"/>
      <c r="T1954" s="193"/>
      <c r="U1954" s="193"/>
      <c r="V1954" s="1068"/>
      <c r="W1954" s="1068"/>
      <c r="X1954" s="1321"/>
      <c r="Y1954" s="1068"/>
      <c r="Z1954" s="193"/>
      <c r="AA1954" s="193"/>
      <c r="AB1954" s="193"/>
      <c r="AC1954" s="193"/>
      <c r="AD1954" s="193"/>
      <c r="AE1954" s="193"/>
      <c r="AF1954" s="193"/>
    </row>
    <row r="1955" spans="1:32">
      <c r="A1955" s="193"/>
      <c r="B1955" s="193"/>
      <c r="C1955" s="193"/>
      <c r="D1955" s="193"/>
      <c r="E1955" s="193"/>
      <c r="F1955" s="193"/>
      <c r="G1955" s="193"/>
      <c r="H1955" s="193"/>
      <c r="I1955" s="193"/>
      <c r="J1955" s="193"/>
      <c r="K1955" s="193"/>
      <c r="L1955" s="193"/>
      <c r="M1955" s="193"/>
      <c r="N1955" s="193"/>
      <c r="O1955" s="193"/>
      <c r="P1955" s="193"/>
      <c r="Q1955" s="193"/>
      <c r="R1955" s="193"/>
      <c r="S1955" s="193"/>
      <c r="T1955" s="193"/>
      <c r="U1955" s="193"/>
      <c r="V1955" s="1068"/>
      <c r="W1955" s="1068"/>
      <c r="X1955" s="1321"/>
      <c r="Y1955" s="1068"/>
      <c r="Z1955" s="193"/>
      <c r="AA1955" s="193"/>
      <c r="AB1955" s="193"/>
      <c r="AC1955" s="193"/>
      <c r="AD1955" s="193"/>
      <c r="AE1955" s="193"/>
      <c r="AF1955" s="193"/>
    </row>
    <row r="1956" spans="1:32">
      <c r="A1956" s="193"/>
      <c r="B1956" s="193"/>
      <c r="C1956" s="193"/>
      <c r="D1956" s="193"/>
      <c r="E1956" s="193"/>
      <c r="F1956" s="193"/>
      <c r="G1956" s="193"/>
      <c r="H1956" s="193"/>
      <c r="I1956" s="193"/>
      <c r="J1956" s="193"/>
      <c r="K1956" s="193"/>
      <c r="L1956" s="193"/>
      <c r="M1956" s="193"/>
      <c r="N1956" s="193"/>
      <c r="O1956" s="193"/>
      <c r="P1956" s="193"/>
      <c r="Q1956" s="193"/>
      <c r="R1956" s="193"/>
      <c r="S1956" s="193"/>
      <c r="T1956" s="193"/>
      <c r="U1956" s="193"/>
      <c r="V1956" s="1068"/>
      <c r="W1956" s="1068"/>
      <c r="X1956" s="1321"/>
      <c r="Y1956" s="1068"/>
      <c r="Z1956" s="193"/>
      <c r="AA1956" s="193"/>
      <c r="AB1956" s="193"/>
      <c r="AC1956" s="193"/>
      <c r="AD1956" s="193"/>
      <c r="AE1956" s="193"/>
      <c r="AF1956" s="193"/>
    </row>
    <row r="1957" spans="1:32">
      <c r="A1957" s="193"/>
      <c r="B1957" s="193"/>
      <c r="C1957" s="193"/>
      <c r="D1957" s="193"/>
      <c r="E1957" s="193"/>
      <c r="F1957" s="193"/>
      <c r="G1957" s="193"/>
      <c r="H1957" s="193"/>
      <c r="I1957" s="193"/>
      <c r="J1957" s="193"/>
      <c r="K1957" s="193"/>
      <c r="L1957" s="193"/>
      <c r="M1957" s="193"/>
      <c r="N1957" s="193"/>
      <c r="O1957" s="193"/>
      <c r="P1957" s="193"/>
      <c r="Q1957" s="193"/>
      <c r="R1957" s="193"/>
      <c r="S1957" s="193"/>
      <c r="T1957" s="193"/>
      <c r="U1957" s="193"/>
      <c r="V1957" s="1068"/>
      <c r="W1957" s="1068"/>
      <c r="X1957" s="1321"/>
      <c r="Y1957" s="1068"/>
      <c r="Z1957" s="193"/>
      <c r="AA1957" s="193"/>
      <c r="AB1957" s="193"/>
      <c r="AC1957" s="193"/>
      <c r="AD1957" s="193"/>
      <c r="AE1957" s="193"/>
      <c r="AF1957" s="193"/>
    </row>
    <row r="1958" spans="1:32">
      <c r="A1958" s="193"/>
      <c r="B1958" s="193"/>
      <c r="C1958" s="193"/>
      <c r="D1958" s="193"/>
      <c r="E1958" s="193"/>
      <c r="F1958" s="193"/>
      <c r="G1958" s="193"/>
      <c r="H1958" s="193"/>
      <c r="I1958" s="193"/>
      <c r="J1958" s="193"/>
      <c r="K1958" s="193"/>
      <c r="L1958" s="193"/>
      <c r="M1958" s="193"/>
      <c r="N1958" s="193"/>
      <c r="O1958" s="193"/>
      <c r="P1958" s="193"/>
      <c r="Q1958" s="193"/>
      <c r="R1958" s="193"/>
      <c r="S1958" s="193"/>
      <c r="T1958" s="193"/>
      <c r="U1958" s="193"/>
      <c r="V1958" s="1068"/>
      <c r="W1958" s="1068"/>
      <c r="X1958" s="1321"/>
      <c r="Y1958" s="1068"/>
      <c r="Z1958" s="193"/>
      <c r="AA1958" s="193"/>
      <c r="AB1958" s="193"/>
      <c r="AC1958" s="193"/>
      <c r="AD1958" s="193"/>
      <c r="AE1958" s="193"/>
      <c r="AF1958" s="193"/>
    </row>
    <row r="1959" spans="1:32">
      <c r="A1959" s="193"/>
      <c r="B1959" s="193"/>
      <c r="C1959" s="193"/>
      <c r="D1959" s="193"/>
      <c r="E1959" s="193"/>
      <c r="F1959" s="193"/>
      <c r="G1959" s="193"/>
      <c r="H1959" s="193"/>
      <c r="I1959" s="193"/>
      <c r="J1959" s="193"/>
      <c r="K1959" s="193"/>
      <c r="L1959" s="193"/>
      <c r="M1959" s="193"/>
      <c r="N1959" s="193"/>
      <c r="O1959" s="193"/>
      <c r="P1959" s="193"/>
      <c r="Q1959" s="193"/>
      <c r="R1959" s="193"/>
      <c r="S1959" s="193"/>
      <c r="T1959" s="193"/>
      <c r="U1959" s="193"/>
      <c r="V1959" s="1068"/>
      <c r="W1959" s="1068"/>
      <c r="X1959" s="1321"/>
      <c r="Y1959" s="1068"/>
      <c r="Z1959" s="193"/>
      <c r="AA1959" s="193"/>
      <c r="AB1959" s="193"/>
      <c r="AC1959" s="193"/>
      <c r="AD1959" s="193"/>
      <c r="AE1959" s="193"/>
      <c r="AF1959" s="193"/>
    </row>
    <row r="1960" spans="1:32">
      <c r="A1960" s="193"/>
      <c r="B1960" s="193"/>
      <c r="C1960" s="193"/>
      <c r="D1960" s="193"/>
      <c r="E1960" s="193"/>
      <c r="F1960" s="193"/>
      <c r="G1960" s="193"/>
      <c r="H1960" s="193"/>
      <c r="I1960" s="193"/>
      <c r="J1960" s="193"/>
      <c r="K1960" s="193"/>
      <c r="L1960" s="193"/>
      <c r="M1960" s="193"/>
      <c r="N1960" s="193"/>
      <c r="O1960" s="193"/>
      <c r="P1960" s="193"/>
      <c r="Q1960" s="193"/>
      <c r="R1960" s="193"/>
      <c r="S1960" s="193"/>
      <c r="T1960" s="193"/>
      <c r="U1960" s="193"/>
      <c r="V1960" s="1068"/>
      <c r="W1960" s="1068"/>
      <c r="X1960" s="1321"/>
      <c r="Y1960" s="1068"/>
      <c r="Z1960" s="193"/>
      <c r="AA1960" s="193"/>
      <c r="AB1960" s="193"/>
      <c r="AC1960" s="193"/>
      <c r="AD1960" s="193"/>
      <c r="AE1960" s="193"/>
      <c r="AF1960" s="193"/>
    </row>
    <row r="1961" spans="1:32">
      <c r="A1961" s="193"/>
      <c r="B1961" s="193"/>
      <c r="C1961" s="193"/>
      <c r="D1961" s="193"/>
      <c r="E1961" s="193"/>
      <c r="F1961" s="193"/>
      <c r="G1961" s="193"/>
      <c r="H1961" s="193"/>
      <c r="I1961" s="193"/>
      <c r="J1961" s="193"/>
      <c r="K1961" s="193"/>
      <c r="L1961" s="193"/>
      <c r="M1961" s="193"/>
      <c r="N1961" s="193"/>
      <c r="O1961" s="193"/>
      <c r="P1961" s="193"/>
      <c r="Q1961" s="193"/>
      <c r="R1961" s="193"/>
      <c r="S1961" s="193"/>
      <c r="T1961" s="193"/>
      <c r="U1961" s="193"/>
      <c r="V1961" s="1068"/>
      <c r="W1961" s="1068"/>
      <c r="X1961" s="1321"/>
      <c r="Y1961" s="1068"/>
      <c r="Z1961" s="193"/>
      <c r="AA1961" s="193"/>
      <c r="AB1961" s="193"/>
      <c r="AC1961" s="193"/>
      <c r="AD1961" s="193"/>
      <c r="AE1961" s="193"/>
      <c r="AF1961" s="193"/>
    </row>
    <row r="1962" spans="1:32">
      <c r="A1962" s="193"/>
      <c r="B1962" s="193"/>
      <c r="C1962" s="193"/>
      <c r="D1962" s="193"/>
      <c r="E1962" s="193"/>
      <c r="F1962" s="193"/>
      <c r="G1962" s="193"/>
      <c r="H1962" s="193"/>
      <c r="I1962" s="193"/>
      <c r="J1962" s="193"/>
      <c r="K1962" s="193"/>
      <c r="L1962" s="193"/>
      <c r="M1962" s="193"/>
      <c r="N1962" s="193"/>
      <c r="O1962" s="193"/>
      <c r="P1962" s="193"/>
      <c r="Q1962" s="193"/>
      <c r="R1962" s="193"/>
      <c r="S1962" s="193"/>
      <c r="T1962" s="193"/>
      <c r="U1962" s="193"/>
      <c r="V1962" s="1068"/>
      <c r="W1962" s="1068"/>
      <c r="X1962" s="1321"/>
      <c r="Y1962" s="1068"/>
      <c r="Z1962" s="193"/>
      <c r="AA1962" s="193"/>
      <c r="AB1962" s="193"/>
      <c r="AC1962" s="193"/>
      <c r="AD1962" s="193"/>
      <c r="AE1962" s="193"/>
      <c r="AF1962" s="193"/>
    </row>
    <row r="1963" spans="1:32">
      <c r="A1963" s="193"/>
      <c r="B1963" s="193"/>
      <c r="C1963" s="193"/>
      <c r="D1963" s="193"/>
      <c r="E1963" s="193"/>
      <c r="F1963" s="193"/>
      <c r="G1963" s="193"/>
      <c r="H1963" s="193"/>
      <c r="I1963" s="193"/>
      <c r="J1963" s="193"/>
      <c r="K1963" s="193"/>
      <c r="L1963" s="193"/>
      <c r="M1963" s="193"/>
      <c r="N1963" s="193"/>
      <c r="O1963" s="193"/>
      <c r="P1963" s="193"/>
      <c r="Q1963" s="193"/>
      <c r="R1963" s="193"/>
      <c r="S1963" s="193"/>
      <c r="T1963" s="193"/>
      <c r="U1963" s="193"/>
      <c r="V1963" s="1068"/>
      <c r="W1963" s="1068"/>
      <c r="X1963" s="1321"/>
      <c r="Y1963" s="1068"/>
      <c r="Z1963" s="193"/>
      <c r="AA1963" s="193"/>
      <c r="AB1963" s="193"/>
      <c r="AC1963" s="193"/>
      <c r="AD1963" s="193"/>
      <c r="AE1963" s="193"/>
      <c r="AF1963" s="193"/>
    </row>
    <row r="1964" spans="1:32">
      <c r="A1964" s="193"/>
      <c r="B1964" s="193"/>
      <c r="C1964" s="193"/>
      <c r="D1964" s="193"/>
      <c r="E1964" s="193"/>
      <c r="F1964" s="193"/>
      <c r="G1964" s="193"/>
      <c r="H1964" s="193"/>
      <c r="I1964" s="193"/>
      <c r="J1964" s="193"/>
      <c r="K1964" s="193"/>
      <c r="L1964" s="193"/>
      <c r="M1964" s="193"/>
      <c r="N1964" s="193"/>
      <c r="O1964" s="193"/>
      <c r="P1964" s="193"/>
      <c r="Q1964" s="193"/>
      <c r="R1964" s="193"/>
      <c r="S1964" s="193"/>
      <c r="T1964" s="193"/>
      <c r="U1964" s="193"/>
      <c r="V1964" s="1068"/>
      <c r="W1964" s="1068"/>
      <c r="X1964" s="1321"/>
      <c r="Y1964" s="1068"/>
      <c r="Z1964" s="193"/>
      <c r="AA1964" s="193"/>
      <c r="AB1964" s="193"/>
      <c r="AC1964" s="193"/>
      <c r="AD1964" s="193"/>
      <c r="AE1964" s="193"/>
      <c r="AF1964" s="193"/>
    </row>
    <row r="1965" spans="1:32">
      <c r="A1965" s="193"/>
      <c r="B1965" s="193"/>
      <c r="C1965" s="193"/>
      <c r="D1965" s="193"/>
      <c r="E1965" s="193"/>
      <c r="F1965" s="193"/>
      <c r="G1965" s="193"/>
      <c r="H1965" s="193"/>
      <c r="I1965" s="193"/>
      <c r="J1965" s="193"/>
      <c r="K1965" s="193"/>
      <c r="L1965" s="193"/>
      <c r="M1965" s="193"/>
      <c r="N1965" s="193"/>
      <c r="O1965" s="193"/>
      <c r="P1965" s="193"/>
      <c r="Q1965" s="193"/>
      <c r="R1965" s="193"/>
      <c r="S1965" s="193"/>
      <c r="T1965" s="193"/>
      <c r="U1965" s="193"/>
      <c r="V1965" s="1068"/>
      <c r="W1965" s="1068"/>
      <c r="X1965" s="1321"/>
      <c r="Y1965" s="1068"/>
      <c r="Z1965" s="193"/>
      <c r="AA1965" s="193"/>
      <c r="AB1965" s="193"/>
      <c r="AC1965" s="193"/>
      <c r="AD1965" s="193"/>
      <c r="AE1965" s="193"/>
      <c r="AF1965" s="193"/>
    </row>
    <row r="1966" spans="1:32">
      <c r="A1966" s="193"/>
      <c r="B1966" s="193"/>
      <c r="C1966" s="193"/>
      <c r="D1966" s="193"/>
      <c r="E1966" s="193"/>
      <c r="F1966" s="193"/>
      <c r="G1966" s="193"/>
      <c r="H1966" s="193"/>
      <c r="I1966" s="193"/>
      <c r="J1966" s="193"/>
      <c r="K1966" s="193"/>
      <c r="L1966" s="193"/>
      <c r="M1966" s="193"/>
      <c r="N1966" s="193"/>
      <c r="O1966" s="193"/>
      <c r="P1966" s="193"/>
      <c r="Q1966" s="193"/>
      <c r="R1966" s="193"/>
      <c r="S1966" s="193"/>
      <c r="T1966" s="193"/>
      <c r="U1966" s="193"/>
      <c r="V1966" s="1068"/>
      <c r="W1966" s="1068"/>
      <c r="X1966" s="1321"/>
      <c r="Y1966" s="1068"/>
      <c r="Z1966" s="193"/>
      <c r="AA1966" s="193"/>
      <c r="AB1966" s="193"/>
      <c r="AC1966" s="193"/>
      <c r="AD1966" s="193"/>
      <c r="AE1966" s="193"/>
      <c r="AF1966" s="193"/>
    </row>
    <row r="1967" spans="1:32">
      <c r="A1967" s="193"/>
      <c r="B1967" s="193"/>
      <c r="C1967" s="193"/>
      <c r="D1967" s="193"/>
      <c r="E1967" s="193"/>
      <c r="F1967" s="193"/>
      <c r="G1967" s="193"/>
      <c r="H1967" s="193"/>
      <c r="I1967" s="193"/>
      <c r="J1967" s="193"/>
      <c r="K1967" s="193"/>
      <c r="L1967" s="193"/>
      <c r="M1967" s="193"/>
      <c r="N1967" s="193"/>
      <c r="O1967" s="193"/>
      <c r="P1967" s="193"/>
      <c r="Q1967" s="193"/>
      <c r="R1967" s="193"/>
      <c r="S1967" s="193"/>
      <c r="T1967" s="193"/>
      <c r="U1967" s="193"/>
      <c r="V1967" s="1068"/>
      <c r="W1967" s="1068"/>
      <c r="X1967" s="1321"/>
      <c r="Y1967" s="1068"/>
      <c r="Z1967" s="193"/>
      <c r="AA1967" s="193"/>
      <c r="AB1967" s="193"/>
      <c r="AC1967" s="193"/>
      <c r="AD1967" s="193"/>
      <c r="AE1967" s="193"/>
      <c r="AF1967" s="193"/>
    </row>
    <row r="1968" spans="1:32">
      <c r="A1968" s="193"/>
      <c r="B1968" s="193"/>
      <c r="C1968" s="193"/>
      <c r="D1968" s="193"/>
      <c r="E1968" s="193"/>
      <c r="F1968" s="193"/>
      <c r="G1968" s="193"/>
      <c r="H1968" s="193"/>
      <c r="I1968" s="193"/>
      <c r="J1968" s="193"/>
      <c r="K1968" s="193"/>
      <c r="L1968" s="193"/>
      <c r="M1968" s="193"/>
      <c r="N1968" s="193"/>
      <c r="O1968" s="193"/>
      <c r="P1968" s="193"/>
      <c r="Q1968" s="193"/>
      <c r="R1968" s="193"/>
      <c r="S1968" s="193"/>
      <c r="T1968" s="193"/>
      <c r="U1968" s="193"/>
      <c r="V1968" s="1068"/>
      <c r="W1968" s="1068"/>
      <c r="X1968" s="1321"/>
      <c r="Y1968" s="1068"/>
      <c r="Z1968" s="193"/>
      <c r="AA1968" s="193"/>
      <c r="AB1968" s="193"/>
      <c r="AC1968" s="193"/>
      <c r="AD1968" s="193"/>
      <c r="AE1968" s="193"/>
      <c r="AF1968" s="193"/>
    </row>
    <row r="1969" spans="1:32">
      <c r="A1969" s="193"/>
      <c r="B1969" s="193"/>
      <c r="C1969" s="193"/>
      <c r="D1969" s="193"/>
      <c r="E1969" s="193"/>
      <c r="F1969" s="193"/>
      <c r="G1969" s="193"/>
      <c r="H1969" s="193"/>
      <c r="I1969" s="193"/>
      <c r="J1969" s="193"/>
      <c r="K1969" s="193"/>
      <c r="L1969" s="193"/>
      <c r="M1969" s="193"/>
      <c r="N1969" s="193"/>
      <c r="O1969" s="193"/>
      <c r="P1969" s="193"/>
      <c r="Q1969" s="193"/>
      <c r="R1969" s="193"/>
      <c r="S1969" s="193"/>
      <c r="T1969" s="193"/>
      <c r="U1969" s="193"/>
      <c r="V1969" s="1068"/>
      <c r="W1969" s="1068"/>
      <c r="X1969" s="1321"/>
      <c r="Y1969" s="1068"/>
      <c r="Z1969" s="193"/>
      <c r="AA1969" s="193"/>
      <c r="AB1969" s="193"/>
      <c r="AC1969" s="193"/>
      <c r="AD1969" s="193"/>
      <c r="AE1969" s="193"/>
      <c r="AF1969" s="193"/>
    </row>
    <row r="1970" spans="1:32">
      <c r="A1970" s="193"/>
      <c r="B1970" s="193"/>
      <c r="C1970" s="193"/>
      <c r="D1970" s="193"/>
      <c r="E1970" s="193"/>
      <c r="F1970" s="193"/>
      <c r="G1970" s="193"/>
      <c r="H1970" s="193"/>
      <c r="I1970" s="193"/>
      <c r="J1970" s="193"/>
      <c r="K1970" s="193"/>
      <c r="L1970" s="193"/>
      <c r="M1970" s="193"/>
      <c r="N1970" s="193"/>
      <c r="O1970" s="193"/>
      <c r="P1970" s="193"/>
      <c r="Q1970" s="193"/>
      <c r="R1970" s="193"/>
      <c r="S1970" s="193"/>
      <c r="T1970" s="193"/>
      <c r="U1970" s="193"/>
      <c r="V1970" s="1068"/>
      <c r="W1970" s="1068"/>
      <c r="X1970" s="1321"/>
      <c r="Y1970" s="1068"/>
      <c r="Z1970" s="193"/>
      <c r="AA1970" s="193"/>
      <c r="AB1970" s="193"/>
      <c r="AC1970" s="193"/>
      <c r="AD1970" s="193"/>
      <c r="AE1970" s="193"/>
      <c r="AF1970" s="193"/>
    </row>
    <row r="1971" spans="1:32">
      <c r="A1971" s="193"/>
      <c r="B1971" s="193"/>
      <c r="C1971" s="193"/>
      <c r="D1971" s="193"/>
      <c r="E1971" s="193"/>
      <c r="F1971" s="193"/>
      <c r="G1971" s="193"/>
      <c r="H1971" s="193"/>
      <c r="I1971" s="193"/>
      <c r="J1971" s="193"/>
      <c r="K1971" s="193"/>
      <c r="L1971" s="193"/>
      <c r="M1971" s="193"/>
      <c r="N1971" s="193"/>
      <c r="O1971" s="193"/>
      <c r="P1971" s="193"/>
      <c r="Q1971" s="193"/>
      <c r="R1971" s="193"/>
      <c r="S1971" s="193"/>
      <c r="T1971" s="193"/>
      <c r="U1971" s="193"/>
      <c r="V1971" s="1068"/>
      <c r="W1971" s="1068"/>
      <c r="X1971" s="1321"/>
      <c r="Y1971" s="1068"/>
      <c r="Z1971" s="193"/>
      <c r="AA1971" s="193"/>
      <c r="AB1971" s="193"/>
      <c r="AC1971" s="193"/>
      <c r="AD1971" s="193"/>
      <c r="AE1971" s="193"/>
      <c r="AF1971" s="193"/>
    </row>
    <row r="1972" spans="1:32">
      <c r="A1972" s="193"/>
      <c r="B1972" s="193"/>
      <c r="C1972" s="193"/>
      <c r="D1972" s="193"/>
      <c r="E1972" s="193"/>
      <c r="F1972" s="193"/>
      <c r="G1972" s="193"/>
      <c r="H1972" s="193"/>
      <c r="I1972" s="193"/>
      <c r="J1972" s="193"/>
      <c r="K1972" s="193"/>
      <c r="L1972" s="193"/>
      <c r="M1972" s="193"/>
      <c r="N1972" s="193"/>
      <c r="O1972" s="193"/>
      <c r="P1972" s="193"/>
      <c r="Q1972" s="193"/>
      <c r="R1972" s="193"/>
      <c r="S1972" s="193"/>
      <c r="T1972" s="193"/>
      <c r="U1972" s="193"/>
      <c r="V1972" s="1068"/>
      <c r="W1972" s="1068"/>
      <c r="X1972" s="1321"/>
      <c r="Y1972" s="1068"/>
      <c r="Z1972" s="193"/>
      <c r="AA1972" s="193"/>
      <c r="AB1972" s="193"/>
      <c r="AC1972" s="193"/>
      <c r="AD1972" s="193"/>
      <c r="AE1972" s="193"/>
      <c r="AF1972" s="193"/>
    </row>
    <row r="1973" spans="1:32">
      <c r="A1973" s="193"/>
      <c r="B1973" s="193"/>
      <c r="C1973" s="193"/>
      <c r="D1973" s="193"/>
      <c r="E1973" s="193"/>
      <c r="F1973" s="193"/>
      <c r="G1973" s="193"/>
      <c r="H1973" s="193"/>
      <c r="I1973" s="193"/>
      <c r="J1973" s="193"/>
      <c r="K1973" s="193"/>
      <c r="L1973" s="193"/>
      <c r="M1973" s="193"/>
      <c r="N1973" s="193"/>
      <c r="O1973" s="193"/>
      <c r="P1973" s="193"/>
      <c r="Q1973" s="193"/>
      <c r="R1973" s="193"/>
      <c r="S1973" s="193"/>
      <c r="T1973" s="193"/>
      <c r="U1973" s="193"/>
      <c r="V1973" s="1068"/>
      <c r="W1973" s="1068"/>
      <c r="X1973" s="1321"/>
      <c r="Y1973" s="1068"/>
      <c r="Z1973" s="193"/>
      <c r="AA1973" s="193"/>
      <c r="AB1973" s="193"/>
      <c r="AC1973" s="193"/>
      <c r="AD1973" s="193"/>
      <c r="AE1973" s="193"/>
      <c r="AF1973" s="193"/>
    </row>
    <row r="1974" spans="1:32">
      <c r="A1974" s="193"/>
      <c r="B1974" s="193"/>
      <c r="C1974" s="193"/>
      <c r="D1974" s="193"/>
      <c r="E1974" s="193"/>
      <c r="F1974" s="193"/>
      <c r="G1974" s="193"/>
      <c r="H1974" s="193"/>
      <c r="I1974" s="193"/>
      <c r="J1974" s="193"/>
      <c r="K1974" s="193"/>
      <c r="L1974" s="193"/>
      <c r="M1974" s="193"/>
      <c r="N1974" s="193"/>
      <c r="O1974" s="193"/>
      <c r="P1974" s="193"/>
      <c r="Q1974" s="193"/>
      <c r="R1974" s="193"/>
      <c r="S1974" s="193"/>
      <c r="T1974" s="193"/>
      <c r="U1974" s="193"/>
      <c r="V1974" s="1068"/>
      <c r="W1974" s="1068"/>
      <c r="X1974" s="1321"/>
      <c r="Y1974" s="1068"/>
      <c r="Z1974" s="193"/>
      <c r="AA1974" s="193"/>
      <c r="AB1974" s="193"/>
      <c r="AC1974" s="193"/>
      <c r="AD1974" s="193"/>
      <c r="AE1974" s="193"/>
      <c r="AF1974" s="193"/>
    </row>
    <row r="1975" spans="1:32">
      <c r="A1975" s="193"/>
      <c r="B1975" s="193"/>
      <c r="C1975" s="193"/>
      <c r="D1975" s="193"/>
      <c r="E1975" s="193"/>
      <c r="F1975" s="193"/>
      <c r="G1975" s="193"/>
      <c r="H1975" s="193"/>
      <c r="I1975" s="193"/>
      <c r="J1975" s="193"/>
      <c r="K1975" s="193"/>
      <c r="L1975" s="193"/>
      <c r="M1975" s="193"/>
      <c r="N1975" s="193"/>
      <c r="O1975" s="193"/>
      <c r="P1975" s="193"/>
      <c r="Q1975" s="193"/>
      <c r="R1975" s="193"/>
      <c r="S1975" s="193"/>
      <c r="T1975" s="193"/>
      <c r="U1975" s="193"/>
      <c r="V1975" s="1068"/>
      <c r="W1975" s="1068"/>
      <c r="X1975" s="1321"/>
      <c r="Y1975" s="1068"/>
      <c r="Z1975" s="193"/>
      <c r="AA1975" s="193"/>
      <c r="AB1975" s="193"/>
      <c r="AC1975" s="193"/>
      <c r="AD1975" s="193"/>
      <c r="AE1975" s="193"/>
      <c r="AF1975" s="193"/>
    </row>
    <row r="1976" spans="1:32">
      <c r="A1976" s="193"/>
      <c r="B1976" s="193"/>
      <c r="C1976" s="193"/>
      <c r="D1976" s="193"/>
      <c r="E1976" s="193"/>
      <c r="F1976" s="193"/>
      <c r="G1976" s="193"/>
      <c r="H1976" s="193"/>
      <c r="I1976" s="193"/>
      <c r="J1976" s="193"/>
      <c r="K1976" s="193"/>
      <c r="L1976" s="193"/>
      <c r="M1976" s="193"/>
      <c r="N1976" s="193"/>
      <c r="O1976" s="193"/>
      <c r="P1976" s="193"/>
      <c r="Q1976" s="193"/>
      <c r="R1976" s="193"/>
      <c r="S1976" s="193"/>
      <c r="T1976" s="193"/>
      <c r="U1976" s="193"/>
      <c r="V1976" s="1068"/>
      <c r="W1976" s="1068"/>
      <c r="X1976" s="1321"/>
      <c r="Y1976" s="1068"/>
      <c r="Z1976" s="193"/>
      <c r="AA1976" s="193"/>
      <c r="AB1976" s="193"/>
      <c r="AC1976" s="193"/>
      <c r="AD1976" s="193"/>
      <c r="AE1976" s="193"/>
      <c r="AF1976" s="193"/>
    </row>
    <row r="1977" spans="1:32">
      <c r="A1977" s="193"/>
      <c r="B1977" s="193"/>
      <c r="C1977" s="193"/>
      <c r="D1977" s="193"/>
      <c r="E1977" s="193"/>
      <c r="F1977" s="193"/>
      <c r="G1977" s="193"/>
      <c r="H1977" s="193"/>
      <c r="I1977" s="193"/>
      <c r="J1977" s="193"/>
      <c r="K1977" s="193"/>
      <c r="L1977" s="193"/>
      <c r="M1977" s="193"/>
      <c r="N1977" s="193"/>
      <c r="O1977" s="193"/>
      <c r="P1977" s="193"/>
      <c r="Q1977" s="193"/>
      <c r="R1977" s="193"/>
      <c r="S1977" s="193"/>
      <c r="T1977" s="193"/>
      <c r="U1977" s="193"/>
      <c r="V1977" s="1068"/>
      <c r="W1977" s="1068"/>
      <c r="X1977" s="1321"/>
      <c r="Y1977" s="1068"/>
      <c r="Z1977" s="193"/>
      <c r="AA1977" s="193"/>
      <c r="AB1977" s="193"/>
      <c r="AC1977" s="193"/>
      <c r="AD1977" s="193"/>
      <c r="AE1977" s="193"/>
      <c r="AF1977" s="193"/>
    </row>
    <row r="1978" spans="1:32">
      <c r="A1978" s="193"/>
      <c r="B1978" s="193"/>
      <c r="C1978" s="193"/>
      <c r="D1978" s="193"/>
      <c r="E1978" s="193"/>
      <c r="F1978" s="193"/>
      <c r="G1978" s="193"/>
      <c r="H1978" s="193"/>
      <c r="I1978" s="193"/>
      <c r="J1978" s="193"/>
      <c r="K1978" s="193"/>
      <c r="L1978" s="193"/>
      <c r="M1978" s="193"/>
      <c r="N1978" s="193"/>
      <c r="O1978" s="193"/>
      <c r="P1978" s="193"/>
      <c r="Q1978" s="193"/>
      <c r="R1978" s="193"/>
      <c r="S1978" s="193"/>
      <c r="T1978" s="193"/>
      <c r="U1978" s="193"/>
      <c r="V1978" s="1068"/>
      <c r="W1978" s="1068"/>
      <c r="X1978" s="1321"/>
      <c r="Y1978" s="1068"/>
      <c r="Z1978" s="193"/>
      <c r="AA1978" s="193"/>
      <c r="AB1978" s="193"/>
      <c r="AC1978" s="193"/>
      <c r="AD1978" s="193"/>
      <c r="AE1978" s="193"/>
      <c r="AF1978" s="193"/>
    </row>
    <row r="1979" spans="1:32">
      <c r="A1979" s="193"/>
      <c r="B1979" s="193"/>
      <c r="C1979" s="193"/>
      <c r="D1979" s="193"/>
      <c r="E1979" s="193"/>
      <c r="F1979" s="193"/>
      <c r="G1979" s="193"/>
      <c r="H1979" s="193"/>
      <c r="I1979" s="193"/>
      <c r="J1979" s="193"/>
      <c r="K1979" s="193"/>
      <c r="L1979" s="193"/>
      <c r="M1979" s="193"/>
      <c r="N1979" s="193"/>
      <c r="O1979" s="193"/>
      <c r="P1979" s="193"/>
      <c r="Q1979" s="193"/>
      <c r="R1979" s="193"/>
      <c r="S1979" s="193"/>
      <c r="T1979" s="193"/>
      <c r="U1979" s="193"/>
      <c r="V1979" s="1068"/>
      <c r="W1979" s="1068"/>
      <c r="X1979" s="1321"/>
      <c r="Y1979" s="1068"/>
      <c r="Z1979" s="193"/>
      <c r="AA1979" s="193"/>
      <c r="AB1979" s="193"/>
      <c r="AC1979" s="193"/>
      <c r="AD1979" s="193"/>
      <c r="AE1979" s="193"/>
      <c r="AF1979" s="193"/>
    </row>
    <row r="1980" spans="1:32">
      <c r="A1980" s="193"/>
      <c r="B1980" s="193"/>
      <c r="C1980" s="193"/>
      <c r="D1980" s="193"/>
      <c r="E1980" s="193"/>
      <c r="F1980" s="193"/>
      <c r="G1980" s="193"/>
      <c r="H1980" s="193"/>
      <c r="I1980" s="193"/>
      <c r="J1980" s="193"/>
      <c r="K1980" s="193"/>
      <c r="L1980" s="193"/>
      <c r="M1980" s="193"/>
      <c r="N1980" s="193"/>
      <c r="O1980" s="193"/>
      <c r="P1980" s="193"/>
      <c r="Q1980" s="193"/>
      <c r="R1980" s="193"/>
      <c r="S1980" s="193"/>
      <c r="T1980" s="193"/>
      <c r="U1980" s="193"/>
      <c r="V1980" s="1068"/>
      <c r="W1980" s="1068"/>
      <c r="X1980" s="1321"/>
      <c r="Y1980" s="1068"/>
      <c r="Z1980" s="193"/>
      <c r="AA1980" s="193"/>
      <c r="AB1980" s="193"/>
      <c r="AC1980" s="193"/>
      <c r="AD1980" s="193"/>
      <c r="AE1980" s="193"/>
      <c r="AF1980" s="193"/>
    </row>
    <row r="1981" spans="1:32">
      <c r="A1981" s="193"/>
      <c r="B1981" s="193"/>
      <c r="C1981" s="193"/>
      <c r="D1981" s="193"/>
      <c r="E1981" s="193"/>
      <c r="F1981" s="193"/>
      <c r="G1981" s="193"/>
      <c r="H1981" s="193"/>
      <c r="I1981" s="193"/>
      <c r="J1981" s="193"/>
      <c r="K1981" s="193"/>
      <c r="L1981" s="193"/>
      <c r="M1981" s="193"/>
      <c r="N1981" s="193"/>
      <c r="O1981" s="193"/>
      <c r="P1981" s="193"/>
      <c r="Q1981" s="193"/>
      <c r="R1981" s="193"/>
      <c r="S1981" s="193"/>
      <c r="T1981" s="193"/>
      <c r="U1981" s="193"/>
      <c r="V1981" s="1068"/>
      <c r="W1981" s="1068"/>
      <c r="X1981" s="1321"/>
      <c r="Y1981" s="1068"/>
      <c r="Z1981" s="193"/>
      <c r="AA1981" s="193"/>
      <c r="AB1981" s="193"/>
      <c r="AC1981" s="193"/>
      <c r="AD1981" s="193"/>
      <c r="AE1981" s="193"/>
      <c r="AF1981" s="193"/>
    </row>
    <row r="1982" spans="1:32">
      <c r="A1982" s="193"/>
      <c r="B1982" s="193"/>
      <c r="C1982" s="193"/>
      <c r="D1982" s="193"/>
      <c r="E1982" s="193"/>
      <c r="F1982" s="193"/>
      <c r="G1982" s="193"/>
      <c r="H1982" s="193"/>
      <c r="I1982" s="193"/>
      <c r="J1982" s="193"/>
      <c r="K1982" s="193"/>
      <c r="L1982" s="193"/>
      <c r="M1982" s="193"/>
      <c r="N1982" s="193"/>
      <c r="O1982" s="193"/>
      <c r="P1982" s="193"/>
      <c r="Q1982" s="193"/>
      <c r="R1982" s="193"/>
      <c r="S1982" s="193"/>
      <c r="T1982" s="193"/>
      <c r="U1982" s="193"/>
      <c r="V1982" s="1068"/>
      <c r="W1982" s="1068"/>
      <c r="X1982" s="1321"/>
      <c r="Y1982" s="1068"/>
      <c r="Z1982" s="193"/>
      <c r="AA1982" s="193"/>
      <c r="AB1982" s="193"/>
      <c r="AC1982" s="193"/>
      <c r="AD1982" s="193"/>
      <c r="AE1982" s="193"/>
      <c r="AF1982" s="193"/>
    </row>
    <row r="1983" spans="1:32">
      <c r="A1983" s="193"/>
      <c r="B1983" s="193"/>
      <c r="C1983" s="193"/>
      <c r="D1983" s="193"/>
      <c r="E1983" s="193"/>
      <c r="F1983" s="193"/>
      <c r="G1983" s="193"/>
      <c r="H1983" s="193"/>
      <c r="I1983" s="193"/>
      <c r="J1983" s="193"/>
      <c r="K1983" s="193"/>
      <c r="L1983" s="193"/>
      <c r="M1983" s="193"/>
      <c r="N1983" s="193"/>
      <c r="O1983" s="193"/>
      <c r="P1983" s="193"/>
      <c r="Q1983" s="193"/>
      <c r="R1983" s="193"/>
      <c r="S1983" s="193"/>
      <c r="T1983" s="193"/>
      <c r="U1983" s="193"/>
      <c r="V1983" s="1068"/>
      <c r="W1983" s="1068"/>
      <c r="X1983" s="1321"/>
      <c r="Y1983" s="1068"/>
      <c r="Z1983" s="193"/>
      <c r="AA1983" s="193"/>
      <c r="AB1983" s="193"/>
      <c r="AC1983" s="193"/>
      <c r="AD1983" s="193"/>
      <c r="AE1983" s="193"/>
      <c r="AF1983" s="193"/>
    </row>
    <row r="1984" spans="1:32">
      <c r="A1984" s="193"/>
      <c r="B1984" s="193"/>
      <c r="C1984" s="193"/>
      <c r="D1984" s="193"/>
      <c r="E1984" s="193"/>
      <c r="F1984" s="193"/>
      <c r="G1984" s="193"/>
      <c r="H1984" s="193"/>
      <c r="I1984" s="193"/>
      <c r="J1984" s="193"/>
      <c r="K1984" s="193"/>
      <c r="L1984" s="193"/>
      <c r="M1984" s="193"/>
      <c r="N1984" s="193"/>
      <c r="O1984" s="193"/>
      <c r="P1984" s="193"/>
      <c r="Q1984" s="193"/>
      <c r="R1984" s="193"/>
      <c r="S1984" s="193"/>
      <c r="T1984" s="193"/>
      <c r="U1984" s="193"/>
      <c r="V1984" s="1068"/>
      <c r="W1984" s="1068"/>
      <c r="X1984" s="1321"/>
      <c r="Y1984" s="1068"/>
      <c r="Z1984" s="193"/>
      <c r="AA1984" s="193"/>
      <c r="AB1984" s="193"/>
      <c r="AC1984" s="193"/>
      <c r="AD1984" s="193"/>
      <c r="AE1984" s="193"/>
      <c r="AF1984" s="193"/>
    </row>
    <row r="1985" spans="1:32">
      <c r="A1985" s="193"/>
      <c r="B1985" s="193"/>
      <c r="C1985" s="193"/>
      <c r="D1985" s="193"/>
      <c r="E1985" s="193"/>
      <c r="F1985" s="193"/>
      <c r="G1985" s="193"/>
      <c r="H1985" s="193"/>
      <c r="I1985" s="193"/>
      <c r="J1985" s="193"/>
      <c r="K1985" s="193"/>
      <c r="L1985" s="193"/>
      <c r="M1985" s="193"/>
      <c r="N1985" s="193"/>
      <c r="O1985" s="193"/>
      <c r="P1985" s="193"/>
      <c r="Q1985" s="193"/>
      <c r="R1985" s="193"/>
      <c r="S1985" s="193"/>
      <c r="T1985" s="193"/>
      <c r="U1985" s="193"/>
      <c r="V1985" s="1068"/>
      <c r="W1985" s="1068"/>
      <c r="X1985" s="1321"/>
      <c r="Y1985" s="1068"/>
      <c r="Z1985" s="193"/>
      <c r="AA1985" s="193"/>
      <c r="AB1985" s="193"/>
      <c r="AC1985" s="193"/>
      <c r="AD1985" s="193"/>
      <c r="AE1985" s="193"/>
      <c r="AF1985" s="193"/>
    </row>
    <row r="1986" spans="1:32">
      <c r="A1986" s="193"/>
      <c r="B1986" s="193"/>
      <c r="C1986" s="193"/>
      <c r="D1986" s="193"/>
      <c r="E1986" s="193"/>
      <c r="F1986" s="193"/>
      <c r="G1986" s="193"/>
      <c r="H1986" s="193"/>
      <c r="I1986" s="193"/>
      <c r="J1986" s="193"/>
      <c r="K1986" s="193"/>
      <c r="L1986" s="193"/>
      <c r="M1986" s="193"/>
      <c r="N1986" s="193"/>
      <c r="O1986" s="193"/>
      <c r="P1986" s="193"/>
      <c r="Q1986" s="193"/>
      <c r="R1986" s="193"/>
      <c r="S1986" s="193"/>
      <c r="T1986" s="193"/>
      <c r="U1986" s="193"/>
      <c r="V1986" s="1068"/>
      <c r="W1986" s="1068"/>
      <c r="X1986" s="1321"/>
      <c r="Y1986" s="1068"/>
      <c r="Z1986" s="193"/>
      <c r="AA1986" s="193"/>
      <c r="AB1986" s="193"/>
      <c r="AC1986" s="193"/>
      <c r="AD1986" s="193"/>
      <c r="AE1986" s="193"/>
      <c r="AF1986" s="193"/>
    </row>
    <row r="1987" spans="1:32">
      <c r="A1987" s="193"/>
      <c r="B1987" s="193"/>
      <c r="C1987" s="193"/>
      <c r="D1987" s="193"/>
      <c r="E1987" s="193"/>
      <c r="F1987" s="193"/>
      <c r="G1987" s="193"/>
      <c r="H1987" s="193"/>
      <c r="I1987" s="193"/>
      <c r="J1987" s="193"/>
      <c r="K1987" s="193"/>
      <c r="L1987" s="193"/>
      <c r="M1987" s="193"/>
      <c r="N1987" s="193"/>
      <c r="O1987" s="193"/>
      <c r="P1987" s="193"/>
      <c r="Q1987" s="193"/>
      <c r="R1987" s="193"/>
      <c r="S1987" s="193"/>
      <c r="T1987" s="193"/>
      <c r="U1987" s="193"/>
      <c r="V1987" s="1068"/>
      <c r="W1987" s="1068"/>
      <c r="X1987" s="1321"/>
      <c r="Y1987" s="1068"/>
      <c r="Z1987" s="193"/>
      <c r="AA1987" s="193"/>
      <c r="AB1987" s="193"/>
      <c r="AC1987" s="193"/>
      <c r="AD1987" s="193"/>
      <c r="AE1987" s="193"/>
      <c r="AF1987" s="193"/>
    </row>
    <row r="1988" spans="1:32">
      <c r="A1988" s="193"/>
      <c r="B1988" s="193"/>
      <c r="C1988" s="193"/>
      <c r="D1988" s="193"/>
      <c r="E1988" s="193"/>
      <c r="F1988" s="193"/>
      <c r="G1988" s="193"/>
      <c r="H1988" s="193"/>
      <c r="I1988" s="193"/>
      <c r="J1988" s="193"/>
      <c r="K1988" s="193"/>
      <c r="L1988" s="193"/>
      <c r="M1988" s="193"/>
      <c r="N1988" s="193"/>
      <c r="O1988" s="193"/>
      <c r="P1988" s="193"/>
      <c r="Q1988" s="193"/>
      <c r="R1988" s="193"/>
      <c r="S1988" s="193"/>
      <c r="T1988" s="193"/>
      <c r="U1988" s="193"/>
      <c r="V1988" s="1068"/>
      <c r="W1988" s="1068"/>
      <c r="X1988" s="1321"/>
      <c r="Y1988" s="1068"/>
      <c r="Z1988" s="193"/>
      <c r="AA1988" s="193"/>
      <c r="AB1988" s="193"/>
      <c r="AC1988" s="193"/>
      <c r="AD1988" s="193"/>
      <c r="AE1988" s="193"/>
      <c r="AF1988" s="193"/>
    </row>
    <row r="1989" spans="1:32">
      <c r="A1989" s="193"/>
      <c r="B1989" s="193"/>
      <c r="C1989" s="193"/>
      <c r="D1989" s="193"/>
      <c r="E1989" s="193"/>
      <c r="F1989" s="193"/>
      <c r="G1989" s="193"/>
      <c r="H1989" s="193"/>
      <c r="I1989" s="193"/>
      <c r="J1989" s="193"/>
      <c r="K1989" s="193"/>
      <c r="L1989" s="193"/>
      <c r="M1989" s="193"/>
      <c r="N1989" s="193"/>
      <c r="O1989" s="193"/>
      <c r="P1989" s="193"/>
      <c r="Q1989" s="193"/>
      <c r="R1989" s="193"/>
      <c r="S1989" s="193"/>
      <c r="T1989" s="193"/>
      <c r="U1989" s="193"/>
      <c r="V1989" s="1068"/>
      <c r="W1989" s="1068"/>
      <c r="X1989" s="1321"/>
      <c r="Y1989" s="1068"/>
      <c r="Z1989" s="193"/>
      <c r="AA1989" s="193"/>
      <c r="AB1989" s="193"/>
      <c r="AC1989" s="193"/>
      <c r="AD1989" s="193"/>
      <c r="AE1989" s="193"/>
      <c r="AF1989" s="193"/>
    </row>
    <row r="1990" spans="1:32">
      <c r="A1990" s="193"/>
      <c r="B1990" s="193"/>
      <c r="C1990" s="193"/>
      <c r="D1990" s="193"/>
      <c r="E1990" s="193"/>
      <c r="F1990" s="193"/>
      <c r="G1990" s="193"/>
      <c r="H1990" s="193"/>
      <c r="I1990" s="193"/>
      <c r="J1990" s="193"/>
      <c r="K1990" s="193"/>
      <c r="L1990" s="193"/>
      <c r="M1990" s="193"/>
      <c r="N1990" s="193"/>
      <c r="O1990" s="193"/>
      <c r="P1990" s="193"/>
      <c r="Q1990" s="193"/>
      <c r="R1990" s="193"/>
      <c r="S1990" s="193"/>
      <c r="T1990" s="193"/>
      <c r="U1990" s="193"/>
      <c r="V1990" s="1068"/>
      <c r="W1990" s="1068"/>
      <c r="X1990" s="1321"/>
      <c r="Y1990" s="1068"/>
      <c r="Z1990" s="193"/>
      <c r="AA1990" s="193"/>
      <c r="AB1990" s="193"/>
      <c r="AC1990" s="193"/>
      <c r="AD1990" s="193"/>
      <c r="AE1990" s="193"/>
      <c r="AF1990" s="193"/>
    </row>
    <row r="1991" spans="1:32">
      <c r="A1991" s="193"/>
      <c r="B1991" s="193"/>
      <c r="C1991" s="193"/>
      <c r="D1991" s="193"/>
      <c r="E1991" s="193"/>
      <c r="F1991" s="193"/>
      <c r="G1991" s="193"/>
      <c r="H1991" s="193"/>
      <c r="I1991" s="193"/>
      <c r="J1991" s="193"/>
      <c r="K1991" s="193"/>
      <c r="L1991" s="193"/>
      <c r="M1991" s="193"/>
      <c r="N1991" s="193"/>
      <c r="O1991" s="193"/>
      <c r="P1991" s="193"/>
      <c r="Q1991" s="193"/>
      <c r="R1991" s="193"/>
      <c r="S1991" s="193"/>
      <c r="T1991" s="193"/>
      <c r="U1991" s="193"/>
      <c r="V1991" s="1068"/>
      <c r="W1991" s="1068"/>
      <c r="X1991" s="1321"/>
      <c r="Y1991" s="1068"/>
      <c r="Z1991" s="193"/>
      <c r="AA1991" s="193"/>
      <c r="AB1991" s="193"/>
      <c r="AC1991" s="193"/>
      <c r="AD1991" s="193"/>
      <c r="AE1991" s="193"/>
      <c r="AF1991" s="193"/>
    </row>
    <row r="1992" spans="1:32">
      <c r="A1992" s="193"/>
      <c r="B1992" s="193"/>
      <c r="C1992" s="193"/>
      <c r="D1992" s="193"/>
      <c r="E1992" s="193"/>
      <c r="F1992" s="193"/>
      <c r="G1992" s="193"/>
      <c r="H1992" s="193"/>
      <c r="I1992" s="193"/>
      <c r="J1992" s="193"/>
      <c r="K1992" s="193"/>
      <c r="L1992" s="193"/>
      <c r="M1992" s="193"/>
      <c r="N1992" s="193"/>
      <c r="O1992" s="193"/>
      <c r="P1992" s="193"/>
      <c r="Q1992" s="193"/>
      <c r="R1992" s="193"/>
      <c r="S1992" s="193"/>
      <c r="T1992" s="193"/>
      <c r="U1992" s="193"/>
      <c r="V1992" s="1068"/>
      <c r="W1992" s="1068"/>
      <c r="X1992" s="1321"/>
      <c r="Y1992" s="1068"/>
      <c r="Z1992" s="193"/>
      <c r="AA1992" s="193"/>
      <c r="AB1992" s="193"/>
      <c r="AC1992" s="193"/>
      <c r="AD1992" s="193"/>
      <c r="AE1992" s="193"/>
      <c r="AF1992" s="193"/>
    </row>
    <row r="1993" spans="1:32">
      <c r="A1993" s="193"/>
      <c r="B1993" s="193"/>
      <c r="C1993" s="193"/>
      <c r="D1993" s="193"/>
      <c r="E1993" s="193"/>
      <c r="F1993" s="193"/>
      <c r="G1993" s="193"/>
      <c r="H1993" s="193"/>
      <c r="I1993" s="193"/>
      <c r="J1993" s="193"/>
      <c r="K1993" s="193"/>
      <c r="L1993" s="193"/>
      <c r="M1993" s="193"/>
      <c r="N1993" s="193"/>
      <c r="O1993" s="193"/>
      <c r="P1993" s="193"/>
      <c r="Q1993" s="193"/>
      <c r="R1993" s="193"/>
      <c r="S1993" s="193"/>
      <c r="T1993" s="193"/>
      <c r="U1993" s="193"/>
      <c r="V1993" s="1068"/>
      <c r="W1993" s="1068"/>
      <c r="X1993" s="1321"/>
      <c r="Y1993" s="1068"/>
      <c r="Z1993" s="193"/>
      <c r="AA1993" s="193"/>
      <c r="AB1993" s="193"/>
      <c r="AC1993" s="193"/>
      <c r="AD1993" s="193"/>
      <c r="AE1993" s="193"/>
      <c r="AF1993" s="193"/>
    </row>
    <row r="1994" spans="1:32">
      <c r="A1994" s="193"/>
      <c r="B1994" s="193"/>
      <c r="C1994" s="193"/>
      <c r="D1994" s="193"/>
      <c r="E1994" s="193"/>
      <c r="F1994" s="193"/>
      <c r="G1994" s="193"/>
      <c r="H1994" s="193"/>
      <c r="I1994" s="193"/>
      <c r="J1994" s="193"/>
      <c r="K1994" s="193"/>
      <c r="L1994" s="193"/>
      <c r="M1994" s="193"/>
      <c r="N1994" s="193"/>
      <c r="O1994" s="193"/>
      <c r="P1994" s="193"/>
      <c r="Q1994" s="193"/>
      <c r="R1994" s="193"/>
      <c r="S1994" s="193"/>
      <c r="T1994" s="193"/>
      <c r="U1994" s="193"/>
      <c r="V1994" s="1068"/>
      <c r="W1994" s="1068"/>
      <c r="X1994" s="1321"/>
      <c r="Y1994" s="1068"/>
      <c r="Z1994" s="193"/>
      <c r="AA1994" s="193"/>
      <c r="AB1994" s="193"/>
      <c r="AC1994" s="193"/>
      <c r="AD1994" s="193"/>
      <c r="AE1994" s="193"/>
      <c r="AF1994" s="193"/>
    </row>
    <row r="1995" spans="1:32">
      <c r="A1995" s="193"/>
      <c r="B1995" s="193"/>
      <c r="C1995" s="193"/>
      <c r="D1995" s="193"/>
      <c r="E1995" s="193"/>
      <c r="F1995" s="193"/>
      <c r="G1995" s="193"/>
      <c r="H1995" s="193"/>
      <c r="I1995" s="193"/>
      <c r="J1995" s="193"/>
      <c r="K1995" s="193"/>
      <c r="L1995" s="193"/>
      <c r="M1995" s="193"/>
      <c r="N1995" s="193"/>
      <c r="O1995" s="193"/>
      <c r="P1995" s="193"/>
      <c r="Q1995" s="193"/>
      <c r="R1995" s="193"/>
      <c r="S1995" s="193"/>
      <c r="T1995" s="193"/>
      <c r="U1995" s="193"/>
      <c r="V1995" s="1068"/>
      <c r="W1995" s="1068"/>
      <c r="X1995" s="1321"/>
      <c r="Y1995" s="1068"/>
      <c r="Z1995" s="193"/>
      <c r="AA1995" s="193"/>
      <c r="AB1995" s="193"/>
      <c r="AC1995" s="193"/>
      <c r="AD1995" s="193"/>
      <c r="AE1995" s="193"/>
      <c r="AF1995" s="193"/>
    </row>
    <row r="1996" spans="1:32">
      <c r="A1996" s="193"/>
      <c r="B1996" s="193"/>
      <c r="C1996" s="193"/>
      <c r="D1996" s="193"/>
      <c r="E1996" s="193"/>
      <c r="F1996" s="193"/>
      <c r="G1996" s="193"/>
      <c r="H1996" s="193"/>
      <c r="I1996" s="193"/>
      <c r="J1996" s="193"/>
      <c r="K1996" s="193"/>
      <c r="L1996" s="193"/>
      <c r="M1996" s="193"/>
      <c r="N1996" s="193"/>
      <c r="O1996" s="193"/>
      <c r="P1996" s="193"/>
      <c r="Q1996" s="193"/>
      <c r="R1996" s="193"/>
      <c r="S1996" s="193"/>
      <c r="T1996" s="193"/>
      <c r="U1996" s="193"/>
      <c r="V1996" s="1068"/>
      <c r="W1996" s="1068"/>
      <c r="X1996" s="1321"/>
      <c r="Y1996" s="1068"/>
      <c r="Z1996" s="193"/>
      <c r="AA1996" s="193"/>
      <c r="AB1996" s="193"/>
      <c r="AC1996" s="193"/>
      <c r="AD1996" s="193"/>
      <c r="AE1996" s="193"/>
      <c r="AF1996" s="193"/>
    </row>
    <row r="1997" spans="1:32">
      <c r="A1997" s="193"/>
      <c r="B1997" s="193"/>
      <c r="C1997" s="193"/>
      <c r="D1997" s="193"/>
      <c r="E1997" s="193"/>
      <c r="F1997" s="193"/>
      <c r="G1997" s="193"/>
      <c r="H1997" s="193"/>
      <c r="I1997" s="193"/>
      <c r="J1997" s="193"/>
      <c r="K1997" s="193"/>
      <c r="L1997" s="193"/>
      <c r="M1997" s="193"/>
      <c r="N1997" s="193"/>
      <c r="O1997" s="193"/>
      <c r="P1997" s="193"/>
      <c r="Q1997" s="193"/>
      <c r="R1997" s="193"/>
      <c r="S1997" s="193"/>
      <c r="T1997" s="193"/>
      <c r="U1997" s="193"/>
      <c r="V1997" s="1068"/>
      <c r="W1997" s="1068"/>
      <c r="X1997" s="1321"/>
      <c r="Y1997" s="1068"/>
      <c r="Z1997" s="193"/>
      <c r="AA1997" s="193"/>
      <c r="AB1997" s="193"/>
      <c r="AC1997" s="193"/>
      <c r="AD1997" s="193"/>
      <c r="AE1997" s="193"/>
      <c r="AF1997" s="193"/>
    </row>
    <row r="1998" spans="1:32">
      <c r="A1998" s="193"/>
      <c r="B1998" s="193"/>
      <c r="C1998" s="193"/>
      <c r="D1998" s="193"/>
      <c r="E1998" s="193"/>
      <c r="F1998" s="193"/>
      <c r="G1998" s="193"/>
      <c r="H1998" s="193"/>
      <c r="I1998" s="193"/>
      <c r="J1998" s="193"/>
      <c r="K1998" s="193"/>
      <c r="L1998" s="193"/>
      <c r="M1998" s="193"/>
      <c r="N1998" s="193"/>
      <c r="O1998" s="193"/>
      <c r="P1998" s="193"/>
      <c r="Q1998" s="193"/>
      <c r="R1998" s="193"/>
      <c r="S1998" s="193"/>
      <c r="T1998" s="193"/>
      <c r="U1998" s="193"/>
      <c r="V1998" s="1068"/>
      <c r="W1998" s="1068"/>
      <c r="X1998" s="1321"/>
      <c r="Y1998" s="1068"/>
      <c r="Z1998" s="193"/>
      <c r="AA1998" s="193"/>
      <c r="AB1998" s="193"/>
      <c r="AC1998" s="193"/>
      <c r="AD1998" s="193"/>
      <c r="AE1998" s="193"/>
      <c r="AF1998" s="193"/>
    </row>
    <row r="1999" spans="1:32">
      <c r="A1999" s="193"/>
      <c r="B1999" s="193"/>
      <c r="C1999" s="193"/>
      <c r="D1999" s="193"/>
      <c r="E1999" s="193"/>
      <c r="F1999" s="193"/>
      <c r="G1999" s="193"/>
      <c r="H1999" s="193"/>
      <c r="I1999" s="193"/>
      <c r="J1999" s="193"/>
      <c r="K1999" s="193"/>
      <c r="L1999" s="193"/>
      <c r="M1999" s="193"/>
      <c r="N1999" s="193"/>
      <c r="O1999" s="193"/>
      <c r="P1999" s="193"/>
      <c r="Q1999" s="193"/>
      <c r="R1999" s="193"/>
      <c r="S1999" s="193"/>
      <c r="T1999" s="193"/>
      <c r="U1999" s="193"/>
      <c r="V1999" s="1068"/>
      <c r="W1999" s="1068"/>
      <c r="X1999" s="1321"/>
      <c r="Y1999" s="1068"/>
      <c r="Z1999" s="193"/>
      <c r="AA1999" s="193"/>
      <c r="AB1999" s="193"/>
      <c r="AC1999" s="193"/>
      <c r="AD1999" s="193"/>
      <c r="AE1999" s="193"/>
      <c r="AF1999" s="193"/>
    </row>
    <row r="2000" spans="1:32">
      <c r="A2000" s="193"/>
      <c r="B2000" s="193"/>
      <c r="C2000" s="193"/>
      <c r="D2000" s="193"/>
      <c r="E2000" s="193"/>
      <c r="F2000" s="193"/>
      <c r="G2000" s="193"/>
      <c r="H2000" s="193"/>
      <c r="I2000" s="193"/>
      <c r="J2000" s="193"/>
      <c r="K2000" s="193"/>
      <c r="L2000" s="193"/>
      <c r="M2000" s="193"/>
      <c r="N2000" s="193"/>
      <c r="O2000" s="193"/>
      <c r="P2000" s="193"/>
      <c r="Q2000" s="193"/>
      <c r="R2000" s="193"/>
      <c r="S2000" s="193"/>
      <c r="T2000" s="193"/>
      <c r="U2000" s="193"/>
      <c r="V2000" s="1068"/>
      <c r="W2000" s="1068"/>
      <c r="X2000" s="1321"/>
      <c r="Y2000" s="1068"/>
      <c r="Z2000" s="193"/>
      <c r="AA2000" s="193"/>
      <c r="AB2000" s="193"/>
      <c r="AC2000" s="193"/>
      <c r="AD2000" s="193"/>
      <c r="AE2000" s="193"/>
      <c r="AF2000" s="193"/>
    </row>
    <row r="2001" spans="1:32">
      <c r="A2001" s="193"/>
      <c r="B2001" s="193"/>
      <c r="C2001" s="193"/>
      <c r="D2001" s="193"/>
      <c r="E2001" s="193"/>
      <c r="F2001" s="193"/>
      <c r="G2001" s="193"/>
      <c r="H2001" s="193"/>
      <c r="I2001" s="193"/>
      <c r="J2001" s="193"/>
      <c r="K2001" s="193"/>
      <c r="L2001" s="193"/>
      <c r="M2001" s="193"/>
      <c r="N2001" s="193"/>
      <c r="O2001" s="193"/>
      <c r="P2001" s="193"/>
      <c r="Q2001" s="193"/>
      <c r="R2001" s="193"/>
      <c r="S2001" s="193"/>
      <c r="T2001" s="193"/>
      <c r="U2001" s="193"/>
      <c r="V2001" s="1068"/>
      <c r="W2001" s="1068"/>
      <c r="X2001" s="1321"/>
      <c r="Y2001" s="1068"/>
      <c r="Z2001" s="193"/>
      <c r="AA2001" s="193"/>
      <c r="AB2001" s="193"/>
      <c r="AC2001" s="193"/>
      <c r="AD2001" s="193"/>
      <c r="AE2001" s="193"/>
      <c r="AF2001" s="193"/>
    </row>
    <row r="2002" spans="1:32">
      <c r="A2002" s="193"/>
      <c r="B2002" s="193"/>
      <c r="C2002" s="193"/>
      <c r="D2002" s="193"/>
      <c r="E2002" s="193"/>
      <c r="F2002" s="193"/>
      <c r="G2002" s="193"/>
      <c r="H2002" s="193"/>
      <c r="I2002" s="193"/>
      <c r="J2002" s="193"/>
      <c r="K2002" s="193"/>
      <c r="L2002" s="193"/>
      <c r="M2002" s="193"/>
      <c r="N2002" s="193"/>
      <c r="O2002" s="193"/>
      <c r="P2002" s="193"/>
      <c r="Q2002" s="193"/>
      <c r="R2002" s="193"/>
      <c r="S2002" s="193"/>
      <c r="T2002" s="193"/>
      <c r="U2002" s="193"/>
      <c r="V2002" s="1068"/>
      <c r="W2002" s="1068"/>
      <c r="X2002" s="1321"/>
      <c r="Y2002" s="1068"/>
      <c r="Z2002" s="193"/>
      <c r="AA2002" s="193"/>
      <c r="AB2002" s="193"/>
      <c r="AC2002" s="193"/>
      <c r="AD2002" s="193"/>
      <c r="AE2002" s="193"/>
      <c r="AF2002" s="193"/>
    </row>
    <row r="2003" spans="1:32">
      <c r="A2003" s="193"/>
      <c r="B2003" s="193"/>
      <c r="C2003" s="193"/>
      <c r="D2003" s="193"/>
      <c r="E2003" s="193"/>
      <c r="F2003" s="193"/>
      <c r="G2003" s="193"/>
      <c r="H2003" s="193"/>
      <c r="I2003" s="193"/>
      <c r="J2003" s="193"/>
      <c r="K2003" s="193"/>
      <c r="L2003" s="193"/>
      <c r="M2003" s="193"/>
      <c r="N2003" s="193"/>
      <c r="O2003" s="193"/>
      <c r="P2003" s="193"/>
      <c r="Q2003" s="193"/>
      <c r="R2003" s="193"/>
      <c r="S2003" s="193"/>
      <c r="T2003" s="193"/>
      <c r="U2003" s="193"/>
      <c r="V2003" s="1068"/>
      <c r="W2003" s="1068"/>
      <c r="X2003" s="1321"/>
      <c r="Y2003" s="1068"/>
      <c r="Z2003" s="193"/>
      <c r="AA2003" s="193"/>
      <c r="AB2003" s="193"/>
      <c r="AC2003" s="193"/>
      <c r="AD2003" s="193"/>
      <c r="AE2003" s="193"/>
      <c r="AF2003" s="193"/>
    </row>
    <row r="2004" spans="1:32">
      <c r="A2004" s="193"/>
      <c r="B2004" s="193"/>
      <c r="C2004" s="193"/>
      <c r="D2004" s="193"/>
      <c r="E2004" s="193"/>
      <c r="F2004" s="193"/>
      <c r="G2004" s="193"/>
      <c r="H2004" s="193"/>
      <c r="I2004" s="193"/>
      <c r="J2004" s="193"/>
      <c r="K2004" s="193"/>
      <c r="L2004" s="193"/>
      <c r="M2004" s="193"/>
      <c r="N2004" s="193"/>
      <c r="O2004" s="193"/>
      <c r="P2004" s="193"/>
      <c r="Q2004" s="193"/>
      <c r="R2004" s="193"/>
      <c r="S2004" s="193"/>
      <c r="T2004" s="193"/>
      <c r="U2004" s="193"/>
      <c r="V2004" s="1068"/>
      <c r="W2004" s="1068"/>
      <c r="X2004" s="1321"/>
      <c r="Y2004" s="1068"/>
      <c r="Z2004" s="193"/>
      <c r="AA2004" s="193"/>
      <c r="AB2004" s="193"/>
      <c r="AC2004" s="193"/>
      <c r="AD2004" s="193"/>
      <c r="AE2004" s="193"/>
      <c r="AF2004" s="193"/>
    </row>
    <row r="2005" spans="1:32">
      <c r="A2005" s="193"/>
      <c r="B2005" s="193"/>
      <c r="C2005" s="193"/>
      <c r="D2005" s="193"/>
      <c r="E2005" s="193"/>
      <c r="F2005" s="193"/>
      <c r="G2005" s="193"/>
      <c r="H2005" s="193"/>
      <c r="I2005" s="193"/>
      <c r="J2005" s="193"/>
      <c r="K2005" s="193"/>
      <c r="L2005" s="193"/>
      <c r="M2005" s="193"/>
      <c r="N2005" s="193"/>
      <c r="O2005" s="193"/>
      <c r="P2005" s="193"/>
      <c r="Q2005" s="193"/>
      <c r="R2005" s="193"/>
      <c r="S2005" s="193"/>
      <c r="T2005" s="193"/>
      <c r="U2005" s="193"/>
      <c r="V2005" s="1068"/>
      <c r="W2005" s="1068"/>
      <c r="X2005" s="1321"/>
      <c r="Y2005" s="1068"/>
      <c r="Z2005" s="193"/>
      <c r="AA2005" s="193"/>
      <c r="AB2005" s="193"/>
      <c r="AC2005" s="193"/>
      <c r="AD2005" s="193"/>
      <c r="AE2005" s="193"/>
      <c r="AF2005" s="193"/>
    </row>
    <row r="2006" spans="1:32">
      <c r="A2006" s="193"/>
      <c r="B2006" s="193"/>
      <c r="C2006" s="193"/>
      <c r="D2006" s="193"/>
      <c r="E2006" s="193"/>
      <c r="F2006" s="193"/>
      <c r="G2006" s="193"/>
      <c r="H2006" s="193"/>
      <c r="I2006" s="193"/>
      <c r="J2006" s="193"/>
      <c r="K2006" s="193"/>
      <c r="L2006" s="193"/>
      <c r="M2006" s="193"/>
      <c r="N2006" s="193"/>
      <c r="O2006" s="193"/>
      <c r="P2006" s="193"/>
      <c r="Q2006" s="193"/>
      <c r="R2006" s="193"/>
      <c r="S2006" s="193"/>
      <c r="T2006" s="193"/>
      <c r="U2006" s="193"/>
      <c r="V2006" s="1068"/>
      <c r="W2006" s="1068"/>
      <c r="X2006" s="1321"/>
      <c r="Y2006" s="1068"/>
      <c r="Z2006" s="193"/>
      <c r="AA2006" s="193"/>
      <c r="AB2006" s="193"/>
      <c r="AC2006" s="193"/>
      <c r="AD2006" s="193"/>
      <c r="AE2006" s="193"/>
      <c r="AF2006" s="193"/>
    </row>
    <row r="2007" spans="1:32">
      <c r="A2007" s="193"/>
      <c r="B2007" s="193"/>
      <c r="C2007" s="193"/>
      <c r="D2007" s="193"/>
      <c r="E2007" s="193"/>
      <c r="F2007" s="193"/>
      <c r="G2007" s="193"/>
      <c r="H2007" s="193"/>
      <c r="I2007" s="193"/>
      <c r="J2007" s="193"/>
      <c r="K2007" s="193"/>
      <c r="L2007" s="193"/>
      <c r="M2007" s="193"/>
      <c r="N2007" s="193"/>
      <c r="O2007" s="193"/>
      <c r="P2007" s="193"/>
      <c r="Q2007" s="193"/>
      <c r="R2007" s="193"/>
      <c r="S2007" s="193"/>
      <c r="T2007" s="193"/>
      <c r="U2007" s="193"/>
      <c r="V2007" s="1068"/>
      <c r="W2007" s="1068"/>
      <c r="X2007" s="1321"/>
      <c r="Y2007" s="1068"/>
      <c r="Z2007" s="193"/>
      <c r="AA2007" s="193"/>
      <c r="AB2007" s="193"/>
      <c r="AC2007" s="193"/>
      <c r="AD2007" s="193"/>
      <c r="AE2007" s="193"/>
      <c r="AF2007" s="193"/>
    </row>
    <row r="2008" spans="1:32">
      <c r="A2008" s="193"/>
      <c r="B2008" s="193"/>
      <c r="C2008" s="193"/>
      <c r="D2008" s="193"/>
      <c r="E2008" s="193"/>
      <c r="F2008" s="193"/>
      <c r="G2008" s="193"/>
      <c r="H2008" s="193"/>
      <c r="I2008" s="193"/>
      <c r="J2008" s="193"/>
      <c r="K2008" s="193"/>
      <c r="L2008" s="193"/>
      <c r="M2008" s="193"/>
      <c r="N2008" s="193"/>
      <c r="O2008" s="193"/>
      <c r="P2008" s="193"/>
      <c r="Q2008" s="193"/>
      <c r="R2008" s="193"/>
      <c r="S2008" s="193"/>
      <c r="T2008" s="193"/>
      <c r="U2008" s="193"/>
      <c r="V2008" s="1068"/>
      <c r="W2008" s="1068"/>
      <c r="X2008" s="1321"/>
      <c r="Y2008" s="1068"/>
      <c r="Z2008" s="193"/>
      <c r="AA2008" s="193"/>
      <c r="AB2008" s="193"/>
      <c r="AC2008" s="193"/>
      <c r="AD2008" s="193"/>
      <c r="AE2008" s="193"/>
      <c r="AF2008" s="193"/>
    </row>
    <row r="2009" spans="1:32">
      <c r="A2009" s="193"/>
      <c r="B2009" s="193"/>
      <c r="C2009" s="193"/>
      <c r="D2009" s="193"/>
      <c r="E2009" s="193"/>
      <c r="F2009" s="193"/>
      <c r="G2009" s="193"/>
      <c r="H2009" s="193"/>
      <c r="I2009" s="193"/>
      <c r="J2009" s="193"/>
      <c r="K2009" s="193"/>
      <c r="L2009" s="193"/>
      <c r="M2009" s="193"/>
      <c r="N2009" s="193"/>
      <c r="O2009" s="193"/>
      <c r="P2009" s="193"/>
      <c r="Q2009" s="193"/>
      <c r="R2009" s="193"/>
      <c r="S2009" s="193"/>
      <c r="T2009" s="193"/>
      <c r="U2009" s="193"/>
      <c r="V2009" s="1068"/>
      <c r="W2009" s="1068"/>
      <c r="X2009" s="1321"/>
      <c r="Y2009" s="1068"/>
      <c r="Z2009" s="193"/>
      <c r="AA2009" s="193"/>
      <c r="AB2009" s="193"/>
      <c r="AC2009" s="193"/>
      <c r="AD2009" s="193"/>
      <c r="AE2009" s="193"/>
      <c r="AF2009" s="193"/>
    </row>
    <row r="2010" spans="1:32">
      <c r="A2010" s="193"/>
      <c r="B2010" s="193"/>
      <c r="C2010" s="193"/>
      <c r="D2010" s="193"/>
      <c r="E2010" s="193"/>
      <c r="F2010" s="193"/>
      <c r="G2010" s="193"/>
      <c r="H2010" s="193"/>
      <c r="I2010" s="193"/>
      <c r="J2010" s="193"/>
      <c r="K2010" s="193"/>
      <c r="L2010" s="193"/>
      <c r="M2010" s="193"/>
      <c r="N2010" s="193"/>
      <c r="O2010" s="193"/>
      <c r="P2010" s="193"/>
      <c r="Q2010" s="193"/>
      <c r="R2010" s="193"/>
      <c r="S2010" s="193"/>
      <c r="T2010" s="193"/>
      <c r="U2010" s="193"/>
      <c r="V2010" s="1068"/>
      <c r="W2010" s="1068"/>
      <c r="X2010" s="1321"/>
      <c r="Y2010" s="1068"/>
      <c r="Z2010" s="193"/>
      <c r="AA2010" s="193"/>
      <c r="AB2010" s="193"/>
      <c r="AC2010" s="193"/>
      <c r="AD2010" s="193"/>
      <c r="AE2010" s="193"/>
      <c r="AF2010" s="193"/>
    </row>
    <row r="2011" spans="1:32">
      <c r="A2011" s="193"/>
      <c r="B2011" s="193"/>
      <c r="C2011" s="193"/>
      <c r="D2011" s="193"/>
      <c r="E2011" s="193"/>
      <c r="F2011" s="193"/>
      <c r="G2011" s="193"/>
      <c r="H2011" s="193"/>
      <c r="I2011" s="193"/>
      <c r="J2011" s="193"/>
      <c r="K2011" s="193"/>
      <c r="L2011" s="193"/>
      <c r="M2011" s="193"/>
      <c r="N2011" s="193"/>
      <c r="O2011" s="193"/>
      <c r="P2011" s="193"/>
      <c r="Q2011" s="193"/>
      <c r="R2011" s="193"/>
      <c r="S2011" s="193"/>
      <c r="T2011" s="193"/>
      <c r="U2011" s="193"/>
      <c r="V2011" s="1068"/>
      <c r="W2011" s="1068"/>
      <c r="X2011" s="1321"/>
      <c r="Y2011" s="1068"/>
      <c r="Z2011" s="193"/>
      <c r="AA2011" s="193"/>
      <c r="AB2011" s="193"/>
      <c r="AC2011" s="193"/>
      <c r="AD2011" s="193"/>
      <c r="AE2011" s="193"/>
      <c r="AF2011" s="193"/>
    </row>
    <row r="2012" spans="1:32">
      <c r="A2012" s="193"/>
      <c r="B2012" s="193"/>
      <c r="C2012" s="193"/>
      <c r="D2012" s="193"/>
      <c r="E2012" s="193"/>
      <c r="F2012" s="193"/>
      <c r="G2012" s="193"/>
      <c r="H2012" s="193"/>
      <c r="I2012" s="193"/>
      <c r="J2012" s="193"/>
      <c r="K2012" s="193"/>
      <c r="L2012" s="193"/>
      <c r="M2012" s="193"/>
      <c r="N2012" s="193"/>
      <c r="O2012" s="193"/>
      <c r="P2012" s="193"/>
      <c r="Q2012" s="193"/>
      <c r="R2012" s="193"/>
      <c r="S2012" s="193"/>
      <c r="T2012" s="193"/>
      <c r="U2012" s="193"/>
      <c r="V2012" s="1068"/>
      <c r="W2012" s="1068"/>
      <c r="X2012" s="1321"/>
      <c r="Y2012" s="1068"/>
      <c r="Z2012" s="193"/>
      <c r="AA2012" s="193"/>
      <c r="AB2012" s="193"/>
      <c r="AC2012" s="193"/>
      <c r="AD2012" s="193"/>
      <c r="AE2012" s="193"/>
      <c r="AF2012" s="193"/>
    </row>
    <row r="2013" spans="1:32">
      <c r="A2013" s="193"/>
      <c r="B2013" s="193"/>
      <c r="C2013" s="193"/>
      <c r="D2013" s="193"/>
      <c r="E2013" s="193"/>
      <c r="F2013" s="193"/>
      <c r="G2013" s="193"/>
      <c r="H2013" s="193"/>
      <c r="I2013" s="193"/>
      <c r="J2013" s="193"/>
      <c r="K2013" s="193"/>
      <c r="L2013" s="193"/>
      <c r="M2013" s="193"/>
      <c r="N2013" s="193"/>
      <c r="O2013" s="193"/>
      <c r="P2013" s="193"/>
      <c r="Q2013" s="193"/>
      <c r="R2013" s="193"/>
      <c r="S2013" s="193"/>
      <c r="T2013" s="193"/>
      <c r="U2013" s="193"/>
      <c r="V2013" s="1068"/>
      <c r="W2013" s="1068"/>
      <c r="X2013" s="1321"/>
      <c r="Y2013" s="1068"/>
      <c r="Z2013" s="193"/>
      <c r="AA2013" s="193"/>
      <c r="AB2013" s="193"/>
      <c r="AC2013" s="193"/>
      <c r="AD2013" s="193"/>
      <c r="AE2013" s="193"/>
      <c r="AF2013" s="193"/>
    </row>
    <row r="2014" spans="1:32">
      <c r="A2014" s="193"/>
      <c r="B2014" s="193"/>
      <c r="C2014" s="193"/>
      <c r="D2014" s="193"/>
      <c r="E2014" s="193"/>
      <c r="F2014" s="193"/>
      <c r="G2014" s="193"/>
      <c r="H2014" s="193"/>
      <c r="I2014" s="193"/>
      <c r="J2014" s="193"/>
      <c r="K2014" s="193"/>
      <c r="L2014" s="193"/>
      <c r="M2014" s="193"/>
      <c r="N2014" s="193"/>
      <c r="O2014" s="193"/>
      <c r="P2014" s="193"/>
      <c r="Q2014" s="193"/>
      <c r="R2014" s="193"/>
      <c r="S2014" s="193"/>
      <c r="T2014" s="193"/>
      <c r="U2014" s="193"/>
      <c r="V2014" s="1068"/>
      <c r="W2014" s="1068"/>
      <c r="X2014" s="1321"/>
      <c r="Y2014" s="1068"/>
      <c r="Z2014" s="193"/>
      <c r="AA2014" s="193"/>
      <c r="AB2014" s="193"/>
      <c r="AC2014" s="193"/>
      <c r="AD2014" s="193"/>
      <c r="AE2014" s="193"/>
      <c r="AF2014" s="193"/>
    </row>
    <row r="2015" spans="1:32">
      <c r="A2015" s="193"/>
      <c r="B2015" s="193"/>
      <c r="C2015" s="193"/>
      <c r="D2015" s="193"/>
      <c r="E2015" s="193"/>
      <c r="F2015" s="193"/>
      <c r="G2015" s="193"/>
      <c r="H2015" s="193"/>
      <c r="I2015" s="193"/>
      <c r="J2015" s="193"/>
      <c r="K2015" s="193"/>
      <c r="L2015" s="193"/>
      <c r="M2015" s="193"/>
      <c r="N2015" s="193"/>
      <c r="O2015" s="193"/>
      <c r="P2015" s="193"/>
      <c r="Q2015" s="193"/>
      <c r="R2015" s="193"/>
      <c r="S2015" s="193"/>
      <c r="T2015" s="193"/>
      <c r="U2015" s="193"/>
      <c r="V2015" s="1068"/>
      <c r="W2015" s="1068"/>
      <c r="X2015" s="1321"/>
      <c r="Y2015" s="1068"/>
      <c r="Z2015" s="193"/>
      <c r="AA2015" s="193"/>
      <c r="AB2015" s="193"/>
      <c r="AC2015" s="193"/>
      <c r="AD2015" s="193"/>
      <c r="AE2015" s="193"/>
      <c r="AF2015" s="193"/>
    </row>
    <row r="2016" spans="1:32">
      <c r="A2016" s="193"/>
      <c r="B2016" s="193"/>
      <c r="C2016" s="193"/>
      <c r="D2016" s="193"/>
      <c r="E2016" s="193"/>
      <c r="F2016" s="193"/>
      <c r="G2016" s="193"/>
      <c r="H2016" s="193"/>
      <c r="I2016" s="193"/>
      <c r="J2016" s="193"/>
      <c r="K2016" s="193"/>
      <c r="L2016" s="193"/>
      <c r="M2016" s="193"/>
      <c r="N2016" s="193"/>
      <c r="O2016" s="193"/>
      <c r="P2016" s="193"/>
      <c r="Q2016" s="193"/>
      <c r="R2016" s="193"/>
      <c r="S2016" s="193"/>
      <c r="T2016" s="193"/>
      <c r="U2016" s="193"/>
      <c r="V2016" s="1068"/>
      <c r="W2016" s="1068"/>
      <c r="X2016" s="1321"/>
      <c r="Y2016" s="1068"/>
      <c r="Z2016" s="193"/>
      <c r="AA2016" s="193"/>
      <c r="AB2016" s="193"/>
      <c r="AC2016" s="193"/>
      <c r="AD2016" s="193"/>
      <c r="AE2016" s="193"/>
      <c r="AF2016" s="193"/>
    </row>
    <row r="2017" spans="1:32">
      <c r="A2017" s="193"/>
      <c r="B2017" s="193"/>
      <c r="C2017" s="193"/>
      <c r="D2017" s="193"/>
      <c r="E2017" s="193"/>
      <c r="F2017" s="193"/>
      <c r="G2017" s="193"/>
      <c r="H2017" s="193"/>
      <c r="I2017" s="193"/>
      <c r="J2017" s="193"/>
      <c r="K2017" s="193"/>
      <c r="L2017" s="193"/>
      <c r="M2017" s="193"/>
      <c r="N2017" s="193"/>
      <c r="O2017" s="193"/>
      <c r="P2017" s="193"/>
      <c r="Q2017" s="193"/>
      <c r="R2017" s="193"/>
      <c r="S2017" s="193"/>
      <c r="T2017" s="193"/>
      <c r="U2017" s="193"/>
      <c r="V2017" s="1068"/>
      <c r="W2017" s="1068"/>
      <c r="X2017" s="1321"/>
      <c r="Y2017" s="1068"/>
      <c r="Z2017" s="193"/>
      <c r="AA2017" s="193"/>
      <c r="AB2017" s="193"/>
      <c r="AC2017" s="193"/>
      <c r="AD2017" s="193"/>
      <c r="AE2017" s="193"/>
      <c r="AF2017" s="193"/>
    </row>
    <row r="2018" spans="1:32">
      <c r="A2018" s="193"/>
      <c r="B2018" s="193"/>
      <c r="C2018" s="193"/>
      <c r="D2018" s="193"/>
      <c r="E2018" s="193"/>
      <c r="F2018" s="193"/>
      <c r="G2018" s="193"/>
      <c r="H2018" s="193"/>
      <c r="I2018" s="193"/>
      <c r="J2018" s="193"/>
      <c r="K2018" s="193"/>
      <c r="L2018" s="193"/>
      <c r="M2018" s="193"/>
      <c r="N2018" s="193"/>
      <c r="O2018" s="193"/>
      <c r="P2018" s="193"/>
      <c r="Q2018" s="193"/>
      <c r="R2018" s="193"/>
      <c r="S2018" s="193"/>
      <c r="T2018" s="193"/>
      <c r="U2018" s="193"/>
      <c r="V2018" s="1068"/>
      <c r="W2018" s="1068"/>
      <c r="X2018" s="1321"/>
      <c r="Y2018" s="1068"/>
      <c r="Z2018" s="193"/>
      <c r="AA2018" s="193"/>
      <c r="AB2018" s="193"/>
      <c r="AC2018" s="193"/>
      <c r="AD2018" s="193"/>
      <c r="AE2018" s="193"/>
      <c r="AF2018" s="193"/>
    </row>
    <row r="2019" spans="1:32">
      <c r="A2019" s="193"/>
      <c r="B2019" s="193"/>
      <c r="C2019" s="193"/>
      <c r="D2019" s="193"/>
      <c r="E2019" s="193"/>
      <c r="F2019" s="193"/>
      <c r="G2019" s="193"/>
      <c r="H2019" s="193"/>
      <c r="I2019" s="193"/>
      <c r="J2019" s="193"/>
      <c r="K2019" s="193"/>
      <c r="L2019" s="193"/>
      <c r="M2019" s="193"/>
      <c r="N2019" s="193"/>
      <c r="O2019" s="193"/>
      <c r="P2019" s="193"/>
      <c r="Q2019" s="193"/>
      <c r="R2019" s="193"/>
      <c r="S2019" s="193"/>
      <c r="T2019" s="193"/>
      <c r="U2019" s="193"/>
      <c r="V2019" s="1068"/>
      <c r="W2019" s="1068"/>
      <c r="X2019" s="1321"/>
      <c r="Y2019" s="1068"/>
      <c r="Z2019" s="193"/>
      <c r="AA2019" s="193"/>
      <c r="AB2019" s="193"/>
      <c r="AC2019" s="193"/>
      <c r="AD2019" s="193"/>
      <c r="AE2019" s="193"/>
      <c r="AF2019" s="193"/>
    </row>
    <row r="2020" spans="1:32">
      <c r="A2020" s="193"/>
      <c r="B2020" s="193"/>
      <c r="C2020" s="193"/>
      <c r="D2020" s="193"/>
      <c r="E2020" s="193"/>
      <c r="F2020" s="193"/>
      <c r="G2020" s="193"/>
      <c r="H2020" s="193"/>
      <c r="I2020" s="193"/>
      <c r="J2020" s="193"/>
      <c r="K2020" s="193"/>
      <c r="L2020" s="193"/>
      <c r="M2020" s="193"/>
      <c r="N2020" s="193"/>
      <c r="O2020" s="193"/>
      <c r="P2020" s="193"/>
      <c r="Q2020" s="193"/>
      <c r="R2020" s="193"/>
      <c r="S2020" s="193"/>
      <c r="T2020" s="193"/>
      <c r="U2020" s="193"/>
      <c r="V2020" s="1068"/>
      <c r="W2020" s="1068"/>
      <c r="X2020" s="1321"/>
      <c r="Y2020" s="1068"/>
      <c r="Z2020" s="193"/>
      <c r="AA2020" s="193"/>
      <c r="AB2020" s="193"/>
      <c r="AC2020" s="193"/>
      <c r="AD2020" s="193"/>
      <c r="AE2020" s="193"/>
      <c r="AF2020" s="193"/>
    </row>
    <row r="2021" spans="1:32">
      <c r="A2021" s="193"/>
      <c r="B2021" s="193"/>
      <c r="C2021" s="193"/>
      <c r="D2021" s="193"/>
      <c r="E2021" s="193"/>
      <c r="F2021" s="193"/>
      <c r="G2021" s="193"/>
      <c r="H2021" s="193"/>
      <c r="I2021" s="193"/>
      <c r="J2021" s="193"/>
      <c r="K2021" s="193"/>
      <c r="L2021" s="193"/>
      <c r="M2021" s="193"/>
      <c r="N2021" s="193"/>
      <c r="O2021" s="193"/>
      <c r="P2021" s="193"/>
      <c r="Q2021" s="193"/>
      <c r="R2021" s="193"/>
      <c r="S2021" s="193"/>
      <c r="T2021" s="193"/>
      <c r="U2021" s="193"/>
      <c r="V2021" s="1068"/>
      <c r="W2021" s="1068"/>
      <c r="X2021" s="1321"/>
      <c r="Y2021" s="1068"/>
      <c r="Z2021" s="193"/>
      <c r="AA2021" s="193"/>
      <c r="AB2021" s="193"/>
      <c r="AC2021" s="193"/>
      <c r="AD2021" s="193"/>
      <c r="AE2021" s="193"/>
      <c r="AF2021" s="193"/>
    </row>
    <row r="2022" spans="1:32">
      <c r="A2022" s="193"/>
      <c r="B2022" s="193"/>
      <c r="C2022" s="193"/>
      <c r="D2022" s="193"/>
      <c r="E2022" s="193"/>
      <c r="F2022" s="193"/>
      <c r="G2022" s="193"/>
      <c r="H2022" s="193"/>
      <c r="I2022" s="193"/>
      <c r="J2022" s="193"/>
      <c r="K2022" s="193"/>
      <c r="L2022" s="193"/>
      <c r="M2022" s="193"/>
      <c r="N2022" s="193"/>
      <c r="O2022" s="193"/>
      <c r="P2022" s="193"/>
      <c r="Q2022" s="193"/>
      <c r="R2022" s="193"/>
      <c r="S2022" s="193"/>
      <c r="T2022" s="193"/>
      <c r="U2022" s="193"/>
      <c r="V2022" s="1068"/>
      <c r="W2022" s="1068"/>
      <c r="X2022" s="1321"/>
      <c r="Y2022" s="1068"/>
      <c r="Z2022" s="193"/>
      <c r="AA2022" s="193"/>
      <c r="AB2022" s="193"/>
      <c r="AC2022" s="193"/>
      <c r="AD2022" s="193"/>
      <c r="AE2022" s="193"/>
      <c r="AF2022" s="193"/>
    </row>
    <row r="2023" spans="1:32">
      <c r="A2023" s="193"/>
      <c r="B2023" s="193"/>
      <c r="C2023" s="193"/>
      <c r="D2023" s="193"/>
      <c r="E2023" s="193"/>
      <c r="F2023" s="193"/>
      <c r="G2023" s="193"/>
      <c r="H2023" s="193"/>
      <c r="I2023" s="193"/>
      <c r="J2023" s="193"/>
      <c r="K2023" s="193"/>
      <c r="L2023" s="193"/>
      <c r="M2023" s="193"/>
      <c r="N2023" s="193"/>
      <c r="O2023" s="193"/>
      <c r="P2023" s="193"/>
      <c r="Q2023" s="193"/>
      <c r="R2023" s="193"/>
      <c r="S2023" s="193"/>
      <c r="T2023" s="193"/>
      <c r="U2023" s="193"/>
      <c r="V2023" s="1068"/>
      <c r="W2023" s="1068"/>
      <c r="X2023" s="1321"/>
      <c r="Y2023" s="1068"/>
      <c r="Z2023" s="193"/>
      <c r="AA2023" s="193"/>
      <c r="AB2023" s="193"/>
      <c r="AC2023" s="193"/>
      <c r="AD2023" s="193"/>
      <c r="AE2023" s="193"/>
      <c r="AF2023" s="193"/>
    </row>
    <row r="2024" spans="1:32">
      <c r="A2024" s="193"/>
      <c r="B2024" s="193"/>
      <c r="C2024" s="193"/>
      <c r="D2024" s="193"/>
      <c r="E2024" s="193"/>
      <c r="F2024" s="193"/>
      <c r="G2024" s="193"/>
      <c r="H2024" s="193"/>
      <c r="I2024" s="193"/>
      <c r="J2024" s="193"/>
      <c r="K2024" s="193"/>
      <c r="L2024" s="193"/>
      <c r="M2024" s="193"/>
      <c r="N2024" s="193"/>
      <c r="O2024" s="193"/>
      <c r="P2024" s="193"/>
      <c r="Q2024" s="193"/>
      <c r="R2024" s="193"/>
      <c r="S2024" s="193"/>
      <c r="T2024" s="193"/>
      <c r="U2024" s="193"/>
      <c r="V2024" s="1068"/>
      <c r="W2024" s="1068"/>
      <c r="X2024" s="1321"/>
      <c r="Y2024" s="1068"/>
      <c r="Z2024" s="193"/>
      <c r="AA2024" s="193"/>
      <c r="AB2024" s="193"/>
      <c r="AC2024" s="193"/>
      <c r="AD2024" s="193"/>
      <c r="AE2024" s="193"/>
      <c r="AF2024" s="193"/>
    </row>
    <row r="2025" spans="1:32">
      <c r="A2025" s="193"/>
      <c r="B2025" s="193"/>
      <c r="C2025" s="193"/>
      <c r="D2025" s="193"/>
      <c r="E2025" s="193"/>
      <c r="F2025" s="193"/>
      <c r="G2025" s="193"/>
      <c r="H2025" s="193"/>
      <c r="I2025" s="193"/>
      <c r="J2025" s="193"/>
      <c r="K2025" s="193"/>
      <c r="L2025" s="193"/>
      <c r="M2025" s="193"/>
      <c r="N2025" s="193"/>
      <c r="O2025" s="193"/>
      <c r="P2025" s="193"/>
      <c r="Q2025" s="193"/>
      <c r="R2025" s="193"/>
      <c r="S2025" s="193"/>
      <c r="T2025" s="193"/>
      <c r="U2025" s="193"/>
      <c r="V2025" s="1068"/>
      <c r="W2025" s="1068"/>
      <c r="X2025" s="1321"/>
      <c r="Y2025" s="1068"/>
      <c r="Z2025" s="193"/>
      <c r="AA2025" s="193"/>
      <c r="AB2025" s="193"/>
      <c r="AC2025" s="193"/>
      <c r="AD2025" s="193"/>
      <c r="AE2025" s="193"/>
      <c r="AF2025" s="193"/>
    </row>
    <row r="2026" spans="1:32">
      <c r="A2026" s="193"/>
      <c r="B2026" s="193"/>
      <c r="C2026" s="193"/>
      <c r="D2026" s="193"/>
      <c r="E2026" s="193"/>
      <c r="F2026" s="193"/>
      <c r="G2026" s="193"/>
      <c r="H2026" s="193"/>
      <c r="I2026" s="193"/>
      <c r="J2026" s="193"/>
      <c r="K2026" s="193"/>
      <c r="L2026" s="193"/>
      <c r="M2026" s="193"/>
      <c r="N2026" s="193"/>
      <c r="O2026" s="193"/>
      <c r="P2026" s="193"/>
      <c r="Q2026" s="193"/>
      <c r="R2026" s="193"/>
      <c r="S2026" s="193"/>
      <c r="T2026" s="193"/>
      <c r="U2026" s="193"/>
      <c r="V2026" s="1068"/>
      <c r="W2026" s="1068"/>
      <c r="X2026" s="1321"/>
      <c r="Y2026" s="1068"/>
      <c r="Z2026" s="193"/>
      <c r="AA2026" s="193"/>
      <c r="AB2026" s="193"/>
      <c r="AC2026" s="193"/>
      <c r="AD2026" s="193"/>
      <c r="AE2026" s="193"/>
      <c r="AF2026" s="193"/>
    </row>
    <row r="2027" spans="1:32">
      <c r="A2027" s="193"/>
      <c r="B2027" s="193"/>
      <c r="C2027" s="193"/>
      <c r="D2027" s="193"/>
      <c r="E2027" s="193"/>
      <c r="F2027" s="193"/>
      <c r="G2027" s="193"/>
      <c r="H2027" s="193"/>
      <c r="I2027" s="193"/>
      <c r="J2027" s="193"/>
      <c r="K2027" s="193"/>
      <c r="L2027" s="193"/>
      <c r="M2027" s="193"/>
      <c r="N2027" s="193"/>
      <c r="O2027" s="193"/>
      <c r="P2027" s="193"/>
      <c r="Q2027" s="193"/>
      <c r="R2027" s="193"/>
      <c r="S2027" s="193"/>
      <c r="T2027" s="193"/>
      <c r="U2027" s="193"/>
      <c r="V2027" s="1068"/>
      <c r="W2027" s="1068"/>
      <c r="X2027" s="1321"/>
      <c r="Y2027" s="1068"/>
      <c r="Z2027" s="193"/>
      <c r="AA2027" s="193"/>
      <c r="AB2027" s="193"/>
      <c r="AC2027" s="193"/>
      <c r="AD2027" s="193"/>
      <c r="AE2027" s="193"/>
      <c r="AF2027" s="193"/>
    </row>
    <row r="2028" spans="1:32">
      <c r="A2028" s="193"/>
      <c r="B2028" s="193"/>
      <c r="C2028" s="193"/>
      <c r="D2028" s="193"/>
      <c r="E2028" s="193"/>
      <c r="F2028" s="193"/>
      <c r="G2028" s="193"/>
      <c r="H2028" s="193"/>
      <c r="I2028" s="193"/>
      <c r="J2028" s="193"/>
      <c r="K2028" s="193"/>
      <c r="L2028" s="193"/>
      <c r="M2028" s="193"/>
      <c r="N2028" s="193"/>
      <c r="O2028" s="193"/>
      <c r="P2028" s="193"/>
      <c r="Q2028" s="193"/>
      <c r="R2028" s="193"/>
      <c r="S2028" s="193"/>
      <c r="T2028" s="193"/>
      <c r="U2028" s="193"/>
      <c r="V2028" s="1068"/>
      <c r="W2028" s="1068"/>
      <c r="X2028" s="1321"/>
      <c r="Y2028" s="1068"/>
      <c r="Z2028" s="193"/>
      <c r="AA2028" s="193"/>
      <c r="AB2028" s="193"/>
      <c r="AC2028" s="193"/>
      <c r="AD2028" s="193"/>
      <c r="AE2028" s="193"/>
      <c r="AF2028" s="193"/>
    </row>
    <row r="2029" spans="1:32">
      <c r="A2029" s="193"/>
      <c r="B2029" s="193"/>
      <c r="C2029" s="193"/>
      <c r="D2029" s="193"/>
      <c r="E2029" s="193"/>
      <c r="F2029" s="193"/>
      <c r="G2029" s="193"/>
      <c r="H2029" s="193"/>
      <c r="I2029" s="193"/>
      <c r="J2029" s="193"/>
      <c r="K2029" s="193"/>
      <c r="L2029" s="193"/>
      <c r="M2029" s="193"/>
      <c r="N2029" s="193"/>
      <c r="O2029" s="193"/>
      <c r="P2029" s="193"/>
      <c r="Q2029" s="193"/>
      <c r="R2029" s="193"/>
      <c r="S2029" s="193"/>
      <c r="T2029" s="193"/>
      <c r="U2029" s="193"/>
      <c r="V2029" s="1068"/>
      <c r="W2029" s="1068"/>
      <c r="X2029" s="1321"/>
      <c r="Y2029" s="1068"/>
      <c r="Z2029" s="193"/>
      <c r="AA2029" s="193"/>
      <c r="AB2029" s="193"/>
      <c r="AC2029" s="193"/>
      <c r="AD2029" s="193"/>
      <c r="AE2029" s="193"/>
      <c r="AF2029" s="193"/>
    </row>
    <row r="2030" spans="1:32">
      <c r="A2030" s="193"/>
      <c r="B2030" s="193"/>
      <c r="C2030" s="193"/>
      <c r="D2030" s="193"/>
      <c r="E2030" s="193"/>
      <c r="F2030" s="193"/>
      <c r="G2030" s="193"/>
      <c r="H2030" s="193"/>
      <c r="I2030" s="193"/>
      <c r="J2030" s="193"/>
      <c r="K2030" s="193"/>
      <c r="L2030" s="193"/>
      <c r="M2030" s="193"/>
      <c r="N2030" s="193"/>
      <c r="O2030" s="193"/>
      <c r="P2030" s="193"/>
      <c r="Q2030" s="193"/>
      <c r="R2030" s="193"/>
      <c r="S2030" s="193"/>
      <c r="T2030" s="193"/>
      <c r="U2030" s="193"/>
      <c r="V2030" s="1068"/>
      <c r="W2030" s="1068"/>
      <c r="X2030" s="1321"/>
      <c r="Y2030" s="1068"/>
      <c r="Z2030" s="193"/>
      <c r="AA2030" s="193"/>
      <c r="AB2030" s="193"/>
      <c r="AC2030" s="193"/>
      <c r="AD2030" s="193"/>
      <c r="AE2030" s="193"/>
      <c r="AF2030" s="193"/>
    </row>
    <row r="2031" spans="1:32">
      <c r="A2031" s="193"/>
      <c r="B2031" s="193"/>
      <c r="C2031" s="193"/>
      <c r="D2031" s="193"/>
      <c r="E2031" s="193"/>
      <c r="F2031" s="193"/>
      <c r="G2031" s="193"/>
      <c r="H2031" s="193"/>
      <c r="I2031" s="193"/>
      <c r="J2031" s="193"/>
      <c r="K2031" s="193"/>
      <c r="L2031" s="193"/>
      <c r="M2031" s="193"/>
      <c r="N2031" s="193"/>
      <c r="O2031" s="193"/>
      <c r="P2031" s="193"/>
      <c r="Q2031" s="193"/>
      <c r="R2031" s="193"/>
      <c r="S2031" s="193"/>
      <c r="T2031" s="193"/>
      <c r="U2031" s="193"/>
      <c r="V2031" s="1068"/>
      <c r="W2031" s="1068"/>
      <c r="X2031" s="1321"/>
      <c r="Y2031" s="1068"/>
      <c r="Z2031" s="193"/>
      <c r="AA2031" s="193"/>
      <c r="AB2031" s="193"/>
      <c r="AC2031" s="193"/>
      <c r="AD2031" s="193"/>
      <c r="AE2031" s="193"/>
      <c r="AF2031" s="193"/>
    </row>
    <row r="2032" spans="1:32">
      <c r="A2032" s="193"/>
      <c r="B2032" s="193"/>
      <c r="C2032" s="193"/>
      <c r="D2032" s="193"/>
      <c r="E2032" s="193"/>
      <c r="F2032" s="193"/>
      <c r="G2032" s="193"/>
      <c r="H2032" s="193"/>
      <c r="I2032" s="193"/>
      <c r="J2032" s="193"/>
      <c r="K2032" s="193"/>
      <c r="L2032" s="193"/>
      <c r="M2032" s="193"/>
      <c r="N2032" s="193"/>
      <c r="O2032" s="193"/>
      <c r="P2032" s="193"/>
      <c r="Q2032" s="193"/>
      <c r="R2032" s="193"/>
      <c r="S2032" s="193"/>
      <c r="T2032" s="193"/>
      <c r="U2032" s="193"/>
      <c r="V2032" s="1068"/>
      <c r="W2032" s="1068"/>
      <c r="X2032" s="1321"/>
      <c r="Y2032" s="1068"/>
      <c r="Z2032" s="193"/>
      <c r="AA2032" s="193"/>
      <c r="AB2032" s="193"/>
      <c r="AC2032" s="193"/>
      <c r="AD2032" s="193"/>
      <c r="AE2032" s="193"/>
      <c r="AF2032" s="193"/>
    </row>
    <row r="2033" spans="1:32">
      <c r="A2033" s="193"/>
      <c r="B2033" s="193"/>
      <c r="C2033" s="193"/>
      <c r="D2033" s="193"/>
      <c r="E2033" s="193"/>
      <c r="F2033" s="193"/>
      <c r="G2033" s="193"/>
      <c r="H2033" s="193"/>
      <c r="I2033" s="193"/>
      <c r="J2033" s="193"/>
      <c r="K2033" s="193"/>
      <c r="L2033" s="193"/>
      <c r="M2033" s="193"/>
      <c r="N2033" s="193"/>
      <c r="O2033" s="193"/>
      <c r="P2033" s="193"/>
      <c r="Q2033" s="193"/>
      <c r="R2033" s="193"/>
      <c r="S2033" s="193"/>
      <c r="T2033" s="193"/>
      <c r="U2033" s="193"/>
      <c r="V2033" s="1068"/>
      <c r="W2033" s="1068"/>
      <c r="X2033" s="1321"/>
      <c r="Y2033" s="1068"/>
      <c r="Z2033" s="193"/>
      <c r="AA2033" s="193"/>
      <c r="AB2033" s="193"/>
      <c r="AC2033" s="193"/>
      <c r="AD2033" s="193"/>
      <c r="AE2033" s="193"/>
      <c r="AF2033" s="193"/>
    </row>
    <row r="2034" spans="1:32">
      <c r="A2034" s="193"/>
      <c r="B2034" s="193"/>
      <c r="C2034" s="193"/>
      <c r="D2034" s="193"/>
      <c r="E2034" s="193"/>
      <c r="F2034" s="193"/>
      <c r="G2034" s="193"/>
      <c r="H2034" s="193"/>
      <c r="I2034" s="193"/>
      <c r="J2034" s="193"/>
      <c r="K2034" s="193"/>
      <c r="L2034" s="193"/>
      <c r="M2034" s="193"/>
      <c r="N2034" s="193"/>
      <c r="O2034" s="193"/>
      <c r="P2034" s="193"/>
      <c r="Q2034" s="193"/>
      <c r="R2034" s="193"/>
      <c r="S2034" s="193"/>
      <c r="T2034" s="193"/>
      <c r="U2034" s="193"/>
      <c r="V2034" s="1068"/>
      <c r="W2034" s="1068"/>
      <c r="X2034" s="1321"/>
      <c r="Y2034" s="1068"/>
      <c r="Z2034" s="193"/>
      <c r="AA2034" s="193"/>
      <c r="AB2034" s="193"/>
      <c r="AC2034" s="193"/>
      <c r="AD2034" s="193"/>
      <c r="AE2034" s="193"/>
      <c r="AF2034" s="193"/>
    </row>
    <row r="2035" spans="1:32">
      <c r="A2035" s="193"/>
      <c r="B2035" s="193"/>
      <c r="C2035" s="193"/>
      <c r="D2035" s="193"/>
      <c r="E2035" s="193"/>
      <c r="F2035" s="193"/>
      <c r="G2035" s="193"/>
      <c r="H2035" s="193"/>
      <c r="I2035" s="193"/>
      <c r="J2035" s="193"/>
      <c r="K2035" s="193"/>
      <c r="L2035" s="193"/>
      <c r="M2035" s="193"/>
      <c r="N2035" s="193"/>
      <c r="O2035" s="193"/>
      <c r="P2035" s="193"/>
      <c r="Q2035" s="193"/>
      <c r="R2035" s="193"/>
      <c r="S2035" s="193"/>
      <c r="T2035" s="193"/>
      <c r="U2035" s="193"/>
      <c r="V2035" s="1068"/>
      <c r="W2035" s="1068"/>
      <c r="X2035" s="1321"/>
      <c r="Y2035" s="1068"/>
      <c r="Z2035" s="193"/>
      <c r="AA2035" s="193"/>
      <c r="AB2035" s="193"/>
      <c r="AC2035" s="193"/>
      <c r="AD2035" s="193"/>
      <c r="AE2035" s="193"/>
      <c r="AF2035" s="193"/>
    </row>
    <row r="2036" spans="1:32">
      <c r="A2036" s="193"/>
      <c r="B2036" s="193"/>
      <c r="C2036" s="193"/>
      <c r="D2036" s="193"/>
      <c r="E2036" s="193"/>
      <c r="F2036" s="193"/>
      <c r="G2036" s="193"/>
      <c r="H2036" s="193"/>
      <c r="I2036" s="193"/>
      <c r="J2036" s="193"/>
      <c r="K2036" s="193"/>
      <c r="L2036" s="193"/>
      <c r="M2036" s="193"/>
      <c r="N2036" s="193"/>
      <c r="O2036" s="193"/>
      <c r="P2036" s="193"/>
      <c r="Q2036" s="193"/>
      <c r="R2036" s="193"/>
      <c r="S2036" s="193"/>
      <c r="T2036" s="193"/>
      <c r="U2036" s="193"/>
      <c r="V2036" s="1068"/>
      <c r="W2036" s="1068"/>
      <c r="X2036" s="1321"/>
      <c r="Y2036" s="1068"/>
      <c r="Z2036" s="193"/>
      <c r="AA2036" s="193"/>
      <c r="AB2036" s="193"/>
      <c r="AC2036" s="193"/>
      <c r="AD2036" s="193"/>
      <c r="AE2036" s="193"/>
      <c r="AF2036" s="193"/>
    </row>
    <row r="2037" spans="1:32">
      <c r="A2037" s="193"/>
      <c r="B2037" s="193"/>
      <c r="C2037" s="193"/>
      <c r="D2037" s="193"/>
      <c r="E2037" s="193"/>
      <c r="F2037" s="193"/>
      <c r="G2037" s="193"/>
      <c r="H2037" s="193"/>
      <c r="I2037" s="193"/>
      <c r="J2037" s="193"/>
      <c r="K2037" s="193"/>
      <c r="L2037" s="193"/>
      <c r="M2037" s="193"/>
      <c r="N2037" s="193"/>
      <c r="O2037" s="193"/>
      <c r="P2037" s="193"/>
      <c r="Q2037" s="193"/>
      <c r="R2037" s="193"/>
      <c r="S2037" s="193"/>
      <c r="T2037" s="193"/>
      <c r="U2037" s="193"/>
      <c r="V2037" s="1068"/>
      <c r="W2037" s="1068"/>
      <c r="X2037" s="1321"/>
      <c r="Y2037" s="1068"/>
      <c r="Z2037" s="193"/>
      <c r="AA2037" s="193"/>
      <c r="AB2037" s="193"/>
      <c r="AC2037" s="193"/>
      <c r="AD2037" s="193"/>
      <c r="AE2037" s="193"/>
      <c r="AF2037" s="193"/>
    </row>
    <row r="2038" spans="1:32">
      <c r="A2038" s="193"/>
      <c r="B2038" s="193"/>
      <c r="C2038" s="193"/>
      <c r="D2038" s="193"/>
      <c r="E2038" s="193"/>
      <c r="F2038" s="193"/>
      <c r="G2038" s="193"/>
      <c r="H2038" s="193"/>
      <c r="I2038" s="193"/>
      <c r="J2038" s="193"/>
      <c r="K2038" s="193"/>
      <c r="L2038" s="193"/>
      <c r="M2038" s="193"/>
      <c r="N2038" s="193"/>
      <c r="O2038" s="193"/>
      <c r="P2038" s="193"/>
      <c r="Q2038" s="193"/>
      <c r="R2038" s="193"/>
      <c r="S2038" s="193"/>
      <c r="T2038" s="193"/>
      <c r="U2038" s="193"/>
      <c r="V2038" s="1068"/>
      <c r="W2038" s="1068"/>
      <c r="X2038" s="1321"/>
      <c r="Y2038" s="1068"/>
      <c r="Z2038" s="193"/>
      <c r="AA2038" s="193"/>
      <c r="AB2038" s="193"/>
      <c r="AC2038" s="193"/>
      <c r="AD2038" s="193"/>
      <c r="AE2038" s="193"/>
      <c r="AF2038" s="193"/>
    </row>
    <row r="2039" spans="1:32">
      <c r="A2039" s="193"/>
      <c r="B2039" s="193"/>
      <c r="C2039" s="193"/>
      <c r="D2039" s="193"/>
      <c r="E2039" s="193"/>
      <c r="F2039" s="193"/>
      <c r="G2039" s="193"/>
      <c r="H2039" s="193"/>
      <c r="I2039" s="193"/>
      <c r="J2039" s="193"/>
      <c r="K2039" s="193"/>
      <c r="L2039" s="193"/>
      <c r="M2039" s="193"/>
      <c r="N2039" s="193"/>
      <c r="O2039" s="193"/>
      <c r="P2039" s="193"/>
      <c r="Q2039" s="193"/>
      <c r="R2039" s="193"/>
      <c r="S2039" s="193"/>
      <c r="T2039" s="193"/>
      <c r="U2039" s="193"/>
      <c r="V2039" s="1068"/>
      <c r="W2039" s="1068"/>
      <c r="X2039" s="1321"/>
      <c r="Y2039" s="1068"/>
      <c r="Z2039" s="193"/>
      <c r="AA2039" s="193"/>
      <c r="AB2039" s="193"/>
      <c r="AC2039" s="193"/>
      <c r="AD2039" s="193"/>
      <c r="AE2039" s="193"/>
      <c r="AF2039" s="193"/>
    </row>
    <row r="2040" spans="1:32">
      <c r="A2040" s="193"/>
      <c r="B2040" s="193"/>
      <c r="C2040" s="193"/>
      <c r="D2040" s="193"/>
      <c r="E2040" s="193"/>
      <c r="F2040" s="193"/>
      <c r="G2040" s="193"/>
      <c r="H2040" s="193"/>
      <c r="I2040" s="193"/>
      <c r="J2040" s="193"/>
      <c r="K2040" s="193"/>
      <c r="L2040" s="193"/>
      <c r="M2040" s="193"/>
      <c r="N2040" s="193"/>
      <c r="O2040" s="193"/>
      <c r="P2040" s="193"/>
      <c r="Q2040" s="193"/>
      <c r="R2040" s="193"/>
      <c r="S2040" s="193"/>
      <c r="T2040" s="193"/>
      <c r="U2040" s="193"/>
      <c r="V2040" s="1068"/>
      <c r="W2040" s="1068"/>
      <c r="X2040" s="1321"/>
      <c r="Y2040" s="1068"/>
      <c r="Z2040" s="193"/>
      <c r="AA2040" s="193"/>
      <c r="AB2040" s="193"/>
      <c r="AC2040" s="193"/>
      <c r="AD2040" s="193"/>
      <c r="AE2040" s="193"/>
      <c r="AF2040" s="193"/>
    </row>
    <row r="2041" spans="1:32">
      <c r="A2041" s="193"/>
      <c r="B2041" s="193"/>
      <c r="C2041" s="193"/>
      <c r="D2041" s="193"/>
      <c r="E2041" s="193"/>
      <c r="F2041" s="193"/>
      <c r="G2041" s="193"/>
      <c r="H2041" s="193"/>
      <c r="I2041" s="193"/>
      <c r="J2041" s="193"/>
      <c r="K2041" s="193"/>
      <c r="L2041" s="193"/>
      <c r="M2041" s="193"/>
      <c r="N2041" s="193"/>
      <c r="O2041" s="193"/>
      <c r="P2041" s="193"/>
      <c r="Q2041" s="193"/>
      <c r="R2041" s="193"/>
      <c r="S2041" s="193"/>
      <c r="T2041" s="193"/>
      <c r="U2041" s="193"/>
      <c r="V2041" s="1068"/>
      <c r="W2041" s="1068"/>
      <c r="X2041" s="1321"/>
      <c r="Y2041" s="1068"/>
      <c r="Z2041" s="193"/>
      <c r="AA2041" s="193"/>
      <c r="AB2041" s="193"/>
      <c r="AC2041" s="193"/>
      <c r="AD2041" s="193"/>
      <c r="AE2041" s="193"/>
      <c r="AF2041" s="193"/>
    </row>
    <row r="2042" spans="1:32">
      <c r="A2042" s="193"/>
      <c r="B2042" s="193"/>
      <c r="C2042" s="193"/>
      <c r="D2042" s="193"/>
      <c r="E2042" s="193"/>
      <c r="F2042" s="193"/>
      <c r="G2042" s="193"/>
      <c r="H2042" s="193"/>
      <c r="I2042" s="193"/>
      <c r="J2042" s="193"/>
      <c r="K2042" s="193"/>
      <c r="L2042" s="193"/>
      <c r="M2042" s="193"/>
      <c r="N2042" s="193"/>
      <c r="O2042" s="193"/>
      <c r="P2042" s="193"/>
      <c r="Q2042" s="193"/>
      <c r="R2042" s="193"/>
      <c r="S2042" s="193"/>
      <c r="T2042" s="193"/>
      <c r="U2042" s="193"/>
      <c r="V2042" s="1068"/>
      <c r="W2042" s="1068"/>
      <c r="X2042" s="1321"/>
      <c r="Y2042" s="1068"/>
      <c r="Z2042" s="193"/>
      <c r="AA2042" s="193"/>
      <c r="AB2042" s="193"/>
      <c r="AC2042" s="193"/>
      <c r="AD2042" s="193"/>
      <c r="AE2042" s="193"/>
      <c r="AF2042" s="193"/>
    </row>
    <row r="2043" spans="1:32">
      <c r="A2043" s="193"/>
      <c r="B2043" s="193"/>
      <c r="C2043" s="193"/>
      <c r="D2043" s="193"/>
      <c r="E2043" s="193"/>
      <c r="F2043" s="193"/>
      <c r="G2043" s="193"/>
      <c r="H2043" s="193"/>
      <c r="I2043" s="193"/>
      <c r="J2043" s="193"/>
      <c r="K2043" s="193"/>
      <c r="L2043" s="193"/>
      <c r="M2043" s="193"/>
      <c r="N2043" s="193"/>
      <c r="O2043" s="193"/>
      <c r="P2043" s="193"/>
      <c r="Q2043" s="193"/>
      <c r="R2043" s="193"/>
      <c r="S2043" s="193"/>
      <c r="T2043" s="193"/>
      <c r="U2043" s="193"/>
      <c r="V2043" s="1068"/>
      <c r="W2043" s="1068"/>
      <c r="X2043" s="1321"/>
      <c r="Y2043" s="1068"/>
      <c r="Z2043" s="193"/>
      <c r="AA2043" s="193"/>
      <c r="AB2043" s="193"/>
      <c r="AC2043" s="193"/>
      <c r="AD2043" s="193"/>
      <c r="AE2043" s="193"/>
      <c r="AF2043" s="193"/>
    </row>
    <row r="2044" spans="1:32">
      <c r="A2044" s="193"/>
      <c r="B2044" s="193"/>
      <c r="C2044" s="193"/>
      <c r="D2044" s="193"/>
      <c r="E2044" s="193"/>
      <c r="F2044" s="193"/>
      <c r="G2044" s="193"/>
      <c r="H2044" s="193"/>
      <c r="I2044" s="193"/>
      <c r="J2044" s="193"/>
      <c r="K2044" s="193"/>
      <c r="L2044" s="193"/>
      <c r="M2044" s="193"/>
      <c r="N2044" s="193"/>
      <c r="O2044" s="193"/>
      <c r="P2044" s="193"/>
      <c r="Q2044" s="193"/>
      <c r="R2044" s="193"/>
      <c r="S2044" s="193"/>
      <c r="T2044" s="193"/>
      <c r="U2044" s="193"/>
      <c r="V2044" s="1068"/>
      <c r="W2044" s="1068"/>
      <c r="X2044" s="1321"/>
      <c r="Y2044" s="1068"/>
      <c r="Z2044" s="193"/>
      <c r="AA2044" s="193"/>
      <c r="AB2044" s="193"/>
      <c r="AC2044" s="193"/>
      <c r="AD2044" s="193"/>
      <c r="AE2044" s="193"/>
      <c r="AF2044" s="193"/>
    </row>
    <row r="2045" spans="1:32">
      <c r="A2045" s="193"/>
      <c r="B2045" s="193"/>
      <c r="C2045" s="193"/>
      <c r="D2045" s="193"/>
      <c r="E2045" s="193"/>
      <c r="F2045" s="193"/>
      <c r="G2045" s="193"/>
      <c r="H2045" s="193"/>
      <c r="I2045" s="193"/>
      <c r="J2045" s="193"/>
      <c r="K2045" s="193"/>
      <c r="L2045" s="193"/>
      <c r="M2045" s="193"/>
      <c r="N2045" s="193"/>
      <c r="O2045" s="193"/>
      <c r="P2045" s="193"/>
      <c r="Q2045" s="193"/>
      <c r="R2045" s="193"/>
      <c r="S2045" s="193"/>
      <c r="T2045" s="193"/>
      <c r="U2045" s="193"/>
      <c r="V2045" s="1068"/>
      <c r="W2045" s="1068"/>
      <c r="X2045" s="1321"/>
      <c r="Y2045" s="1068"/>
      <c r="Z2045" s="193"/>
      <c r="AA2045" s="193"/>
      <c r="AB2045" s="193"/>
      <c r="AC2045" s="193"/>
      <c r="AD2045" s="193"/>
      <c r="AE2045" s="193"/>
      <c r="AF2045" s="193"/>
    </row>
    <row r="2046" spans="1:32">
      <c r="A2046" s="193"/>
      <c r="B2046" s="193"/>
      <c r="C2046" s="193"/>
      <c r="D2046" s="193"/>
      <c r="E2046" s="193"/>
      <c r="F2046" s="193"/>
      <c r="G2046" s="193"/>
      <c r="H2046" s="193"/>
      <c r="I2046" s="193"/>
      <c r="J2046" s="193"/>
      <c r="K2046" s="193"/>
      <c r="L2046" s="193"/>
      <c r="M2046" s="193"/>
      <c r="N2046" s="193"/>
      <c r="O2046" s="193"/>
      <c r="P2046" s="193"/>
      <c r="Q2046" s="193"/>
      <c r="R2046" s="193"/>
      <c r="S2046" s="193"/>
      <c r="T2046" s="193"/>
      <c r="U2046" s="193"/>
      <c r="V2046" s="1068"/>
      <c r="W2046" s="1068"/>
      <c r="X2046" s="1321"/>
      <c r="Y2046" s="1068"/>
      <c r="Z2046" s="193"/>
      <c r="AA2046" s="193"/>
      <c r="AB2046" s="193"/>
      <c r="AC2046" s="193"/>
      <c r="AD2046" s="193"/>
      <c r="AE2046" s="193"/>
      <c r="AF2046" s="193"/>
    </row>
    <row r="2047" spans="1:32">
      <c r="A2047" s="193"/>
      <c r="B2047" s="193"/>
      <c r="C2047" s="193"/>
      <c r="D2047" s="193"/>
      <c r="E2047" s="193"/>
      <c r="F2047" s="193"/>
      <c r="G2047" s="193"/>
      <c r="H2047" s="193"/>
      <c r="I2047" s="193"/>
      <c r="J2047" s="193"/>
      <c r="K2047" s="193"/>
      <c r="L2047" s="193"/>
      <c r="M2047" s="193"/>
      <c r="N2047" s="193"/>
      <c r="O2047" s="193"/>
      <c r="P2047" s="193"/>
      <c r="Q2047" s="193"/>
      <c r="R2047" s="193"/>
      <c r="S2047" s="193"/>
      <c r="T2047" s="193"/>
      <c r="U2047" s="193"/>
      <c r="V2047" s="1068"/>
      <c r="W2047" s="1068"/>
      <c r="X2047" s="1321"/>
      <c r="Y2047" s="1068"/>
      <c r="Z2047" s="193"/>
      <c r="AA2047" s="193"/>
      <c r="AB2047" s="193"/>
      <c r="AC2047" s="193"/>
      <c r="AD2047" s="193"/>
      <c r="AE2047" s="193"/>
      <c r="AF2047" s="193"/>
    </row>
    <row r="2048" spans="1:32">
      <c r="A2048" s="193"/>
      <c r="B2048" s="193"/>
      <c r="C2048" s="193"/>
      <c r="D2048" s="193"/>
      <c r="E2048" s="193"/>
      <c r="F2048" s="193"/>
      <c r="G2048" s="193"/>
      <c r="H2048" s="193"/>
      <c r="I2048" s="193"/>
      <c r="J2048" s="193"/>
      <c r="K2048" s="193"/>
      <c r="L2048" s="193"/>
      <c r="M2048" s="193"/>
      <c r="N2048" s="193"/>
      <c r="O2048" s="193"/>
      <c r="P2048" s="193"/>
      <c r="Q2048" s="193"/>
      <c r="R2048" s="193"/>
      <c r="S2048" s="193"/>
      <c r="T2048" s="193"/>
      <c r="U2048" s="193"/>
      <c r="V2048" s="1068"/>
      <c r="W2048" s="1068"/>
      <c r="X2048" s="1321"/>
      <c r="Y2048" s="1068"/>
      <c r="Z2048" s="193"/>
      <c r="AA2048" s="193"/>
      <c r="AB2048" s="193"/>
      <c r="AC2048" s="193"/>
      <c r="AD2048" s="193"/>
      <c r="AE2048" s="193"/>
      <c r="AF2048" s="193"/>
    </row>
    <row r="2049" spans="1:32">
      <c r="A2049" s="193"/>
      <c r="B2049" s="193"/>
      <c r="C2049" s="193"/>
      <c r="D2049" s="193"/>
      <c r="E2049" s="193"/>
      <c r="F2049" s="193"/>
      <c r="G2049" s="193"/>
      <c r="H2049" s="193"/>
      <c r="I2049" s="193"/>
      <c r="J2049" s="193"/>
      <c r="K2049" s="193"/>
      <c r="L2049" s="193"/>
      <c r="M2049" s="193"/>
      <c r="N2049" s="193"/>
      <c r="O2049" s="193"/>
      <c r="P2049" s="193"/>
      <c r="Q2049" s="193"/>
      <c r="R2049" s="193"/>
      <c r="S2049" s="193"/>
      <c r="T2049" s="193"/>
      <c r="U2049" s="193"/>
      <c r="V2049" s="1068"/>
      <c r="W2049" s="1068"/>
      <c r="X2049" s="1321"/>
      <c r="Y2049" s="1068"/>
      <c r="Z2049" s="193"/>
      <c r="AA2049" s="193"/>
      <c r="AB2049" s="193"/>
      <c r="AC2049" s="193"/>
      <c r="AD2049" s="193"/>
      <c r="AE2049" s="193"/>
      <c r="AF2049" s="193"/>
    </row>
    <row r="2050" spans="1:32">
      <c r="A2050" s="193"/>
      <c r="B2050" s="193"/>
      <c r="C2050" s="193"/>
      <c r="D2050" s="193"/>
      <c r="E2050" s="193"/>
      <c r="F2050" s="193"/>
      <c r="G2050" s="193"/>
      <c r="H2050" s="193"/>
      <c r="I2050" s="193"/>
      <c r="J2050" s="193"/>
      <c r="K2050" s="193"/>
      <c r="L2050" s="193"/>
      <c r="M2050" s="193"/>
      <c r="N2050" s="193"/>
      <c r="O2050" s="193"/>
      <c r="P2050" s="193"/>
      <c r="Q2050" s="193"/>
      <c r="R2050" s="193"/>
      <c r="S2050" s="193"/>
      <c r="T2050" s="193"/>
      <c r="U2050" s="193"/>
      <c r="V2050" s="1068"/>
      <c r="W2050" s="1068"/>
      <c r="X2050" s="1321"/>
      <c r="Y2050" s="1068"/>
      <c r="Z2050" s="193"/>
      <c r="AA2050" s="193"/>
      <c r="AB2050" s="193"/>
      <c r="AC2050" s="193"/>
      <c r="AD2050" s="193"/>
      <c r="AE2050" s="193"/>
      <c r="AF2050" s="193"/>
    </row>
    <row r="2051" spans="1:32">
      <c r="A2051" s="193"/>
      <c r="B2051" s="193"/>
      <c r="C2051" s="193"/>
      <c r="D2051" s="193"/>
      <c r="E2051" s="193"/>
      <c r="F2051" s="193"/>
      <c r="G2051" s="193"/>
      <c r="H2051" s="193"/>
      <c r="I2051" s="193"/>
      <c r="J2051" s="193"/>
      <c r="K2051" s="193"/>
      <c r="L2051" s="193"/>
      <c r="M2051" s="193"/>
      <c r="N2051" s="193"/>
      <c r="O2051" s="193"/>
      <c r="P2051" s="193"/>
      <c r="Q2051" s="193"/>
      <c r="R2051" s="193"/>
      <c r="S2051" s="193"/>
      <c r="T2051" s="193"/>
      <c r="U2051" s="193"/>
      <c r="V2051" s="1068"/>
      <c r="W2051" s="1068"/>
      <c r="X2051" s="1321"/>
      <c r="Y2051" s="1068"/>
      <c r="Z2051" s="193"/>
      <c r="AA2051" s="193"/>
      <c r="AB2051" s="193"/>
      <c r="AC2051" s="193"/>
      <c r="AD2051" s="193"/>
      <c r="AE2051" s="193"/>
      <c r="AF2051" s="193"/>
    </row>
    <row r="2052" spans="1:32">
      <c r="A2052" s="193"/>
      <c r="B2052" s="193"/>
      <c r="C2052" s="193"/>
      <c r="D2052" s="193"/>
      <c r="E2052" s="193"/>
      <c r="F2052" s="193"/>
      <c r="G2052" s="193"/>
      <c r="H2052" s="193"/>
      <c r="I2052" s="193"/>
      <c r="J2052" s="193"/>
      <c r="K2052" s="193"/>
      <c r="L2052" s="193"/>
      <c r="M2052" s="193"/>
      <c r="N2052" s="193"/>
      <c r="O2052" s="193"/>
      <c r="P2052" s="193"/>
      <c r="Q2052" s="193"/>
      <c r="R2052" s="193"/>
      <c r="S2052" s="193"/>
      <c r="T2052" s="193"/>
      <c r="U2052" s="193"/>
      <c r="V2052" s="1068"/>
      <c r="W2052" s="1068"/>
      <c r="X2052" s="1321"/>
      <c r="Y2052" s="1068"/>
      <c r="Z2052" s="193"/>
      <c r="AA2052" s="193"/>
      <c r="AB2052" s="193"/>
      <c r="AC2052" s="193"/>
      <c r="AD2052" s="193"/>
      <c r="AE2052" s="193"/>
      <c r="AF2052" s="193"/>
    </row>
    <row r="2053" spans="1:32">
      <c r="A2053" s="193"/>
      <c r="B2053" s="193"/>
      <c r="C2053" s="193"/>
      <c r="D2053" s="193"/>
      <c r="E2053" s="193"/>
      <c r="F2053" s="193"/>
      <c r="G2053" s="193"/>
      <c r="H2053" s="193"/>
      <c r="I2053" s="193"/>
      <c r="J2053" s="193"/>
      <c r="K2053" s="193"/>
      <c r="L2053" s="193"/>
      <c r="M2053" s="193"/>
      <c r="N2053" s="193"/>
      <c r="O2053" s="193"/>
      <c r="P2053" s="193"/>
      <c r="Q2053" s="193"/>
      <c r="R2053" s="193"/>
      <c r="S2053" s="193"/>
      <c r="T2053" s="193"/>
      <c r="U2053" s="193"/>
      <c r="V2053" s="1068"/>
      <c r="W2053" s="1068"/>
      <c r="X2053" s="1321"/>
      <c r="Y2053" s="1068"/>
      <c r="Z2053" s="193"/>
      <c r="AA2053" s="193"/>
      <c r="AB2053" s="193"/>
      <c r="AC2053" s="193"/>
      <c r="AD2053" s="193"/>
      <c r="AE2053" s="193"/>
      <c r="AF2053" s="193"/>
    </row>
    <row r="2054" spans="1:32">
      <c r="A2054" s="193"/>
      <c r="B2054" s="193"/>
      <c r="C2054" s="193"/>
      <c r="D2054" s="193"/>
      <c r="E2054" s="193"/>
      <c r="F2054" s="193"/>
      <c r="G2054" s="193"/>
      <c r="H2054" s="193"/>
      <c r="I2054" s="193"/>
      <c r="J2054" s="193"/>
      <c r="K2054" s="193"/>
      <c r="L2054" s="193"/>
      <c r="M2054" s="193"/>
      <c r="N2054" s="193"/>
      <c r="O2054" s="193"/>
      <c r="P2054" s="193"/>
      <c r="Q2054" s="193"/>
      <c r="R2054" s="193"/>
      <c r="S2054" s="193"/>
      <c r="T2054" s="193"/>
      <c r="U2054" s="193"/>
      <c r="V2054" s="1068"/>
      <c r="W2054" s="1068"/>
      <c r="X2054" s="1321"/>
      <c r="Y2054" s="1068"/>
      <c r="Z2054" s="193"/>
      <c r="AA2054" s="193"/>
      <c r="AB2054" s="193"/>
      <c r="AC2054" s="193"/>
      <c r="AD2054" s="193"/>
      <c r="AE2054" s="193"/>
      <c r="AF2054" s="193"/>
    </row>
    <row r="2055" spans="1:32">
      <c r="A2055" s="193"/>
      <c r="B2055" s="193"/>
      <c r="C2055" s="193"/>
      <c r="D2055" s="193"/>
      <c r="E2055" s="193"/>
      <c r="F2055" s="193"/>
      <c r="G2055" s="193"/>
      <c r="H2055" s="193"/>
      <c r="I2055" s="193"/>
      <c r="J2055" s="193"/>
      <c r="K2055" s="193"/>
      <c r="L2055" s="193"/>
      <c r="M2055" s="193"/>
      <c r="N2055" s="193"/>
      <c r="O2055" s="193"/>
      <c r="P2055" s="193"/>
      <c r="Q2055" s="193"/>
      <c r="R2055" s="193"/>
      <c r="S2055" s="193"/>
      <c r="T2055" s="193"/>
      <c r="U2055" s="193"/>
      <c r="V2055" s="1068"/>
      <c r="W2055" s="1068"/>
      <c r="X2055" s="1321"/>
      <c r="Y2055" s="1068"/>
      <c r="Z2055" s="193"/>
      <c r="AA2055" s="193"/>
      <c r="AB2055" s="193"/>
      <c r="AC2055" s="193"/>
      <c r="AD2055" s="193"/>
      <c r="AE2055" s="193"/>
      <c r="AF2055" s="193"/>
    </row>
    <row r="2056" spans="1:32">
      <c r="A2056" s="193"/>
      <c r="B2056" s="193"/>
      <c r="C2056" s="193"/>
      <c r="D2056" s="193"/>
      <c r="E2056" s="193"/>
      <c r="F2056" s="193"/>
      <c r="G2056" s="193"/>
      <c r="H2056" s="193"/>
      <c r="I2056" s="193"/>
      <c r="J2056" s="193"/>
      <c r="K2056" s="193"/>
      <c r="L2056" s="193"/>
      <c r="M2056" s="193"/>
      <c r="N2056" s="193"/>
      <c r="O2056" s="193"/>
      <c r="P2056" s="193"/>
      <c r="Q2056" s="193"/>
      <c r="R2056" s="193"/>
      <c r="S2056" s="193"/>
      <c r="T2056" s="193"/>
      <c r="U2056" s="193"/>
      <c r="V2056" s="1068"/>
      <c r="W2056" s="1068"/>
      <c r="X2056" s="1321"/>
      <c r="Y2056" s="1068"/>
      <c r="Z2056" s="193"/>
      <c r="AA2056" s="193"/>
      <c r="AB2056" s="193"/>
      <c r="AC2056" s="193"/>
      <c r="AD2056" s="193"/>
      <c r="AE2056" s="193"/>
      <c r="AF2056" s="193"/>
    </row>
    <row r="2057" spans="1:32">
      <c r="A2057" s="193"/>
      <c r="B2057" s="193"/>
      <c r="C2057" s="193"/>
      <c r="D2057" s="193"/>
      <c r="E2057" s="193"/>
      <c r="F2057" s="193"/>
      <c r="G2057" s="193"/>
      <c r="H2057" s="193"/>
      <c r="I2057" s="193"/>
      <c r="J2057" s="193"/>
      <c r="K2057" s="193"/>
      <c r="L2057" s="193"/>
      <c r="M2057" s="193"/>
      <c r="N2057" s="193"/>
      <c r="O2057" s="193"/>
      <c r="P2057" s="193"/>
      <c r="Q2057" s="193"/>
      <c r="R2057" s="193"/>
      <c r="S2057" s="193"/>
      <c r="T2057" s="193"/>
      <c r="U2057" s="193"/>
      <c r="V2057" s="1068"/>
      <c r="W2057" s="1068"/>
      <c r="X2057" s="1321"/>
      <c r="Y2057" s="1068"/>
      <c r="Z2057" s="193"/>
      <c r="AA2057" s="193"/>
      <c r="AB2057" s="193"/>
      <c r="AC2057" s="193"/>
      <c r="AD2057" s="193"/>
      <c r="AE2057" s="193"/>
      <c r="AF2057" s="193"/>
    </row>
    <row r="2058" spans="1:32">
      <c r="A2058" s="193"/>
      <c r="B2058" s="193"/>
      <c r="C2058" s="193"/>
      <c r="D2058" s="193"/>
      <c r="E2058" s="193"/>
      <c r="F2058" s="193"/>
      <c r="G2058" s="193"/>
      <c r="H2058" s="193"/>
      <c r="I2058" s="193"/>
      <c r="J2058" s="193"/>
      <c r="K2058" s="193"/>
      <c r="L2058" s="193"/>
      <c r="M2058" s="193"/>
      <c r="N2058" s="193"/>
      <c r="O2058" s="193"/>
      <c r="P2058" s="193"/>
      <c r="Q2058" s="193"/>
      <c r="R2058" s="193"/>
      <c r="S2058" s="193"/>
      <c r="T2058" s="193"/>
      <c r="U2058" s="193"/>
      <c r="V2058" s="1068"/>
      <c r="W2058" s="1068"/>
      <c r="X2058" s="1321"/>
      <c r="Y2058" s="1068"/>
      <c r="Z2058" s="193"/>
      <c r="AA2058" s="193"/>
      <c r="AB2058" s="193"/>
      <c r="AC2058" s="193"/>
      <c r="AD2058" s="193"/>
      <c r="AE2058" s="193"/>
      <c r="AF2058" s="193"/>
    </row>
    <row r="2059" spans="1:32">
      <c r="A2059" s="193"/>
      <c r="B2059" s="193"/>
      <c r="C2059" s="193"/>
      <c r="D2059" s="193"/>
      <c r="E2059" s="193"/>
      <c r="F2059" s="193"/>
      <c r="G2059" s="193"/>
      <c r="H2059" s="193"/>
      <c r="I2059" s="193"/>
      <c r="J2059" s="193"/>
      <c r="K2059" s="193"/>
      <c r="L2059" s="193"/>
      <c r="M2059" s="193"/>
      <c r="N2059" s="193"/>
      <c r="O2059" s="193"/>
      <c r="P2059" s="193"/>
      <c r="Q2059" s="193"/>
      <c r="R2059" s="193"/>
      <c r="S2059" s="193"/>
      <c r="T2059" s="193"/>
      <c r="U2059" s="193"/>
      <c r="V2059" s="1068"/>
      <c r="W2059" s="1068"/>
      <c r="X2059" s="1321"/>
      <c r="Y2059" s="1068"/>
      <c r="Z2059" s="193"/>
      <c r="AA2059" s="193"/>
      <c r="AB2059" s="193"/>
      <c r="AC2059" s="193"/>
      <c r="AD2059" s="193"/>
      <c r="AE2059" s="193"/>
      <c r="AF2059" s="193"/>
    </row>
    <row r="2060" spans="1:32">
      <c r="A2060" s="193"/>
      <c r="B2060" s="193"/>
      <c r="C2060" s="193"/>
      <c r="D2060" s="193"/>
      <c r="E2060" s="193"/>
      <c r="F2060" s="193"/>
      <c r="G2060" s="193"/>
      <c r="H2060" s="193"/>
      <c r="I2060" s="193"/>
      <c r="J2060" s="193"/>
      <c r="K2060" s="193"/>
      <c r="L2060" s="193"/>
      <c r="M2060" s="193"/>
      <c r="N2060" s="193"/>
      <c r="O2060" s="193"/>
      <c r="P2060" s="193"/>
      <c r="Q2060" s="193"/>
      <c r="R2060" s="193"/>
      <c r="S2060" s="193"/>
      <c r="T2060" s="193"/>
      <c r="U2060" s="193"/>
      <c r="V2060" s="1068"/>
      <c r="W2060" s="1068"/>
      <c r="X2060" s="1321"/>
      <c r="Y2060" s="1068"/>
      <c r="Z2060" s="193"/>
      <c r="AA2060" s="193"/>
      <c r="AB2060" s="193"/>
      <c r="AC2060" s="193"/>
      <c r="AD2060" s="193"/>
      <c r="AE2060" s="193"/>
      <c r="AF2060" s="193"/>
    </row>
    <row r="2061" spans="1:32">
      <c r="A2061" s="193"/>
      <c r="B2061" s="193"/>
      <c r="C2061" s="193"/>
      <c r="D2061" s="193"/>
      <c r="E2061" s="193"/>
      <c r="F2061" s="193"/>
      <c r="G2061" s="193"/>
      <c r="H2061" s="193"/>
      <c r="I2061" s="193"/>
      <c r="J2061" s="193"/>
      <c r="K2061" s="193"/>
      <c r="L2061" s="193"/>
      <c r="M2061" s="193"/>
      <c r="N2061" s="193"/>
      <c r="O2061" s="193"/>
      <c r="P2061" s="193"/>
      <c r="Q2061" s="193"/>
      <c r="R2061" s="193"/>
      <c r="S2061" s="193"/>
      <c r="T2061" s="193"/>
      <c r="U2061" s="193"/>
      <c r="V2061" s="1068"/>
      <c r="W2061" s="1068"/>
      <c r="X2061" s="1321"/>
      <c r="Y2061" s="1068"/>
      <c r="Z2061" s="193"/>
      <c r="AA2061" s="193"/>
      <c r="AB2061" s="193"/>
      <c r="AC2061" s="193"/>
      <c r="AD2061" s="193"/>
      <c r="AE2061" s="193"/>
      <c r="AF2061" s="193"/>
    </row>
    <row r="2062" spans="1:32">
      <c r="A2062" s="193"/>
      <c r="B2062" s="193"/>
      <c r="C2062" s="193"/>
      <c r="D2062" s="193"/>
      <c r="E2062" s="193"/>
      <c r="F2062" s="193"/>
      <c r="G2062" s="193"/>
      <c r="H2062" s="193"/>
      <c r="I2062" s="193"/>
      <c r="J2062" s="193"/>
      <c r="K2062" s="193"/>
      <c r="L2062" s="193"/>
      <c r="M2062" s="193"/>
      <c r="N2062" s="193"/>
      <c r="O2062" s="193"/>
      <c r="P2062" s="193"/>
      <c r="Q2062" s="193"/>
      <c r="R2062" s="193"/>
      <c r="S2062" s="193"/>
      <c r="T2062" s="193"/>
      <c r="U2062" s="193"/>
      <c r="V2062" s="1068"/>
      <c r="W2062" s="1068"/>
      <c r="X2062" s="1321"/>
      <c r="Y2062" s="1068"/>
      <c r="Z2062" s="193"/>
      <c r="AA2062" s="193"/>
      <c r="AB2062" s="193"/>
      <c r="AC2062" s="193"/>
      <c r="AD2062" s="193"/>
      <c r="AE2062" s="193"/>
      <c r="AF2062" s="193"/>
    </row>
    <row r="2063" spans="1:32">
      <c r="A2063" s="193"/>
      <c r="B2063" s="193"/>
      <c r="C2063" s="193"/>
      <c r="D2063" s="193"/>
      <c r="E2063" s="193"/>
      <c r="F2063" s="193"/>
      <c r="G2063" s="193"/>
      <c r="H2063" s="193"/>
      <c r="I2063" s="193"/>
      <c r="J2063" s="193"/>
      <c r="K2063" s="193"/>
      <c r="L2063" s="193"/>
      <c r="M2063" s="193"/>
      <c r="N2063" s="193"/>
      <c r="O2063" s="193"/>
      <c r="P2063" s="193"/>
      <c r="Q2063" s="193"/>
      <c r="R2063" s="193"/>
      <c r="S2063" s="193"/>
      <c r="T2063" s="193"/>
      <c r="U2063" s="193"/>
      <c r="V2063" s="1068"/>
      <c r="W2063" s="1068"/>
      <c r="X2063" s="1321"/>
      <c r="Y2063" s="1068"/>
      <c r="Z2063" s="193"/>
      <c r="AA2063" s="193"/>
      <c r="AB2063" s="193"/>
      <c r="AC2063" s="193"/>
      <c r="AD2063" s="193"/>
      <c r="AE2063" s="193"/>
      <c r="AF2063" s="193"/>
    </row>
    <row r="2064" spans="1:32">
      <c r="A2064" s="193"/>
      <c r="B2064" s="193"/>
      <c r="C2064" s="193"/>
      <c r="D2064" s="193"/>
      <c r="E2064" s="193"/>
      <c r="F2064" s="193"/>
      <c r="G2064" s="193"/>
      <c r="H2064" s="193"/>
      <c r="I2064" s="193"/>
      <c r="J2064" s="193"/>
      <c r="K2064" s="193"/>
      <c r="L2064" s="193"/>
      <c r="M2064" s="193"/>
      <c r="N2064" s="193"/>
      <c r="O2064" s="193"/>
      <c r="P2064" s="193"/>
      <c r="Q2064" s="193"/>
      <c r="R2064" s="193"/>
      <c r="S2064" s="193"/>
      <c r="T2064" s="193"/>
      <c r="U2064" s="193"/>
      <c r="V2064" s="1068"/>
      <c r="W2064" s="1068"/>
      <c r="X2064" s="1321"/>
      <c r="Y2064" s="1068"/>
      <c r="Z2064" s="193"/>
      <c r="AA2064" s="193"/>
      <c r="AB2064" s="193"/>
      <c r="AC2064" s="193"/>
      <c r="AD2064" s="193"/>
      <c r="AE2064" s="193"/>
      <c r="AF2064" s="193"/>
    </row>
    <row r="2065" spans="1:32">
      <c r="A2065" s="193"/>
      <c r="B2065" s="193"/>
      <c r="C2065" s="193"/>
      <c r="D2065" s="193"/>
      <c r="E2065" s="193"/>
      <c r="F2065" s="193"/>
      <c r="G2065" s="193"/>
      <c r="H2065" s="193"/>
      <c r="I2065" s="193"/>
      <c r="J2065" s="193"/>
      <c r="K2065" s="193"/>
      <c r="L2065" s="193"/>
      <c r="M2065" s="193"/>
      <c r="N2065" s="193"/>
      <c r="O2065" s="193"/>
      <c r="P2065" s="193"/>
      <c r="Q2065" s="193"/>
      <c r="R2065" s="193"/>
      <c r="S2065" s="193"/>
      <c r="T2065" s="193"/>
      <c r="U2065" s="193"/>
      <c r="V2065" s="1068"/>
      <c r="W2065" s="1068"/>
      <c r="X2065" s="1321"/>
      <c r="Y2065" s="1068"/>
      <c r="Z2065" s="193"/>
      <c r="AA2065" s="193"/>
      <c r="AB2065" s="193"/>
      <c r="AC2065" s="193"/>
      <c r="AD2065" s="193"/>
      <c r="AE2065" s="193"/>
      <c r="AF2065" s="193"/>
    </row>
    <row r="2066" spans="1:32">
      <c r="A2066" s="193"/>
      <c r="B2066" s="193"/>
      <c r="C2066" s="193"/>
      <c r="D2066" s="193"/>
      <c r="E2066" s="193"/>
      <c r="F2066" s="193"/>
      <c r="G2066" s="193"/>
      <c r="H2066" s="193"/>
      <c r="I2066" s="193"/>
      <c r="J2066" s="193"/>
      <c r="K2066" s="193"/>
      <c r="L2066" s="193"/>
      <c r="M2066" s="193"/>
      <c r="N2066" s="193"/>
      <c r="O2066" s="193"/>
      <c r="P2066" s="193"/>
      <c r="Q2066" s="193"/>
      <c r="R2066" s="193"/>
      <c r="S2066" s="193"/>
      <c r="T2066" s="193"/>
      <c r="U2066" s="193"/>
      <c r="V2066" s="1068"/>
      <c r="W2066" s="1068"/>
      <c r="X2066" s="1321"/>
      <c r="Y2066" s="1068"/>
      <c r="Z2066" s="193"/>
      <c r="AA2066" s="193"/>
      <c r="AB2066" s="193"/>
      <c r="AC2066" s="193"/>
      <c r="AD2066" s="193"/>
      <c r="AE2066" s="193"/>
      <c r="AF2066" s="193"/>
    </row>
    <row r="2067" spans="1:32">
      <c r="A2067" s="193"/>
      <c r="B2067" s="193"/>
      <c r="C2067" s="193"/>
      <c r="D2067" s="193"/>
      <c r="E2067" s="193"/>
      <c r="F2067" s="193"/>
      <c r="G2067" s="193"/>
      <c r="H2067" s="193"/>
      <c r="I2067" s="193"/>
      <c r="J2067" s="193"/>
      <c r="K2067" s="193"/>
      <c r="L2067" s="193"/>
      <c r="M2067" s="193"/>
      <c r="N2067" s="193"/>
      <c r="O2067" s="193"/>
      <c r="P2067" s="193"/>
      <c r="Q2067" s="193"/>
      <c r="R2067" s="193"/>
      <c r="S2067" s="193"/>
      <c r="T2067" s="193"/>
      <c r="U2067" s="193"/>
      <c r="V2067" s="1068"/>
      <c r="W2067" s="1068"/>
      <c r="X2067" s="1321"/>
      <c r="Y2067" s="1068"/>
      <c r="Z2067" s="193"/>
      <c r="AA2067" s="193"/>
      <c r="AB2067" s="193"/>
      <c r="AC2067" s="193"/>
      <c r="AD2067" s="193"/>
      <c r="AE2067" s="193"/>
      <c r="AF2067" s="193"/>
    </row>
    <row r="2068" spans="1:32">
      <c r="A2068" s="193"/>
      <c r="B2068" s="193"/>
      <c r="C2068" s="193"/>
      <c r="D2068" s="193"/>
      <c r="E2068" s="193"/>
      <c r="F2068" s="193"/>
      <c r="G2068" s="193"/>
      <c r="H2068" s="193"/>
      <c r="I2068" s="193"/>
      <c r="J2068" s="193"/>
      <c r="K2068" s="193"/>
      <c r="L2068" s="193"/>
      <c r="M2068" s="193"/>
      <c r="N2068" s="193"/>
      <c r="O2068" s="193"/>
      <c r="P2068" s="193"/>
      <c r="Q2068" s="193"/>
      <c r="R2068" s="193"/>
      <c r="S2068" s="193"/>
      <c r="T2068" s="193"/>
      <c r="U2068" s="193"/>
      <c r="V2068" s="1068"/>
      <c r="W2068" s="1068"/>
      <c r="X2068" s="1321"/>
      <c r="Y2068" s="1068"/>
      <c r="Z2068" s="193"/>
      <c r="AA2068" s="193"/>
      <c r="AB2068" s="193"/>
      <c r="AC2068" s="193"/>
      <c r="AD2068" s="193"/>
      <c r="AE2068" s="193"/>
      <c r="AF2068" s="193"/>
    </row>
    <row r="2069" spans="1:32">
      <c r="A2069" s="193"/>
      <c r="B2069" s="193"/>
      <c r="C2069" s="193"/>
      <c r="D2069" s="193"/>
      <c r="E2069" s="193"/>
      <c r="F2069" s="193"/>
      <c r="G2069" s="193"/>
      <c r="H2069" s="193"/>
      <c r="I2069" s="193"/>
      <c r="J2069" s="193"/>
      <c r="K2069" s="193"/>
      <c r="L2069" s="193"/>
      <c r="M2069" s="193"/>
      <c r="N2069" s="193"/>
      <c r="O2069" s="193"/>
      <c r="P2069" s="193"/>
      <c r="Q2069" s="193"/>
      <c r="R2069" s="193"/>
      <c r="S2069" s="193"/>
      <c r="T2069" s="193"/>
      <c r="U2069" s="193"/>
      <c r="V2069" s="1068"/>
      <c r="W2069" s="1068"/>
      <c r="X2069" s="1321"/>
      <c r="Y2069" s="1068"/>
      <c r="Z2069" s="193"/>
      <c r="AA2069" s="193"/>
      <c r="AB2069" s="193"/>
      <c r="AC2069" s="193"/>
      <c r="AD2069" s="193"/>
      <c r="AE2069" s="193"/>
      <c r="AF2069" s="193"/>
    </row>
    <row r="2070" spans="1:32">
      <c r="A2070" s="193"/>
      <c r="B2070" s="193"/>
      <c r="C2070" s="193"/>
      <c r="D2070" s="193"/>
      <c r="E2070" s="193"/>
      <c r="F2070" s="193"/>
      <c r="G2070" s="193"/>
      <c r="H2070" s="193"/>
      <c r="I2070" s="193"/>
      <c r="J2070" s="193"/>
      <c r="K2070" s="193"/>
      <c r="L2070" s="193"/>
      <c r="M2070" s="193"/>
      <c r="N2070" s="193"/>
      <c r="O2070" s="193"/>
      <c r="P2070" s="193"/>
      <c r="Q2070" s="193"/>
      <c r="R2070" s="193"/>
      <c r="S2070" s="193"/>
      <c r="T2070" s="193"/>
      <c r="U2070" s="193"/>
      <c r="V2070" s="1068"/>
      <c r="W2070" s="1068"/>
      <c r="X2070" s="1321"/>
      <c r="Y2070" s="1068"/>
      <c r="Z2070" s="193"/>
      <c r="AA2070" s="193"/>
      <c r="AB2070" s="193"/>
      <c r="AC2070" s="193"/>
      <c r="AD2070" s="193"/>
      <c r="AE2070" s="193"/>
      <c r="AF2070" s="193"/>
    </row>
    <row r="2071" spans="1:32">
      <c r="A2071" s="193"/>
      <c r="B2071" s="193"/>
      <c r="C2071" s="193"/>
      <c r="D2071" s="193"/>
      <c r="E2071" s="193"/>
      <c r="F2071" s="193"/>
      <c r="G2071" s="193"/>
      <c r="H2071" s="193"/>
      <c r="I2071" s="193"/>
      <c r="J2071" s="193"/>
      <c r="K2071" s="193"/>
      <c r="L2071" s="193"/>
      <c r="M2071" s="193"/>
      <c r="N2071" s="193"/>
      <c r="O2071" s="193"/>
      <c r="P2071" s="193"/>
      <c r="Q2071" s="193"/>
      <c r="R2071" s="193"/>
      <c r="S2071" s="193"/>
      <c r="T2071" s="193"/>
      <c r="U2071" s="193"/>
      <c r="V2071" s="1068"/>
      <c r="W2071" s="1068"/>
      <c r="X2071" s="1321"/>
      <c r="Y2071" s="1068"/>
      <c r="Z2071" s="193"/>
      <c r="AA2071" s="193"/>
      <c r="AB2071" s="193"/>
      <c r="AC2071" s="193"/>
      <c r="AD2071" s="193"/>
      <c r="AE2071" s="193"/>
      <c r="AF2071" s="193"/>
    </row>
    <row r="2072" spans="1:32">
      <c r="A2072" s="193"/>
      <c r="B2072" s="193"/>
      <c r="C2072" s="193"/>
      <c r="D2072" s="193"/>
      <c r="E2072" s="193"/>
      <c r="F2072" s="193"/>
      <c r="G2072" s="193"/>
      <c r="H2072" s="193"/>
      <c r="I2072" s="193"/>
      <c r="J2072" s="193"/>
      <c r="K2072" s="193"/>
      <c r="L2072" s="193"/>
      <c r="M2072" s="193"/>
      <c r="N2072" s="193"/>
      <c r="O2072" s="193"/>
      <c r="P2072" s="193"/>
      <c r="Q2072" s="193"/>
      <c r="R2072" s="193"/>
      <c r="S2072" s="193"/>
      <c r="T2072" s="193"/>
      <c r="U2072" s="193"/>
      <c r="V2072" s="1068"/>
      <c r="W2072" s="1068"/>
      <c r="X2072" s="1321"/>
      <c r="Y2072" s="1068"/>
      <c r="Z2072" s="193"/>
      <c r="AA2072" s="193"/>
      <c r="AB2072" s="193"/>
      <c r="AC2072" s="193"/>
      <c r="AD2072" s="193"/>
      <c r="AE2072" s="193"/>
      <c r="AF2072" s="193"/>
    </row>
    <row r="2073" spans="1:32">
      <c r="A2073" s="193"/>
      <c r="B2073" s="193"/>
      <c r="C2073" s="193"/>
      <c r="D2073" s="193"/>
      <c r="E2073" s="193"/>
      <c r="F2073" s="193"/>
      <c r="G2073" s="193"/>
      <c r="H2073" s="193"/>
      <c r="I2073" s="193"/>
      <c r="J2073" s="193"/>
      <c r="K2073" s="193"/>
      <c r="L2073" s="193"/>
      <c r="M2073" s="193"/>
      <c r="N2073" s="193"/>
      <c r="O2073" s="193"/>
      <c r="P2073" s="193"/>
      <c r="Q2073" s="193"/>
      <c r="R2073" s="193"/>
      <c r="S2073" s="193"/>
      <c r="T2073" s="193"/>
      <c r="U2073" s="193"/>
      <c r="V2073" s="1068"/>
      <c r="W2073" s="1068"/>
      <c r="X2073" s="1321"/>
      <c r="Y2073" s="1068"/>
      <c r="Z2073" s="193"/>
      <c r="AA2073" s="193"/>
      <c r="AB2073" s="193"/>
      <c r="AC2073" s="193"/>
      <c r="AD2073" s="193"/>
      <c r="AE2073" s="193"/>
      <c r="AF2073" s="193"/>
    </row>
    <row r="2074" spans="1:32">
      <c r="A2074" s="193"/>
      <c r="B2074" s="193"/>
      <c r="C2074" s="193"/>
      <c r="D2074" s="193"/>
      <c r="E2074" s="193"/>
      <c r="F2074" s="193"/>
      <c r="G2074" s="193"/>
      <c r="H2074" s="193"/>
      <c r="I2074" s="193"/>
      <c r="J2074" s="193"/>
      <c r="K2074" s="193"/>
      <c r="L2074" s="193"/>
      <c r="M2074" s="193"/>
      <c r="N2074" s="193"/>
      <c r="O2074" s="193"/>
      <c r="P2074" s="193"/>
      <c r="Q2074" s="193"/>
      <c r="R2074" s="193"/>
      <c r="S2074" s="193"/>
      <c r="T2074" s="193"/>
      <c r="U2074" s="193"/>
      <c r="V2074" s="1068"/>
      <c r="W2074" s="1068"/>
      <c r="X2074" s="1321"/>
      <c r="Y2074" s="1068"/>
      <c r="Z2074" s="193"/>
      <c r="AA2074" s="193"/>
      <c r="AB2074" s="193"/>
      <c r="AC2074" s="193"/>
      <c r="AD2074" s="193"/>
      <c r="AE2074" s="193"/>
      <c r="AF2074" s="193"/>
    </row>
    <row r="2075" spans="1:32">
      <c r="A2075" s="193"/>
      <c r="B2075" s="193"/>
      <c r="C2075" s="193"/>
      <c r="D2075" s="193"/>
      <c r="E2075" s="193"/>
      <c r="F2075" s="193"/>
      <c r="G2075" s="193"/>
      <c r="H2075" s="193"/>
      <c r="I2075" s="193"/>
      <c r="J2075" s="193"/>
      <c r="K2075" s="193"/>
      <c r="L2075" s="193"/>
      <c r="M2075" s="193"/>
      <c r="N2075" s="193"/>
      <c r="O2075" s="193"/>
      <c r="P2075" s="193"/>
      <c r="Q2075" s="193"/>
      <c r="R2075" s="193"/>
      <c r="S2075" s="193"/>
      <c r="T2075" s="193"/>
      <c r="U2075" s="193"/>
      <c r="V2075" s="1068"/>
      <c r="W2075" s="1068"/>
      <c r="X2075" s="1321"/>
      <c r="Y2075" s="1068"/>
      <c r="Z2075" s="193"/>
      <c r="AA2075" s="193"/>
      <c r="AB2075" s="193"/>
      <c r="AC2075" s="193"/>
      <c r="AD2075" s="193"/>
      <c r="AE2075" s="193"/>
      <c r="AF2075" s="193"/>
    </row>
    <row r="2076" spans="1:32">
      <c r="A2076" s="193"/>
      <c r="B2076" s="193"/>
      <c r="C2076" s="193"/>
      <c r="D2076" s="193"/>
      <c r="E2076" s="193"/>
      <c r="F2076" s="193"/>
      <c r="G2076" s="193"/>
      <c r="H2076" s="193"/>
      <c r="I2076" s="193"/>
      <c r="J2076" s="193"/>
      <c r="K2076" s="193"/>
      <c r="L2076" s="193"/>
      <c r="M2076" s="193"/>
      <c r="N2076" s="193"/>
      <c r="O2076" s="193"/>
      <c r="P2076" s="193"/>
      <c r="Q2076" s="193"/>
      <c r="R2076" s="193"/>
      <c r="S2076" s="193"/>
      <c r="T2076" s="193"/>
      <c r="U2076" s="193"/>
      <c r="V2076" s="1068"/>
      <c r="W2076" s="1068"/>
      <c r="X2076" s="1321"/>
      <c r="Y2076" s="1068"/>
      <c r="Z2076" s="193"/>
      <c r="AA2076" s="193"/>
      <c r="AB2076" s="193"/>
      <c r="AC2076" s="193"/>
      <c r="AD2076" s="193"/>
      <c r="AE2076" s="193"/>
      <c r="AF2076" s="193"/>
    </row>
    <row r="2077" spans="1:32">
      <c r="A2077" s="193"/>
      <c r="B2077" s="193"/>
      <c r="C2077" s="193"/>
      <c r="D2077" s="193"/>
      <c r="E2077" s="193"/>
      <c r="F2077" s="193"/>
      <c r="G2077" s="193"/>
      <c r="H2077" s="193"/>
      <c r="I2077" s="193"/>
      <c r="J2077" s="193"/>
      <c r="K2077" s="193"/>
      <c r="L2077" s="193"/>
      <c r="M2077" s="193"/>
      <c r="N2077" s="193"/>
      <c r="O2077" s="193"/>
      <c r="P2077" s="193"/>
      <c r="Q2077" s="193"/>
      <c r="R2077" s="193"/>
      <c r="S2077" s="193"/>
      <c r="T2077" s="193"/>
      <c r="U2077" s="193"/>
      <c r="V2077" s="1068"/>
      <c r="W2077" s="1068"/>
      <c r="X2077" s="1321"/>
      <c r="Y2077" s="1068"/>
      <c r="Z2077" s="193"/>
      <c r="AA2077" s="193"/>
      <c r="AB2077" s="193"/>
      <c r="AC2077" s="193"/>
      <c r="AD2077" s="193"/>
      <c r="AE2077" s="193"/>
      <c r="AF2077" s="193"/>
    </row>
    <row r="2078" spans="1:32">
      <c r="A2078" s="193"/>
      <c r="B2078" s="193"/>
      <c r="C2078" s="193"/>
      <c r="D2078" s="193"/>
      <c r="E2078" s="193"/>
      <c r="F2078" s="193"/>
      <c r="G2078" s="193"/>
      <c r="H2078" s="193"/>
      <c r="I2078" s="193"/>
      <c r="J2078" s="193"/>
      <c r="K2078" s="193"/>
      <c r="L2078" s="193"/>
      <c r="M2078" s="193"/>
      <c r="N2078" s="193"/>
      <c r="O2078" s="193"/>
      <c r="P2078" s="193"/>
      <c r="Q2078" s="193"/>
      <c r="R2078" s="193"/>
      <c r="S2078" s="193"/>
      <c r="T2078" s="193"/>
      <c r="U2078" s="193"/>
      <c r="V2078" s="1068"/>
      <c r="W2078" s="1068"/>
      <c r="X2078" s="1321"/>
      <c r="Y2078" s="1068"/>
      <c r="Z2078" s="193"/>
      <c r="AA2078" s="193"/>
      <c r="AB2078" s="193"/>
      <c r="AC2078" s="193"/>
      <c r="AD2078" s="193"/>
      <c r="AE2078" s="193"/>
      <c r="AF2078" s="193"/>
    </row>
    <row r="2079" spans="1:32">
      <c r="A2079" s="193"/>
      <c r="B2079" s="193"/>
      <c r="C2079" s="193"/>
      <c r="D2079" s="193"/>
      <c r="E2079" s="193"/>
      <c r="F2079" s="193"/>
      <c r="G2079" s="193"/>
      <c r="H2079" s="193"/>
      <c r="I2079" s="193"/>
      <c r="J2079" s="193"/>
      <c r="K2079" s="193"/>
      <c r="L2079" s="193"/>
      <c r="M2079" s="193"/>
      <c r="N2079" s="193"/>
      <c r="O2079" s="193"/>
      <c r="P2079" s="193"/>
      <c r="Q2079" s="193"/>
      <c r="R2079" s="193"/>
      <c r="S2079" s="193"/>
      <c r="T2079" s="193"/>
      <c r="U2079" s="193"/>
      <c r="V2079" s="1068"/>
      <c r="W2079" s="1068"/>
      <c r="X2079" s="1321"/>
      <c r="Y2079" s="1068"/>
      <c r="Z2079" s="193"/>
      <c r="AA2079" s="193"/>
      <c r="AB2079" s="193"/>
      <c r="AC2079" s="193"/>
      <c r="AD2079" s="193"/>
      <c r="AE2079" s="193"/>
      <c r="AF2079" s="193"/>
    </row>
    <row r="2080" spans="1:32">
      <c r="A2080" s="193"/>
      <c r="B2080" s="193"/>
      <c r="C2080" s="193"/>
      <c r="D2080" s="193"/>
      <c r="E2080" s="193"/>
      <c r="F2080" s="193"/>
      <c r="G2080" s="193"/>
      <c r="H2080" s="193"/>
      <c r="I2080" s="193"/>
      <c r="J2080" s="193"/>
      <c r="K2080" s="193"/>
      <c r="L2080" s="193"/>
      <c r="M2080" s="193"/>
      <c r="N2080" s="193"/>
      <c r="O2080" s="193"/>
      <c r="P2080" s="193"/>
      <c r="Q2080" s="193"/>
      <c r="R2080" s="193"/>
      <c r="S2080" s="193"/>
      <c r="T2080" s="193"/>
      <c r="U2080" s="193"/>
      <c r="V2080" s="1068"/>
      <c r="W2080" s="1068"/>
      <c r="X2080" s="1321"/>
      <c r="Y2080" s="1068"/>
      <c r="Z2080" s="193"/>
      <c r="AA2080" s="193"/>
      <c r="AB2080" s="193"/>
      <c r="AC2080" s="193"/>
      <c r="AD2080" s="193"/>
      <c r="AE2080" s="193"/>
      <c r="AF2080" s="193"/>
    </row>
    <row r="2081" spans="1:32">
      <c r="A2081" s="193"/>
      <c r="B2081" s="193"/>
      <c r="C2081" s="193"/>
      <c r="D2081" s="193"/>
      <c r="E2081" s="193"/>
      <c r="F2081" s="193"/>
      <c r="G2081" s="193"/>
      <c r="H2081" s="193"/>
      <c r="I2081" s="193"/>
      <c r="J2081" s="193"/>
      <c r="K2081" s="193"/>
      <c r="L2081" s="193"/>
      <c r="M2081" s="193"/>
      <c r="N2081" s="193"/>
      <c r="O2081" s="193"/>
      <c r="P2081" s="193"/>
      <c r="Q2081" s="193"/>
      <c r="R2081" s="193"/>
      <c r="S2081" s="193"/>
      <c r="T2081" s="193"/>
      <c r="U2081" s="193"/>
      <c r="V2081" s="1068"/>
      <c r="W2081" s="1068"/>
      <c r="X2081" s="1321"/>
      <c r="Y2081" s="1068"/>
      <c r="Z2081" s="193"/>
      <c r="AA2081" s="193"/>
      <c r="AB2081" s="193"/>
      <c r="AC2081" s="193"/>
      <c r="AD2081" s="193"/>
      <c r="AE2081" s="193"/>
      <c r="AF2081" s="193"/>
    </row>
    <row r="2082" spans="1:32">
      <c r="A2082" s="193"/>
      <c r="B2082" s="193"/>
      <c r="C2082" s="193"/>
      <c r="D2082" s="193"/>
      <c r="E2082" s="193"/>
      <c r="F2082" s="193"/>
      <c r="G2082" s="193"/>
      <c r="H2082" s="193"/>
      <c r="I2082" s="193"/>
      <c r="J2082" s="193"/>
      <c r="K2082" s="193"/>
      <c r="L2082" s="193"/>
      <c r="M2082" s="193"/>
      <c r="N2082" s="193"/>
      <c r="O2082" s="193"/>
      <c r="P2082" s="193"/>
      <c r="Q2082" s="193"/>
      <c r="R2082" s="193"/>
      <c r="S2082" s="193"/>
      <c r="T2082" s="193"/>
      <c r="U2082" s="193"/>
      <c r="V2082" s="1068"/>
      <c r="W2082" s="1068"/>
      <c r="X2082" s="1321"/>
      <c r="Y2082" s="1068"/>
      <c r="Z2082" s="193"/>
      <c r="AA2082" s="193"/>
      <c r="AB2082" s="193"/>
      <c r="AC2082" s="193"/>
      <c r="AD2082" s="193"/>
      <c r="AE2082" s="193"/>
      <c r="AF2082" s="193"/>
    </row>
    <row r="2083" spans="1:32">
      <c r="A2083" s="193"/>
      <c r="B2083" s="193"/>
      <c r="C2083" s="193"/>
      <c r="D2083" s="193"/>
      <c r="E2083" s="193"/>
      <c r="F2083" s="193"/>
      <c r="G2083" s="193"/>
      <c r="H2083" s="193"/>
      <c r="I2083" s="193"/>
      <c r="J2083" s="193"/>
      <c r="K2083" s="193"/>
      <c r="L2083" s="193"/>
      <c r="M2083" s="193"/>
      <c r="N2083" s="193"/>
      <c r="O2083" s="193"/>
      <c r="P2083" s="193"/>
      <c r="Q2083" s="193"/>
      <c r="R2083" s="193"/>
      <c r="S2083" s="193"/>
      <c r="T2083" s="193"/>
      <c r="U2083" s="193"/>
      <c r="V2083" s="1068"/>
      <c r="W2083" s="1068"/>
      <c r="X2083" s="1321"/>
      <c r="Y2083" s="1068"/>
      <c r="Z2083" s="193"/>
      <c r="AA2083" s="193"/>
      <c r="AB2083" s="193"/>
      <c r="AC2083" s="193"/>
      <c r="AD2083" s="193"/>
      <c r="AE2083" s="193"/>
      <c r="AF2083" s="193"/>
    </row>
    <row r="2084" spans="1:32">
      <c r="A2084" s="193"/>
      <c r="B2084" s="193"/>
      <c r="C2084" s="193"/>
      <c r="D2084" s="193"/>
      <c r="E2084" s="193"/>
      <c r="F2084" s="193"/>
      <c r="G2084" s="193"/>
      <c r="H2084" s="193"/>
      <c r="I2084" s="193"/>
      <c r="J2084" s="193"/>
      <c r="K2084" s="193"/>
      <c r="L2084" s="193"/>
      <c r="M2084" s="193"/>
      <c r="N2084" s="193"/>
      <c r="O2084" s="193"/>
      <c r="P2084" s="193"/>
      <c r="Q2084" s="193"/>
      <c r="R2084" s="193"/>
      <c r="S2084" s="193"/>
      <c r="T2084" s="193"/>
      <c r="U2084" s="193"/>
      <c r="V2084" s="1068"/>
      <c r="W2084" s="1068"/>
      <c r="X2084" s="1321"/>
      <c r="Y2084" s="1068"/>
      <c r="Z2084" s="193"/>
      <c r="AA2084" s="193"/>
      <c r="AB2084" s="193"/>
      <c r="AC2084" s="193"/>
      <c r="AD2084" s="193"/>
      <c r="AE2084" s="193"/>
      <c r="AF2084" s="193"/>
    </row>
    <row r="2085" spans="1:32">
      <c r="A2085" s="193"/>
      <c r="B2085" s="193"/>
      <c r="C2085" s="193"/>
      <c r="D2085" s="193"/>
      <c r="E2085" s="193"/>
      <c r="F2085" s="193"/>
      <c r="G2085" s="193"/>
      <c r="H2085" s="193"/>
      <c r="I2085" s="193"/>
      <c r="J2085" s="193"/>
      <c r="K2085" s="193"/>
      <c r="L2085" s="193"/>
      <c r="M2085" s="193"/>
      <c r="N2085" s="193"/>
      <c r="O2085" s="193"/>
      <c r="P2085" s="193"/>
      <c r="Q2085" s="193"/>
      <c r="R2085" s="193"/>
      <c r="S2085" s="193"/>
      <c r="T2085" s="193"/>
      <c r="U2085" s="193"/>
      <c r="V2085" s="1068"/>
      <c r="W2085" s="1068"/>
      <c r="X2085" s="1321"/>
      <c r="Y2085" s="1068"/>
      <c r="Z2085" s="193"/>
      <c r="AA2085" s="193"/>
      <c r="AB2085" s="193"/>
      <c r="AC2085" s="193"/>
      <c r="AD2085" s="193"/>
      <c r="AE2085" s="193"/>
      <c r="AF2085" s="193"/>
    </row>
    <row r="2086" spans="1:32">
      <c r="A2086" s="193"/>
      <c r="B2086" s="193"/>
      <c r="C2086" s="193"/>
      <c r="D2086" s="193"/>
      <c r="E2086" s="193"/>
      <c r="F2086" s="193"/>
      <c r="G2086" s="193"/>
      <c r="H2086" s="193"/>
      <c r="I2086" s="193"/>
      <c r="J2086" s="193"/>
      <c r="K2086" s="193"/>
      <c r="L2086" s="193"/>
      <c r="M2086" s="193"/>
      <c r="N2086" s="193"/>
      <c r="O2086" s="193"/>
      <c r="P2086" s="193"/>
      <c r="Q2086" s="193"/>
      <c r="R2086" s="193"/>
      <c r="S2086" s="193"/>
      <c r="T2086" s="193"/>
      <c r="U2086" s="193"/>
      <c r="V2086" s="1068"/>
      <c r="W2086" s="1068"/>
      <c r="X2086" s="1321"/>
      <c r="Y2086" s="1068"/>
      <c r="Z2086" s="193"/>
      <c r="AA2086" s="193"/>
      <c r="AB2086" s="193"/>
      <c r="AC2086" s="193"/>
      <c r="AD2086" s="193"/>
      <c r="AE2086" s="193"/>
      <c r="AF2086" s="193"/>
    </row>
    <row r="2087" spans="1:32">
      <c r="A2087" s="193"/>
      <c r="B2087" s="193"/>
      <c r="C2087" s="193"/>
      <c r="D2087" s="193"/>
      <c r="E2087" s="193"/>
      <c r="F2087" s="193"/>
      <c r="G2087" s="193"/>
      <c r="H2087" s="193"/>
      <c r="I2087" s="193"/>
      <c r="J2087" s="193"/>
      <c r="K2087" s="193"/>
      <c r="L2087" s="193"/>
      <c r="M2087" s="193"/>
      <c r="N2087" s="193"/>
      <c r="O2087" s="193"/>
      <c r="P2087" s="193"/>
      <c r="Q2087" s="193"/>
      <c r="R2087" s="193"/>
      <c r="S2087" s="193"/>
      <c r="T2087" s="193"/>
      <c r="U2087" s="193"/>
      <c r="V2087" s="1068"/>
      <c r="W2087" s="1068"/>
      <c r="X2087" s="1321"/>
      <c r="Y2087" s="1068"/>
      <c r="Z2087" s="193"/>
      <c r="AA2087" s="193"/>
      <c r="AB2087" s="193"/>
      <c r="AC2087" s="193"/>
      <c r="AD2087" s="193"/>
      <c r="AE2087" s="193"/>
      <c r="AF2087" s="193"/>
    </row>
    <row r="2088" spans="1:32">
      <c r="A2088" s="193"/>
      <c r="B2088" s="193"/>
      <c r="C2088" s="193"/>
      <c r="D2088" s="193"/>
      <c r="E2088" s="193"/>
      <c r="F2088" s="193"/>
      <c r="G2088" s="193"/>
      <c r="H2088" s="193"/>
      <c r="I2088" s="193"/>
      <c r="J2088" s="193"/>
      <c r="K2088" s="193"/>
      <c r="L2088" s="193"/>
      <c r="M2088" s="193"/>
      <c r="N2088" s="193"/>
      <c r="O2088" s="193"/>
      <c r="P2088" s="193"/>
      <c r="Q2088" s="193"/>
      <c r="R2088" s="193"/>
      <c r="S2088" s="193"/>
      <c r="T2088" s="193"/>
      <c r="U2088" s="193"/>
      <c r="V2088" s="1068"/>
      <c r="W2088" s="1068"/>
      <c r="X2088" s="1321"/>
      <c r="Y2088" s="1068"/>
      <c r="Z2088" s="193"/>
      <c r="AA2088" s="193"/>
      <c r="AB2088" s="193"/>
      <c r="AC2088" s="193"/>
      <c r="AD2088" s="193"/>
      <c r="AE2088" s="193"/>
      <c r="AF2088" s="193"/>
    </row>
    <row r="2089" spans="1:32">
      <c r="A2089" s="193"/>
      <c r="B2089" s="193"/>
      <c r="C2089" s="193"/>
      <c r="D2089" s="193"/>
      <c r="E2089" s="193"/>
      <c r="F2089" s="193"/>
      <c r="G2089" s="193"/>
      <c r="H2089" s="193"/>
      <c r="I2089" s="193"/>
      <c r="J2089" s="193"/>
      <c r="K2089" s="193"/>
      <c r="L2089" s="193"/>
      <c r="M2089" s="193"/>
      <c r="N2089" s="193"/>
      <c r="O2089" s="193"/>
      <c r="P2089" s="193"/>
      <c r="Q2089" s="193"/>
      <c r="R2089" s="193"/>
      <c r="S2089" s="193"/>
      <c r="T2089" s="193"/>
      <c r="U2089" s="193"/>
      <c r="V2089" s="1068"/>
      <c r="W2089" s="1068"/>
      <c r="X2089" s="1321"/>
      <c r="Y2089" s="1068"/>
      <c r="Z2089" s="193"/>
      <c r="AA2089" s="193"/>
      <c r="AB2089" s="193"/>
      <c r="AC2089" s="193"/>
      <c r="AD2089" s="193"/>
      <c r="AE2089" s="193"/>
      <c r="AF2089" s="193"/>
    </row>
    <row r="2090" spans="1:32">
      <c r="A2090" s="193"/>
      <c r="B2090" s="193"/>
      <c r="C2090" s="193"/>
      <c r="D2090" s="193"/>
      <c r="E2090" s="193"/>
      <c r="F2090" s="193"/>
      <c r="G2090" s="193"/>
      <c r="H2090" s="193"/>
      <c r="I2090" s="193"/>
      <c r="J2090" s="193"/>
      <c r="K2090" s="193"/>
      <c r="L2090" s="193"/>
      <c r="M2090" s="193"/>
      <c r="N2090" s="193"/>
      <c r="O2090" s="193"/>
      <c r="P2090" s="193"/>
      <c r="Q2090" s="193"/>
      <c r="R2090" s="193"/>
      <c r="S2090" s="193"/>
      <c r="T2090" s="193"/>
      <c r="U2090" s="193"/>
      <c r="V2090" s="1068"/>
      <c r="W2090" s="1068"/>
      <c r="X2090" s="1321"/>
      <c r="Y2090" s="1068"/>
      <c r="Z2090" s="193"/>
      <c r="AA2090" s="193"/>
      <c r="AB2090" s="193"/>
      <c r="AC2090" s="193"/>
      <c r="AD2090" s="193"/>
      <c r="AE2090" s="193"/>
      <c r="AF2090" s="193"/>
    </row>
    <row r="2091" spans="1:32">
      <c r="A2091" s="193"/>
      <c r="B2091" s="193"/>
      <c r="C2091" s="193"/>
      <c r="D2091" s="193"/>
      <c r="E2091" s="193"/>
      <c r="F2091" s="193"/>
      <c r="G2091" s="193"/>
      <c r="H2091" s="193"/>
      <c r="I2091" s="193"/>
      <c r="J2091" s="193"/>
      <c r="K2091" s="193"/>
      <c r="L2091" s="193"/>
      <c r="M2091" s="193"/>
      <c r="N2091" s="193"/>
      <c r="O2091" s="193"/>
      <c r="P2091" s="193"/>
      <c r="Q2091" s="193"/>
      <c r="R2091" s="193"/>
      <c r="S2091" s="193"/>
      <c r="T2091" s="193"/>
      <c r="U2091" s="193"/>
      <c r="V2091" s="1068"/>
      <c r="W2091" s="1068"/>
      <c r="X2091" s="1321"/>
      <c r="Y2091" s="1068"/>
      <c r="Z2091" s="193"/>
      <c r="AA2091" s="193"/>
      <c r="AB2091" s="193"/>
      <c r="AC2091" s="193"/>
      <c r="AD2091" s="193"/>
      <c r="AE2091" s="193"/>
      <c r="AF2091" s="193"/>
    </row>
    <row r="2092" spans="1:32">
      <c r="A2092" s="193"/>
      <c r="B2092" s="193"/>
      <c r="C2092" s="193"/>
      <c r="D2092" s="193"/>
      <c r="E2092" s="193"/>
      <c r="F2092" s="193"/>
      <c r="G2092" s="193"/>
      <c r="H2092" s="193"/>
      <c r="I2092" s="193"/>
      <c r="J2092" s="193"/>
      <c r="K2092" s="193"/>
      <c r="L2092" s="193"/>
      <c r="M2092" s="193"/>
      <c r="N2092" s="193"/>
      <c r="O2092" s="193"/>
      <c r="P2092" s="193"/>
      <c r="Q2092" s="193"/>
      <c r="R2092" s="193"/>
      <c r="S2092" s="193"/>
      <c r="T2092" s="193"/>
      <c r="U2092" s="193"/>
      <c r="V2092" s="1068"/>
      <c r="W2092" s="1068"/>
      <c r="X2092" s="1321"/>
      <c r="Y2092" s="1068"/>
      <c r="Z2092" s="193"/>
      <c r="AA2092" s="193"/>
      <c r="AB2092" s="193"/>
      <c r="AC2092" s="193"/>
      <c r="AD2092" s="193"/>
      <c r="AE2092" s="193"/>
      <c r="AF2092" s="193"/>
    </row>
    <row r="2093" spans="1:32">
      <c r="A2093" s="193"/>
      <c r="B2093" s="193"/>
      <c r="C2093" s="193"/>
      <c r="D2093" s="193"/>
      <c r="E2093" s="193"/>
      <c r="F2093" s="193"/>
      <c r="G2093" s="193"/>
      <c r="H2093" s="193"/>
      <c r="I2093" s="193"/>
      <c r="J2093" s="193"/>
      <c r="K2093" s="193"/>
      <c r="L2093" s="193"/>
      <c r="M2093" s="193"/>
      <c r="N2093" s="193"/>
      <c r="O2093" s="193"/>
      <c r="P2093" s="193"/>
      <c r="Q2093" s="193"/>
      <c r="R2093" s="193"/>
      <c r="S2093" s="193"/>
      <c r="T2093" s="193"/>
      <c r="U2093" s="193"/>
      <c r="V2093" s="1068"/>
      <c r="W2093" s="1068"/>
      <c r="X2093" s="1321"/>
      <c r="Y2093" s="1068"/>
      <c r="Z2093" s="193"/>
      <c r="AA2093" s="193"/>
      <c r="AB2093" s="193"/>
      <c r="AC2093" s="193"/>
      <c r="AD2093" s="193"/>
      <c r="AE2093" s="193"/>
      <c r="AF2093" s="193"/>
    </row>
    <row r="2094" spans="1:32">
      <c r="A2094" s="193"/>
      <c r="B2094" s="193"/>
      <c r="C2094" s="193"/>
      <c r="D2094" s="193"/>
      <c r="E2094" s="193"/>
      <c r="F2094" s="193"/>
      <c r="G2094" s="193"/>
      <c r="H2094" s="193"/>
      <c r="I2094" s="193"/>
      <c r="J2094" s="193"/>
      <c r="K2094" s="193"/>
      <c r="L2094" s="193"/>
      <c r="M2094" s="193"/>
      <c r="N2094" s="193"/>
      <c r="O2094" s="193"/>
      <c r="P2094" s="193"/>
      <c r="Q2094" s="193"/>
      <c r="R2094" s="193"/>
      <c r="S2094" s="193"/>
      <c r="T2094" s="193"/>
      <c r="U2094" s="193"/>
      <c r="V2094" s="1068"/>
      <c r="W2094" s="1068"/>
      <c r="X2094" s="1321"/>
      <c r="Y2094" s="1068"/>
      <c r="Z2094" s="193"/>
      <c r="AA2094" s="193"/>
      <c r="AB2094" s="193"/>
      <c r="AC2094" s="193"/>
      <c r="AD2094" s="193"/>
      <c r="AE2094" s="193"/>
      <c r="AF2094" s="193"/>
    </row>
    <row r="2095" spans="1:32">
      <c r="A2095" s="193"/>
      <c r="B2095" s="193"/>
      <c r="C2095" s="193"/>
      <c r="D2095" s="193"/>
      <c r="E2095" s="193"/>
      <c r="F2095" s="193"/>
      <c r="G2095" s="193"/>
      <c r="H2095" s="193"/>
      <c r="I2095" s="193"/>
      <c r="J2095" s="193"/>
      <c r="K2095" s="193"/>
      <c r="L2095" s="193"/>
      <c r="M2095" s="193"/>
      <c r="N2095" s="193"/>
      <c r="O2095" s="193"/>
      <c r="P2095" s="193"/>
      <c r="Q2095" s="193"/>
      <c r="R2095" s="193"/>
      <c r="S2095" s="193"/>
      <c r="T2095" s="193"/>
      <c r="U2095" s="193"/>
      <c r="V2095" s="1068"/>
      <c r="W2095" s="1068"/>
      <c r="X2095" s="1321"/>
      <c r="Y2095" s="1068"/>
      <c r="Z2095" s="193"/>
      <c r="AA2095" s="193"/>
      <c r="AB2095" s="193"/>
      <c r="AC2095" s="193"/>
      <c r="AD2095" s="193"/>
      <c r="AE2095" s="193"/>
      <c r="AF2095" s="193"/>
    </row>
    <row r="2096" spans="1:32">
      <c r="A2096" s="193"/>
      <c r="B2096" s="193"/>
      <c r="C2096" s="193"/>
      <c r="D2096" s="193"/>
      <c r="E2096" s="193"/>
      <c r="F2096" s="193"/>
      <c r="G2096" s="193"/>
      <c r="H2096" s="193"/>
      <c r="I2096" s="193"/>
      <c r="J2096" s="193"/>
      <c r="K2096" s="193"/>
      <c r="L2096" s="193"/>
      <c r="M2096" s="193"/>
      <c r="N2096" s="193"/>
      <c r="O2096" s="193"/>
      <c r="P2096" s="193"/>
      <c r="Q2096" s="193"/>
      <c r="R2096" s="193"/>
      <c r="S2096" s="193"/>
      <c r="T2096" s="193"/>
      <c r="U2096" s="193"/>
      <c r="V2096" s="1068"/>
      <c r="W2096" s="1068"/>
      <c r="X2096" s="1321"/>
      <c r="Y2096" s="1068"/>
      <c r="Z2096" s="193"/>
      <c r="AA2096" s="193"/>
      <c r="AB2096" s="193"/>
      <c r="AC2096" s="193"/>
      <c r="AD2096" s="193"/>
      <c r="AE2096" s="193"/>
      <c r="AF2096" s="193"/>
    </row>
    <row r="2097" spans="1:32">
      <c r="A2097" s="193"/>
      <c r="B2097" s="193"/>
      <c r="C2097" s="193"/>
      <c r="D2097" s="193"/>
      <c r="E2097" s="193"/>
      <c r="F2097" s="193"/>
      <c r="G2097" s="193"/>
      <c r="H2097" s="193"/>
      <c r="I2097" s="193"/>
      <c r="J2097" s="193"/>
      <c r="K2097" s="193"/>
      <c r="L2097" s="193"/>
      <c r="M2097" s="193"/>
      <c r="N2097" s="193"/>
      <c r="O2097" s="193"/>
      <c r="P2097" s="193"/>
      <c r="Q2097" s="193"/>
      <c r="R2097" s="193"/>
      <c r="S2097" s="193"/>
      <c r="T2097" s="193"/>
      <c r="U2097" s="193"/>
      <c r="V2097" s="1068"/>
      <c r="W2097" s="1068"/>
      <c r="X2097" s="1321"/>
      <c r="Y2097" s="1068"/>
      <c r="Z2097" s="193"/>
      <c r="AA2097" s="193"/>
      <c r="AB2097" s="193"/>
      <c r="AC2097" s="193"/>
      <c r="AD2097" s="193"/>
      <c r="AE2097" s="193"/>
      <c r="AF2097" s="193"/>
    </row>
    <row r="2098" spans="1:32">
      <c r="A2098" s="193"/>
      <c r="B2098" s="193"/>
      <c r="C2098" s="193"/>
      <c r="D2098" s="193"/>
      <c r="E2098" s="193"/>
      <c r="F2098" s="193"/>
      <c r="G2098" s="193"/>
      <c r="H2098" s="193"/>
      <c r="I2098" s="193"/>
      <c r="J2098" s="193"/>
      <c r="K2098" s="193"/>
      <c r="L2098" s="193"/>
      <c r="M2098" s="193"/>
      <c r="N2098" s="193"/>
      <c r="O2098" s="193"/>
      <c r="P2098" s="193"/>
      <c r="Q2098" s="193"/>
      <c r="R2098" s="193"/>
      <c r="S2098" s="193"/>
      <c r="T2098" s="193"/>
      <c r="U2098" s="193"/>
      <c r="V2098" s="1068"/>
      <c r="W2098" s="1068"/>
      <c r="X2098" s="1321"/>
      <c r="Y2098" s="1068"/>
      <c r="Z2098" s="193"/>
      <c r="AA2098" s="193"/>
      <c r="AB2098" s="193"/>
      <c r="AC2098" s="193"/>
      <c r="AD2098" s="193"/>
      <c r="AE2098" s="193"/>
      <c r="AF2098" s="193"/>
    </row>
    <row r="2099" spans="1:32">
      <c r="A2099" s="193"/>
      <c r="B2099" s="193"/>
      <c r="C2099" s="193"/>
      <c r="D2099" s="193"/>
      <c r="E2099" s="193"/>
      <c r="F2099" s="193"/>
      <c r="G2099" s="193"/>
      <c r="H2099" s="193"/>
      <c r="I2099" s="193"/>
      <c r="J2099" s="193"/>
      <c r="K2099" s="193"/>
      <c r="L2099" s="193"/>
      <c r="M2099" s="193"/>
      <c r="N2099" s="193"/>
      <c r="O2099" s="193"/>
      <c r="P2099" s="193"/>
      <c r="Q2099" s="193"/>
      <c r="R2099" s="193"/>
      <c r="S2099" s="193"/>
      <c r="T2099" s="193"/>
      <c r="U2099" s="193"/>
      <c r="V2099" s="1068"/>
      <c r="W2099" s="1068"/>
      <c r="X2099" s="1321"/>
      <c r="Y2099" s="1068"/>
      <c r="Z2099" s="193"/>
      <c r="AA2099" s="193"/>
      <c r="AB2099" s="193"/>
      <c r="AC2099" s="193"/>
      <c r="AD2099" s="193"/>
      <c r="AE2099" s="193"/>
      <c r="AF2099" s="193"/>
    </row>
    <row r="2100" spans="1:32">
      <c r="A2100" s="193"/>
      <c r="B2100" s="193"/>
      <c r="C2100" s="193"/>
      <c r="D2100" s="193"/>
      <c r="E2100" s="193"/>
      <c r="F2100" s="193"/>
      <c r="G2100" s="193"/>
      <c r="H2100" s="193"/>
      <c r="I2100" s="193"/>
      <c r="J2100" s="193"/>
      <c r="K2100" s="193"/>
      <c r="L2100" s="193"/>
      <c r="M2100" s="193"/>
      <c r="N2100" s="193"/>
      <c r="O2100" s="193"/>
      <c r="P2100" s="193"/>
      <c r="Q2100" s="193"/>
      <c r="R2100" s="193"/>
      <c r="S2100" s="193"/>
      <c r="T2100" s="193"/>
      <c r="U2100" s="193"/>
      <c r="V2100" s="1068"/>
      <c r="W2100" s="1068"/>
      <c r="X2100" s="1321"/>
      <c r="Y2100" s="1068"/>
      <c r="Z2100" s="193"/>
      <c r="AA2100" s="193"/>
      <c r="AB2100" s="193"/>
      <c r="AC2100" s="193"/>
      <c r="AD2100" s="193"/>
      <c r="AE2100" s="193"/>
      <c r="AF2100" s="193"/>
    </row>
    <row r="2101" spans="1:32">
      <c r="A2101" s="193"/>
      <c r="B2101" s="193"/>
      <c r="C2101" s="193"/>
      <c r="D2101" s="193"/>
      <c r="E2101" s="193"/>
      <c r="F2101" s="193"/>
      <c r="G2101" s="193"/>
      <c r="H2101" s="193"/>
      <c r="I2101" s="193"/>
      <c r="J2101" s="193"/>
      <c r="K2101" s="193"/>
      <c r="L2101" s="193"/>
      <c r="M2101" s="193"/>
      <c r="N2101" s="193"/>
      <c r="O2101" s="193"/>
      <c r="P2101" s="193"/>
      <c r="Q2101" s="193"/>
      <c r="R2101" s="193"/>
      <c r="S2101" s="193"/>
      <c r="T2101" s="193"/>
      <c r="U2101" s="193"/>
      <c r="V2101" s="1068"/>
      <c r="W2101" s="1068"/>
      <c r="X2101" s="1321"/>
      <c r="Y2101" s="1068"/>
      <c r="Z2101" s="193"/>
      <c r="AA2101" s="193"/>
      <c r="AB2101" s="193"/>
      <c r="AC2101" s="193"/>
      <c r="AD2101" s="193"/>
      <c r="AE2101" s="193"/>
      <c r="AF2101" s="193"/>
    </row>
    <row r="2102" spans="1:32">
      <c r="A2102" s="193"/>
      <c r="B2102" s="193"/>
      <c r="C2102" s="193"/>
      <c r="D2102" s="193"/>
      <c r="E2102" s="193"/>
      <c r="F2102" s="193"/>
      <c r="G2102" s="193"/>
      <c r="H2102" s="193"/>
      <c r="I2102" s="193"/>
      <c r="J2102" s="193"/>
      <c r="K2102" s="193"/>
      <c r="L2102" s="193"/>
      <c r="M2102" s="193"/>
      <c r="N2102" s="193"/>
      <c r="O2102" s="193"/>
      <c r="P2102" s="193"/>
      <c r="Q2102" s="193"/>
      <c r="R2102" s="193"/>
      <c r="S2102" s="193"/>
      <c r="T2102" s="193"/>
      <c r="U2102" s="193"/>
      <c r="V2102" s="1068"/>
      <c r="W2102" s="1068"/>
      <c r="X2102" s="1321"/>
      <c r="Y2102" s="1068"/>
      <c r="Z2102" s="193"/>
      <c r="AA2102" s="193"/>
      <c r="AB2102" s="193"/>
      <c r="AC2102" s="193"/>
      <c r="AD2102" s="193"/>
      <c r="AE2102" s="193"/>
      <c r="AF2102" s="193"/>
    </row>
    <row r="2103" spans="1:32">
      <c r="A2103" s="193"/>
      <c r="B2103" s="193"/>
      <c r="C2103" s="193"/>
      <c r="D2103" s="193"/>
      <c r="E2103" s="193"/>
      <c r="F2103" s="193"/>
      <c r="G2103" s="193"/>
      <c r="H2103" s="193"/>
      <c r="I2103" s="193"/>
      <c r="J2103" s="193"/>
      <c r="K2103" s="193"/>
      <c r="L2103" s="193"/>
      <c r="M2103" s="193"/>
      <c r="N2103" s="193"/>
      <c r="O2103" s="193"/>
      <c r="P2103" s="193"/>
      <c r="Q2103" s="193"/>
      <c r="R2103" s="193"/>
      <c r="S2103" s="193"/>
      <c r="T2103" s="193"/>
      <c r="U2103" s="193"/>
      <c r="V2103" s="1068"/>
      <c r="W2103" s="1068"/>
      <c r="X2103" s="1321"/>
      <c r="Y2103" s="1068"/>
      <c r="Z2103" s="193"/>
      <c r="AA2103" s="193"/>
      <c r="AB2103" s="193"/>
      <c r="AC2103" s="193"/>
      <c r="AD2103" s="193"/>
      <c r="AE2103" s="193"/>
      <c r="AF2103" s="193"/>
    </row>
    <row r="2104" spans="1:32">
      <c r="A2104" s="193"/>
      <c r="B2104" s="193"/>
      <c r="C2104" s="193"/>
      <c r="D2104" s="193"/>
      <c r="E2104" s="193"/>
      <c r="F2104" s="193"/>
      <c r="G2104" s="193"/>
      <c r="H2104" s="193"/>
      <c r="I2104" s="193"/>
      <c r="J2104" s="193"/>
      <c r="K2104" s="193"/>
      <c r="L2104" s="193"/>
      <c r="M2104" s="193"/>
      <c r="N2104" s="193"/>
      <c r="O2104" s="193"/>
      <c r="P2104" s="193"/>
      <c r="Q2104" s="193"/>
      <c r="R2104" s="193"/>
      <c r="S2104" s="193"/>
      <c r="T2104" s="193"/>
      <c r="U2104" s="193"/>
      <c r="V2104" s="1068"/>
      <c r="W2104" s="1068"/>
      <c r="X2104" s="1321"/>
      <c r="Y2104" s="1068"/>
      <c r="Z2104" s="193"/>
      <c r="AA2104" s="193"/>
      <c r="AB2104" s="193"/>
      <c r="AC2104" s="193"/>
      <c r="AD2104" s="193"/>
      <c r="AE2104" s="193"/>
      <c r="AF2104" s="193"/>
    </row>
    <row r="2105" spans="1:32">
      <c r="A2105" s="193"/>
      <c r="B2105" s="193"/>
      <c r="C2105" s="193"/>
      <c r="D2105" s="193"/>
      <c r="E2105" s="193"/>
      <c r="F2105" s="193"/>
      <c r="G2105" s="193"/>
      <c r="H2105" s="193"/>
      <c r="I2105" s="193"/>
      <c r="J2105" s="193"/>
      <c r="K2105" s="193"/>
      <c r="L2105" s="193"/>
      <c r="M2105" s="193"/>
      <c r="N2105" s="193"/>
      <c r="O2105" s="193"/>
      <c r="P2105" s="193"/>
      <c r="Q2105" s="193"/>
      <c r="R2105" s="193"/>
      <c r="S2105" s="193"/>
      <c r="T2105" s="193"/>
      <c r="U2105" s="193"/>
      <c r="V2105" s="1068"/>
      <c r="W2105" s="1068"/>
      <c r="X2105" s="1321"/>
      <c r="Y2105" s="1068"/>
      <c r="Z2105" s="193"/>
      <c r="AA2105" s="193"/>
      <c r="AB2105" s="193"/>
      <c r="AC2105" s="193"/>
      <c r="AD2105" s="193"/>
      <c r="AE2105" s="193"/>
      <c r="AF2105" s="193"/>
    </row>
    <row r="2106" spans="1:32">
      <c r="A2106" s="193"/>
      <c r="B2106" s="193"/>
      <c r="C2106" s="193"/>
      <c r="D2106" s="193"/>
      <c r="E2106" s="193"/>
      <c r="F2106" s="193"/>
      <c r="G2106" s="193"/>
      <c r="H2106" s="193"/>
      <c r="I2106" s="193"/>
      <c r="J2106" s="193"/>
      <c r="K2106" s="193"/>
      <c r="L2106" s="193"/>
      <c r="M2106" s="193"/>
      <c r="N2106" s="193"/>
      <c r="O2106" s="193"/>
      <c r="P2106" s="193"/>
      <c r="Q2106" s="193"/>
      <c r="R2106" s="193"/>
      <c r="S2106" s="193"/>
      <c r="T2106" s="193"/>
      <c r="U2106" s="193"/>
      <c r="V2106" s="1068"/>
      <c r="W2106" s="1068"/>
      <c r="X2106" s="1321"/>
      <c r="Y2106" s="1068"/>
      <c r="Z2106" s="193"/>
      <c r="AA2106" s="193"/>
      <c r="AB2106" s="193"/>
      <c r="AC2106" s="193"/>
      <c r="AD2106" s="193"/>
      <c r="AE2106" s="193"/>
      <c r="AF2106" s="193"/>
    </row>
    <row r="2107" spans="1:32">
      <c r="A2107" s="193"/>
      <c r="B2107" s="193"/>
      <c r="C2107" s="193"/>
      <c r="D2107" s="193"/>
      <c r="E2107" s="193"/>
      <c r="F2107" s="193"/>
      <c r="G2107" s="193"/>
      <c r="H2107" s="193"/>
      <c r="I2107" s="193"/>
      <c r="J2107" s="193"/>
      <c r="K2107" s="193"/>
      <c r="L2107" s="193"/>
      <c r="M2107" s="193"/>
      <c r="N2107" s="193"/>
      <c r="O2107" s="193"/>
      <c r="P2107" s="193"/>
      <c r="Q2107" s="193"/>
      <c r="R2107" s="193"/>
      <c r="S2107" s="193"/>
      <c r="T2107" s="193"/>
      <c r="U2107" s="193"/>
      <c r="V2107" s="1068"/>
      <c r="W2107" s="1068"/>
      <c r="X2107" s="1321"/>
      <c r="Y2107" s="1068"/>
      <c r="Z2107" s="193"/>
      <c r="AA2107" s="193"/>
      <c r="AB2107" s="193"/>
      <c r="AC2107" s="193"/>
      <c r="AD2107" s="193"/>
      <c r="AE2107" s="193"/>
      <c r="AF2107" s="193"/>
    </row>
    <row r="2108" spans="1:32">
      <c r="A2108" s="193"/>
      <c r="B2108" s="193"/>
      <c r="C2108" s="193"/>
      <c r="D2108" s="193"/>
      <c r="E2108" s="193"/>
      <c r="F2108" s="193"/>
      <c r="G2108" s="193"/>
      <c r="H2108" s="193"/>
      <c r="I2108" s="193"/>
      <c r="J2108" s="193"/>
      <c r="K2108" s="193"/>
      <c r="L2108" s="193"/>
      <c r="M2108" s="193"/>
      <c r="N2108" s="193"/>
      <c r="O2108" s="193"/>
      <c r="P2108" s="193"/>
      <c r="Q2108" s="193"/>
      <c r="R2108" s="193"/>
      <c r="S2108" s="193"/>
      <c r="T2108" s="193"/>
      <c r="U2108" s="193"/>
      <c r="V2108" s="1068"/>
      <c r="W2108" s="1068"/>
      <c r="X2108" s="1321"/>
      <c r="Y2108" s="1068"/>
      <c r="Z2108" s="193"/>
      <c r="AA2108" s="193"/>
      <c r="AB2108" s="193"/>
      <c r="AC2108" s="193"/>
      <c r="AD2108" s="193"/>
      <c r="AE2108" s="193"/>
      <c r="AF2108" s="193"/>
    </row>
    <row r="2109" spans="1:32">
      <c r="A2109" s="193"/>
      <c r="B2109" s="193"/>
      <c r="C2109" s="193"/>
      <c r="D2109" s="193"/>
      <c r="E2109" s="193"/>
      <c r="F2109" s="193"/>
      <c r="G2109" s="193"/>
      <c r="H2109" s="193"/>
      <c r="I2109" s="193"/>
      <c r="J2109" s="193"/>
      <c r="K2109" s="193"/>
      <c r="L2109" s="193"/>
      <c r="M2109" s="193"/>
      <c r="N2109" s="193"/>
      <c r="O2109" s="193"/>
      <c r="P2109" s="193"/>
      <c r="Q2109" s="193"/>
      <c r="R2109" s="193"/>
      <c r="S2109" s="193"/>
      <c r="T2109" s="193"/>
      <c r="U2109" s="193"/>
      <c r="V2109" s="1068"/>
      <c r="W2109" s="1068"/>
      <c r="X2109" s="1321"/>
      <c r="Y2109" s="1068"/>
      <c r="Z2109" s="193"/>
      <c r="AA2109" s="193"/>
      <c r="AB2109" s="193"/>
      <c r="AC2109" s="193"/>
      <c r="AD2109" s="193"/>
      <c r="AE2109" s="193"/>
      <c r="AF2109" s="193"/>
    </row>
    <row r="2110" spans="1:32">
      <c r="A2110" s="193"/>
      <c r="B2110" s="193"/>
      <c r="C2110" s="193"/>
      <c r="D2110" s="193"/>
      <c r="E2110" s="193"/>
      <c r="F2110" s="193"/>
      <c r="G2110" s="193"/>
      <c r="H2110" s="193"/>
      <c r="I2110" s="193"/>
      <c r="J2110" s="193"/>
      <c r="K2110" s="193"/>
      <c r="L2110" s="193"/>
      <c r="M2110" s="193"/>
      <c r="N2110" s="193"/>
      <c r="O2110" s="193"/>
      <c r="P2110" s="193"/>
      <c r="Q2110" s="193"/>
      <c r="R2110" s="193"/>
      <c r="S2110" s="193"/>
      <c r="T2110" s="193"/>
      <c r="U2110" s="193"/>
      <c r="V2110" s="1068"/>
      <c r="W2110" s="1068"/>
      <c r="X2110" s="1321"/>
      <c r="Y2110" s="1068"/>
      <c r="Z2110" s="193"/>
      <c r="AA2110" s="193"/>
      <c r="AB2110" s="193"/>
      <c r="AC2110" s="193"/>
      <c r="AD2110" s="193"/>
      <c r="AE2110" s="193"/>
      <c r="AF2110" s="193"/>
    </row>
    <row r="2111" spans="1:32">
      <c r="A2111" s="193"/>
      <c r="B2111" s="193"/>
      <c r="C2111" s="193"/>
      <c r="D2111" s="193"/>
      <c r="E2111" s="193"/>
      <c r="F2111" s="193"/>
      <c r="G2111" s="193"/>
      <c r="H2111" s="193"/>
      <c r="I2111" s="193"/>
      <c r="J2111" s="193"/>
      <c r="K2111" s="193"/>
      <c r="L2111" s="193"/>
      <c r="M2111" s="193"/>
      <c r="N2111" s="193"/>
      <c r="O2111" s="193"/>
      <c r="P2111" s="193"/>
      <c r="Q2111" s="193"/>
      <c r="R2111" s="193"/>
      <c r="S2111" s="193"/>
      <c r="T2111" s="193"/>
      <c r="U2111" s="193"/>
      <c r="V2111" s="1068"/>
      <c r="W2111" s="1068"/>
      <c r="X2111" s="1321"/>
      <c r="Y2111" s="1068"/>
      <c r="Z2111" s="193"/>
      <c r="AA2111" s="193"/>
      <c r="AB2111" s="193"/>
      <c r="AC2111" s="193"/>
      <c r="AD2111" s="193"/>
      <c r="AE2111" s="193"/>
      <c r="AF2111" s="193"/>
    </row>
    <row r="2112" spans="1:32">
      <c r="A2112" s="193"/>
      <c r="B2112" s="193"/>
      <c r="C2112" s="193"/>
      <c r="D2112" s="193"/>
      <c r="E2112" s="193"/>
      <c r="F2112" s="193"/>
      <c r="G2112" s="193"/>
      <c r="H2112" s="193"/>
      <c r="I2112" s="193"/>
      <c r="J2112" s="193"/>
      <c r="K2112" s="193"/>
      <c r="L2112" s="193"/>
      <c r="M2112" s="193"/>
      <c r="N2112" s="193"/>
      <c r="O2112" s="193"/>
      <c r="P2112" s="193"/>
      <c r="Q2112" s="193"/>
      <c r="R2112" s="193"/>
      <c r="S2112" s="193"/>
      <c r="T2112" s="193"/>
      <c r="U2112" s="193"/>
      <c r="V2112" s="1068"/>
      <c r="W2112" s="1068"/>
      <c r="X2112" s="1321"/>
      <c r="Y2112" s="1068"/>
      <c r="Z2112" s="193"/>
      <c r="AA2112" s="193"/>
      <c r="AB2112" s="193"/>
      <c r="AC2112" s="193"/>
      <c r="AD2112" s="193"/>
      <c r="AE2112" s="193"/>
      <c r="AF2112" s="193"/>
    </row>
    <row r="2113" spans="1:32">
      <c r="A2113" s="193"/>
      <c r="B2113" s="193"/>
      <c r="C2113" s="193"/>
      <c r="D2113" s="193"/>
      <c r="E2113" s="193"/>
      <c r="F2113" s="193"/>
      <c r="G2113" s="193"/>
      <c r="H2113" s="193"/>
      <c r="I2113" s="193"/>
      <c r="J2113" s="193"/>
      <c r="K2113" s="193"/>
      <c r="L2113" s="193"/>
      <c r="M2113" s="193"/>
      <c r="N2113" s="193"/>
      <c r="O2113" s="193"/>
      <c r="P2113" s="193"/>
      <c r="Q2113" s="193"/>
      <c r="R2113" s="193"/>
      <c r="S2113" s="193"/>
      <c r="T2113" s="193"/>
      <c r="U2113" s="193"/>
      <c r="V2113" s="1068"/>
      <c r="W2113" s="1068"/>
      <c r="X2113" s="1321"/>
      <c r="Y2113" s="1068"/>
      <c r="Z2113" s="193"/>
      <c r="AA2113" s="193"/>
      <c r="AB2113" s="193"/>
      <c r="AC2113" s="193"/>
      <c r="AD2113" s="193"/>
      <c r="AE2113" s="193"/>
      <c r="AF2113" s="193"/>
    </row>
    <row r="2114" spans="1:32">
      <c r="A2114" s="193"/>
      <c r="B2114" s="193"/>
      <c r="C2114" s="193"/>
      <c r="D2114" s="193"/>
      <c r="E2114" s="193"/>
      <c r="F2114" s="193"/>
      <c r="G2114" s="193"/>
      <c r="H2114" s="193"/>
      <c r="I2114" s="193"/>
      <c r="J2114" s="193"/>
      <c r="K2114" s="193"/>
      <c r="L2114" s="193"/>
      <c r="M2114" s="193"/>
      <c r="N2114" s="193"/>
      <c r="O2114" s="193"/>
      <c r="P2114" s="193"/>
      <c r="Q2114" s="193"/>
      <c r="R2114" s="193"/>
      <c r="S2114" s="193"/>
      <c r="T2114" s="193"/>
      <c r="U2114" s="193"/>
      <c r="V2114" s="1068"/>
      <c r="W2114" s="1068"/>
      <c r="X2114" s="1321"/>
      <c r="Y2114" s="1068"/>
      <c r="Z2114" s="193"/>
      <c r="AA2114" s="193"/>
      <c r="AB2114" s="193"/>
      <c r="AC2114" s="193"/>
      <c r="AD2114" s="193"/>
      <c r="AE2114" s="193"/>
      <c r="AF2114" s="193"/>
    </row>
    <row r="2115" spans="1:32">
      <c r="A2115" s="193"/>
      <c r="B2115" s="193"/>
      <c r="C2115" s="193"/>
      <c r="D2115" s="193"/>
      <c r="E2115" s="193"/>
      <c r="F2115" s="193"/>
      <c r="G2115" s="193"/>
      <c r="H2115" s="193"/>
      <c r="I2115" s="193"/>
      <c r="J2115" s="193"/>
      <c r="K2115" s="193"/>
      <c r="L2115" s="193"/>
      <c r="M2115" s="193"/>
      <c r="N2115" s="193"/>
      <c r="O2115" s="193"/>
      <c r="P2115" s="193"/>
      <c r="Q2115" s="193"/>
      <c r="R2115" s="193"/>
      <c r="S2115" s="193"/>
      <c r="T2115" s="193"/>
      <c r="U2115" s="193"/>
      <c r="V2115" s="1068"/>
      <c r="W2115" s="1068"/>
      <c r="X2115" s="1321"/>
      <c r="Y2115" s="1068"/>
      <c r="Z2115" s="193"/>
      <c r="AA2115" s="193"/>
      <c r="AB2115" s="193"/>
      <c r="AC2115" s="193"/>
      <c r="AD2115" s="193"/>
      <c r="AE2115" s="193"/>
      <c r="AF2115" s="193"/>
    </row>
    <row r="2116" spans="1:32">
      <c r="A2116" s="193"/>
      <c r="B2116" s="193"/>
      <c r="C2116" s="193"/>
      <c r="D2116" s="193"/>
      <c r="E2116" s="193"/>
      <c r="F2116" s="193"/>
      <c r="G2116" s="193"/>
      <c r="H2116" s="193"/>
      <c r="I2116" s="193"/>
      <c r="J2116" s="193"/>
      <c r="K2116" s="193"/>
      <c r="L2116" s="193"/>
      <c r="M2116" s="193"/>
      <c r="N2116" s="193"/>
      <c r="O2116" s="193"/>
      <c r="P2116" s="193"/>
      <c r="Q2116" s="193"/>
      <c r="R2116" s="193"/>
      <c r="S2116" s="193"/>
      <c r="T2116" s="193"/>
      <c r="U2116" s="193"/>
      <c r="V2116" s="1068"/>
      <c r="W2116" s="1068"/>
      <c r="X2116" s="1321"/>
      <c r="Y2116" s="1068"/>
      <c r="Z2116" s="193"/>
      <c r="AA2116" s="193"/>
      <c r="AB2116" s="193"/>
      <c r="AC2116" s="193"/>
      <c r="AD2116" s="193"/>
      <c r="AE2116" s="193"/>
      <c r="AF2116" s="193"/>
    </row>
    <row r="2117" spans="1:32">
      <c r="A2117" s="193"/>
      <c r="B2117" s="193"/>
      <c r="C2117" s="193"/>
      <c r="D2117" s="193"/>
      <c r="E2117" s="193"/>
      <c r="F2117" s="193"/>
      <c r="G2117" s="193"/>
      <c r="H2117" s="193"/>
      <c r="I2117" s="193"/>
      <c r="J2117" s="193"/>
      <c r="K2117" s="193"/>
      <c r="L2117" s="193"/>
      <c r="M2117" s="193"/>
      <c r="N2117" s="193"/>
      <c r="O2117" s="193"/>
      <c r="P2117" s="193"/>
      <c r="Q2117" s="193"/>
      <c r="R2117" s="193"/>
      <c r="S2117" s="193"/>
      <c r="T2117" s="193"/>
      <c r="U2117" s="193"/>
      <c r="V2117" s="1068"/>
      <c r="W2117" s="1068"/>
      <c r="X2117" s="1321"/>
      <c r="Y2117" s="1068"/>
      <c r="Z2117" s="193"/>
      <c r="AA2117" s="193"/>
      <c r="AB2117" s="193"/>
      <c r="AC2117" s="193"/>
      <c r="AD2117" s="193"/>
      <c r="AE2117" s="193"/>
      <c r="AF2117" s="193"/>
    </row>
    <row r="2118" spans="1:32">
      <c r="A2118" s="193"/>
      <c r="B2118" s="193"/>
      <c r="C2118" s="193"/>
      <c r="D2118" s="193"/>
      <c r="E2118" s="193"/>
      <c r="F2118" s="193"/>
      <c r="G2118" s="193"/>
      <c r="H2118" s="193"/>
      <c r="I2118" s="193"/>
      <c r="J2118" s="193"/>
      <c r="K2118" s="193"/>
      <c r="L2118" s="193"/>
      <c r="M2118" s="193"/>
      <c r="N2118" s="193"/>
      <c r="O2118" s="193"/>
      <c r="P2118" s="193"/>
      <c r="Q2118" s="193"/>
      <c r="R2118" s="193"/>
      <c r="S2118" s="193"/>
      <c r="T2118" s="193"/>
      <c r="U2118" s="193"/>
      <c r="V2118" s="1068"/>
      <c r="W2118" s="1068"/>
      <c r="X2118" s="1321"/>
      <c r="Y2118" s="1068"/>
      <c r="Z2118" s="193"/>
      <c r="AA2118" s="193"/>
      <c r="AB2118" s="193"/>
      <c r="AC2118" s="193"/>
      <c r="AD2118" s="193"/>
      <c r="AE2118" s="193"/>
      <c r="AF2118" s="193"/>
    </row>
    <row r="2119" spans="1:32">
      <c r="A2119" s="193"/>
      <c r="B2119" s="193"/>
      <c r="C2119" s="193"/>
      <c r="D2119" s="193"/>
      <c r="E2119" s="193"/>
      <c r="F2119" s="193"/>
      <c r="G2119" s="193"/>
      <c r="H2119" s="193"/>
      <c r="I2119" s="193"/>
      <c r="J2119" s="193"/>
      <c r="K2119" s="193"/>
      <c r="L2119" s="193"/>
      <c r="M2119" s="193"/>
      <c r="N2119" s="193"/>
      <c r="O2119" s="193"/>
      <c r="P2119" s="193"/>
      <c r="Q2119" s="193"/>
      <c r="R2119" s="193"/>
      <c r="S2119" s="193"/>
      <c r="T2119" s="193"/>
      <c r="U2119" s="193"/>
      <c r="V2119" s="1068"/>
      <c r="W2119" s="1068"/>
      <c r="X2119" s="1321"/>
      <c r="Y2119" s="1068"/>
      <c r="Z2119" s="193"/>
      <c r="AA2119" s="193"/>
      <c r="AB2119" s="193"/>
      <c r="AC2119" s="193"/>
      <c r="AD2119" s="193"/>
      <c r="AE2119" s="193"/>
      <c r="AF2119" s="193"/>
    </row>
    <row r="2120" spans="1:32">
      <c r="A2120" s="193"/>
      <c r="B2120" s="193"/>
      <c r="C2120" s="193"/>
      <c r="D2120" s="193"/>
      <c r="E2120" s="193"/>
      <c r="F2120" s="193"/>
      <c r="G2120" s="193"/>
      <c r="H2120" s="193"/>
      <c r="I2120" s="193"/>
      <c r="J2120" s="193"/>
      <c r="K2120" s="193"/>
      <c r="L2120" s="193"/>
      <c r="M2120" s="193"/>
      <c r="N2120" s="193"/>
      <c r="O2120" s="193"/>
      <c r="P2120" s="193"/>
      <c r="Q2120" s="193"/>
      <c r="R2120" s="193"/>
      <c r="S2120" s="193"/>
      <c r="T2120" s="193"/>
      <c r="U2120" s="193"/>
      <c r="V2120" s="1068"/>
      <c r="W2120" s="1068"/>
      <c r="X2120" s="1321"/>
      <c r="Y2120" s="1068"/>
      <c r="Z2120" s="193"/>
      <c r="AA2120" s="193"/>
      <c r="AB2120" s="193"/>
      <c r="AC2120" s="193"/>
      <c r="AD2120" s="193"/>
      <c r="AE2120" s="193"/>
      <c r="AF2120" s="193"/>
    </row>
    <row r="2121" spans="1:32">
      <c r="A2121" s="193"/>
      <c r="B2121" s="193"/>
      <c r="C2121" s="193"/>
      <c r="D2121" s="193"/>
      <c r="E2121" s="193"/>
      <c r="F2121" s="193"/>
      <c r="G2121" s="193"/>
      <c r="H2121" s="193"/>
      <c r="I2121" s="193"/>
      <c r="J2121" s="193"/>
      <c r="K2121" s="193"/>
      <c r="L2121" s="193"/>
      <c r="M2121" s="193"/>
      <c r="N2121" s="193"/>
      <c r="O2121" s="193"/>
      <c r="P2121" s="193"/>
      <c r="Q2121" s="193"/>
      <c r="R2121" s="193"/>
      <c r="S2121" s="193"/>
      <c r="T2121" s="193"/>
      <c r="U2121" s="193"/>
      <c r="V2121" s="1068"/>
      <c r="W2121" s="1068"/>
      <c r="X2121" s="1321"/>
      <c r="Y2121" s="1068"/>
      <c r="Z2121" s="193"/>
      <c r="AA2121" s="193"/>
      <c r="AB2121" s="193"/>
      <c r="AC2121" s="193"/>
      <c r="AD2121" s="193"/>
      <c r="AE2121" s="193"/>
      <c r="AF2121" s="193"/>
    </row>
    <row r="2122" spans="1:32">
      <c r="A2122" s="193"/>
      <c r="B2122" s="193"/>
      <c r="C2122" s="193"/>
      <c r="D2122" s="193"/>
      <c r="E2122" s="193"/>
      <c r="F2122" s="193"/>
      <c r="G2122" s="193"/>
      <c r="H2122" s="193"/>
      <c r="I2122" s="193"/>
      <c r="J2122" s="193"/>
      <c r="K2122" s="193"/>
      <c r="L2122" s="193"/>
      <c r="M2122" s="193"/>
      <c r="N2122" s="193"/>
      <c r="O2122" s="193"/>
      <c r="P2122" s="193"/>
      <c r="Q2122" s="193"/>
      <c r="R2122" s="193"/>
      <c r="S2122" s="193"/>
      <c r="T2122" s="193"/>
      <c r="U2122" s="193"/>
      <c r="V2122" s="1068"/>
      <c r="W2122" s="1068"/>
      <c r="X2122" s="1321"/>
      <c r="Y2122" s="1068"/>
      <c r="Z2122" s="193"/>
      <c r="AA2122" s="193"/>
      <c r="AB2122" s="193"/>
      <c r="AC2122" s="193"/>
      <c r="AD2122" s="193"/>
      <c r="AE2122" s="193"/>
      <c r="AF2122" s="193"/>
    </row>
    <row r="2123" spans="1:32">
      <c r="A2123" s="193"/>
      <c r="B2123" s="193"/>
      <c r="C2123" s="193"/>
      <c r="D2123" s="193"/>
      <c r="E2123" s="193"/>
      <c r="F2123" s="193"/>
      <c r="G2123" s="193"/>
      <c r="H2123" s="193"/>
      <c r="I2123" s="193"/>
      <c r="J2123" s="193"/>
      <c r="K2123" s="193"/>
      <c r="L2123" s="193"/>
      <c r="M2123" s="193"/>
      <c r="N2123" s="193"/>
      <c r="O2123" s="193"/>
      <c r="P2123" s="193"/>
      <c r="Q2123" s="193"/>
      <c r="R2123" s="193"/>
      <c r="S2123" s="193"/>
      <c r="T2123" s="193"/>
      <c r="U2123" s="193"/>
      <c r="V2123" s="1068"/>
      <c r="W2123" s="1068"/>
      <c r="X2123" s="1321"/>
      <c r="Y2123" s="1068"/>
      <c r="Z2123" s="193"/>
      <c r="AA2123" s="193"/>
      <c r="AB2123" s="193"/>
      <c r="AC2123" s="193"/>
      <c r="AD2123" s="193"/>
      <c r="AE2123" s="193"/>
      <c r="AF2123" s="193"/>
    </row>
    <row r="2124" spans="1:32">
      <c r="A2124" s="193"/>
      <c r="B2124" s="193"/>
      <c r="C2124" s="193"/>
      <c r="D2124" s="193"/>
      <c r="E2124" s="193"/>
      <c r="F2124" s="193"/>
      <c r="G2124" s="193"/>
      <c r="H2124" s="193"/>
      <c r="I2124" s="193"/>
      <c r="J2124" s="193"/>
      <c r="K2124" s="193"/>
      <c r="L2124" s="193"/>
      <c r="M2124" s="193"/>
      <c r="N2124" s="193"/>
      <c r="O2124" s="193"/>
      <c r="P2124" s="193"/>
      <c r="Q2124" s="193"/>
      <c r="R2124" s="193"/>
      <c r="S2124" s="193"/>
      <c r="T2124" s="193"/>
      <c r="U2124" s="193"/>
      <c r="V2124" s="1068"/>
      <c r="W2124" s="1068"/>
      <c r="X2124" s="1321"/>
      <c r="Y2124" s="1068"/>
      <c r="Z2124" s="193"/>
      <c r="AA2124" s="193"/>
      <c r="AB2124" s="193"/>
      <c r="AC2124" s="193"/>
      <c r="AD2124" s="193"/>
      <c r="AE2124" s="193"/>
      <c r="AF2124" s="193"/>
    </row>
    <row r="2125" spans="1:32">
      <c r="A2125" s="193"/>
      <c r="B2125" s="193"/>
      <c r="C2125" s="193"/>
      <c r="D2125" s="193"/>
      <c r="E2125" s="193"/>
      <c r="F2125" s="193"/>
      <c r="G2125" s="193"/>
      <c r="H2125" s="193"/>
      <c r="I2125" s="193"/>
      <c r="J2125" s="193"/>
      <c r="K2125" s="193"/>
      <c r="L2125" s="193"/>
      <c r="M2125" s="193"/>
      <c r="N2125" s="193"/>
      <c r="O2125" s="193"/>
      <c r="P2125" s="193"/>
      <c r="Q2125" s="193"/>
      <c r="R2125" s="193"/>
      <c r="S2125" s="193"/>
      <c r="T2125" s="193"/>
      <c r="U2125" s="193"/>
      <c r="V2125" s="1068"/>
      <c r="W2125" s="1068"/>
      <c r="X2125" s="1321"/>
      <c r="Y2125" s="1068"/>
      <c r="Z2125" s="193"/>
      <c r="AA2125" s="193"/>
      <c r="AB2125" s="193"/>
      <c r="AC2125" s="193"/>
      <c r="AD2125" s="193"/>
      <c r="AE2125" s="193"/>
      <c r="AF2125" s="193"/>
    </row>
    <row r="2126" spans="1:32">
      <c r="A2126" s="193"/>
      <c r="B2126" s="193"/>
      <c r="C2126" s="193"/>
      <c r="D2126" s="193"/>
      <c r="E2126" s="193"/>
      <c r="F2126" s="193"/>
      <c r="G2126" s="193"/>
      <c r="H2126" s="193"/>
      <c r="I2126" s="193"/>
      <c r="J2126" s="193"/>
      <c r="K2126" s="193"/>
      <c r="L2126" s="193"/>
      <c r="M2126" s="193"/>
      <c r="N2126" s="193"/>
      <c r="O2126" s="193"/>
      <c r="P2126" s="193"/>
      <c r="Q2126" s="193"/>
      <c r="R2126" s="193"/>
      <c r="S2126" s="193"/>
      <c r="T2126" s="193"/>
      <c r="U2126" s="193"/>
      <c r="V2126" s="1068"/>
      <c r="W2126" s="1068"/>
      <c r="X2126" s="1321"/>
      <c r="Y2126" s="1068"/>
      <c r="Z2126" s="193"/>
      <c r="AA2126" s="193"/>
      <c r="AB2126" s="193"/>
      <c r="AC2126" s="193"/>
      <c r="AD2126" s="193"/>
      <c r="AE2126" s="193"/>
      <c r="AF2126" s="193"/>
    </row>
    <row r="2127" spans="1:32">
      <c r="A2127" s="193"/>
      <c r="B2127" s="193"/>
      <c r="C2127" s="193"/>
      <c r="D2127" s="193"/>
      <c r="E2127" s="193"/>
      <c r="F2127" s="193"/>
      <c r="G2127" s="193"/>
      <c r="H2127" s="193"/>
      <c r="I2127" s="193"/>
      <c r="J2127" s="193"/>
      <c r="K2127" s="193"/>
      <c r="L2127" s="193"/>
      <c r="M2127" s="193"/>
      <c r="N2127" s="193"/>
      <c r="O2127" s="193"/>
      <c r="P2127" s="193"/>
      <c r="Q2127" s="193"/>
      <c r="R2127" s="193"/>
      <c r="S2127" s="193"/>
      <c r="T2127" s="193"/>
      <c r="U2127" s="193"/>
      <c r="V2127" s="1068"/>
      <c r="W2127" s="1068"/>
      <c r="X2127" s="1321"/>
      <c r="Y2127" s="1068"/>
      <c r="Z2127" s="193"/>
      <c r="AA2127" s="193"/>
      <c r="AB2127" s="193"/>
      <c r="AC2127" s="193"/>
      <c r="AD2127" s="193"/>
      <c r="AE2127" s="193"/>
      <c r="AF2127" s="193"/>
    </row>
    <row r="2128" spans="1:32">
      <c r="A2128" s="193"/>
      <c r="B2128" s="193"/>
      <c r="C2128" s="193"/>
      <c r="D2128" s="193"/>
      <c r="E2128" s="193"/>
      <c r="F2128" s="193"/>
      <c r="G2128" s="193"/>
      <c r="H2128" s="193"/>
      <c r="I2128" s="193"/>
      <c r="J2128" s="193"/>
      <c r="K2128" s="193"/>
      <c r="L2128" s="193"/>
      <c r="M2128" s="193"/>
      <c r="N2128" s="193"/>
      <c r="O2128" s="193"/>
      <c r="P2128" s="193"/>
      <c r="Q2128" s="193"/>
      <c r="R2128" s="193"/>
      <c r="S2128" s="193"/>
      <c r="T2128" s="193"/>
      <c r="U2128" s="193"/>
      <c r="V2128" s="1068"/>
      <c r="W2128" s="1068"/>
      <c r="X2128" s="1321"/>
      <c r="Y2128" s="1068"/>
      <c r="Z2128" s="193"/>
      <c r="AA2128" s="193"/>
      <c r="AB2128" s="193"/>
      <c r="AC2128" s="193"/>
      <c r="AD2128" s="193"/>
      <c r="AE2128" s="193"/>
      <c r="AF2128" s="193"/>
    </row>
    <row r="2129" spans="1:32">
      <c r="A2129" s="193"/>
      <c r="B2129" s="193"/>
      <c r="C2129" s="193"/>
      <c r="D2129" s="193"/>
      <c r="E2129" s="193"/>
      <c r="F2129" s="193"/>
      <c r="G2129" s="193"/>
      <c r="H2129" s="193"/>
      <c r="I2129" s="193"/>
      <c r="J2129" s="193"/>
      <c r="K2129" s="193"/>
      <c r="L2129" s="193"/>
      <c r="M2129" s="193"/>
      <c r="N2129" s="193"/>
      <c r="O2129" s="193"/>
      <c r="P2129" s="193"/>
      <c r="Q2129" s="193"/>
      <c r="R2129" s="193"/>
      <c r="S2129" s="193"/>
      <c r="T2129" s="193"/>
      <c r="U2129" s="193"/>
      <c r="V2129" s="1068"/>
      <c r="W2129" s="1068"/>
      <c r="X2129" s="1321"/>
      <c r="Y2129" s="1068"/>
      <c r="Z2129" s="193"/>
      <c r="AA2129" s="193"/>
      <c r="AB2129" s="193"/>
      <c r="AC2129" s="193"/>
      <c r="AD2129" s="193"/>
      <c r="AE2129" s="193"/>
      <c r="AF2129" s="193"/>
    </row>
    <row r="2130" spans="1:32">
      <c r="A2130" s="193"/>
      <c r="B2130" s="193"/>
      <c r="C2130" s="193"/>
      <c r="D2130" s="193"/>
      <c r="E2130" s="193"/>
      <c r="F2130" s="193"/>
      <c r="G2130" s="193"/>
      <c r="H2130" s="193"/>
      <c r="I2130" s="193"/>
      <c r="J2130" s="193"/>
      <c r="K2130" s="193"/>
      <c r="L2130" s="193"/>
      <c r="M2130" s="193"/>
      <c r="N2130" s="193"/>
      <c r="O2130" s="193"/>
      <c r="P2130" s="193"/>
      <c r="Q2130" s="193"/>
      <c r="R2130" s="193"/>
      <c r="S2130" s="193"/>
      <c r="T2130" s="193"/>
      <c r="U2130" s="193"/>
      <c r="V2130" s="1068"/>
      <c r="W2130" s="1068"/>
      <c r="X2130" s="1321"/>
      <c r="Y2130" s="1068"/>
      <c r="Z2130" s="193"/>
      <c r="AA2130" s="193"/>
      <c r="AB2130" s="193"/>
      <c r="AC2130" s="193"/>
      <c r="AD2130" s="193"/>
      <c r="AE2130" s="193"/>
      <c r="AF2130" s="193"/>
    </row>
    <row r="2131" spans="1:32">
      <c r="A2131" s="193"/>
      <c r="B2131" s="193"/>
      <c r="C2131" s="193"/>
      <c r="D2131" s="193"/>
      <c r="E2131" s="193"/>
      <c r="F2131" s="193"/>
      <c r="G2131" s="193"/>
      <c r="H2131" s="193"/>
      <c r="I2131" s="193"/>
      <c r="J2131" s="193"/>
      <c r="K2131" s="193"/>
      <c r="L2131" s="193"/>
      <c r="M2131" s="193"/>
      <c r="N2131" s="193"/>
      <c r="O2131" s="193"/>
      <c r="P2131" s="193"/>
      <c r="Q2131" s="193"/>
      <c r="R2131" s="193"/>
      <c r="S2131" s="193"/>
      <c r="T2131" s="193"/>
      <c r="U2131" s="193"/>
      <c r="V2131" s="1068"/>
      <c r="W2131" s="1068"/>
      <c r="X2131" s="1321"/>
      <c r="Y2131" s="1068"/>
      <c r="Z2131" s="193"/>
      <c r="AA2131" s="193"/>
      <c r="AB2131" s="193"/>
      <c r="AC2131" s="193"/>
      <c r="AD2131" s="193"/>
      <c r="AE2131" s="193"/>
      <c r="AF2131" s="193"/>
    </row>
    <row r="2132" spans="1:32">
      <c r="A2132" s="193"/>
      <c r="B2132" s="193"/>
      <c r="C2132" s="193"/>
      <c r="D2132" s="193"/>
      <c r="E2132" s="193"/>
      <c r="F2132" s="193"/>
      <c r="G2132" s="193"/>
      <c r="H2132" s="193"/>
      <c r="I2132" s="193"/>
      <c r="J2132" s="193"/>
      <c r="K2132" s="193"/>
      <c r="L2132" s="193"/>
      <c r="M2132" s="193"/>
      <c r="N2132" s="193"/>
      <c r="O2132" s="193"/>
      <c r="P2132" s="193"/>
      <c r="Q2132" s="193"/>
      <c r="R2132" s="193"/>
      <c r="S2132" s="193"/>
      <c r="T2132" s="193"/>
      <c r="U2132" s="193"/>
      <c r="V2132" s="1068"/>
      <c r="W2132" s="1068"/>
      <c r="X2132" s="1321"/>
      <c r="Y2132" s="1068"/>
      <c r="Z2132" s="193"/>
      <c r="AA2132" s="193"/>
      <c r="AB2132" s="193"/>
      <c r="AC2132" s="193"/>
      <c r="AD2132" s="193"/>
      <c r="AE2132" s="193"/>
      <c r="AF2132" s="193"/>
    </row>
    <row r="2133" spans="1:32">
      <c r="A2133" s="193"/>
      <c r="B2133" s="193"/>
      <c r="C2133" s="193"/>
      <c r="D2133" s="193"/>
      <c r="E2133" s="193"/>
      <c r="F2133" s="193"/>
      <c r="G2133" s="193"/>
      <c r="H2133" s="193"/>
      <c r="I2133" s="193"/>
      <c r="J2133" s="193"/>
      <c r="K2133" s="193"/>
      <c r="L2133" s="193"/>
      <c r="M2133" s="193"/>
      <c r="N2133" s="193"/>
      <c r="O2133" s="193"/>
      <c r="P2133" s="193"/>
      <c r="Q2133" s="193"/>
      <c r="R2133" s="193"/>
      <c r="S2133" s="193"/>
      <c r="T2133" s="193"/>
      <c r="U2133" s="193"/>
      <c r="V2133" s="1068"/>
      <c r="W2133" s="1068"/>
      <c r="X2133" s="1321"/>
      <c r="Y2133" s="1068"/>
      <c r="Z2133" s="193"/>
      <c r="AA2133" s="193"/>
      <c r="AB2133" s="193"/>
      <c r="AC2133" s="193"/>
      <c r="AD2133" s="193"/>
      <c r="AE2133" s="193"/>
      <c r="AF2133" s="193"/>
    </row>
    <row r="2134" spans="1:32">
      <c r="A2134" s="193"/>
      <c r="B2134" s="193"/>
      <c r="C2134" s="193"/>
      <c r="D2134" s="193"/>
      <c r="E2134" s="193"/>
      <c r="F2134" s="193"/>
      <c r="G2134" s="193"/>
      <c r="H2134" s="193"/>
      <c r="I2134" s="193"/>
      <c r="J2134" s="193"/>
      <c r="K2134" s="193"/>
      <c r="L2134" s="193"/>
      <c r="M2134" s="193"/>
      <c r="N2134" s="193"/>
      <c r="O2134" s="193"/>
      <c r="P2134" s="193"/>
      <c r="Q2134" s="193"/>
      <c r="R2134" s="193"/>
      <c r="S2134" s="193"/>
      <c r="T2134" s="193"/>
      <c r="U2134" s="193"/>
      <c r="V2134" s="1068"/>
      <c r="W2134" s="1068"/>
      <c r="X2134" s="1321"/>
      <c r="Y2134" s="1068"/>
      <c r="Z2134" s="193"/>
      <c r="AA2134" s="193"/>
      <c r="AB2134" s="193"/>
      <c r="AC2134" s="193"/>
      <c r="AD2134" s="193"/>
      <c r="AE2134" s="193"/>
      <c r="AF2134" s="193"/>
    </row>
    <row r="2135" spans="1:32">
      <c r="A2135" s="193"/>
      <c r="B2135" s="193"/>
      <c r="C2135" s="193"/>
      <c r="D2135" s="193"/>
      <c r="E2135" s="193"/>
      <c r="F2135" s="193"/>
      <c r="G2135" s="193"/>
      <c r="H2135" s="193"/>
      <c r="I2135" s="193"/>
      <c r="J2135" s="193"/>
      <c r="K2135" s="193"/>
      <c r="L2135" s="193"/>
      <c r="M2135" s="193"/>
      <c r="N2135" s="193"/>
      <c r="O2135" s="193"/>
      <c r="P2135" s="193"/>
      <c r="Q2135" s="193"/>
      <c r="R2135" s="193"/>
      <c r="S2135" s="193"/>
      <c r="T2135" s="193"/>
      <c r="U2135" s="193"/>
      <c r="V2135" s="1068"/>
      <c r="W2135" s="1068"/>
      <c r="X2135" s="1321"/>
      <c r="Y2135" s="1068"/>
      <c r="Z2135" s="193"/>
      <c r="AA2135" s="193"/>
      <c r="AB2135" s="193"/>
      <c r="AC2135" s="193"/>
      <c r="AD2135" s="193"/>
      <c r="AE2135" s="193"/>
      <c r="AF2135" s="193"/>
    </row>
    <row r="2136" spans="1:32">
      <c r="A2136" s="193"/>
      <c r="B2136" s="193"/>
      <c r="C2136" s="193"/>
      <c r="D2136" s="193"/>
      <c r="E2136" s="193"/>
      <c r="F2136" s="193"/>
      <c r="G2136" s="193"/>
      <c r="H2136" s="193"/>
      <c r="I2136" s="193"/>
      <c r="J2136" s="193"/>
      <c r="K2136" s="193"/>
      <c r="L2136" s="193"/>
      <c r="M2136" s="193"/>
      <c r="N2136" s="193"/>
      <c r="O2136" s="193"/>
      <c r="P2136" s="193"/>
      <c r="Q2136" s="193"/>
      <c r="R2136" s="193"/>
      <c r="S2136" s="193"/>
      <c r="T2136" s="193"/>
      <c r="U2136" s="193"/>
      <c r="V2136" s="1068"/>
      <c r="W2136" s="1068"/>
      <c r="X2136" s="1321"/>
      <c r="Y2136" s="1068"/>
      <c r="Z2136" s="193"/>
      <c r="AA2136" s="193"/>
      <c r="AB2136" s="193"/>
      <c r="AC2136" s="193"/>
      <c r="AD2136" s="193"/>
      <c r="AE2136" s="193"/>
      <c r="AF2136" s="193"/>
    </row>
    <row r="2137" spans="1:32">
      <c r="A2137" s="193"/>
      <c r="B2137" s="193"/>
      <c r="C2137" s="193"/>
      <c r="D2137" s="193"/>
      <c r="E2137" s="193"/>
      <c r="F2137" s="193"/>
      <c r="G2137" s="193"/>
      <c r="H2137" s="193"/>
      <c r="I2137" s="193"/>
      <c r="J2137" s="193"/>
      <c r="K2137" s="193"/>
      <c r="L2137" s="193"/>
      <c r="M2137" s="193"/>
      <c r="N2137" s="193"/>
      <c r="O2137" s="193"/>
      <c r="P2137" s="193"/>
      <c r="Q2137" s="193"/>
      <c r="R2137" s="193"/>
      <c r="S2137" s="193"/>
      <c r="T2137" s="193"/>
      <c r="U2137" s="193"/>
      <c r="V2137" s="1068"/>
      <c r="W2137" s="1068"/>
      <c r="X2137" s="1321"/>
      <c r="Y2137" s="1068"/>
      <c r="Z2137" s="193"/>
      <c r="AA2137" s="193"/>
      <c r="AB2137" s="193"/>
      <c r="AC2137" s="193"/>
      <c r="AD2137" s="193"/>
      <c r="AE2137" s="193"/>
      <c r="AF2137" s="193"/>
    </row>
    <row r="2138" spans="1:32">
      <c r="A2138" s="193"/>
      <c r="B2138" s="193"/>
      <c r="C2138" s="193"/>
      <c r="D2138" s="193"/>
      <c r="E2138" s="193"/>
      <c r="F2138" s="193"/>
      <c r="G2138" s="193"/>
      <c r="H2138" s="193"/>
      <c r="I2138" s="193"/>
      <c r="J2138" s="193"/>
      <c r="K2138" s="193"/>
      <c r="L2138" s="193"/>
      <c r="M2138" s="193"/>
      <c r="N2138" s="193"/>
      <c r="O2138" s="193"/>
      <c r="P2138" s="193"/>
      <c r="Q2138" s="193"/>
      <c r="R2138" s="193"/>
      <c r="S2138" s="193"/>
      <c r="T2138" s="193"/>
      <c r="U2138" s="193"/>
      <c r="V2138" s="1068"/>
      <c r="W2138" s="1068"/>
      <c r="X2138" s="1321"/>
      <c r="Y2138" s="1068"/>
      <c r="Z2138" s="193"/>
      <c r="AA2138" s="193"/>
      <c r="AB2138" s="193"/>
      <c r="AC2138" s="193"/>
      <c r="AD2138" s="193"/>
      <c r="AE2138" s="193"/>
      <c r="AF2138" s="193"/>
    </row>
    <row r="2139" spans="1:32">
      <c r="A2139" s="193"/>
      <c r="B2139" s="193"/>
      <c r="C2139" s="193"/>
      <c r="D2139" s="193"/>
      <c r="E2139" s="193"/>
      <c r="F2139" s="193"/>
      <c r="G2139" s="193"/>
      <c r="H2139" s="193"/>
      <c r="I2139" s="193"/>
      <c r="J2139" s="193"/>
      <c r="K2139" s="193"/>
      <c r="L2139" s="193"/>
      <c r="M2139" s="193"/>
      <c r="N2139" s="193"/>
      <c r="O2139" s="193"/>
      <c r="P2139" s="193"/>
      <c r="Q2139" s="193"/>
      <c r="R2139" s="193"/>
      <c r="S2139" s="193"/>
      <c r="T2139" s="193"/>
      <c r="U2139" s="193"/>
      <c r="V2139" s="1068"/>
      <c r="W2139" s="1068"/>
      <c r="X2139" s="1321"/>
      <c r="Y2139" s="1068"/>
      <c r="Z2139" s="193"/>
      <c r="AA2139" s="193"/>
      <c r="AB2139" s="193"/>
      <c r="AC2139" s="193"/>
      <c r="AD2139" s="193"/>
      <c r="AE2139" s="193"/>
      <c r="AF2139" s="193"/>
    </row>
    <row r="2140" spans="1:32">
      <c r="A2140" s="193"/>
      <c r="B2140" s="193"/>
      <c r="C2140" s="193"/>
      <c r="D2140" s="193"/>
      <c r="E2140" s="193"/>
      <c r="F2140" s="193"/>
      <c r="G2140" s="193"/>
      <c r="H2140" s="193"/>
      <c r="I2140" s="193"/>
      <c r="J2140" s="193"/>
      <c r="K2140" s="193"/>
      <c r="L2140" s="193"/>
      <c r="M2140" s="193"/>
      <c r="N2140" s="193"/>
      <c r="O2140" s="193"/>
      <c r="P2140" s="193"/>
      <c r="Q2140" s="193"/>
      <c r="R2140" s="193"/>
      <c r="S2140" s="193"/>
      <c r="T2140" s="193"/>
      <c r="U2140" s="193"/>
      <c r="V2140" s="1068"/>
      <c r="W2140" s="1068"/>
      <c r="X2140" s="1321"/>
      <c r="Y2140" s="1068"/>
      <c r="Z2140" s="193"/>
      <c r="AA2140" s="193"/>
      <c r="AB2140" s="193"/>
      <c r="AC2140" s="193"/>
      <c r="AD2140" s="193"/>
      <c r="AE2140" s="193"/>
      <c r="AF2140" s="193"/>
    </row>
    <row r="2141" spans="1:32">
      <c r="A2141" s="193"/>
      <c r="B2141" s="193"/>
      <c r="C2141" s="193"/>
      <c r="D2141" s="193"/>
      <c r="E2141" s="193"/>
      <c r="F2141" s="193"/>
      <c r="G2141" s="193"/>
      <c r="H2141" s="193"/>
      <c r="I2141" s="193"/>
      <c r="J2141" s="193"/>
      <c r="K2141" s="193"/>
      <c r="L2141" s="193"/>
      <c r="M2141" s="193"/>
      <c r="N2141" s="193"/>
      <c r="O2141" s="193"/>
      <c r="P2141" s="193"/>
      <c r="Q2141" s="193"/>
      <c r="R2141" s="193"/>
      <c r="S2141" s="193"/>
      <c r="T2141" s="193"/>
      <c r="U2141" s="193"/>
      <c r="V2141" s="1068"/>
      <c r="W2141" s="1068"/>
      <c r="X2141" s="1321"/>
      <c r="Y2141" s="1068"/>
      <c r="Z2141" s="193"/>
      <c r="AA2141" s="193"/>
      <c r="AB2141" s="193"/>
      <c r="AC2141" s="193"/>
      <c r="AD2141" s="193"/>
      <c r="AE2141" s="193"/>
      <c r="AF2141" s="193"/>
    </row>
    <row r="2142" spans="1:32">
      <c r="A2142" s="193"/>
      <c r="B2142" s="193"/>
      <c r="C2142" s="193"/>
      <c r="D2142" s="193"/>
      <c r="E2142" s="193"/>
      <c r="F2142" s="193"/>
      <c r="G2142" s="193"/>
      <c r="H2142" s="193"/>
      <c r="I2142" s="193"/>
      <c r="J2142" s="193"/>
      <c r="K2142" s="193"/>
      <c r="L2142" s="193"/>
      <c r="M2142" s="193"/>
      <c r="N2142" s="193"/>
      <c r="O2142" s="193"/>
      <c r="P2142" s="193"/>
      <c r="Q2142" s="193"/>
      <c r="R2142" s="193"/>
      <c r="S2142" s="193"/>
      <c r="T2142" s="193"/>
      <c r="U2142" s="193"/>
      <c r="V2142" s="1068"/>
      <c r="W2142" s="1068"/>
      <c r="X2142" s="1321"/>
      <c r="Y2142" s="1068"/>
      <c r="Z2142" s="193"/>
      <c r="AA2142" s="193"/>
      <c r="AB2142" s="193"/>
      <c r="AC2142" s="193"/>
      <c r="AD2142" s="193"/>
      <c r="AE2142" s="193"/>
      <c r="AF2142" s="193"/>
    </row>
    <row r="2143" spans="1:32">
      <c r="A2143" s="193"/>
      <c r="B2143" s="193"/>
      <c r="C2143" s="193"/>
      <c r="D2143" s="193"/>
      <c r="E2143" s="193"/>
      <c r="F2143" s="193"/>
      <c r="G2143" s="193"/>
      <c r="H2143" s="193"/>
      <c r="I2143" s="193"/>
      <c r="J2143" s="193"/>
      <c r="K2143" s="193"/>
      <c r="L2143" s="193"/>
      <c r="M2143" s="193"/>
      <c r="N2143" s="193"/>
      <c r="O2143" s="193"/>
      <c r="P2143" s="193"/>
      <c r="Q2143" s="193"/>
      <c r="R2143" s="193"/>
      <c r="S2143" s="193"/>
      <c r="T2143" s="193"/>
      <c r="U2143" s="193"/>
      <c r="V2143" s="1068"/>
      <c r="W2143" s="1068"/>
      <c r="X2143" s="1321"/>
      <c r="Y2143" s="1068"/>
      <c r="Z2143" s="193"/>
      <c r="AA2143" s="193"/>
      <c r="AB2143" s="193"/>
      <c r="AC2143" s="193"/>
      <c r="AD2143" s="193"/>
      <c r="AE2143" s="193"/>
      <c r="AF2143" s="193"/>
    </row>
    <row r="2144" spans="1:32">
      <c r="A2144" s="193"/>
      <c r="B2144" s="193"/>
      <c r="C2144" s="193"/>
      <c r="D2144" s="193"/>
      <c r="E2144" s="193"/>
      <c r="F2144" s="193"/>
      <c r="G2144" s="193"/>
      <c r="H2144" s="193"/>
      <c r="I2144" s="193"/>
      <c r="J2144" s="193"/>
      <c r="K2144" s="193"/>
      <c r="L2144" s="193"/>
      <c r="M2144" s="193"/>
      <c r="N2144" s="193"/>
      <c r="O2144" s="193"/>
      <c r="P2144" s="193"/>
      <c r="Q2144" s="193"/>
      <c r="R2144" s="193"/>
      <c r="S2144" s="193"/>
      <c r="T2144" s="193"/>
      <c r="U2144" s="193"/>
      <c r="V2144" s="1068"/>
      <c r="W2144" s="1068"/>
      <c r="X2144" s="1321"/>
      <c r="Y2144" s="1068"/>
      <c r="Z2144" s="193"/>
      <c r="AA2144" s="193"/>
      <c r="AB2144" s="193"/>
      <c r="AC2144" s="193"/>
      <c r="AD2144" s="193"/>
      <c r="AE2144" s="193"/>
      <c r="AF2144" s="193"/>
    </row>
    <row r="2145" spans="1:32">
      <c r="A2145" s="193"/>
      <c r="B2145" s="193"/>
      <c r="C2145" s="193"/>
      <c r="D2145" s="193"/>
      <c r="E2145" s="193"/>
      <c r="F2145" s="193"/>
      <c r="G2145" s="193"/>
      <c r="H2145" s="193"/>
      <c r="I2145" s="193"/>
      <c r="J2145" s="193"/>
      <c r="K2145" s="193"/>
      <c r="L2145" s="193"/>
      <c r="M2145" s="193"/>
      <c r="N2145" s="193"/>
      <c r="O2145" s="193"/>
      <c r="P2145" s="193"/>
      <c r="Q2145" s="193"/>
      <c r="R2145" s="193"/>
      <c r="S2145" s="193"/>
      <c r="T2145" s="193"/>
      <c r="U2145" s="193"/>
      <c r="V2145" s="1068"/>
      <c r="W2145" s="1068"/>
      <c r="X2145" s="1321"/>
      <c r="Y2145" s="1068"/>
      <c r="Z2145" s="193"/>
      <c r="AA2145" s="193"/>
      <c r="AB2145" s="193"/>
      <c r="AC2145" s="193"/>
      <c r="AD2145" s="193"/>
      <c r="AE2145" s="193"/>
      <c r="AF2145" s="193"/>
    </row>
    <row r="2146" spans="1:32">
      <c r="A2146" s="193"/>
      <c r="B2146" s="193"/>
      <c r="C2146" s="193"/>
      <c r="D2146" s="193"/>
      <c r="E2146" s="193"/>
      <c r="F2146" s="193"/>
      <c r="G2146" s="193"/>
      <c r="H2146" s="193"/>
      <c r="I2146" s="193"/>
      <c r="J2146" s="193"/>
      <c r="K2146" s="193"/>
      <c r="L2146" s="193"/>
      <c r="M2146" s="193"/>
      <c r="N2146" s="193"/>
      <c r="O2146" s="193"/>
      <c r="P2146" s="193"/>
      <c r="Q2146" s="193"/>
      <c r="R2146" s="193"/>
      <c r="S2146" s="193"/>
      <c r="T2146" s="193"/>
      <c r="U2146" s="193"/>
      <c r="V2146" s="1068"/>
      <c r="W2146" s="1068"/>
      <c r="X2146" s="1321"/>
      <c r="Y2146" s="1068"/>
      <c r="Z2146" s="193"/>
      <c r="AA2146" s="193"/>
      <c r="AB2146" s="193"/>
      <c r="AC2146" s="193"/>
      <c r="AD2146" s="193"/>
      <c r="AE2146" s="193"/>
      <c r="AF2146" s="193"/>
    </row>
    <row r="2147" spans="1:32">
      <c r="A2147" s="193"/>
      <c r="B2147" s="193"/>
      <c r="C2147" s="193"/>
      <c r="D2147" s="193"/>
      <c r="E2147" s="193"/>
      <c r="F2147" s="193"/>
      <c r="G2147" s="193"/>
      <c r="H2147" s="193"/>
      <c r="I2147" s="193"/>
      <c r="J2147" s="193"/>
      <c r="K2147" s="193"/>
      <c r="L2147" s="193"/>
      <c r="M2147" s="193"/>
      <c r="N2147" s="193"/>
      <c r="O2147" s="193"/>
      <c r="P2147" s="193"/>
      <c r="Q2147" s="193"/>
      <c r="R2147" s="193"/>
      <c r="S2147" s="193"/>
      <c r="T2147" s="193"/>
      <c r="U2147" s="193"/>
      <c r="V2147" s="1068"/>
      <c r="W2147" s="1068"/>
      <c r="X2147" s="1321"/>
      <c r="Y2147" s="1068"/>
      <c r="Z2147" s="193"/>
      <c r="AA2147" s="193"/>
      <c r="AB2147" s="193"/>
      <c r="AC2147" s="193"/>
      <c r="AD2147" s="193"/>
      <c r="AE2147" s="193"/>
      <c r="AF2147" s="193"/>
    </row>
    <row r="2148" spans="1:32">
      <c r="A2148" s="193"/>
      <c r="B2148" s="193"/>
      <c r="C2148" s="193"/>
      <c r="D2148" s="193"/>
      <c r="E2148" s="193"/>
      <c r="F2148" s="193"/>
      <c r="G2148" s="193"/>
      <c r="H2148" s="193"/>
      <c r="I2148" s="193"/>
      <c r="J2148" s="193"/>
      <c r="K2148" s="193"/>
      <c r="L2148" s="193"/>
      <c r="M2148" s="193"/>
      <c r="N2148" s="193"/>
      <c r="O2148" s="193"/>
      <c r="P2148" s="193"/>
      <c r="Q2148" s="193"/>
      <c r="R2148" s="193"/>
      <c r="S2148" s="193"/>
      <c r="T2148" s="193"/>
      <c r="U2148" s="193"/>
      <c r="V2148" s="1068"/>
      <c r="W2148" s="1068"/>
      <c r="X2148" s="1321"/>
      <c r="Y2148" s="1068"/>
      <c r="Z2148" s="193"/>
      <c r="AA2148" s="193"/>
      <c r="AB2148" s="193"/>
      <c r="AC2148" s="193"/>
      <c r="AD2148" s="193"/>
      <c r="AE2148" s="193"/>
      <c r="AF2148" s="193"/>
    </row>
    <row r="2149" spans="1:32">
      <c r="A2149" s="193"/>
      <c r="B2149" s="193"/>
      <c r="C2149" s="193"/>
      <c r="D2149" s="193"/>
      <c r="E2149" s="193"/>
      <c r="F2149" s="193"/>
      <c r="G2149" s="193"/>
      <c r="H2149" s="193"/>
      <c r="I2149" s="193"/>
      <c r="J2149" s="193"/>
      <c r="K2149" s="193"/>
      <c r="L2149" s="193"/>
      <c r="M2149" s="193"/>
      <c r="N2149" s="193"/>
      <c r="O2149" s="193"/>
      <c r="P2149" s="193"/>
      <c r="Q2149" s="193"/>
      <c r="R2149" s="193"/>
      <c r="S2149" s="193"/>
      <c r="T2149" s="193"/>
      <c r="U2149" s="193"/>
      <c r="V2149" s="1068"/>
      <c r="W2149" s="1068"/>
      <c r="X2149" s="1321"/>
      <c r="Y2149" s="1068"/>
      <c r="Z2149" s="193"/>
      <c r="AA2149" s="193"/>
      <c r="AB2149" s="193"/>
      <c r="AC2149" s="193"/>
      <c r="AD2149" s="193"/>
      <c r="AE2149" s="193"/>
      <c r="AF2149" s="193"/>
    </row>
    <row r="2150" spans="1:32">
      <c r="A2150" s="193"/>
      <c r="B2150" s="193"/>
      <c r="C2150" s="193"/>
      <c r="D2150" s="193"/>
      <c r="E2150" s="193"/>
      <c r="F2150" s="193"/>
      <c r="G2150" s="193"/>
      <c r="H2150" s="193"/>
      <c r="I2150" s="193"/>
      <c r="J2150" s="193"/>
      <c r="K2150" s="193"/>
      <c r="L2150" s="193"/>
      <c r="M2150" s="193"/>
      <c r="N2150" s="193"/>
      <c r="O2150" s="193"/>
      <c r="P2150" s="193"/>
      <c r="Q2150" s="193"/>
      <c r="R2150" s="193"/>
      <c r="S2150" s="193"/>
      <c r="T2150" s="193"/>
      <c r="U2150" s="193"/>
      <c r="V2150" s="1068"/>
      <c r="W2150" s="1068"/>
      <c r="X2150" s="1321"/>
      <c r="Y2150" s="1068"/>
      <c r="Z2150" s="193"/>
      <c r="AA2150" s="193"/>
      <c r="AB2150" s="193"/>
      <c r="AC2150" s="193"/>
      <c r="AD2150" s="193"/>
      <c r="AE2150" s="193"/>
      <c r="AF2150" s="193"/>
    </row>
    <row r="2151" spans="1:32">
      <c r="A2151" s="193"/>
      <c r="B2151" s="193"/>
      <c r="C2151" s="193"/>
      <c r="D2151" s="193"/>
      <c r="E2151" s="193"/>
      <c r="F2151" s="193"/>
      <c r="G2151" s="193"/>
      <c r="H2151" s="193"/>
      <c r="I2151" s="193"/>
      <c r="J2151" s="193"/>
      <c r="K2151" s="193"/>
      <c r="L2151" s="193"/>
      <c r="M2151" s="193"/>
      <c r="N2151" s="193"/>
      <c r="O2151" s="193"/>
      <c r="P2151" s="193"/>
      <c r="Q2151" s="193"/>
      <c r="R2151" s="193"/>
      <c r="S2151" s="193"/>
      <c r="T2151" s="193"/>
      <c r="U2151" s="193"/>
      <c r="V2151" s="1068"/>
      <c r="W2151" s="1068"/>
      <c r="X2151" s="1321"/>
      <c r="Y2151" s="1068"/>
      <c r="Z2151" s="193"/>
      <c r="AA2151" s="193"/>
      <c r="AB2151" s="193"/>
      <c r="AC2151" s="193"/>
      <c r="AD2151" s="193"/>
      <c r="AE2151" s="193"/>
      <c r="AF2151" s="193"/>
    </row>
    <row r="2152" spans="1:32">
      <c r="A2152" s="193"/>
      <c r="B2152" s="193"/>
      <c r="C2152" s="193"/>
      <c r="D2152" s="193"/>
      <c r="E2152" s="193"/>
      <c r="F2152" s="193"/>
      <c r="G2152" s="193"/>
      <c r="H2152" s="193"/>
      <c r="I2152" s="193"/>
      <c r="J2152" s="193"/>
      <c r="K2152" s="193"/>
      <c r="L2152" s="193"/>
      <c r="M2152" s="193"/>
      <c r="N2152" s="193"/>
      <c r="O2152" s="193"/>
      <c r="P2152" s="193"/>
      <c r="Q2152" s="193"/>
      <c r="R2152" s="193"/>
      <c r="S2152" s="193"/>
      <c r="T2152" s="193"/>
      <c r="U2152" s="193"/>
      <c r="V2152" s="1068"/>
      <c r="W2152" s="1068"/>
      <c r="X2152" s="1321"/>
      <c r="Y2152" s="1068"/>
      <c r="Z2152" s="193"/>
      <c r="AA2152" s="193"/>
      <c r="AB2152" s="193"/>
      <c r="AC2152" s="193"/>
      <c r="AD2152" s="193"/>
      <c r="AE2152" s="193"/>
      <c r="AF2152" s="193"/>
    </row>
    <row r="2153" spans="1:32">
      <c r="A2153" s="193"/>
      <c r="B2153" s="193"/>
      <c r="C2153" s="193"/>
      <c r="D2153" s="193"/>
      <c r="E2153" s="193"/>
      <c r="F2153" s="193"/>
      <c r="G2153" s="193"/>
      <c r="H2153" s="193"/>
      <c r="I2153" s="193"/>
      <c r="J2153" s="193"/>
      <c r="K2153" s="193"/>
      <c r="L2153" s="193"/>
      <c r="M2153" s="193"/>
      <c r="N2153" s="193"/>
      <c r="O2153" s="193"/>
      <c r="P2153" s="193"/>
      <c r="Q2153" s="193"/>
      <c r="R2153" s="193"/>
      <c r="S2153" s="193"/>
      <c r="T2153" s="193"/>
      <c r="U2153" s="193"/>
      <c r="V2153" s="1068"/>
      <c r="W2153" s="1068"/>
      <c r="X2153" s="1321"/>
      <c r="Y2153" s="1068"/>
      <c r="Z2153" s="193"/>
      <c r="AA2153" s="193"/>
      <c r="AB2153" s="193"/>
      <c r="AC2153" s="193"/>
      <c r="AD2153" s="193"/>
      <c r="AE2153" s="193"/>
      <c r="AF2153" s="193"/>
    </row>
    <row r="2154" spans="1:32">
      <c r="A2154" s="193"/>
      <c r="B2154" s="193"/>
      <c r="C2154" s="193"/>
      <c r="D2154" s="193"/>
      <c r="E2154" s="193"/>
      <c r="F2154" s="193"/>
      <c r="G2154" s="193"/>
      <c r="H2154" s="193"/>
      <c r="I2154" s="193"/>
      <c r="J2154" s="193"/>
      <c r="K2154" s="193"/>
      <c r="L2154" s="193"/>
      <c r="M2154" s="193"/>
      <c r="N2154" s="193"/>
      <c r="O2154" s="193"/>
      <c r="P2154" s="193"/>
      <c r="Q2154" s="193"/>
      <c r="R2154" s="193"/>
      <c r="S2154" s="193"/>
      <c r="T2154" s="193"/>
      <c r="U2154" s="193"/>
      <c r="V2154" s="1068"/>
      <c r="W2154" s="1068"/>
      <c r="X2154" s="1321"/>
      <c r="Y2154" s="1068"/>
      <c r="Z2154" s="193"/>
      <c r="AA2154" s="193"/>
      <c r="AB2154" s="193"/>
      <c r="AC2154" s="193"/>
      <c r="AD2154" s="193"/>
      <c r="AE2154" s="193"/>
      <c r="AF2154" s="193"/>
    </row>
    <row r="2155" spans="1:32">
      <c r="A2155" s="193"/>
      <c r="B2155" s="193"/>
      <c r="C2155" s="193"/>
      <c r="D2155" s="193"/>
      <c r="E2155" s="193"/>
      <c r="F2155" s="193"/>
      <c r="G2155" s="193"/>
      <c r="H2155" s="193"/>
      <c r="I2155" s="193"/>
      <c r="J2155" s="193"/>
      <c r="K2155" s="193"/>
      <c r="L2155" s="193"/>
      <c r="M2155" s="193"/>
      <c r="N2155" s="193"/>
      <c r="O2155" s="193"/>
      <c r="P2155" s="193"/>
      <c r="Q2155" s="193"/>
      <c r="R2155" s="193"/>
      <c r="S2155" s="193"/>
      <c r="T2155" s="193"/>
      <c r="U2155" s="193"/>
      <c r="V2155" s="1068"/>
      <c r="W2155" s="1068"/>
      <c r="X2155" s="1321"/>
      <c r="Y2155" s="1068"/>
      <c r="Z2155" s="193"/>
      <c r="AA2155" s="193"/>
      <c r="AB2155" s="193"/>
      <c r="AC2155" s="193"/>
      <c r="AD2155" s="193"/>
      <c r="AE2155" s="193"/>
      <c r="AF2155" s="193"/>
    </row>
    <row r="2156" spans="1:32">
      <c r="A2156" s="193"/>
      <c r="B2156" s="193"/>
      <c r="C2156" s="193"/>
      <c r="D2156" s="193"/>
      <c r="E2156" s="193"/>
      <c r="F2156" s="193"/>
      <c r="G2156" s="193"/>
      <c r="H2156" s="193"/>
      <c r="I2156" s="193"/>
      <c r="J2156" s="193"/>
      <c r="K2156" s="193"/>
      <c r="L2156" s="193"/>
      <c r="M2156" s="193"/>
      <c r="N2156" s="193"/>
      <c r="O2156" s="193"/>
      <c r="P2156" s="193"/>
      <c r="Q2156" s="193"/>
      <c r="R2156" s="193"/>
      <c r="S2156" s="193"/>
      <c r="T2156" s="193"/>
      <c r="U2156" s="193"/>
      <c r="V2156" s="1068"/>
      <c r="W2156" s="1068"/>
      <c r="X2156" s="1321"/>
      <c r="Y2156" s="1068"/>
      <c r="Z2156" s="193"/>
      <c r="AA2156" s="193"/>
      <c r="AB2156" s="193"/>
      <c r="AC2156" s="193"/>
      <c r="AD2156" s="193"/>
      <c r="AE2156" s="193"/>
      <c r="AF2156" s="193"/>
    </row>
    <row r="2157" spans="1:32">
      <c r="A2157" s="193"/>
      <c r="B2157" s="193"/>
      <c r="C2157" s="193"/>
      <c r="D2157" s="193"/>
      <c r="E2157" s="193"/>
      <c r="F2157" s="193"/>
      <c r="G2157" s="193"/>
      <c r="H2157" s="193"/>
      <c r="I2157" s="193"/>
      <c r="J2157" s="193"/>
      <c r="K2157" s="193"/>
      <c r="L2157" s="193"/>
      <c r="M2157" s="193"/>
      <c r="N2157" s="193"/>
      <c r="O2157" s="193"/>
      <c r="P2157" s="193"/>
      <c r="Q2157" s="193"/>
      <c r="R2157" s="193"/>
      <c r="S2157" s="193"/>
      <c r="T2157" s="193"/>
      <c r="U2157" s="193"/>
      <c r="V2157" s="1068"/>
      <c r="W2157" s="1068"/>
      <c r="X2157" s="1321"/>
      <c r="Y2157" s="1068"/>
      <c r="Z2157" s="193"/>
      <c r="AA2157" s="193"/>
      <c r="AB2157" s="193"/>
      <c r="AC2157" s="193"/>
      <c r="AD2157" s="193"/>
      <c r="AE2157" s="193"/>
      <c r="AF2157" s="193"/>
    </row>
    <row r="2158" spans="1:32">
      <c r="A2158" s="193"/>
      <c r="B2158" s="193"/>
      <c r="C2158" s="193"/>
      <c r="D2158" s="193"/>
      <c r="E2158" s="193"/>
      <c r="F2158" s="193"/>
      <c r="G2158" s="193"/>
      <c r="H2158" s="193"/>
      <c r="I2158" s="193"/>
      <c r="J2158" s="193"/>
      <c r="K2158" s="193"/>
      <c r="L2158" s="193"/>
      <c r="M2158" s="193"/>
      <c r="N2158" s="193"/>
      <c r="O2158" s="193"/>
      <c r="P2158" s="193"/>
      <c r="Q2158" s="193"/>
      <c r="R2158" s="193"/>
      <c r="S2158" s="193"/>
      <c r="T2158" s="193"/>
      <c r="U2158" s="193"/>
      <c r="V2158" s="1068"/>
      <c r="W2158" s="1068"/>
      <c r="X2158" s="1321"/>
      <c r="Y2158" s="1068"/>
      <c r="Z2158" s="193"/>
      <c r="AA2158" s="193"/>
      <c r="AB2158" s="193"/>
      <c r="AC2158" s="193"/>
      <c r="AD2158" s="193"/>
      <c r="AE2158" s="193"/>
      <c r="AF2158" s="193"/>
    </row>
    <row r="2159" spans="1:32">
      <c r="A2159" s="193"/>
      <c r="B2159" s="193"/>
      <c r="C2159" s="193"/>
      <c r="D2159" s="193"/>
      <c r="E2159" s="193"/>
      <c r="F2159" s="193"/>
      <c r="G2159" s="193"/>
      <c r="H2159" s="193"/>
      <c r="I2159" s="193"/>
      <c r="J2159" s="193"/>
      <c r="K2159" s="193"/>
      <c r="L2159" s="193"/>
      <c r="M2159" s="193"/>
      <c r="N2159" s="193"/>
      <c r="O2159" s="193"/>
      <c r="P2159" s="193"/>
      <c r="Q2159" s="193"/>
      <c r="R2159" s="193"/>
      <c r="S2159" s="193"/>
      <c r="T2159" s="193"/>
      <c r="U2159" s="193"/>
      <c r="V2159" s="1068"/>
      <c r="W2159" s="1068"/>
      <c r="X2159" s="1321"/>
      <c r="Y2159" s="1068"/>
      <c r="Z2159" s="193"/>
      <c r="AA2159" s="193"/>
      <c r="AB2159" s="193"/>
      <c r="AC2159" s="193"/>
      <c r="AD2159" s="193"/>
      <c r="AE2159" s="193"/>
      <c r="AF2159" s="193"/>
    </row>
    <row r="2160" spans="1:32">
      <c r="A2160" s="193"/>
      <c r="B2160" s="193"/>
      <c r="C2160" s="193"/>
      <c r="D2160" s="193"/>
      <c r="E2160" s="193"/>
      <c r="F2160" s="193"/>
      <c r="G2160" s="193"/>
      <c r="H2160" s="193"/>
      <c r="I2160" s="193"/>
      <c r="J2160" s="193"/>
      <c r="K2160" s="193"/>
      <c r="L2160" s="193"/>
      <c r="M2160" s="193"/>
      <c r="N2160" s="193"/>
      <c r="O2160" s="193"/>
      <c r="P2160" s="193"/>
      <c r="Q2160" s="193"/>
      <c r="R2160" s="193"/>
      <c r="S2160" s="193"/>
      <c r="T2160" s="193"/>
      <c r="U2160" s="193"/>
      <c r="V2160" s="1068"/>
      <c r="W2160" s="1068"/>
      <c r="X2160" s="1321"/>
      <c r="Y2160" s="1068"/>
      <c r="Z2160" s="193"/>
      <c r="AA2160" s="193"/>
      <c r="AB2160" s="193"/>
      <c r="AC2160" s="193"/>
      <c r="AD2160" s="193"/>
      <c r="AE2160" s="193"/>
      <c r="AF2160" s="193"/>
    </row>
    <row r="2161" spans="1:32">
      <c r="A2161" s="193"/>
      <c r="B2161" s="193"/>
      <c r="C2161" s="193"/>
      <c r="D2161" s="193"/>
      <c r="E2161" s="193"/>
      <c r="F2161" s="193"/>
      <c r="G2161" s="193"/>
      <c r="H2161" s="193"/>
      <c r="I2161" s="193"/>
      <c r="J2161" s="193"/>
      <c r="K2161" s="193"/>
      <c r="L2161" s="193"/>
      <c r="M2161" s="193"/>
      <c r="N2161" s="193"/>
      <c r="O2161" s="193"/>
      <c r="P2161" s="193"/>
      <c r="Q2161" s="193"/>
      <c r="R2161" s="193"/>
      <c r="S2161" s="193"/>
      <c r="T2161" s="193"/>
      <c r="U2161" s="193"/>
      <c r="V2161" s="1068"/>
      <c r="W2161" s="1068"/>
      <c r="X2161" s="1321"/>
      <c r="Y2161" s="1068"/>
      <c r="Z2161" s="193"/>
      <c r="AA2161" s="193"/>
      <c r="AB2161" s="193"/>
      <c r="AC2161" s="193"/>
      <c r="AD2161" s="193"/>
      <c r="AE2161" s="193"/>
      <c r="AF2161" s="193"/>
    </row>
    <row r="2162" spans="1:32">
      <c r="A2162" s="193"/>
      <c r="B2162" s="193"/>
      <c r="C2162" s="193"/>
      <c r="D2162" s="193"/>
      <c r="E2162" s="193"/>
      <c r="F2162" s="193"/>
      <c r="G2162" s="193"/>
      <c r="H2162" s="193"/>
      <c r="I2162" s="193"/>
      <c r="J2162" s="193"/>
      <c r="K2162" s="193"/>
      <c r="L2162" s="193"/>
      <c r="M2162" s="193"/>
      <c r="N2162" s="193"/>
      <c r="O2162" s="193"/>
      <c r="P2162" s="193"/>
      <c r="Q2162" s="193"/>
      <c r="R2162" s="193"/>
      <c r="S2162" s="193"/>
      <c r="T2162" s="193"/>
      <c r="U2162" s="193"/>
      <c r="V2162" s="1068"/>
      <c r="W2162" s="1068"/>
      <c r="X2162" s="1321"/>
      <c r="Y2162" s="1068"/>
      <c r="Z2162" s="193"/>
      <c r="AA2162" s="193"/>
      <c r="AB2162" s="193"/>
      <c r="AC2162" s="193"/>
      <c r="AD2162" s="193"/>
      <c r="AE2162" s="193"/>
      <c r="AF2162" s="193"/>
    </row>
    <row r="2163" spans="1:32">
      <c r="A2163" s="193"/>
      <c r="B2163" s="193"/>
      <c r="C2163" s="193"/>
      <c r="D2163" s="193"/>
      <c r="E2163" s="193"/>
      <c r="F2163" s="193"/>
      <c r="G2163" s="193"/>
      <c r="H2163" s="193"/>
      <c r="I2163" s="193"/>
      <c r="J2163" s="193"/>
      <c r="K2163" s="193"/>
      <c r="L2163" s="193"/>
      <c r="M2163" s="193"/>
      <c r="N2163" s="193"/>
      <c r="O2163" s="193"/>
      <c r="P2163" s="193"/>
      <c r="Q2163" s="193"/>
      <c r="R2163" s="193"/>
      <c r="S2163" s="193"/>
      <c r="T2163" s="193"/>
      <c r="U2163" s="193"/>
      <c r="V2163" s="1068"/>
      <c r="W2163" s="1068"/>
      <c r="X2163" s="1321"/>
      <c r="Y2163" s="1068"/>
      <c r="Z2163" s="193"/>
      <c r="AA2163" s="193"/>
      <c r="AB2163" s="193"/>
      <c r="AC2163" s="193"/>
      <c r="AD2163" s="193"/>
      <c r="AE2163" s="193"/>
      <c r="AF2163" s="193"/>
    </row>
    <row r="2164" spans="1:32">
      <c r="A2164" s="193"/>
      <c r="B2164" s="193"/>
      <c r="C2164" s="193"/>
      <c r="D2164" s="193"/>
      <c r="E2164" s="193"/>
      <c r="F2164" s="193"/>
      <c r="G2164" s="193"/>
      <c r="H2164" s="193"/>
      <c r="I2164" s="193"/>
      <c r="J2164" s="193"/>
      <c r="K2164" s="193"/>
      <c r="L2164" s="193"/>
      <c r="M2164" s="193"/>
      <c r="N2164" s="193"/>
      <c r="O2164" s="193"/>
      <c r="P2164" s="193"/>
      <c r="Q2164" s="193"/>
      <c r="R2164" s="193"/>
      <c r="S2164" s="193"/>
      <c r="T2164" s="193"/>
      <c r="U2164" s="193"/>
      <c r="V2164" s="1068"/>
      <c r="W2164" s="1068"/>
      <c r="X2164" s="1321"/>
      <c r="Y2164" s="1068"/>
      <c r="Z2164" s="193"/>
      <c r="AA2164" s="193"/>
      <c r="AB2164" s="193"/>
      <c r="AC2164" s="193"/>
      <c r="AD2164" s="193"/>
      <c r="AE2164" s="193"/>
      <c r="AF2164" s="193"/>
    </row>
    <row r="2165" spans="1:32">
      <c r="A2165" s="193"/>
      <c r="B2165" s="193"/>
      <c r="C2165" s="193"/>
      <c r="D2165" s="193"/>
      <c r="E2165" s="193"/>
      <c r="F2165" s="193"/>
      <c r="G2165" s="193"/>
      <c r="H2165" s="193"/>
      <c r="I2165" s="193"/>
      <c r="J2165" s="193"/>
      <c r="K2165" s="193"/>
      <c r="L2165" s="193"/>
      <c r="M2165" s="193"/>
      <c r="N2165" s="193"/>
      <c r="O2165" s="193"/>
      <c r="P2165" s="193"/>
      <c r="Q2165" s="193"/>
      <c r="R2165" s="193"/>
      <c r="S2165" s="193"/>
      <c r="T2165" s="193"/>
      <c r="U2165" s="193"/>
      <c r="V2165" s="1068"/>
      <c r="W2165" s="1068"/>
      <c r="X2165" s="1321"/>
      <c r="Y2165" s="1068"/>
      <c r="Z2165" s="193"/>
      <c r="AA2165" s="193"/>
      <c r="AB2165" s="193"/>
      <c r="AC2165" s="193"/>
      <c r="AD2165" s="193"/>
      <c r="AE2165" s="193"/>
      <c r="AF2165" s="193"/>
    </row>
    <row r="2166" spans="1:32">
      <c r="A2166" s="193"/>
      <c r="B2166" s="193"/>
      <c r="C2166" s="193"/>
      <c r="D2166" s="193"/>
      <c r="E2166" s="193"/>
      <c r="F2166" s="193"/>
      <c r="G2166" s="193"/>
      <c r="H2166" s="193"/>
      <c r="I2166" s="193"/>
      <c r="J2166" s="193"/>
      <c r="K2166" s="193"/>
      <c r="L2166" s="193"/>
      <c r="M2166" s="193"/>
      <c r="N2166" s="193"/>
      <c r="O2166" s="193"/>
      <c r="P2166" s="193"/>
      <c r="Q2166" s="193"/>
      <c r="R2166" s="193"/>
      <c r="S2166" s="193"/>
      <c r="T2166" s="193"/>
      <c r="U2166" s="193"/>
      <c r="V2166" s="1068"/>
      <c r="W2166" s="1068"/>
      <c r="X2166" s="1321"/>
      <c r="Y2166" s="1068"/>
      <c r="Z2166" s="193"/>
      <c r="AA2166" s="193"/>
      <c r="AB2166" s="193"/>
      <c r="AC2166" s="193"/>
      <c r="AD2166" s="193"/>
      <c r="AE2166" s="193"/>
      <c r="AF2166" s="193"/>
    </row>
    <row r="2167" spans="1:32">
      <c r="A2167" s="193"/>
      <c r="B2167" s="193"/>
      <c r="C2167" s="193"/>
      <c r="D2167" s="193"/>
      <c r="E2167" s="193"/>
      <c r="F2167" s="193"/>
      <c r="G2167" s="193"/>
      <c r="H2167" s="193"/>
      <c r="I2167" s="193"/>
      <c r="J2167" s="193"/>
      <c r="K2167" s="193"/>
      <c r="L2167" s="193"/>
      <c r="M2167" s="193"/>
      <c r="N2167" s="193"/>
      <c r="O2167" s="193"/>
      <c r="P2167" s="193"/>
      <c r="Q2167" s="193"/>
      <c r="R2167" s="193"/>
      <c r="S2167" s="193"/>
      <c r="T2167" s="193"/>
      <c r="U2167" s="193"/>
      <c r="V2167" s="1068"/>
      <c r="W2167" s="1068"/>
      <c r="X2167" s="1321"/>
      <c r="Y2167" s="1068"/>
      <c r="Z2167" s="193"/>
      <c r="AA2167" s="193"/>
      <c r="AB2167" s="193"/>
      <c r="AC2167" s="193"/>
      <c r="AD2167" s="193"/>
      <c r="AE2167" s="193"/>
      <c r="AF2167" s="193"/>
    </row>
    <row r="2168" spans="1:32">
      <c r="A2168" s="193"/>
      <c r="B2168" s="193"/>
      <c r="C2168" s="193"/>
      <c r="D2168" s="193"/>
      <c r="E2168" s="193"/>
      <c r="F2168" s="193"/>
      <c r="G2168" s="193"/>
      <c r="H2168" s="193"/>
      <c r="I2168" s="193"/>
      <c r="J2168" s="193"/>
      <c r="K2168" s="193"/>
      <c r="L2168" s="193"/>
      <c r="M2168" s="193"/>
      <c r="N2168" s="193"/>
      <c r="O2168" s="193"/>
      <c r="P2168" s="193"/>
      <c r="Q2168" s="193"/>
      <c r="R2168" s="193"/>
      <c r="S2168" s="193"/>
      <c r="T2168" s="193"/>
      <c r="U2168" s="193"/>
      <c r="V2168" s="1068"/>
      <c r="W2168" s="1068"/>
      <c r="X2168" s="1321"/>
      <c r="Y2168" s="1068"/>
      <c r="Z2168" s="193"/>
      <c r="AA2168" s="193"/>
      <c r="AB2168" s="193"/>
      <c r="AC2168" s="193"/>
      <c r="AD2168" s="193"/>
      <c r="AE2168" s="193"/>
      <c r="AF2168" s="193"/>
    </row>
    <row r="2169" spans="1:32">
      <c r="A2169" s="193"/>
      <c r="B2169" s="193"/>
      <c r="C2169" s="193"/>
      <c r="D2169" s="193"/>
      <c r="E2169" s="193"/>
      <c r="F2169" s="193"/>
      <c r="G2169" s="193"/>
      <c r="H2169" s="193"/>
      <c r="I2169" s="193"/>
      <c r="J2169" s="193"/>
      <c r="K2169" s="193"/>
      <c r="L2169" s="193"/>
      <c r="M2169" s="193"/>
      <c r="N2169" s="193"/>
      <c r="O2169" s="193"/>
      <c r="P2169" s="193"/>
      <c r="Q2169" s="193"/>
      <c r="R2169" s="193"/>
      <c r="S2169" s="193"/>
      <c r="T2169" s="193"/>
      <c r="U2169" s="193"/>
      <c r="V2169" s="1068"/>
      <c r="W2169" s="1068"/>
      <c r="X2169" s="1321"/>
      <c r="Y2169" s="1068"/>
      <c r="Z2169" s="193"/>
      <c r="AA2169" s="193"/>
      <c r="AB2169" s="193"/>
      <c r="AC2169" s="193"/>
      <c r="AD2169" s="193"/>
      <c r="AE2169" s="193"/>
      <c r="AF2169" s="193"/>
    </row>
    <row r="2170" spans="1:32">
      <c r="A2170" s="193"/>
      <c r="B2170" s="193"/>
      <c r="C2170" s="193"/>
      <c r="D2170" s="193"/>
      <c r="E2170" s="193"/>
      <c r="F2170" s="193"/>
      <c r="G2170" s="193"/>
      <c r="H2170" s="193"/>
      <c r="I2170" s="193"/>
      <c r="J2170" s="193"/>
      <c r="K2170" s="193"/>
      <c r="L2170" s="193"/>
      <c r="M2170" s="193"/>
      <c r="N2170" s="193"/>
      <c r="O2170" s="193"/>
      <c r="P2170" s="193"/>
      <c r="Q2170" s="193"/>
      <c r="R2170" s="193"/>
      <c r="S2170" s="193"/>
      <c r="T2170" s="193"/>
      <c r="U2170" s="193"/>
      <c r="V2170" s="1068"/>
      <c r="W2170" s="1068"/>
      <c r="X2170" s="1321"/>
      <c r="Y2170" s="1068"/>
      <c r="Z2170" s="193"/>
      <c r="AA2170" s="193"/>
      <c r="AB2170" s="193"/>
      <c r="AC2170" s="193"/>
      <c r="AD2170" s="193"/>
      <c r="AE2170" s="193"/>
      <c r="AF2170" s="193"/>
    </row>
    <row r="2171" spans="1:32">
      <c r="A2171" s="193"/>
      <c r="B2171" s="193"/>
      <c r="C2171" s="193"/>
      <c r="D2171" s="193"/>
      <c r="E2171" s="193"/>
      <c r="F2171" s="193"/>
      <c r="G2171" s="193"/>
      <c r="H2171" s="193"/>
      <c r="I2171" s="193"/>
      <c r="J2171" s="193"/>
      <c r="K2171" s="193"/>
      <c r="L2171" s="193"/>
      <c r="M2171" s="193"/>
      <c r="N2171" s="193"/>
      <c r="O2171" s="193"/>
      <c r="P2171" s="193"/>
      <c r="Q2171" s="193"/>
      <c r="R2171" s="193"/>
      <c r="S2171" s="193"/>
      <c r="T2171" s="193"/>
      <c r="U2171" s="193"/>
      <c r="V2171" s="1068"/>
      <c r="W2171" s="1068"/>
      <c r="X2171" s="1321"/>
      <c r="Y2171" s="1068"/>
      <c r="Z2171" s="193"/>
      <c r="AA2171" s="193"/>
      <c r="AB2171" s="193"/>
      <c r="AC2171" s="193"/>
      <c r="AD2171" s="193"/>
      <c r="AE2171" s="193"/>
      <c r="AF2171" s="193"/>
    </row>
    <row r="2172" spans="1:32">
      <c r="A2172" s="193"/>
      <c r="B2172" s="193"/>
      <c r="C2172" s="193"/>
      <c r="D2172" s="193"/>
      <c r="E2172" s="193"/>
      <c r="F2172" s="193"/>
      <c r="G2172" s="193"/>
      <c r="H2172" s="193"/>
      <c r="I2172" s="193"/>
      <c r="J2172" s="193"/>
      <c r="K2172" s="193"/>
      <c r="L2172" s="193"/>
      <c r="M2172" s="193"/>
      <c r="N2172" s="193"/>
      <c r="O2172" s="193"/>
      <c r="P2172" s="193"/>
      <c r="Q2172" s="193"/>
      <c r="R2172" s="193"/>
      <c r="S2172" s="193"/>
      <c r="T2172" s="193"/>
      <c r="U2172" s="193"/>
      <c r="V2172" s="1068"/>
      <c r="W2172" s="1068"/>
      <c r="X2172" s="1321"/>
      <c r="Y2172" s="1068"/>
      <c r="Z2172" s="193"/>
      <c r="AA2172" s="193"/>
      <c r="AB2172" s="193"/>
      <c r="AC2172" s="193"/>
      <c r="AD2172" s="193"/>
      <c r="AE2172" s="193"/>
      <c r="AF2172" s="193"/>
    </row>
    <row r="2173" spans="1:32">
      <c r="A2173" s="193"/>
      <c r="B2173" s="193"/>
      <c r="C2173" s="193"/>
      <c r="D2173" s="193"/>
      <c r="E2173" s="193"/>
      <c r="F2173" s="193"/>
      <c r="G2173" s="193"/>
      <c r="H2173" s="193"/>
      <c r="I2173" s="193"/>
      <c r="J2173" s="193"/>
      <c r="K2173" s="193"/>
      <c r="L2173" s="193"/>
      <c r="M2173" s="193"/>
      <c r="N2173" s="193"/>
      <c r="O2173" s="193"/>
      <c r="P2173" s="193"/>
      <c r="Q2173" s="193"/>
      <c r="R2173" s="193"/>
      <c r="S2173" s="193"/>
      <c r="T2173" s="193"/>
      <c r="U2173" s="193"/>
      <c r="V2173" s="1068"/>
      <c r="W2173" s="1068"/>
      <c r="X2173" s="1321"/>
      <c r="Y2173" s="1068"/>
      <c r="Z2173" s="193"/>
      <c r="AA2173" s="193"/>
      <c r="AB2173" s="193"/>
      <c r="AC2173" s="193"/>
      <c r="AD2173" s="193"/>
      <c r="AE2173" s="193"/>
      <c r="AF2173" s="193"/>
    </row>
    <row r="2174" spans="1:32">
      <c r="A2174" s="193"/>
      <c r="B2174" s="193"/>
      <c r="C2174" s="193"/>
      <c r="D2174" s="193"/>
      <c r="E2174" s="193"/>
      <c r="F2174" s="193"/>
      <c r="G2174" s="193"/>
      <c r="H2174" s="193"/>
      <c r="I2174" s="193"/>
      <c r="J2174" s="193"/>
      <c r="K2174" s="193"/>
      <c r="L2174" s="193"/>
      <c r="M2174" s="193"/>
      <c r="N2174" s="193"/>
      <c r="O2174" s="193"/>
      <c r="P2174" s="193"/>
      <c r="Q2174" s="193"/>
      <c r="R2174" s="193"/>
      <c r="S2174" s="193"/>
      <c r="T2174" s="193"/>
      <c r="U2174" s="193"/>
      <c r="V2174" s="1068"/>
      <c r="W2174" s="1068"/>
      <c r="X2174" s="1321"/>
      <c r="Y2174" s="1068"/>
      <c r="Z2174" s="193"/>
      <c r="AA2174" s="193"/>
      <c r="AB2174" s="193"/>
      <c r="AC2174" s="193"/>
      <c r="AD2174" s="193"/>
      <c r="AE2174" s="193"/>
      <c r="AF2174" s="193"/>
    </row>
    <row r="2175" spans="1:32">
      <c r="A2175" s="193"/>
      <c r="B2175" s="193"/>
      <c r="C2175" s="193"/>
      <c r="D2175" s="193"/>
      <c r="E2175" s="193"/>
      <c r="F2175" s="193"/>
      <c r="G2175" s="193"/>
      <c r="H2175" s="193"/>
      <c r="I2175" s="193"/>
      <c r="J2175" s="193"/>
      <c r="K2175" s="193"/>
      <c r="L2175" s="193"/>
      <c r="M2175" s="193"/>
      <c r="N2175" s="193"/>
      <c r="O2175" s="193"/>
      <c r="P2175" s="193"/>
      <c r="Q2175" s="193"/>
      <c r="R2175" s="193"/>
      <c r="S2175" s="193"/>
      <c r="T2175" s="193"/>
      <c r="U2175" s="193"/>
      <c r="V2175" s="1068"/>
      <c r="W2175" s="1068"/>
      <c r="X2175" s="1321"/>
      <c r="Y2175" s="1068"/>
      <c r="Z2175" s="193"/>
      <c r="AA2175" s="193"/>
      <c r="AB2175" s="193"/>
      <c r="AC2175" s="193"/>
      <c r="AD2175" s="193"/>
      <c r="AE2175" s="193"/>
      <c r="AF2175" s="193"/>
    </row>
    <row r="2176" spans="1:32">
      <c r="A2176" s="193"/>
      <c r="B2176" s="193"/>
      <c r="C2176" s="193"/>
      <c r="D2176" s="193"/>
      <c r="E2176" s="193"/>
      <c r="F2176" s="193"/>
      <c r="G2176" s="193"/>
      <c r="H2176" s="193"/>
      <c r="I2176" s="193"/>
      <c r="J2176" s="193"/>
      <c r="K2176" s="193"/>
      <c r="L2176" s="193"/>
      <c r="M2176" s="193"/>
      <c r="N2176" s="193"/>
      <c r="O2176" s="193"/>
      <c r="P2176" s="193"/>
      <c r="Q2176" s="193"/>
      <c r="R2176" s="193"/>
      <c r="S2176" s="193"/>
      <c r="T2176" s="193"/>
      <c r="U2176" s="193"/>
      <c r="V2176" s="1068"/>
      <c r="W2176" s="1068"/>
      <c r="X2176" s="1321"/>
      <c r="Y2176" s="1068"/>
      <c r="Z2176" s="193"/>
      <c r="AA2176" s="193"/>
      <c r="AB2176" s="193"/>
      <c r="AC2176" s="193"/>
      <c r="AD2176" s="193"/>
      <c r="AE2176" s="193"/>
      <c r="AF2176" s="193"/>
    </row>
    <row r="2177" spans="1:32">
      <c r="A2177" s="193"/>
      <c r="B2177" s="193"/>
      <c r="C2177" s="193"/>
      <c r="D2177" s="193"/>
      <c r="E2177" s="193"/>
      <c r="F2177" s="193"/>
      <c r="G2177" s="193"/>
      <c r="H2177" s="193"/>
      <c r="I2177" s="193"/>
      <c r="J2177" s="193"/>
      <c r="K2177" s="193"/>
      <c r="L2177" s="193"/>
      <c r="M2177" s="193"/>
      <c r="N2177" s="193"/>
      <c r="O2177" s="193"/>
      <c r="P2177" s="193"/>
      <c r="Q2177" s="193"/>
      <c r="R2177" s="193"/>
      <c r="S2177" s="193"/>
      <c r="T2177" s="193"/>
      <c r="U2177" s="193"/>
      <c r="V2177" s="1068"/>
      <c r="W2177" s="1068"/>
      <c r="X2177" s="1321"/>
      <c r="Y2177" s="1068"/>
      <c r="Z2177" s="193"/>
      <c r="AA2177" s="193"/>
      <c r="AB2177" s="193"/>
      <c r="AC2177" s="193"/>
      <c r="AD2177" s="193"/>
      <c r="AE2177" s="193"/>
      <c r="AF2177" s="193"/>
    </row>
    <row r="2178" spans="1:32">
      <c r="A2178" s="193"/>
      <c r="B2178" s="193"/>
      <c r="C2178" s="193"/>
      <c r="D2178" s="193"/>
      <c r="E2178" s="193"/>
      <c r="F2178" s="193"/>
      <c r="G2178" s="193"/>
      <c r="H2178" s="193"/>
      <c r="I2178" s="193"/>
      <c r="J2178" s="193"/>
      <c r="K2178" s="193"/>
      <c r="L2178" s="193"/>
      <c r="M2178" s="193"/>
      <c r="N2178" s="193"/>
      <c r="O2178" s="193"/>
      <c r="P2178" s="193"/>
      <c r="Q2178" s="193"/>
      <c r="R2178" s="193"/>
      <c r="S2178" s="193"/>
      <c r="T2178" s="193"/>
      <c r="U2178" s="193"/>
      <c r="V2178" s="1068"/>
      <c r="W2178" s="1068"/>
      <c r="X2178" s="1321"/>
      <c r="Y2178" s="1068"/>
      <c r="Z2178" s="193"/>
      <c r="AA2178" s="193"/>
      <c r="AB2178" s="193"/>
      <c r="AC2178" s="193"/>
      <c r="AD2178" s="193"/>
      <c r="AE2178" s="193"/>
      <c r="AF2178" s="193"/>
    </row>
    <row r="2179" spans="1:32">
      <c r="A2179" s="193"/>
      <c r="B2179" s="193"/>
      <c r="C2179" s="193"/>
      <c r="D2179" s="193"/>
      <c r="E2179" s="193"/>
      <c r="F2179" s="193"/>
      <c r="G2179" s="193"/>
      <c r="H2179" s="193"/>
      <c r="I2179" s="193"/>
      <c r="J2179" s="193"/>
      <c r="K2179" s="193"/>
      <c r="L2179" s="193"/>
      <c r="M2179" s="193"/>
      <c r="N2179" s="193"/>
      <c r="O2179" s="193"/>
      <c r="P2179" s="193"/>
      <c r="Q2179" s="193"/>
      <c r="R2179" s="193"/>
      <c r="S2179" s="193"/>
      <c r="T2179" s="193"/>
      <c r="U2179" s="193"/>
      <c r="V2179" s="1068"/>
      <c r="W2179" s="1068"/>
      <c r="X2179" s="1321"/>
      <c r="Y2179" s="1068"/>
      <c r="Z2179" s="193"/>
      <c r="AA2179" s="193"/>
      <c r="AB2179" s="193"/>
      <c r="AC2179" s="193"/>
      <c r="AD2179" s="193"/>
      <c r="AE2179" s="193"/>
      <c r="AF2179" s="193"/>
    </row>
    <row r="2180" spans="1:32">
      <c r="A2180" s="193"/>
      <c r="B2180" s="193"/>
      <c r="C2180" s="193"/>
      <c r="D2180" s="193"/>
      <c r="E2180" s="193"/>
      <c r="F2180" s="193"/>
      <c r="G2180" s="193"/>
      <c r="H2180" s="193"/>
      <c r="I2180" s="193"/>
      <c r="J2180" s="193"/>
      <c r="K2180" s="193"/>
      <c r="L2180" s="193"/>
      <c r="M2180" s="193"/>
      <c r="N2180" s="193"/>
      <c r="O2180" s="193"/>
      <c r="P2180" s="193"/>
      <c r="Q2180" s="193"/>
      <c r="R2180" s="193"/>
      <c r="S2180" s="193"/>
      <c r="T2180" s="193"/>
      <c r="U2180" s="193"/>
      <c r="V2180" s="1068"/>
      <c r="W2180" s="1068"/>
      <c r="X2180" s="1321"/>
      <c r="Y2180" s="1068"/>
      <c r="Z2180" s="193"/>
      <c r="AA2180" s="193"/>
      <c r="AB2180" s="193"/>
      <c r="AC2180" s="193"/>
      <c r="AD2180" s="193"/>
      <c r="AE2180" s="193"/>
      <c r="AF2180" s="193"/>
    </row>
    <row r="2181" spans="1:32">
      <c r="A2181" s="193"/>
      <c r="B2181" s="193"/>
      <c r="C2181" s="193"/>
      <c r="D2181" s="193"/>
      <c r="E2181" s="193"/>
      <c r="F2181" s="193"/>
      <c r="G2181" s="193"/>
      <c r="H2181" s="193"/>
      <c r="I2181" s="193"/>
      <c r="J2181" s="193"/>
      <c r="K2181" s="193"/>
      <c r="L2181" s="193"/>
      <c r="M2181" s="193"/>
      <c r="N2181" s="193"/>
      <c r="O2181" s="193"/>
      <c r="P2181" s="193"/>
      <c r="Q2181" s="193"/>
      <c r="R2181" s="193"/>
      <c r="S2181" s="193"/>
      <c r="T2181" s="193"/>
      <c r="U2181" s="193"/>
      <c r="V2181" s="1068"/>
      <c r="W2181" s="1068"/>
      <c r="X2181" s="1321"/>
      <c r="Y2181" s="1068"/>
      <c r="Z2181" s="193"/>
      <c r="AA2181" s="193"/>
      <c r="AB2181" s="193"/>
      <c r="AC2181" s="193"/>
      <c r="AD2181" s="193"/>
      <c r="AE2181" s="193"/>
      <c r="AF2181" s="193"/>
    </row>
    <row r="2182" spans="1:32">
      <c r="A2182" s="193"/>
      <c r="B2182" s="193"/>
      <c r="C2182" s="193"/>
      <c r="D2182" s="193"/>
      <c r="E2182" s="193"/>
      <c r="F2182" s="193"/>
      <c r="G2182" s="193"/>
      <c r="H2182" s="193"/>
      <c r="I2182" s="193"/>
      <c r="J2182" s="193"/>
      <c r="K2182" s="193"/>
      <c r="L2182" s="193"/>
      <c r="M2182" s="193"/>
      <c r="N2182" s="193"/>
      <c r="O2182" s="193"/>
      <c r="P2182" s="193"/>
      <c r="Q2182" s="193"/>
      <c r="R2182" s="193"/>
      <c r="S2182" s="193"/>
      <c r="T2182" s="193"/>
      <c r="U2182" s="193"/>
      <c r="V2182" s="1068"/>
      <c r="W2182" s="1068"/>
      <c r="X2182" s="1321"/>
      <c r="Y2182" s="1068"/>
      <c r="Z2182" s="193"/>
      <c r="AA2182" s="193"/>
      <c r="AB2182" s="193"/>
      <c r="AC2182" s="193"/>
      <c r="AD2182" s="193"/>
      <c r="AE2182" s="193"/>
      <c r="AF2182" s="193"/>
    </row>
    <row r="2183" spans="1:32">
      <c r="A2183" s="193"/>
      <c r="B2183" s="193"/>
      <c r="C2183" s="193"/>
      <c r="D2183" s="193"/>
      <c r="E2183" s="193"/>
      <c r="F2183" s="193"/>
      <c r="G2183" s="193"/>
      <c r="H2183" s="193"/>
      <c r="I2183" s="193"/>
      <c r="J2183" s="193"/>
      <c r="K2183" s="193"/>
      <c r="L2183" s="193"/>
      <c r="M2183" s="193"/>
      <c r="N2183" s="193"/>
      <c r="O2183" s="193"/>
      <c r="P2183" s="193"/>
      <c r="Q2183" s="193"/>
      <c r="R2183" s="193"/>
      <c r="S2183" s="193"/>
      <c r="T2183" s="193"/>
      <c r="U2183" s="193"/>
      <c r="V2183" s="1068"/>
      <c r="W2183" s="1068"/>
      <c r="X2183" s="1321"/>
      <c r="Y2183" s="1068"/>
      <c r="Z2183" s="193"/>
      <c r="AA2183" s="193"/>
      <c r="AB2183" s="193"/>
      <c r="AC2183" s="193"/>
      <c r="AD2183" s="193"/>
      <c r="AE2183" s="193"/>
      <c r="AF2183" s="193"/>
    </row>
    <row r="2184" spans="1:32">
      <c r="A2184" s="193"/>
      <c r="B2184" s="193"/>
      <c r="C2184" s="193"/>
      <c r="D2184" s="193"/>
      <c r="E2184" s="193"/>
      <c r="F2184" s="193"/>
      <c r="G2184" s="193"/>
      <c r="H2184" s="193"/>
      <c r="I2184" s="193"/>
      <c r="J2184" s="193"/>
      <c r="K2184" s="193"/>
      <c r="L2184" s="193"/>
      <c r="M2184" s="193"/>
      <c r="N2184" s="193"/>
      <c r="O2184" s="193"/>
      <c r="P2184" s="193"/>
      <c r="Q2184" s="193"/>
      <c r="R2184" s="193"/>
      <c r="S2184" s="193"/>
      <c r="T2184" s="193"/>
      <c r="U2184" s="193"/>
      <c r="V2184" s="1068"/>
      <c r="W2184" s="1068"/>
      <c r="X2184" s="1321"/>
      <c r="Y2184" s="1068"/>
      <c r="Z2184" s="193"/>
      <c r="AA2184" s="193"/>
      <c r="AB2184" s="193"/>
      <c r="AC2184" s="193"/>
      <c r="AD2184" s="193"/>
      <c r="AE2184" s="193"/>
      <c r="AF2184" s="193"/>
    </row>
    <row r="2185" spans="1:32">
      <c r="A2185" s="193"/>
      <c r="B2185" s="193"/>
      <c r="C2185" s="193"/>
      <c r="D2185" s="193"/>
      <c r="E2185" s="193"/>
      <c r="F2185" s="193"/>
      <c r="G2185" s="193"/>
      <c r="H2185" s="193"/>
      <c r="I2185" s="193"/>
      <c r="J2185" s="193"/>
      <c r="K2185" s="193"/>
      <c r="L2185" s="193"/>
      <c r="M2185" s="193"/>
      <c r="N2185" s="193"/>
      <c r="O2185" s="193"/>
      <c r="P2185" s="193"/>
      <c r="Q2185" s="193"/>
      <c r="R2185" s="193"/>
      <c r="S2185" s="193"/>
      <c r="T2185" s="193"/>
      <c r="U2185" s="193"/>
      <c r="V2185" s="1068"/>
      <c r="W2185" s="1068"/>
      <c r="X2185" s="1321"/>
      <c r="Y2185" s="1068"/>
      <c r="Z2185" s="193"/>
      <c r="AA2185" s="193"/>
      <c r="AB2185" s="193"/>
      <c r="AC2185" s="193"/>
      <c r="AD2185" s="193"/>
      <c r="AE2185" s="193"/>
      <c r="AF2185" s="193"/>
    </row>
    <row r="2186" spans="1:32">
      <c r="A2186" s="193"/>
      <c r="B2186" s="193"/>
      <c r="C2186" s="193"/>
      <c r="D2186" s="193"/>
      <c r="E2186" s="193"/>
      <c r="F2186" s="193"/>
      <c r="G2186" s="193"/>
      <c r="H2186" s="193"/>
      <c r="I2186" s="193"/>
      <c r="J2186" s="193"/>
      <c r="K2186" s="193"/>
      <c r="L2186" s="193"/>
      <c r="M2186" s="193"/>
      <c r="N2186" s="193"/>
      <c r="O2186" s="193"/>
      <c r="P2186" s="193"/>
      <c r="Q2186" s="193"/>
      <c r="R2186" s="193"/>
      <c r="S2186" s="193"/>
      <c r="T2186" s="193"/>
      <c r="U2186" s="193"/>
      <c r="V2186" s="1068"/>
      <c r="W2186" s="1068"/>
      <c r="X2186" s="1321"/>
      <c r="Y2186" s="1068"/>
      <c r="Z2186" s="193"/>
      <c r="AA2186" s="193"/>
      <c r="AB2186" s="193"/>
      <c r="AC2186" s="193"/>
      <c r="AD2186" s="193"/>
      <c r="AE2186" s="193"/>
      <c r="AF2186" s="193"/>
    </row>
    <row r="2187" spans="1:32">
      <c r="A2187" s="193"/>
      <c r="B2187" s="193"/>
      <c r="C2187" s="193"/>
      <c r="D2187" s="193"/>
      <c r="E2187" s="193"/>
      <c r="F2187" s="193"/>
      <c r="G2187" s="193"/>
      <c r="H2187" s="193"/>
      <c r="I2187" s="193"/>
      <c r="J2187" s="193"/>
      <c r="K2187" s="193"/>
      <c r="L2187" s="193"/>
      <c r="M2187" s="193"/>
      <c r="N2187" s="193"/>
      <c r="O2187" s="193"/>
      <c r="P2187" s="193"/>
      <c r="Q2187" s="193"/>
      <c r="R2187" s="193"/>
      <c r="S2187" s="193"/>
      <c r="T2187" s="193"/>
      <c r="U2187" s="193"/>
      <c r="V2187" s="1068"/>
      <c r="W2187" s="1068"/>
      <c r="X2187" s="1321"/>
      <c r="Y2187" s="1068"/>
      <c r="Z2187" s="193"/>
      <c r="AA2187" s="193"/>
      <c r="AB2187" s="193"/>
      <c r="AC2187" s="193"/>
      <c r="AD2187" s="193"/>
      <c r="AE2187" s="193"/>
      <c r="AF2187" s="193"/>
    </row>
    <row r="2188" spans="1:32">
      <c r="A2188" s="193"/>
      <c r="B2188" s="193"/>
      <c r="C2188" s="193"/>
      <c r="D2188" s="193"/>
      <c r="E2188" s="193"/>
      <c r="F2188" s="193"/>
      <c r="G2188" s="193"/>
      <c r="H2188" s="193"/>
      <c r="I2188" s="193"/>
      <c r="J2188" s="193"/>
      <c r="K2188" s="193"/>
      <c r="L2188" s="193"/>
      <c r="M2188" s="193"/>
      <c r="N2188" s="193"/>
      <c r="O2188" s="193"/>
      <c r="P2188" s="193"/>
      <c r="Q2188" s="193"/>
      <c r="R2188" s="193"/>
      <c r="S2188" s="193"/>
      <c r="T2188" s="193"/>
      <c r="U2188" s="193"/>
      <c r="V2188" s="1068"/>
      <c r="W2188" s="1068"/>
      <c r="X2188" s="1321"/>
      <c r="Y2188" s="1068"/>
      <c r="Z2188" s="193"/>
      <c r="AA2188" s="193"/>
      <c r="AB2188" s="193"/>
      <c r="AC2188" s="193"/>
      <c r="AD2188" s="193"/>
      <c r="AE2188" s="193"/>
      <c r="AF2188" s="193"/>
    </row>
    <row r="2189" spans="1:32">
      <c r="A2189" s="193"/>
      <c r="B2189" s="193"/>
      <c r="C2189" s="193"/>
      <c r="D2189" s="193"/>
      <c r="E2189" s="193"/>
      <c r="F2189" s="193"/>
      <c r="G2189" s="193"/>
      <c r="H2189" s="193"/>
      <c r="I2189" s="193"/>
      <c r="J2189" s="193"/>
      <c r="K2189" s="193"/>
      <c r="L2189" s="193"/>
      <c r="M2189" s="193"/>
      <c r="N2189" s="193"/>
      <c r="O2189" s="193"/>
      <c r="P2189" s="193"/>
      <c r="Q2189" s="193"/>
      <c r="R2189" s="193"/>
      <c r="S2189" s="193"/>
      <c r="T2189" s="193"/>
      <c r="U2189" s="193"/>
      <c r="V2189" s="1068"/>
      <c r="W2189" s="1068"/>
      <c r="X2189" s="1321"/>
      <c r="Y2189" s="1068"/>
      <c r="Z2189" s="193"/>
      <c r="AA2189" s="193"/>
      <c r="AB2189" s="193"/>
      <c r="AC2189" s="193"/>
      <c r="AD2189" s="193"/>
      <c r="AE2189" s="193"/>
      <c r="AF2189" s="193"/>
    </row>
    <row r="2190" spans="1:32">
      <c r="A2190" s="193"/>
      <c r="B2190" s="193"/>
      <c r="C2190" s="193"/>
      <c r="D2190" s="193"/>
      <c r="E2190" s="193"/>
      <c r="F2190" s="193"/>
      <c r="G2190" s="193"/>
      <c r="H2190" s="193"/>
      <c r="I2190" s="193"/>
      <c r="J2190" s="193"/>
      <c r="K2190" s="193"/>
      <c r="L2190" s="193"/>
      <c r="M2190" s="193"/>
      <c r="N2190" s="193"/>
      <c r="O2190" s="193"/>
      <c r="P2190" s="193"/>
      <c r="Q2190" s="193"/>
      <c r="R2190" s="193"/>
      <c r="S2190" s="193"/>
      <c r="T2190" s="193"/>
      <c r="U2190" s="193"/>
      <c r="V2190" s="1068"/>
      <c r="W2190" s="1068"/>
      <c r="X2190" s="1321"/>
      <c r="Y2190" s="1068"/>
      <c r="Z2190" s="193"/>
      <c r="AA2190" s="193"/>
      <c r="AB2190" s="193"/>
      <c r="AC2190" s="193"/>
      <c r="AD2190" s="193"/>
      <c r="AE2190" s="193"/>
      <c r="AF2190" s="193"/>
    </row>
    <row r="2191" spans="1:32">
      <c r="A2191" s="193"/>
      <c r="B2191" s="193"/>
      <c r="C2191" s="193"/>
      <c r="D2191" s="193"/>
      <c r="E2191" s="193"/>
      <c r="F2191" s="193"/>
      <c r="G2191" s="193"/>
      <c r="H2191" s="193"/>
      <c r="I2191" s="193"/>
      <c r="J2191" s="193"/>
      <c r="K2191" s="193"/>
      <c r="L2191" s="193"/>
      <c r="M2191" s="193"/>
      <c r="N2191" s="193"/>
      <c r="O2191" s="193"/>
      <c r="P2191" s="193"/>
      <c r="Q2191" s="193"/>
      <c r="R2191" s="193"/>
      <c r="S2191" s="193"/>
      <c r="T2191" s="193"/>
      <c r="U2191" s="193"/>
      <c r="V2191" s="1068"/>
      <c r="W2191" s="1068"/>
      <c r="X2191" s="1321"/>
      <c r="Y2191" s="1068"/>
      <c r="Z2191" s="193"/>
      <c r="AA2191" s="193"/>
      <c r="AB2191" s="193"/>
      <c r="AC2191" s="193"/>
      <c r="AD2191" s="193"/>
      <c r="AE2191" s="193"/>
      <c r="AF2191" s="193"/>
    </row>
    <row r="2192" spans="1:32">
      <c r="A2192" s="193"/>
      <c r="B2192" s="193"/>
      <c r="C2192" s="193"/>
      <c r="D2192" s="193"/>
      <c r="E2192" s="193"/>
      <c r="F2192" s="193"/>
      <c r="G2192" s="193"/>
      <c r="H2192" s="193"/>
      <c r="I2192" s="193"/>
      <c r="J2192" s="193"/>
      <c r="K2192" s="193"/>
      <c r="L2192" s="193"/>
      <c r="M2192" s="193"/>
      <c r="N2192" s="193"/>
      <c r="O2192" s="193"/>
      <c r="P2192" s="193"/>
      <c r="Q2192" s="193"/>
      <c r="R2192" s="193"/>
      <c r="S2192" s="193"/>
      <c r="T2192" s="193"/>
      <c r="U2192" s="193"/>
      <c r="V2192" s="1068"/>
      <c r="W2192" s="1068"/>
      <c r="X2192" s="1321"/>
      <c r="Y2192" s="1068"/>
      <c r="Z2192" s="193"/>
      <c r="AA2192" s="193"/>
      <c r="AB2192" s="193"/>
      <c r="AC2192" s="193"/>
      <c r="AD2192" s="193"/>
      <c r="AE2192" s="193"/>
      <c r="AF2192" s="193"/>
    </row>
    <row r="2193" spans="1:32">
      <c r="A2193" s="193"/>
      <c r="B2193" s="193"/>
      <c r="C2193" s="193"/>
      <c r="D2193" s="193"/>
      <c r="E2193" s="193"/>
      <c r="F2193" s="193"/>
      <c r="G2193" s="193"/>
      <c r="H2193" s="193"/>
      <c r="I2193" s="193"/>
      <c r="J2193" s="193"/>
      <c r="K2193" s="193"/>
      <c r="L2193" s="193"/>
      <c r="M2193" s="193"/>
      <c r="N2193" s="193"/>
      <c r="O2193" s="193"/>
      <c r="P2193" s="193"/>
      <c r="Q2193" s="193"/>
      <c r="R2193" s="193"/>
      <c r="S2193" s="193"/>
      <c r="T2193" s="193"/>
      <c r="U2193" s="193"/>
      <c r="V2193" s="1068"/>
      <c r="W2193" s="1068"/>
      <c r="X2193" s="1321"/>
      <c r="Y2193" s="1068"/>
      <c r="Z2193" s="193"/>
      <c r="AA2193" s="193"/>
      <c r="AB2193" s="193"/>
      <c r="AC2193" s="193"/>
      <c r="AD2193" s="193"/>
      <c r="AE2193" s="193"/>
      <c r="AF2193" s="193"/>
    </row>
    <row r="2194" spans="1:32">
      <c r="A2194" s="193"/>
      <c r="B2194" s="193"/>
      <c r="C2194" s="193"/>
      <c r="D2194" s="193"/>
      <c r="E2194" s="193"/>
      <c r="F2194" s="193"/>
      <c r="G2194" s="193"/>
      <c r="H2194" s="193"/>
      <c r="I2194" s="193"/>
      <c r="J2194" s="193"/>
      <c r="K2194" s="193"/>
      <c r="L2194" s="193"/>
      <c r="M2194" s="193"/>
      <c r="N2194" s="193"/>
      <c r="O2194" s="193"/>
      <c r="P2194" s="193"/>
      <c r="Q2194" s="193"/>
      <c r="R2194" s="193"/>
      <c r="S2194" s="193"/>
      <c r="T2194" s="193"/>
      <c r="U2194" s="193"/>
      <c r="V2194" s="1068"/>
      <c r="W2194" s="1068"/>
      <c r="X2194" s="1321"/>
      <c r="Y2194" s="1068"/>
      <c r="Z2194" s="193"/>
      <c r="AA2194" s="193"/>
      <c r="AB2194" s="193"/>
      <c r="AC2194" s="193"/>
      <c r="AD2194" s="193"/>
      <c r="AE2194" s="193"/>
      <c r="AF2194" s="193"/>
    </row>
    <row r="2195" spans="1:32">
      <c r="A2195" s="193"/>
      <c r="B2195" s="193"/>
      <c r="C2195" s="193"/>
      <c r="D2195" s="193"/>
      <c r="E2195" s="193"/>
      <c r="F2195" s="193"/>
      <c r="G2195" s="193"/>
      <c r="H2195" s="193"/>
      <c r="I2195" s="193"/>
      <c r="J2195" s="193"/>
      <c r="K2195" s="193"/>
      <c r="L2195" s="193"/>
      <c r="M2195" s="193"/>
      <c r="N2195" s="193"/>
      <c r="O2195" s="193"/>
      <c r="P2195" s="193"/>
      <c r="Q2195" s="193"/>
      <c r="R2195" s="193"/>
      <c r="S2195" s="193"/>
      <c r="T2195" s="193"/>
      <c r="U2195" s="193"/>
      <c r="V2195" s="1068"/>
      <c r="W2195" s="1068"/>
      <c r="X2195" s="1321"/>
      <c r="Y2195" s="1068"/>
      <c r="Z2195" s="193"/>
      <c r="AA2195" s="193"/>
      <c r="AB2195" s="193"/>
      <c r="AC2195" s="193"/>
      <c r="AD2195" s="193"/>
      <c r="AE2195" s="193"/>
      <c r="AF2195" s="193"/>
    </row>
    <row r="2196" spans="1:32">
      <c r="A2196" s="193"/>
      <c r="B2196" s="193"/>
      <c r="C2196" s="193"/>
      <c r="D2196" s="193"/>
      <c r="E2196" s="193"/>
      <c r="F2196" s="193"/>
      <c r="G2196" s="193"/>
      <c r="H2196" s="193"/>
      <c r="I2196" s="193"/>
      <c r="J2196" s="193"/>
      <c r="K2196" s="193"/>
      <c r="L2196" s="193"/>
      <c r="M2196" s="193"/>
      <c r="N2196" s="193"/>
      <c r="O2196" s="193"/>
      <c r="P2196" s="193"/>
      <c r="Q2196" s="193"/>
      <c r="R2196" s="193"/>
      <c r="S2196" s="193"/>
      <c r="T2196" s="193"/>
      <c r="U2196" s="193"/>
      <c r="V2196" s="1068"/>
      <c r="W2196" s="1068"/>
      <c r="X2196" s="1321"/>
      <c r="Y2196" s="1068"/>
      <c r="Z2196" s="193"/>
      <c r="AA2196" s="193"/>
      <c r="AB2196" s="193"/>
      <c r="AC2196" s="193"/>
      <c r="AD2196" s="193"/>
      <c r="AE2196" s="193"/>
      <c r="AF2196" s="193"/>
    </row>
    <row r="2197" spans="1:32">
      <c r="A2197" s="193"/>
      <c r="B2197" s="193"/>
      <c r="C2197" s="193"/>
      <c r="D2197" s="193"/>
      <c r="E2197" s="193"/>
      <c r="F2197" s="193"/>
      <c r="G2197" s="193"/>
      <c r="H2197" s="193"/>
      <c r="I2197" s="193"/>
      <c r="J2197" s="193"/>
      <c r="K2197" s="193"/>
      <c r="L2197" s="193"/>
      <c r="M2197" s="193"/>
      <c r="N2197" s="193"/>
      <c r="O2197" s="193"/>
      <c r="P2197" s="193"/>
      <c r="Q2197" s="193"/>
      <c r="R2197" s="193"/>
      <c r="S2197" s="193"/>
      <c r="T2197" s="193"/>
      <c r="U2197" s="193"/>
      <c r="V2197" s="1068"/>
      <c r="W2197" s="1068"/>
      <c r="X2197" s="1321"/>
      <c r="Y2197" s="1068"/>
      <c r="Z2197" s="193"/>
      <c r="AA2197" s="193"/>
      <c r="AB2197" s="193"/>
      <c r="AC2197" s="193"/>
      <c r="AD2197" s="193"/>
      <c r="AE2197" s="193"/>
      <c r="AF2197" s="193"/>
    </row>
    <row r="2198" spans="1:32">
      <c r="A2198" s="193"/>
      <c r="B2198" s="193"/>
      <c r="C2198" s="193"/>
      <c r="D2198" s="193"/>
      <c r="E2198" s="193"/>
      <c r="F2198" s="193"/>
      <c r="G2198" s="193"/>
      <c r="H2198" s="193"/>
      <c r="I2198" s="193"/>
      <c r="J2198" s="193"/>
      <c r="K2198" s="193"/>
      <c r="L2198" s="193"/>
      <c r="M2198" s="193"/>
      <c r="N2198" s="193"/>
      <c r="O2198" s="193"/>
      <c r="P2198" s="193"/>
      <c r="Q2198" s="193"/>
      <c r="R2198" s="193"/>
      <c r="S2198" s="193"/>
      <c r="T2198" s="193"/>
      <c r="U2198" s="193"/>
      <c r="V2198" s="1068"/>
      <c r="W2198" s="1068"/>
      <c r="X2198" s="1321"/>
      <c r="Y2198" s="1068"/>
      <c r="Z2198" s="193"/>
      <c r="AA2198" s="193"/>
      <c r="AB2198" s="193"/>
      <c r="AC2198" s="193"/>
      <c r="AD2198" s="193"/>
      <c r="AE2198" s="193"/>
      <c r="AF2198" s="193"/>
    </row>
    <row r="2199" spans="1:32">
      <c r="A2199" s="193"/>
      <c r="B2199" s="193"/>
      <c r="C2199" s="193"/>
      <c r="D2199" s="193"/>
      <c r="E2199" s="193"/>
      <c r="F2199" s="193"/>
      <c r="G2199" s="193"/>
      <c r="H2199" s="193"/>
      <c r="I2199" s="193"/>
      <c r="J2199" s="193"/>
      <c r="K2199" s="193"/>
      <c r="L2199" s="193"/>
      <c r="M2199" s="193"/>
      <c r="N2199" s="193"/>
      <c r="O2199" s="193"/>
      <c r="P2199" s="193"/>
      <c r="Q2199" s="193"/>
      <c r="R2199" s="193"/>
      <c r="S2199" s="193"/>
      <c r="T2199" s="193"/>
      <c r="U2199" s="193"/>
      <c r="V2199" s="1068"/>
      <c r="W2199" s="1068"/>
      <c r="X2199" s="1321"/>
      <c r="Y2199" s="1068"/>
      <c r="Z2199" s="193"/>
      <c r="AA2199" s="193"/>
      <c r="AB2199" s="193"/>
      <c r="AC2199" s="193"/>
      <c r="AD2199" s="193"/>
      <c r="AE2199" s="193"/>
      <c r="AF2199" s="193"/>
    </row>
    <row r="2200" spans="1:32">
      <c r="A2200" s="193"/>
      <c r="B2200" s="193"/>
      <c r="C2200" s="193"/>
      <c r="D2200" s="193"/>
      <c r="E2200" s="193"/>
      <c r="F2200" s="193"/>
      <c r="G2200" s="193"/>
      <c r="H2200" s="193"/>
      <c r="I2200" s="193"/>
      <c r="J2200" s="193"/>
      <c r="K2200" s="193"/>
      <c r="L2200" s="193"/>
      <c r="M2200" s="193"/>
      <c r="N2200" s="193"/>
      <c r="O2200" s="193"/>
      <c r="P2200" s="193"/>
      <c r="Q2200" s="193"/>
      <c r="R2200" s="193"/>
      <c r="S2200" s="193"/>
      <c r="T2200" s="193"/>
      <c r="U2200" s="193"/>
      <c r="V2200" s="1068"/>
      <c r="W2200" s="1068"/>
      <c r="X2200" s="1321"/>
      <c r="Y2200" s="1068"/>
      <c r="Z2200" s="193"/>
      <c r="AA2200" s="193"/>
      <c r="AB2200" s="193"/>
      <c r="AC2200" s="193"/>
      <c r="AD2200" s="193"/>
      <c r="AE2200" s="193"/>
      <c r="AF2200" s="193"/>
    </row>
    <row r="2201" spans="1:32">
      <c r="A2201" s="193"/>
      <c r="B2201" s="193"/>
      <c r="C2201" s="193"/>
      <c r="D2201" s="193"/>
      <c r="E2201" s="193"/>
      <c r="F2201" s="193"/>
      <c r="G2201" s="193"/>
      <c r="H2201" s="193"/>
      <c r="I2201" s="193"/>
      <c r="J2201" s="193"/>
      <c r="K2201" s="193"/>
      <c r="L2201" s="193"/>
      <c r="M2201" s="193"/>
      <c r="N2201" s="193"/>
      <c r="O2201" s="193"/>
      <c r="P2201" s="193"/>
      <c r="Q2201" s="193"/>
      <c r="R2201" s="193"/>
      <c r="S2201" s="193"/>
      <c r="T2201" s="193"/>
      <c r="U2201" s="193"/>
      <c r="V2201" s="1068"/>
      <c r="W2201" s="1068"/>
      <c r="X2201" s="1321"/>
      <c r="Y2201" s="1068"/>
      <c r="Z2201" s="193"/>
      <c r="AA2201" s="193"/>
      <c r="AB2201" s="193"/>
      <c r="AC2201" s="193"/>
      <c r="AD2201" s="193"/>
      <c r="AE2201" s="193"/>
      <c r="AF2201" s="193"/>
    </row>
    <row r="2202" spans="1:32">
      <c r="A2202" s="193"/>
      <c r="B2202" s="193"/>
      <c r="C2202" s="193"/>
      <c r="D2202" s="193"/>
      <c r="E2202" s="193"/>
      <c r="F2202" s="193"/>
      <c r="G2202" s="193"/>
      <c r="H2202" s="193"/>
      <c r="I2202" s="193"/>
      <c r="J2202" s="193"/>
      <c r="K2202" s="193"/>
      <c r="L2202" s="193"/>
      <c r="M2202" s="193"/>
      <c r="N2202" s="193"/>
      <c r="O2202" s="193"/>
      <c r="P2202" s="193"/>
      <c r="Q2202" s="193"/>
      <c r="R2202" s="193"/>
      <c r="S2202" s="193"/>
      <c r="T2202" s="193"/>
      <c r="U2202" s="193"/>
      <c r="V2202" s="1068"/>
      <c r="W2202" s="1068"/>
      <c r="X2202" s="1321"/>
      <c r="Y2202" s="1068"/>
      <c r="Z2202" s="193"/>
      <c r="AA2202" s="193"/>
      <c r="AB2202" s="193"/>
      <c r="AC2202" s="193"/>
      <c r="AD2202" s="193"/>
      <c r="AE2202" s="193"/>
      <c r="AF2202" s="193"/>
    </row>
    <row r="2203" spans="1:32">
      <c r="A2203" s="193"/>
      <c r="B2203" s="193"/>
      <c r="C2203" s="193"/>
      <c r="D2203" s="193"/>
      <c r="E2203" s="193"/>
      <c r="F2203" s="193"/>
      <c r="G2203" s="193"/>
      <c r="H2203" s="193"/>
      <c r="I2203" s="193"/>
      <c r="J2203" s="193"/>
      <c r="K2203" s="193"/>
      <c r="L2203" s="193"/>
      <c r="M2203" s="193"/>
      <c r="N2203" s="193"/>
      <c r="O2203" s="193"/>
      <c r="P2203" s="193"/>
      <c r="Q2203" s="193"/>
      <c r="R2203" s="193"/>
      <c r="S2203" s="193"/>
      <c r="T2203" s="193"/>
      <c r="U2203" s="193"/>
      <c r="V2203" s="1068"/>
      <c r="W2203" s="1068"/>
      <c r="X2203" s="1321"/>
      <c r="Y2203" s="1068"/>
      <c r="Z2203" s="193"/>
      <c r="AA2203" s="193"/>
      <c r="AB2203" s="193"/>
      <c r="AC2203" s="193"/>
      <c r="AD2203" s="193"/>
      <c r="AE2203" s="193"/>
      <c r="AF2203" s="193"/>
    </row>
    <row r="2204" spans="1:32">
      <c r="A2204" s="193"/>
      <c r="B2204" s="193"/>
      <c r="C2204" s="193"/>
      <c r="D2204" s="193"/>
      <c r="E2204" s="193"/>
      <c r="F2204" s="193"/>
      <c r="G2204" s="193"/>
      <c r="H2204" s="193"/>
      <c r="I2204" s="193"/>
      <c r="J2204" s="193"/>
      <c r="K2204" s="193"/>
      <c r="L2204" s="193"/>
      <c r="M2204" s="193"/>
      <c r="N2204" s="193"/>
      <c r="O2204" s="193"/>
      <c r="P2204" s="193"/>
      <c r="Q2204" s="193"/>
      <c r="R2204" s="193"/>
      <c r="S2204" s="193"/>
      <c r="T2204" s="193"/>
      <c r="U2204" s="193"/>
      <c r="V2204" s="1068"/>
      <c r="W2204" s="1068"/>
      <c r="X2204" s="1321"/>
      <c r="Y2204" s="1068"/>
      <c r="Z2204" s="193"/>
      <c r="AA2204" s="193"/>
      <c r="AB2204" s="193"/>
      <c r="AC2204" s="193"/>
      <c r="AD2204" s="193"/>
      <c r="AE2204" s="193"/>
      <c r="AF2204" s="193"/>
    </row>
    <row r="2205" spans="1:32">
      <c r="A2205" s="193"/>
      <c r="B2205" s="193"/>
      <c r="C2205" s="193"/>
      <c r="D2205" s="193"/>
      <c r="E2205" s="193"/>
      <c r="F2205" s="193"/>
      <c r="G2205" s="193"/>
      <c r="H2205" s="193"/>
      <c r="I2205" s="193"/>
      <c r="J2205" s="193"/>
      <c r="K2205" s="193"/>
      <c r="L2205" s="193"/>
      <c r="M2205" s="193"/>
      <c r="N2205" s="193"/>
      <c r="O2205" s="193"/>
      <c r="P2205" s="193"/>
      <c r="Q2205" s="193"/>
      <c r="R2205" s="193"/>
      <c r="S2205" s="193"/>
      <c r="T2205" s="193"/>
      <c r="U2205" s="193"/>
      <c r="V2205" s="1068"/>
      <c r="W2205" s="1068"/>
      <c r="X2205" s="1321"/>
      <c r="Y2205" s="1068"/>
      <c r="Z2205" s="193"/>
      <c r="AA2205" s="193"/>
      <c r="AB2205" s="193"/>
      <c r="AC2205" s="193"/>
      <c r="AD2205" s="193"/>
      <c r="AE2205" s="193"/>
      <c r="AF2205" s="193"/>
    </row>
    <row r="2206" spans="1:32">
      <c r="A2206" s="193"/>
      <c r="B2206" s="193"/>
      <c r="C2206" s="193"/>
      <c r="D2206" s="193"/>
      <c r="E2206" s="193"/>
      <c r="F2206" s="193"/>
      <c r="G2206" s="193"/>
      <c r="H2206" s="193"/>
      <c r="I2206" s="193"/>
      <c r="J2206" s="193"/>
      <c r="K2206" s="193"/>
      <c r="L2206" s="193"/>
      <c r="M2206" s="193"/>
      <c r="N2206" s="193"/>
      <c r="O2206" s="193"/>
      <c r="P2206" s="193"/>
      <c r="Q2206" s="193"/>
      <c r="R2206" s="193"/>
      <c r="S2206" s="193"/>
      <c r="T2206" s="193"/>
      <c r="U2206" s="193"/>
      <c r="V2206" s="1068"/>
      <c r="W2206" s="1068"/>
      <c r="X2206" s="1321"/>
      <c r="Y2206" s="1068"/>
      <c r="Z2206" s="193"/>
      <c r="AA2206" s="193"/>
      <c r="AB2206" s="193"/>
      <c r="AC2206" s="193"/>
      <c r="AD2206" s="193"/>
      <c r="AE2206" s="193"/>
      <c r="AF2206" s="193"/>
    </row>
    <row r="2207" spans="1:32">
      <c r="A2207" s="193"/>
      <c r="B2207" s="193"/>
      <c r="C2207" s="193"/>
      <c r="D2207" s="193"/>
      <c r="E2207" s="193"/>
      <c r="F2207" s="193"/>
      <c r="G2207" s="193"/>
      <c r="H2207" s="193"/>
      <c r="I2207" s="193"/>
      <c r="J2207" s="193"/>
      <c r="K2207" s="193"/>
      <c r="L2207" s="193"/>
      <c r="M2207" s="193"/>
      <c r="N2207" s="193"/>
      <c r="O2207" s="193"/>
      <c r="P2207" s="193"/>
      <c r="Q2207" s="193"/>
      <c r="R2207" s="193"/>
      <c r="S2207" s="193"/>
      <c r="T2207" s="193"/>
      <c r="U2207" s="193"/>
      <c r="V2207" s="1068"/>
      <c r="W2207" s="1068"/>
      <c r="X2207" s="1321"/>
      <c r="Y2207" s="1068"/>
      <c r="Z2207" s="193"/>
      <c r="AA2207" s="193"/>
      <c r="AB2207" s="193"/>
      <c r="AC2207" s="193"/>
      <c r="AD2207" s="193"/>
      <c r="AE2207" s="193"/>
      <c r="AF2207" s="193"/>
    </row>
    <row r="2208" spans="1:32">
      <c r="A2208" s="193"/>
      <c r="B2208" s="193"/>
      <c r="C2208" s="193"/>
      <c r="D2208" s="193"/>
      <c r="E2208" s="193"/>
      <c r="F2208" s="193"/>
      <c r="G2208" s="193"/>
      <c r="H2208" s="193"/>
      <c r="I2208" s="193"/>
      <c r="J2208" s="193"/>
      <c r="K2208" s="193"/>
      <c r="L2208" s="193"/>
      <c r="M2208" s="193"/>
      <c r="N2208" s="193"/>
      <c r="O2208" s="193"/>
      <c r="P2208" s="193"/>
      <c r="Q2208" s="193"/>
      <c r="R2208" s="193"/>
      <c r="S2208" s="193"/>
      <c r="T2208" s="193"/>
      <c r="U2208" s="193"/>
      <c r="V2208" s="1068"/>
      <c r="W2208" s="1068"/>
      <c r="X2208" s="1321"/>
      <c r="Y2208" s="1068"/>
      <c r="Z2208" s="193"/>
      <c r="AA2208" s="193"/>
      <c r="AB2208" s="193"/>
      <c r="AC2208" s="193"/>
      <c r="AD2208" s="193"/>
      <c r="AE2208" s="193"/>
      <c r="AF2208" s="193"/>
    </row>
    <row r="2209" spans="1:32">
      <c r="A2209" s="193"/>
      <c r="B2209" s="193"/>
      <c r="C2209" s="193"/>
      <c r="D2209" s="193"/>
      <c r="E2209" s="193"/>
      <c r="F2209" s="193"/>
      <c r="G2209" s="193"/>
      <c r="H2209" s="193"/>
      <c r="I2209" s="193"/>
      <c r="J2209" s="193"/>
      <c r="K2209" s="193"/>
      <c r="L2209" s="193"/>
      <c r="M2209" s="193"/>
      <c r="N2209" s="193"/>
      <c r="O2209" s="193"/>
      <c r="P2209" s="193"/>
      <c r="Q2209" s="193"/>
      <c r="R2209" s="193"/>
      <c r="S2209" s="193"/>
      <c r="T2209" s="193"/>
      <c r="U2209" s="193"/>
      <c r="V2209" s="1068"/>
      <c r="W2209" s="1068"/>
      <c r="X2209" s="1321"/>
      <c r="Y2209" s="1068"/>
      <c r="Z2209" s="193"/>
      <c r="AA2209" s="193"/>
      <c r="AB2209" s="193"/>
      <c r="AC2209" s="193"/>
      <c r="AD2209" s="193"/>
      <c r="AE2209" s="193"/>
      <c r="AF2209" s="193"/>
    </row>
    <row r="2210" spans="1:32">
      <c r="A2210" s="193"/>
      <c r="B2210" s="193"/>
      <c r="C2210" s="193"/>
      <c r="D2210" s="193"/>
      <c r="E2210" s="193"/>
      <c r="F2210" s="193"/>
      <c r="G2210" s="193"/>
      <c r="H2210" s="193"/>
      <c r="I2210" s="193"/>
      <c r="J2210" s="193"/>
      <c r="K2210" s="193"/>
      <c r="L2210" s="193"/>
      <c r="M2210" s="193"/>
      <c r="N2210" s="193"/>
      <c r="O2210" s="193"/>
      <c r="P2210" s="193"/>
      <c r="Q2210" s="193"/>
      <c r="R2210" s="193"/>
      <c r="S2210" s="193"/>
      <c r="T2210" s="193"/>
      <c r="U2210" s="193"/>
      <c r="V2210" s="1068"/>
      <c r="W2210" s="1068"/>
      <c r="X2210" s="1321"/>
      <c r="Y2210" s="1068"/>
      <c r="Z2210" s="193"/>
      <c r="AA2210" s="193"/>
      <c r="AB2210" s="193"/>
      <c r="AC2210" s="193"/>
      <c r="AD2210" s="193"/>
      <c r="AE2210" s="193"/>
      <c r="AF2210" s="193"/>
    </row>
    <row r="2211" spans="1:32">
      <c r="A2211" s="193"/>
      <c r="B2211" s="193"/>
      <c r="C2211" s="193"/>
      <c r="D2211" s="193"/>
      <c r="E2211" s="193"/>
      <c r="F2211" s="193"/>
      <c r="G2211" s="193"/>
      <c r="H2211" s="193"/>
      <c r="I2211" s="193"/>
      <c r="J2211" s="193"/>
      <c r="K2211" s="193"/>
      <c r="L2211" s="193"/>
      <c r="M2211" s="193"/>
      <c r="N2211" s="193"/>
      <c r="O2211" s="193"/>
      <c r="P2211" s="193"/>
      <c r="Q2211" s="193"/>
      <c r="R2211" s="193"/>
      <c r="S2211" s="193"/>
      <c r="T2211" s="193"/>
      <c r="U2211" s="193"/>
      <c r="V2211" s="1068"/>
      <c r="W2211" s="1068"/>
      <c r="X2211" s="1321"/>
      <c r="Y2211" s="1068"/>
      <c r="Z2211" s="193"/>
      <c r="AA2211" s="193"/>
      <c r="AB2211" s="193"/>
      <c r="AC2211" s="193"/>
      <c r="AD2211" s="193"/>
      <c r="AE2211" s="193"/>
      <c r="AF2211" s="193"/>
    </row>
    <row r="2212" spans="1:32">
      <c r="A2212" s="193"/>
      <c r="B2212" s="193"/>
      <c r="C2212" s="193"/>
      <c r="D2212" s="193"/>
      <c r="E2212" s="193"/>
      <c r="F2212" s="193"/>
      <c r="G2212" s="193"/>
      <c r="H2212" s="193"/>
      <c r="I2212" s="193"/>
      <c r="J2212" s="193"/>
      <c r="K2212" s="193"/>
      <c r="L2212" s="193"/>
      <c r="M2212" s="193"/>
      <c r="N2212" s="193"/>
      <c r="O2212" s="193"/>
      <c r="P2212" s="193"/>
      <c r="Q2212" s="193"/>
      <c r="R2212" s="193"/>
      <c r="S2212" s="193"/>
      <c r="T2212" s="193"/>
      <c r="U2212" s="193"/>
      <c r="V2212" s="1068"/>
      <c r="W2212" s="1068"/>
      <c r="X2212" s="1321"/>
      <c r="Y2212" s="1068"/>
      <c r="Z2212" s="193"/>
      <c r="AA2212" s="193"/>
      <c r="AB2212" s="193"/>
      <c r="AC2212" s="193"/>
      <c r="AD2212" s="193"/>
      <c r="AE2212" s="193"/>
      <c r="AF2212" s="193"/>
    </row>
    <row r="2213" spans="1:32">
      <c r="A2213" s="193"/>
      <c r="B2213" s="193"/>
      <c r="C2213" s="193"/>
      <c r="D2213" s="193"/>
      <c r="E2213" s="193"/>
      <c r="F2213" s="193"/>
      <c r="G2213" s="193"/>
      <c r="H2213" s="193"/>
      <c r="I2213" s="193"/>
      <c r="J2213" s="193"/>
      <c r="K2213" s="193"/>
      <c r="L2213" s="193"/>
      <c r="M2213" s="193"/>
      <c r="N2213" s="193"/>
      <c r="O2213" s="193"/>
      <c r="P2213" s="193"/>
      <c r="Q2213" s="193"/>
      <c r="R2213" s="193"/>
      <c r="S2213" s="193"/>
      <c r="T2213" s="193"/>
      <c r="U2213" s="193"/>
      <c r="V2213" s="1068"/>
      <c r="W2213" s="1068"/>
      <c r="X2213" s="1321"/>
      <c r="Y2213" s="1068"/>
      <c r="Z2213" s="193"/>
      <c r="AA2213" s="193"/>
      <c r="AB2213" s="193"/>
      <c r="AC2213" s="193"/>
      <c r="AD2213" s="193"/>
      <c r="AE2213" s="193"/>
      <c r="AF2213" s="193"/>
    </row>
    <row r="2214" spans="1:32">
      <c r="A2214" s="193"/>
      <c r="B2214" s="193"/>
      <c r="C2214" s="193"/>
      <c r="D2214" s="193"/>
      <c r="E2214" s="193"/>
      <c r="F2214" s="193"/>
      <c r="G2214" s="193"/>
      <c r="H2214" s="193"/>
      <c r="I2214" s="193"/>
      <c r="J2214" s="193"/>
      <c r="K2214" s="193"/>
      <c r="L2214" s="193"/>
      <c r="M2214" s="193"/>
      <c r="N2214" s="193"/>
      <c r="O2214" s="193"/>
      <c r="P2214" s="193"/>
      <c r="Q2214" s="193"/>
      <c r="R2214" s="193"/>
      <c r="S2214" s="193"/>
      <c r="T2214" s="193"/>
      <c r="U2214" s="193"/>
      <c r="V2214" s="1068"/>
      <c r="W2214" s="1068"/>
      <c r="X2214" s="1321"/>
      <c r="Y2214" s="1068"/>
      <c r="Z2214" s="193"/>
      <c r="AA2214" s="193"/>
      <c r="AB2214" s="193"/>
      <c r="AC2214" s="193"/>
      <c r="AD2214" s="193"/>
      <c r="AE2214" s="193"/>
      <c r="AF2214" s="193"/>
    </row>
    <row r="2215" spans="1:32">
      <c r="A2215" s="193"/>
      <c r="B2215" s="193"/>
      <c r="C2215" s="193"/>
      <c r="D2215" s="193"/>
      <c r="E2215" s="193"/>
      <c r="F2215" s="193"/>
      <c r="G2215" s="193"/>
      <c r="H2215" s="193"/>
      <c r="I2215" s="193"/>
      <c r="J2215" s="193"/>
      <c r="K2215" s="193"/>
      <c r="L2215" s="193"/>
      <c r="M2215" s="193"/>
      <c r="N2215" s="193"/>
      <c r="O2215" s="193"/>
      <c r="P2215" s="193"/>
      <c r="Q2215" s="193"/>
      <c r="R2215" s="193"/>
      <c r="S2215" s="193"/>
      <c r="T2215" s="193"/>
      <c r="U2215" s="193"/>
      <c r="V2215" s="1068"/>
      <c r="W2215" s="1068"/>
      <c r="X2215" s="1321"/>
      <c r="Y2215" s="1068"/>
      <c r="Z2215" s="193"/>
      <c r="AA2215" s="193"/>
      <c r="AB2215" s="193"/>
      <c r="AC2215" s="193"/>
      <c r="AD2215" s="193"/>
      <c r="AE2215" s="193"/>
      <c r="AF2215" s="193"/>
    </row>
    <row r="2216" spans="1:32">
      <c r="A2216" s="193"/>
      <c r="B2216" s="193"/>
      <c r="C2216" s="193"/>
      <c r="D2216" s="193"/>
      <c r="E2216" s="193"/>
      <c r="F2216" s="193"/>
      <c r="G2216" s="193"/>
      <c r="H2216" s="193"/>
      <c r="I2216" s="193"/>
      <c r="J2216" s="193"/>
      <c r="K2216" s="193"/>
      <c r="L2216" s="193"/>
      <c r="M2216" s="193"/>
      <c r="N2216" s="193"/>
      <c r="O2216" s="193"/>
      <c r="P2216" s="193"/>
      <c r="Q2216" s="193"/>
      <c r="R2216" s="193"/>
      <c r="S2216" s="193"/>
      <c r="T2216" s="193"/>
      <c r="U2216" s="193"/>
      <c r="V2216" s="1068"/>
      <c r="W2216" s="1068"/>
      <c r="X2216" s="1321"/>
      <c r="Y2216" s="1068"/>
      <c r="Z2216" s="193"/>
      <c r="AA2216" s="193"/>
      <c r="AB2216" s="193"/>
      <c r="AC2216" s="193"/>
      <c r="AD2216" s="193"/>
      <c r="AE2216" s="193"/>
      <c r="AF2216" s="193"/>
    </row>
    <row r="2217" spans="1:32">
      <c r="A2217" s="193"/>
      <c r="B2217" s="193"/>
      <c r="C2217" s="193"/>
      <c r="D2217" s="193"/>
      <c r="E2217" s="193"/>
      <c r="F2217" s="193"/>
      <c r="G2217" s="193"/>
      <c r="H2217" s="193"/>
      <c r="I2217" s="193"/>
      <c r="J2217" s="193"/>
      <c r="K2217" s="193"/>
      <c r="L2217" s="193"/>
      <c r="M2217" s="193"/>
      <c r="N2217" s="193"/>
      <c r="O2217" s="193"/>
      <c r="P2217" s="193"/>
      <c r="Q2217" s="193"/>
      <c r="R2217" s="193"/>
      <c r="S2217" s="193"/>
      <c r="T2217" s="193"/>
      <c r="U2217" s="193"/>
      <c r="V2217" s="1068"/>
      <c r="W2217" s="1068"/>
      <c r="X2217" s="1321"/>
      <c r="Y2217" s="1068"/>
      <c r="Z2217" s="193"/>
      <c r="AA2217" s="193"/>
      <c r="AB2217" s="193"/>
      <c r="AC2217" s="193"/>
      <c r="AD2217" s="193"/>
      <c r="AE2217" s="193"/>
      <c r="AF2217" s="193"/>
    </row>
    <row r="2218" spans="1:32">
      <c r="A2218" s="193"/>
      <c r="B2218" s="193"/>
      <c r="C2218" s="193"/>
      <c r="D2218" s="193"/>
      <c r="E2218" s="193"/>
      <c r="F2218" s="193"/>
      <c r="G2218" s="193"/>
      <c r="H2218" s="193"/>
      <c r="I2218" s="193"/>
      <c r="J2218" s="193"/>
      <c r="K2218" s="193"/>
      <c r="L2218" s="193"/>
      <c r="M2218" s="193"/>
      <c r="N2218" s="193"/>
      <c r="O2218" s="193"/>
      <c r="P2218" s="193"/>
      <c r="Q2218" s="193"/>
      <c r="R2218" s="193"/>
      <c r="S2218" s="193"/>
      <c r="T2218" s="193"/>
      <c r="U2218" s="193"/>
      <c r="V2218" s="1068"/>
      <c r="W2218" s="1068"/>
      <c r="X2218" s="1321"/>
      <c r="Y2218" s="1068"/>
      <c r="Z2218" s="193"/>
      <c r="AA2218" s="193"/>
      <c r="AB2218" s="193"/>
      <c r="AC2218" s="193"/>
      <c r="AD2218" s="193"/>
      <c r="AE2218" s="193"/>
      <c r="AF2218" s="193"/>
    </row>
    <row r="2219" spans="1:32">
      <c r="A2219" s="193"/>
      <c r="B2219" s="193"/>
      <c r="C2219" s="193"/>
      <c r="D2219" s="193"/>
      <c r="E2219" s="193"/>
      <c r="F2219" s="193"/>
      <c r="G2219" s="193"/>
      <c r="H2219" s="193"/>
      <c r="I2219" s="193"/>
      <c r="J2219" s="193"/>
      <c r="K2219" s="193"/>
      <c r="L2219" s="193"/>
      <c r="M2219" s="193"/>
      <c r="N2219" s="193"/>
      <c r="O2219" s="193"/>
      <c r="P2219" s="193"/>
      <c r="Q2219" s="193"/>
      <c r="R2219" s="193"/>
      <c r="S2219" s="193"/>
      <c r="T2219" s="193"/>
      <c r="U2219" s="193"/>
      <c r="V2219" s="1068"/>
      <c r="W2219" s="1068"/>
      <c r="X2219" s="1321"/>
      <c r="Y2219" s="1068"/>
      <c r="Z2219" s="193"/>
      <c r="AA2219" s="193"/>
      <c r="AB2219" s="193"/>
      <c r="AC2219" s="193"/>
      <c r="AD2219" s="193"/>
      <c r="AE2219" s="193"/>
      <c r="AF2219" s="193"/>
    </row>
    <row r="2220" spans="1:32">
      <c r="A2220" s="193"/>
      <c r="B2220" s="193"/>
      <c r="C2220" s="193"/>
      <c r="D2220" s="193"/>
      <c r="E2220" s="193"/>
      <c r="F2220" s="193"/>
      <c r="G2220" s="193"/>
      <c r="H2220" s="193"/>
      <c r="I2220" s="193"/>
      <c r="J2220" s="193"/>
      <c r="K2220" s="193"/>
      <c r="L2220" s="193"/>
      <c r="M2220" s="193"/>
      <c r="N2220" s="193"/>
      <c r="O2220" s="193"/>
      <c r="P2220" s="193"/>
      <c r="Q2220" s="193"/>
      <c r="R2220" s="193"/>
      <c r="S2220" s="193"/>
      <c r="T2220" s="193"/>
      <c r="U2220" s="193"/>
      <c r="V2220" s="1068"/>
      <c r="W2220" s="1068"/>
      <c r="X2220" s="1321"/>
      <c r="Y2220" s="1068"/>
      <c r="Z2220" s="193"/>
      <c r="AA2220" s="193"/>
      <c r="AB2220" s="193"/>
      <c r="AC2220" s="193"/>
      <c r="AD2220" s="193"/>
      <c r="AE2220" s="193"/>
      <c r="AF2220" s="193"/>
    </row>
    <row r="2221" spans="1:32">
      <c r="A2221" s="193"/>
      <c r="B2221" s="193"/>
      <c r="C2221" s="193"/>
      <c r="D2221" s="193"/>
      <c r="E2221" s="193"/>
      <c r="F2221" s="193"/>
      <c r="G2221" s="193"/>
      <c r="H2221" s="193"/>
      <c r="I2221" s="193"/>
      <c r="J2221" s="193"/>
      <c r="K2221" s="193"/>
      <c r="L2221" s="193"/>
      <c r="M2221" s="193"/>
      <c r="N2221" s="193"/>
      <c r="O2221" s="193"/>
      <c r="P2221" s="193"/>
      <c r="Q2221" s="193"/>
      <c r="R2221" s="193"/>
      <c r="S2221" s="193"/>
      <c r="T2221" s="193"/>
      <c r="U2221" s="193"/>
      <c r="V2221" s="1068"/>
      <c r="W2221" s="1068"/>
      <c r="X2221" s="1321"/>
      <c r="Y2221" s="1068"/>
      <c r="Z2221" s="193"/>
      <c r="AA2221" s="193"/>
      <c r="AB2221" s="193"/>
      <c r="AC2221" s="193"/>
      <c r="AD2221" s="193"/>
      <c r="AE2221" s="193"/>
      <c r="AF2221" s="193"/>
    </row>
    <row r="2222" spans="1:32">
      <c r="A2222" s="193"/>
      <c r="B2222" s="193"/>
      <c r="C2222" s="193"/>
      <c r="D2222" s="193"/>
      <c r="E2222" s="193"/>
      <c r="F2222" s="193"/>
      <c r="G2222" s="193"/>
      <c r="H2222" s="193"/>
      <c r="I2222" s="193"/>
      <c r="J2222" s="193"/>
      <c r="K2222" s="193"/>
      <c r="L2222" s="193"/>
      <c r="M2222" s="193"/>
      <c r="N2222" s="193"/>
      <c r="O2222" s="193"/>
      <c r="P2222" s="193"/>
      <c r="Q2222" s="193"/>
      <c r="R2222" s="193"/>
      <c r="S2222" s="193"/>
      <c r="T2222" s="193"/>
      <c r="U2222" s="193"/>
      <c r="V2222" s="1068"/>
      <c r="W2222" s="1068"/>
      <c r="X2222" s="1321"/>
      <c r="Y2222" s="1068"/>
      <c r="Z2222" s="193"/>
      <c r="AA2222" s="193"/>
      <c r="AB2222" s="193"/>
      <c r="AC2222" s="193"/>
      <c r="AD2222" s="193"/>
      <c r="AE2222" s="193"/>
      <c r="AF2222" s="193"/>
    </row>
    <row r="2223" spans="1:32">
      <c r="A2223" s="193"/>
      <c r="B2223" s="193"/>
      <c r="C2223" s="193"/>
      <c r="D2223" s="193"/>
      <c r="E2223" s="193"/>
      <c r="F2223" s="193"/>
      <c r="G2223" s="193"/>
      <c r="H2223" s="193"/>
      <c r="I2223" s="193"/>
      <c r="J2223" s="193"/>
      <c r="K2223" s="193"/>
      <c r="L2223" s="193"/>
      <c r="M2223" s="193"/>
      <c r="N2223" s="193"/>
      <c r="O2223" s="193"/>
      <c r="P2223" s="193"/>
      <c r="Q2223" s="193"/>
      <c r="R2223" s="193"/>
      <c r="S2223" s="193"/>
      <c r="T2223" s="193"/>
      <c r="U2223" s="193"/>
      <c r="V2223" s="1068"/>
      <c r="W2223" s="1068"/>
      <c r="X2223" s="1321"/>
      <c r="Y2223" s="1068"/>
      <c r="Z2223" s="193"/>
      <c r="AA2223" s="193"/>
      <c r="AB2223" s="193"/>
      <c r="AC2223" s="193"/>
      <c r="AD2223" s="193"/>
      <c r="AE2223" s="193"/>
      <c r="AF2223" s="193"/>
    </row>
    <row r="2224" spans="1:32">
      <c r="A2224" s="193"/>
      <c r="B2224" s="193"/>
      <c r="C2224" s="193"/>
      <c r="D2224" s="193"/>
      <c r="E2224" s="193"/>
      <c r="F2224" s="193"/>
      <c r="G2224" s="193"/>
      <c r="H2224" s="193"/>
      <c r="I2224" s="193"/>
      <c r="J2224" s="193"/>
      <c r="K2224" s="193"/>
      <c r="L2224" s="193"/>
      <c r="M2224" s="193"/>
      <c r="N2224" s="193"/>
      <c r="O2224" s="193"/>
      <c r="P2224" s="193"/>
      <c r="Q2224" s="193"/>
      <c r="R2224" s="193"/>
      <c r="S2224" s="193"/>
      <c r="T2224" s="193"/>
      <c r="U2224" s="193"/>
      <c r="V2224" s="1068"/>
      <c r="W2224" s="1068"/>
      <c r="X2224" s="1321"/>
      <c r="Y2224" s="1068"/>
      <c r="Z2224" s="193"/>
      <c r="AA2224" s="193"/>
      <c r="AB2224" s="193"/>
      <c r="AC2224" s="193"/>
      <c r="AD2224" s="193"/>
      <c r="AE2224" s="193"/>
      <c r="AF2224" s="193"/>
    </row>
    <row r="2225" spans="1:32">
      <c r="A2225" s="193"/>
      <c r="B2225" s="193"/>
      <c r="C2225" s="193"/>
      <c r="D2225" s="193"/>
      <c r="E2225" s="193"/>
      <c r="F2225" s="193"/>
      <c r="G2225" s="193"/>
      <c r="H2225" s="193"/>
      <c r="I2225" s="193"/>
      <c r="J2225" s="193"/>
      <c r="K2225" s="193"/>
      <c r="L2225" s="193"/>
      <c r="M2225" s="193"/>
      <c r="N2225" s="193"/>
      <c r="O2225" s="193"/>
      <c r="P2225" s="193"/>
      <c r="Q2225" s="193"/>
      <c r="R2225" s="193"/>
      <c r="S2225" s="193"/>
      <c r="T2225" s="193"/>
      <c r="U2225" s="193"/>
      <c r="V2225" s="1068"/>
      <c r="W2225" s="1068"/>
      <c r="X2225" s="1321"/>
      <c r="Y2225" s="1068"/>
      <c r="Z2225" s="193"/>
      <c r="AA2225" s="193"/>
      <c r="AB2225" s="193"/>
      <c r="AC2225" s="193"/>
      <c r="AD2225" s="193"/>
      <c r="AE2225" s="193"/>
      <c r="AF2225" s="193"/>
    </row>
    <row r="2226" spans="1:32">
      <c r="A2226" s="193"/>
      <c r="B2226" s="193"/>
      <c r="C2226" s="193"/>
      <c r="D2226" s="193"/>
      <c r="E2226" s="193"/>
      <c r="F2226" s="193"/>
      <c r="G2226" s="193"/>
      <c r="H2226" s="193"/>
      <c r="I2226" s="193"/>
      <c r="J2226" s="193"/>
      <c r="K2226" s="193"/>
      <c r="L2226" s="193"/>
      <c r="M2226" s="193"/>
      <c r="N2226" s="193"/>
      <c r="O2226" s="193"/>
      <c r="P2226" s="193"/>
      <c r="Q2226" s="193"/>
      <c r="R2226" s="193"/>
      <c r="S2226" s="193"/>
      <c r="T2226" s="193"/>
      <c r="U2226" s="193"/>
      <c r="V2226" s="1068"/>
      <c r="W2226" s="1068"/>
      <c r="X2226" s="1321"/>
      <c r="Y2226" s="1068"/>
      <c r="Z2226" s="193"/>
      <c r="AA2226" s="193"/>
      <c r="AB2226" s="193"/>
      <c r="AC2226" s="193"/>
      <c r="AD2226" s="193"/>
      <c r="AE2226" s="193"/>
      <c r="AF2226" s="193"/>
    </row>
    <row r="2227" spans="1:32">
      <c r="A2227" s="193"/>
      <c r="B2227" s="193"/>
      <c r="C2227" s="193"/>
      <c r="D2227" s="193"/>
      <c r="E2227" s="193"/>
      <c r="F2227" s="193"/>
      <c r="G2227" s="193"/>
      <c r="H2227" s="193"/>
      <c r="I2227" s="193"/>
      <c r="J2227" s="193"/>
      <c r="K2227" s="193"/>
      <c r="L2227" s="193"/>
      <c r="M2227" s="193"/>
      <c r="N2227" s="193"/>
      <c r="O2227" s="193"/>
      <c r="P2227" s="193"/>
      <c r="Q2227" s="193"/>
      <c r="R2227" s="193"/>
      <c r="S2227" s="193"/>
      <c r="T2227" s="193"/>
      <c r="U2227" s="193"/>
      <c r="V2227" s="1068"/>
      <c r="W2227" s="1068"/>
      <c r="X2227" s="1321"/>
      <c r="Y2227" s="1068"/>
      <c r="Z2227" s="193"/>
      <c r="AA2227" s="193"/>
      <c r="AB2227" s="193"/>
      <c r="AC2227" s="193"/>
      <c r="AD2227" s="193"/>
      <c r="AE2227" s="193"/>
      <c r="AF2227" s="193"/>
    </row>
    <row r="2228" spans="1:32">
      <c r="A2228" s="193"/>
      <c r="B2228" s="193"/>
      <c r="C2228" s="193"/>
      <c r="D2228" s="193"/>
      <c r="E2228" s="193"/>
      <c r="F2228" s="193"/>
      <c r="G2228" s="193"/>
      <c r="H2228" s="193"/>
      <c r="I2228" s="193"/>
      <c r="J2228" s="193"/>
      <c r="K2228" s="193"/>
      <c r="L2228" s="193"/>
      <c r="M2228" s="193"/>
      <c r="N2228" s="193"/>
      <c r="O2228" s="193"/>
      <c r="P2228" s="193"/>
      <c r="Q2228" s="193"/>
      <c r="R2228" s="193"/>
      <c r="S2228" s="193"/>
      <c r="T2228" s="193"/>
      <c r="U2228" s="193"/>
      <c r="V2228" s="1068"/>
      <c r="W2228" s="1068"/>
      <c r="X2228" s="1321"/>
      <c r="Y2228" s="1068"/>
      <c r="Z2228" s="193"/>
      <c r="AA2228" s="193"/>
      <c r="AB2228" s="193"/>
      <c r="AC2228" s="193"/>
      <c r="AD2228" s="193"/>
      <c r="AE2228" s="193"/>
      <c r="AF2228" s="193"/>
    </row>
    <row r="2229" spans="1:32">
      <c r="A2229" s="193"/>
      <c r="B2229" s="193"/>
      <c r="C2229" s="193"/>
      <c r="D2229" s="193"/>
      <c r="E2229" s="193"/>
      <c r="F2229" s="193"/>
      <c r="G2229" s="193"/>
      <c r="H2229" s="193"/>
      <c r="I2229" s="193"/>
      <c r="J2229" s="193"/>
      <c r="K2229" s="193"/>
      <c r="L2229" s="193"/>
      <c r="M2229" s="193"/>
      <c r="N2229" s="193"/>
      <c r="O2229" s="193"/>
      <c r="P2229" s="193"/>
      <c r="Q2229" s="193"/>
      <c r="R2229" s="193"/>
      <c r="S2229" s="193"/>
      <c r="T2229" s="193"/>
      <c r="U2229" s="193"/>
      <c r="V2229" s="1068"/>
      <c r="W2229" s="1068"/>
      <c r="X2229" s="1321"/>
      <c r="Y2229" s="1068"/>
      <c r="Z2229" s="193"/>
      <c r="AA2229" s="193"/>
      <c r="AB2229" s="193"/>
      <c r="AC2229" s="193"/>
      <c r="AD2229" s="193"/>
      <c r="AE2229" s="193"/>
      <c r="AF2229" s="193"/>
    </row>
    <row r="2230" spans="1:32">
      <c r="A2230" s="193"/>
      <c r="B2230" s="193"/>
      <c r="C2230" s="193"/>
      <c r="D2230" s="193"/>
      <c r="E2230" s="193"/>
      <c r="F2230" s="193"/>
      <c r="G2230" s="193"/>
      <c r="H2230" s="193"/>
      <c r="I2230" s="193"/>
      <c r="J2230" s="193"/>
      <c r="K2230" s="193"/>
      <c r="L2230" s="193"/>
      <c r="M2230" s="193"/>
      <c r="N2230" s="193"/>
      <c r="O2230" s="193"/>
      <c r="P2230" s="193"/>
      <c r="Q2230" s="193"/>
      <c r="R2230" s="193"/>
      <c r="S2230" s="193"/>
      <c r="T2230" s="193"/>
      <c r="U2230" s="193"/>
      <c r="V2230" s="1068"/>
      <c r="W2230" s="1068"/>
      <c r="X2230" s="1321"/>
      <c r="Y2230" s="1068"/>
      <c r="Z2230" s="193"/>
      <c r="AA2230" s="193"/>
      <c r="AB2230" s="193"/>
      <c r="AC2230" s="193"/>
      <c r="AD2230" s="193"/>
      <c r="AE2230" s="193"/>
      <c r="AF2230" s="193"/>
    </row>
    <row r="2231" spans="1:32">
      <c r="A2231" s="193"/>
      <c r="B2231" s="193"/>
      <c r="C2231" s="193"/>
      <c r="D2231" s="193"/>
      <c r="E2231" s="193"/>
      <c r="F2231" s="193"/>
      <c r="G2231" s="193"/>
      <c r="H2231" s="193"/>
      <c r="I2231" s="193"/>
      <c r="J2231" s="193"/>
      <c r="K2231" s="193"/>
      <c r="L2231" s="193"/>
      <c r="M2231" s="193"/>
      <c r="N2231" s="193"/>
      <c r="O2231" s="193"/>
      <c r="P2231" s="193"/>
      <c r="Q2231" s="193"/>
      <c r="R2231" s="193"/>
      <c r="S2231" s="193"/>
      <c r="T2231" s="193"/>
      <c r="U2231" s="193"/>
      <c r="V2231" s="1068"/>
      <c r="W2231" s="1068"/>
      <c r="X2231" s="1321"/>
      <c r="Y2231" s="1068"/>
      <c r="Z2231" s="193"/>
      <c r="AA2231" s="193"/>
      <c r="AB2231" s="193"/>
      <c r="AC2231" s="193"/>
      <c r="AD2231" s="193"/>
      <c r="AE2231" s="193"/>
      <c r="AF2231" s="193"/>
    </row>
    <row r="2232" spans="1:32">
      <c r="A2232" s="193"/>
      <c r="B2232" s="193"/>
      <c r="C2232" s="193"/>
      <c r="D2232" s="193"/>
      <c r="E2232" s="193"/>
      <c r="F2232" s="193"/>
      <c r="G2232" s="193"/>
      <c r="H2232" s="193"/>
      <c r="I2232" s="193"/>
      <c r="J2232" s="193"/>
      <c r="K2232" s="193"/>
      <c r="L2232" s="193"/>
      <c r="M2232" s="193"/>
      <c r="N2232" s="193"/>
      <c r="O2232" s="193"/>
      <c r="P2232" s="193"/>
      <c r="Q2232" s="193"/>
      <c r="R2232" s="193"/>
      <c r="S2232" s="193"/>
      <c r="T2232" s="193"/>
      <c r="U2232" s="193"/>
      <c r="V2232" s="1068"/>
      <c r="W2232" s="1068"/>
      <c r="X2232" s="1321"/>
      <c r="Y2232" s="1068"/>
      <c r="Z2232" s="193"/>
      <c r="AA2232" s="193"/>
      <c r="AB2232" s="193"/>
      <c r="AC2232" s="193"/>
      <c r="AD2232" s="193"/>
      <c r="AE2232" s="193"/>
      <c r="AF2232" s="193"/>
    </row>
    <row r="2233" spans="1:32">
      <c r="A2233" s="193"/>
      <c r="B2233" s="193"/>
      <c r="C2233" s="193"/>
      <c r="D2233" s="193"/>
      <c r="E2233" s="193"/>
      <c r="F2233" s="193"/>
      <c r="G2233" s="193"/>
      <c r="H2233" s="193"/>
      <c r="I2233" s="193"/>
      <c r="J2233" s="193"/>
      <c r="K2233" s="193"/>
      <c r="L2233" s="193"/>
      <c r="M2233" s="193"/>
      <c r="N2233" s="193"/>
      <c r="O2233" s="193"/>
      <c r="P2233" s="193"/>
      <c r="Q2233" s="193"/>
      <c r="R2233" s="193"/>
      <c r="S2233" s="193"/>
      <c r="T2233" s="193"/>
      <c r="U2233" s="193"/>
      <c r="V2233" s="1068"/>
      <c r="W2233" s="1068"/>
      <c r="X2233" s="1321"/>
      <c r="Y2233" s="1068"/>
      <c r="Z2233" s="193"/>
      <c r="AA2233" s="193"/>
      <c r="AB2233" s="193"/>
      <c r="AC2233" s="193"/>
      <c r="AD2233" s="193"/>
      <c r="AE2233" s="193"/>
      <c r="AF2233" s="193"/>
    </row>
    <row r="2234" spans="1:32">
      <c r="A2234" s="193"/>
      <c r="B2234" s="193"/>
      <c r="C2234" s="193"/>
      <c r="D2234" s="193"/>
      <c r="E2234" s="193"/>
      <c r="F2234" s="193"/>
      <c r="G2234" s="193"/>
      <c r="H2234" s="193"/>
      <c r="I2234" s="193"/>
      <c r="J2234" s="193"/>
      <c r="K2234" s="193"/>
      <c r="L2234" s="193"/>
      <c r="M2234" s="193"/>
      <c r="N2234" s="193"/>
      <c r="O2234" s="193"/>
      <c r="P2234" s="193"/>
      <c r="Q2234" s="193"/>
      <c r="R2234" s="193"/>
      <c r="S2234" s="193"/>
      <c r="T2234" s="193"/>
      <c r="U2234" s="193"/>
      <c r="V2234" s="1068"/>
      <c r="W2234" s="1068"/>
      <c r="X2234" s="1321"/>
      <c r="Y2234" s="1068"/>
      <c r="Z2234" s="193"/>
      <c r="AA2234" s="193"/>
      <c r="AB2234" s="193"/>
      <c r="AC2234" s="193"/>
      <c r="AD2234" s="193"/>
      <c r="AE2234" s="193"/>
      <c r="AF2234" s="193"/>
    </row>
    <row r="2235" spans="1:32">
      <c r="A2235" s="193"/>
      <c r="B2235" s="193"/>
      <c r="C2235" s="193"/>
      <c r="D2235" s="193"/>
      <c r="E2235" s="193"/>
      <c r="F2235" s="193"/>
      <c r="G2235" s="193"/>
      <c r="H2235" s="193"/>
      <c r="I2235" s="193"/>
      <c r="J2235" s="193"/>
      <c r="K2235" s="193"/>
      <c r="L2235" s="193"/>
      <c r="M2235" s="193"/>
      <c r="N2235" s="193"/>
      <c r="O2235" s="193"/>
      <c r="P2235" s="193"/>
      <c r="Q2235" s="193"/>
      <c r="R2235" s="193"/>
      <c r="S2235" s="193"/>
      <c r="T2235" s="193"/>
      <c r="U2235" s="193"/>
      <c r="V2235" s="1068"/>
      <c r="W2235" s="1068"/>
      <c r="X2235" s="1321"/>
      <c r="Y2235" s="1068"/>
      <c r="Z2235" s="193"/>
      <c r="AA2235" s="193"/>
      <c r="AB2235" s="193"/>
      <c r="AC2235" s="193"/>
      <c r="AD2235" s="193"/>
      <c r="AE2235" s="193"/>
      <c r="AF2235" s="193"/>
    </row>
    <row r="2236" spans="1:32">
      <c r="A2236" s="193"/>
      <c r="B2236" s="193"/>
      <c r="C2236" s="193"/>
      <c r="D2236" s="193"/>
      <c r="E2236" s="193"/>
      <c r="F2236" s="193"/>
      <c r="G2236" s="193"/>
      <c r="H2236" s="193"/>
      <c r="I2236" s="193"/>
      <c r="J2236" s="193"/>
      <c r="K2236" s="193"/>
      <c r="L2236" s="193"/>
      <c r="M2236" s="193"/>
      <c r="N2236" s="193"/>
      <c r="O2236" s="193"/>
      <c r="P2236" s="193"/>
      <c r="Q2236" s="193"/>
      <c r="R2236" s="193"/>
      <c r="S2236" s="193"/>
      <c r="T2236" s="193"/>
      <c r="U2236" s="193"/>
      <c r="V2236" s="1068"/>
      <c r="W2236" s="1068"/>
      <c r="X2236" s="1321"/>
      <c r="Y2236" s="1068"/>
      <c r="Z2236" s="193"/>
      <c r="AA2236" s="193"/>
      <c r="AB2236" s="193"/>
      <c r="AC2236" s="193"/>
      <c r="AD2236" s="193"/>
      <c r="AE2236" s="193"/>
      <c r="AF2236" s="193"/>
    </row>
    <row r="2237" spans="1:32">
      <c r="A2237" s="193"/>
      <c r="B2237" s="193"/>
      <c r="C2237" s="193"/>
      <c r="D2237" s="193"/>
      <c r="E2237" s="193"/>
      <c r="F2237" s="193"/>
      <c r="G2237" s="193"/>
      <c r="H2237" s="193"/>
      <c r="I2237" s="193"/>
      <c r="J2237" s="193"/>
      <c r="K2237" s="193"/>
      <c r="L2237" s="193"/>
      <c r="M2237" s="193"/>
      <c r="N2237" s="193"/>
      <c r="O2237" s="193"/>
      <c r="P2237" s="193"/>
      <c r="Q2237" s="193"/>
      <c r="R2237" s="193"/>
      <c r="S2237" s="193"/>
      <c r="T2237" s="193"/>
      <c r="U2237" s="193"/>
      <c r="V2237" s="1068"/>
      <c r="W2237" s="1068"/>
      <c r="X2237" s="1321"/>
      <c r="Y2237" s="1068"/>
      <c r="Z2237" s="193"/>
      <c r="AA2237" s="193"/>
      <c r="AB2237" s="193"/>
      <c r="AC2237" s="193"/>
      <c r="AD2237" s="193"/>
      <c r="AE2237" s="193"/>
      <c r="AF2237" s="193"/>
    </row>
    <row r="2238" spans="1:32">
      <c r="A2238" s="193"/>
      <c r="B2238" s="193"/>
      <c r="C2238" s="193"/>
      <c r="D2238" s="193"/>
      <c r="E2238" s="193"/>
      <c r="F2238" s="193"/>
      <c r="G2238" s="193"/>
      <c r="H2238" s="193"/>
      <c r="I2238" s="193"/>
      <c r="J2238" s="193"/>
      <c r="K2238" s="193"/>
      <c r="L2238" s="193"/>
      <c r="M2238" s="193"/>
      <c r="N2238" s="193"/>
      <c r="O2238" s="193"/>
      <c r="P2238" s="193"/>
      <c r="Q2238" s="193"/>
      <c r="R2238" s="193"/>
      <c r="S2238" s="193"/>
      <c r="T2238" s="193"/>
      <c r="U2238" s="193"/>
      <c r="V2238" s="1068"/>
      <c r="W2238" s="1068"/>
      <c r="X2238" s="1321"/>
      <c r="Y2238" s="1068"/>
      <c r="Z2238" s="193"/>
      <c r="AA2238" s="193"/>
      <c r="AB2238" s="193"/>
      <c r="AC2238" s="193"/>
      <c r="AD2238" s="193"/>
      <c r="AE2238" s="193"/>
      <c r="AF2238" s="193"/>
    </row>
    <row r="2239" spans="1:32">
      <c r="A2239" s="193"/>
      <c r="B2239" s="193"/>
      <c r="C2239" s="193"/>
      <c r="D2239" s="193"/>
      <c r="E2239" s="193"/>
      <c r="F2239" s="193"/>
      <c r="G2239" s="193"/>
      <c r="H2239" s="193"/>
      <c r="I2239" s="193"/>
      <c r="J2239" s="193"/>
      <c r="K2239" s="193"/>
      <c r="L2239" s="193"/>
      <c r="M2239" s="193"/>
      <c r="N2239" s="193"/>
      <c r="O2239" s="193"/>
      <c r="P2239" s="193"/>
      <c r="Q2239" s="193"/>
      <c r="R2239" s="193"/>
      <c r="S2239" s="193"/>
      <c r="T2239" s="193"/>
      <c r="U2239" s="193"/>
      <c r="V2239" s="1068"/>
      <c r="W2239" s="1068"/>
      <c r="X2239" s="1321"/>
      <c r="Y2239" s="1068"/>
      <c r="Z2239" s="193"/>
      <c r="AA2239" s="193"/>
      <c r="AB2239" s="193"/>
      <c r="AC2239" s="193"/>
      <c r="AD2239" s="193"/>
      <c r="AE2239" s="193"/>
      <c r="AF2239" s="193"/>
    </row>
    <row r="2240" spans="1:32">
      <c r="A2240" s="193"/>
      <c r="B2240" s="193"/>
      <c r="C2240" s="193"/>
      <c r="D2240" s="193"/>
      <c r="E2240" s="193"/>
      <c r="F2240" s="193"/>
      <c r="G2240" s="193"/>
      <c r="H2240" s="193"/>
      <c r="I2240" s="193"/>
      <c r="J2240" s="193"/>
      <c r="K2240" s="193"/>
      <c r="L2240" s="193"/>
      <c r="M2240" s="193"/>
      <c r="N2240" s="193"/>
      <c r="O2240" s="193"/>
      <c r="P2240" s="193"/>
      <c r="Q2240" s="193"/>
      <c r="R2240" s="193"/>
      <c r="S2240" s="193"/>
      <c r="T2240" s="193"/>
      <c r="U2240" s="193"/>
      <c r="V2240" s="1068"/>
      <c r="W2240" s="1068"/>
      <c r="X2240" s="1321"/>
      <c r="Y2240" s="1068"/>
      <c r="Z2240" s="193"/>
      <c r="AA2240" s="193"/>
      <c r="AB2240" s="193"/>
      <c r="AC2240" s="193"/>
      <c r="AD2240" s="193"/>
      <c r="AE2240" s="193"/>
      <c r="AF2240" s="193"/>
    </row>
    <row r="2241" spans="1:32">
      <c r="A2241" s="193"/>
      <c r="B2241" s="193"/>
      <c r="C2241" s="193"/>
      <c r="D2241" s="193"/>
      <c r="E2241" s="193"/>
      <c r="F2241" s="193"/>
      <c r="G2241" s="193"/>
      <c r="H2241" s="193"/>
      <c r="I2241" s="193"/>
      <c r="J2241" s="193"/>
      <c r="K2241" s="193"/>
      <c r="L2241" s="193"/>
      <c r="M2241" s="193"/>
      <c r="N2241" s="193"/>
      <c r="O2241" s="193"/>
      <c r="P2241" s="193"/>
      <c r="Q2241" s="193"/>
      <c r="R2241" s="193"/>
      <c r="S2241" s="193"/>
      <c r="T2241" s="193"/>
      <c r="U2241" s="193"/>
      <c r="V2241" s="1068"/>
      <c r="W2241" s="1068"/>
      <c r="X2241" s="1321"/>
      <c r="Y2241" s="1068"/>
      <c r="Z2241" s="193"/>
      <c r="AA2241" s="193"/>
      <c r="AB2241" s="193"/>
      <c r="AC2241" s="193"/>
      <c r="AD2241" s="193"/>
      <c r="AE2241" s="193"/>
      <c r="AF2241" s="193"/>
    </row>
    <row r="2242" spans="1:32">
      <c r="A2242" s="193"/>
      <c r="B2242" s="193"/>
      <c r="C2242" s="193"/>
      <c r="D2242" s="193"/>
      <c r="E2242" s="193"/>
      <c r="F2242" s="193"/>
      <c r="G2242" s="193"/>
      <c r="H2242" s="193"/>
      <c r="I2242" s="193"/>
      <c r="J2242" s="193"/>
      <c r="K2242" s="193"/>
      <c r="L2242" s="193"/>
      <c r="M2242" s="193"/>
      <c r="N2242" s="193"/>
      <c r="O2242" s="193"/>
      <c r="P2242" s="193"/>
      <c r="Q2242" s="193"/>
      <c r="R2242" s="193"/>
      <c r="S2242" s="193"/>
      <c r="T2242" s="193"/>
      <c r="U2242" s="193"/>
      <c r="V2242" s="1068"/>
      <c r="W2242" s="1068"/>
      <c r="X2242" s="1321"/>
      <c r="Y2242" s="1068"/>
      <c r="Z2242" s="193"/>
      <c r="AA2242" s="193"/>
      <c r="AB2242" s="193"/>
      <c r="AC2242" s="193"/>
      <c r="AD2242" s="193"/>
      <c r="AE2242" s="193"/>
      <c r="AF2242" s="193"/>
    </row>
    <row r="2243" spans="1:32">
      <c r="A2243" s="193"/>
      <c r="B2243" s="193"/>
      <c r="C2243" s="193"/>
      <c r="D2243" s="193"/>
      <c r="E2243" s="193"/>
      <c r="F2243" s="193"/>
      <c r="G2243" s="193"/>
      <c r="H2243" s="193"/>
      <c r="I2243" s="193"/>
      <c r="J2243" s="193"/>
      <c r="K2243" s="193"/>
      <c r="L2243" s="193"/>
      <c r="M2243" s="193"/>
      <c r="N2243" s="193"/>
      <c r="O2243" s="193"/>
      <c r="P2243" s="193"/>
      <c r="Q2243" s="193"/>
      <c r="R2243" s="193"/>
      <c r="S2243" s="193"/>
      <c r="T2243" s="193"/>
      <c r="U2243" s="193"/>
      <c r="V2243" s="1068"/>
      <c r="W2243" s="1068"/>
      <c r="X2243" s="1321"/>
      <c r="Y2243" s="1068"/>
      <c r="Z2243" s="193"/>
      <c r="AA2243" s="193"/>
      <c r="AB2243" s="193"/>
      <c r="AC2243" s="193"/>
      <c r="AD2243" s="193"/>
      <c r="AE2243" s="193"/>
      <c r="AF2243" s="193"/>
    </row>
    <row r="2244" spans="1:32">
      <c r="A2244" s="193"/>
      <c r="B2244" s="193"/>
      <c r="C2244" s="193"/>
      <c r="D2244" s="193"/>
      <c r="E2244" s="193"/>
      <c r="F2244" s="193"/>
      <c r="G2244" s="193"/>
      <c r="H2244" s="193"/>
      <c r="I2244" s="193"/>
      <c r="J2244" s="193"/>
      <c r="K2244" s="193"/>
      <c r="L2244" s="193"/>
      <c r="M2244" s="193"/>
      <c r="N2244" s="193"/>
      <c r="O2244" s="193"/>
      <c r="P2244" s="193"/>
      <c r="Q2244" s="193"/>
      <c r="R2244" s="193"/>
      <c r="S2244" s="193"/>
      <c r="T2244" s="193"/>
      <c r="U2244" s="193"/>
      <c r="V2244" s="1068"/>
      <c r="W2244" s="1068"/>
      <c r="X2244" s="1321"/>
      <c r="Y2244" s="1068"/>
      <c r="Z2244" s="193"/>
      <c r="AA2244" s="193"/>
      <c r="AB2244" s="193"/>
      <c r="AC2244" s="193"/>
      <c r="AD2244" s="193"/>
      <c r="AE2244" s="193"/>
      <c r="AF2244" s="193"/>
    </row>
    <row r="2245" spans="1:32">
      <c r="A2245" s="193"/>
      <c r="B2245" s="193"/>
      <c r="C2245" s="193"/>
      <c r="D2245" s="193"/>
      <c r="E2245" s="193"/>
      <c r="F2245" s="193"/>
      <c r="G2245" s="193"/>
      <c r="H2245" s="193"/>
      <c r="I2245" s="193"/>
      <c r="J2245" s="193"/>
      <c r="K2245" s="193"/>
      <c r="L2245" s="193"/>
      <c r="M2245" s="193"/>
      <c r="N2245" s="193"/>
      <c r="O2245" s="193"/>
      <c r="P2245" s="193"/>
      <c r="Q2245" s="193"/>
      <c r="R2245" s="193"/>
      <c r="S2245" s="193"/>
      <c r="T2245" s="193"/>
      <c r="U2245" s="193"/>
      <c r="V2245" s="1068"/>
      <c r="W2245" s="1068"/>
      <c r="X2245" s="1321"/>
      <c r="Y2245" s="1068"/>
      <c r="Z2245" s="193"/>
      <c r="AA2245" s="193"/>
      <c r="AB2245" s="193"/>
      <c r="AC2245" s="193"/>
      <c r="AD2245" s="193"/>
      <c r="AE2245" s="193"/>
      <c r="AF2245" s="193"/>
    </row>
    <row r="2246" spans="1:32">
      <c r="A2246" s="193"/>
      <c r="B2246" s="193"/>
      <c r="C2246" s="193"/>
      <c r="D2246" s="193"/>
      <c r="E2246" s="193"/>
      <c r="F2246" s="193"/>
      <c r="G2246" s="193"/>
      <c r="H2246" s="193"/>
      <c r="I2246" s="193"/>
      <c r="J2246" s="193"/>
      <c r="K2246" s="193"/>
      <c r="L2246" s="193"/>
      <c r="M2246" s="193"/>
      <c r="N2246" s="193"/>
      <c r="O2246" s="193"/>
      <c r="P2246" s="193"/>
      <c r="Q2246" s="193"/>
      <c r="R2246" s="193"/>
      <c r="S2246" s="193"/>
      <c r="T2246" s="193"/>
      <c r="U2246" s="193"/>
      <c r="V2246" s="1068"/>
      <c r="W2246" s="1068"/>
      <c r="X2246" s="1321"/>
      <c r="Y2246" s="1068"/>
      <c r="Z2246" s="193"/>
      <c r="AA2246" s="193"/>
      <c r="AB2246" s="193"/>
      <c r="AC2246" s="193"/>
      <c r="AD2246" s="193"/>
      <c r="AE2246" s="193"/>
      <c r="AF2246" s="193"/>
    </row>
    <row r="2247" spans="1:32">
      <c r="A2247" s="193"/>
      <c r="B2247" s="193"/>
      <c r="C2247" s="193"/>
      <c r="D2247" s="193"/>
      <c r="E2247" s="193"/>
      <c r="F2247" s="193"/>
      <c r="G2247" s="193"/>
      <c r="H2247" s="193"/>
      <c r="I2247" s="193"/>
      <c r="J2247" s="193"/>
      <c r="K2247" s="193"/>
      <c r="L2247" s="193"/>
      <c r="M2247" s="193"/>
      <c r="N2247" s="193"/>
      <c r="O2247" s="193"/>
      <c r="P2247" s="193"/>
      <c r="Q2247" s="193"/>
      <c r="R2247" s="193"/>
      <c r="S2247" s="193"/>
      <c r="T2247" s="193"/>
      <c r="U2247" s="193"/>
      <c r="V2247" s="1068"/>
      <c r="W2247" s="1068"/>
      <c r="X2247" s="1321"/>
      <c r="Y2247" s="1068"/>
      <c r="Z2247" s="193"/>
      <c r="AA2247" s="193"/>
      <c r="AB2247" s="193"/>
      <c r="AC2247" s="193"/>
      <c r="AD2247" s="193"/>
      <c r="AE2247" s="193"/>
      <c r="AF2247" s="193"/>
    </row>
    <row r="2248" spans="1:32">
      <c r="A2248" s="193"/>
      <c r="B2248" s="193"/>
      <c r="C2248" s="193"/>
      <c r="D2248" s="193"/>
      <c r="E2248" s="193"/>
      <c r="F2248" s="193"/>
      <c r="G2248" s="193"/>
      <c r="H2248" s="193"/>
      <c r="I2248" s="193"/>
      <c r="J2248" s="193"/>
      <c r="K2248" s="193"/>
      <c r="L2248" s="193"/>
      <c r="M2248" s="193"/>
      <c r="N2248" s="193"/>
      <c r="O2248" s="193"/>
      <c r="P2248" s="193"/>
      <c r="Q2248" s="193"/>
      <c r="R2248" s="193"/>
      <c r="S2248" s="193"/>
      <c r="T2248" s="193"/>
      <c r="U2248" s="193"/>
      <c r="V2248" s="1068"/>
      <c r="W2248" s="1068"/>
      <c r="X2248" s="1321"/>
      <c r="Y2248" s="1068"/>
      <c r="Z2248" s="193"/>
      <c r="AA2248" s="193"/>
      <c r="AB2248" s="193"/>
      <c r="AC2248" s="193"/>
      <c r="AD2248" s="193"/>
      <c r="AE2248" s="193"/>
      <c r="AF2248" s="193"/>
    </row>
    <row r="2249" spans="1:32">
      <c r="A2249" s="193"/>
      <c r="B2249" s="193"/>
      <c r="C2249" s="193"/>
      <c r="D2249" s="193"/>
      <c r="E2249" s="193"/>
      <c r="F2249" s="193"/>
      <c r="G2249" s="193"/>
      <c r="H2249" s="193"/>
      <c r="I2249" s="193"/>
      <c r="J2249" s="193"/>
      <c r="K2249" s="193"/>
      <c r="L2249" s="193"/>
      <c r="M2249" s="193"/>
      <c r="N2249" s="193"/>
      <c r="O2249" s="193"/>
      <c r="P2249" s="193"/>
      <c r="Q2249" s="193"/>
      <c r="R2249" s="193"/>
      <c r="S2249" s="193"/>
      <c r="T2249" s="193"/>
      <c r="U2249" s="193"/>
      <c r="V2249" s="1068"/>
      <c r="W2249" s="1068"/>
      <c r="X2249" s="1321"/>
      <c r="Y2249" s="1068"/>
      <c r="Z2249" s="193"/>
      <c r="AA2249" s="193"/>
      <c r="AB2249" s="193"/>
      <c r="AC2249" s="193"/>
      <c r="AD2249" s="193"/>
      <c r="AE2249" s="193"/>
      <c r="AF2249" s="193"/>
    </row>
    <row r="2250" spans="1:32">
      <c r="A2250" s="193"/>
      <c r="B2250" s="193"/>
      <c r="C2250" s="193"/>
      <c r="D2250" s="193"/>
      <c r="E2250" s="193"/>
      <c r="F2250" s="193"/>
      <c r="G2250" s="193"/>
      <c r="H2250" s="193"/>
      <c r="I2250" s="193"/>
      <c r="J2250" s="193"/>
      <c r="K2250" s="193"/>
      <c r="L2250" s="193"/>
      <c r="M2250" s="193"/>
      <c r="N2250" s="193"/>
      <c r="O2250" s="193"/>
      <c r="P2250" s="193"/>
      <c r="Q2250" s="193"/>
      <c r="R2250" s="193"/>
      <c r="S2250" s="193"/>
      <c r="T2250" s="193"/>
      <c r="U2250" s="193"/>
      <c r="V2250" s="1068"/>
      <c r="W2250" s="1068"/>
      <c r="X2250" s="1321"/>
      <c r="Y2250" s="1068"/>
      <c r="Z2250" s="193"/>
      <c r="AA2250" s="193"/>
      <c r="AB2250" s="193"/>
      <c r="AC2250" s="193"/>
      <c r="AD2250" s="193"/>
      <c r="AE2250" s="193"/>
      <c r="AF2250" s="193"/>
    </row>
    <row r="2251" spans="1:32">
      <c r="A2251" s="193"/>
      <c r="B2251" s="193"/>
      <c r="C2251" s="193"/>
      <c r="D2251" s="193"/>
      <c r="E2251" s="193"/>
      <c r="F2251" s="193"/>
      <c r="G2251" s="193"/>
      <c r="H2251" s="193"/>
      <c r="I2251" s="193"/>
      <c r="J2251" s="193"/>
      <c r="K2251" s="193"/>
      <c r="L2251" s="193"/>
      <c r="M2251" s="193"/>
      <c r="N2251" s="193"/>
      <c r="O2251" s="193"/>
      <c r="P2251" s="193"/>
      <c r="Q2251" s="193"/>
      <c r="R2251" s="193"/>
      <c r="S2251" s="193"/>
      <c r="T2251" s="193"/>
      <c r="U2251" s="193"/>
      <c r="V2251" s="1068"/>
      <c r="W2251" s="1068"/>
      <c r="X2251" s="1321"/>
      <c r="Y2251" s="1068"/>
      <c r="Z2251" s="193"/>
      <c r="AA2251" s="193"/>
      <c r="AB2251" s="193"/>
      <c r="AC2251" s="193"/>
      <c r="AD2251" s="193"/>
      <c r="AE2251" s="193"/>
      <c r="AF2251" s="193"/>
    </row>
    <row r="2252" spans="1:32">
      <c r="A2252" s="193"/>
      <c r="B2252" s="193"/>
      <c r="C2252" s="193"/>
      <c r="D2252" s="193"/>
      <c r="E2252" s="193"/>
      <c r="F2252" s="193"/>
      <c r="G2252" s="193"/>
      <c r="H2252" s="193"/>
      <c r="I2252" s="193"/>
      <c r="J2252" s="193"/>
      <c r="K2252" s="193"/>
      <c r="L2252" s="193"/>
      <c r="M2252" s="193"/>
      <c r="N2252" s="193"/>
      <c r="O2252" s="193"/>
      <c r="P2252" s="193"/>
      <c r="Q2252" s="193"/>
      <c r="R2252" s="193"/>
      <c r="S2252" s="193"/>
      <c r="T2252" s="193"/>
      <c r="U2252" s="193"/>
      <c r="V2252" s="1068"/>
      <c r="W2252" s="1068"/>
      <c r="X2252" s="1321"/>
      <c r="Y2252" s="1068"/>
      <c r="Z2252" s="193"/>
      <c r="AA2252" s="193"/>
      <c r="AB2252" s="193"/>
      <c r="AC2252" s="193"/>
      <c r="AD2252" s="193"/>
      <c r="AE2252" s="193"/>
      <c r="AF2252" s="193"/>
    </row>
    <row r="2253" spans="1:32">
      <c r="A2253" s="193"/>
      <c r="B2253" s="193"/>
      <c r="C2253" s="193"/>
      <c r="D2253" s="193"/>
      <c r="E2253" s="193"/>
      <c r="F2253" s="193"/>
      <c r="G2253" s="193"/>
      <c r="H2253" s="193"/>
      <c r="I2253" s="193"/>
      <c r="J2253" s="193"/>
      <c r="K2253" s="193"/>
      <c r="L2253" s="193"/>
      <c r="M2253" s="193"/>
      <c r="N2253" s="193"/>
      <c r="O2253" s="193"/>
      <c r="P2253" s="193"/>
      <c r="Q2253" s="193"/>
      <c r="R2253" s="193"/>
      <c r="S2253" s="193"/>
      <c r="T2253" s="193"/>
      <c r="U2253" s="193"/>
      <c r="V2253" s="1068"/>
      <c r="W2253" s="1068"/>
      <c r="X2253" s="1321"/>
      <c r="Y2253" s="1068"/>
      <c r="Z2253" s="193"/>
      <c r="AA2253" s="193"/>
      <c r="AB2253" s="193"/>
      <c r="AC2253" s="193"/>
      <c r="AD2253" s="193"/>
      <c r="AE2253" s="193"/>
      <c r="AF2253" s="193"/>
    </row>
    <row r="2254" spans="1:32">
      <c r="A2254" s="193"/>
      <c r="B2254" s="193"/>
      <c r="C2254" s="193"/>
      <c r="D2254" s="193"/>
      <c r="E2254" s="193"/>
      <c r="F2254" s="193"/>
      <c r="G2254" s="193"/>
      <c r="H2254" s="193"/>
      <c r="I2254" s="193"/>
      <c r="J2254" s="193"/>
      <c r="K2254" s="193"/>
      <c r="L2254" s="193"/>
      <c r="M2254" s="193"/>
      <c r="N2254" s="193"/>
      <c r="O2254" s="193"/>
      <c r="P2254" s="193"/>
      <c r="Q2254" s="193"/>
      <c r="R2254" s="193"/>
      <c r="S2254" s="193"/>
      <c r="T2254" s="193"/>
      <c r="U2254" s="193"/>
      <c r="V2254" s="1068"/>
      <c r="W2254" s="1068"/>
      <c r="X2254" s="1321"/>
      <c r="Y2254" s="1068"/>
      <c r="Z2254" s="193"/>
      <c r="AA2254" s="193"/>
      <c r="AB2254" s="193"/>
      <c r="AC2254" s="193"/>
      <c r="AD2254" s="193"/>
      <c r="AE2254" s="193"/>
      <c r="AF2254" s="193"/>
    </row>
    <row r="2255" spans="1:32">
      <c r="A2255" s="193"/>
      <c r="B2255" s="193"/>
      <c r="C2255" s="193"/>
      <c r="D2255" s="193"/>
      <c r="E2255" s="193"/>
      <c r="F2255" s="193"/>
      <c r="G2255" s="193"/>
      <c r="H2255" s="193"/>
      <c r="I2255" s="193"/>
      <c r="J2255" s="193"/>
      <c r="K2255" s="193"/>
      <c r="L2255" s="193"/>
      <c r="M2255" s="193"/>
      <c r="N2255" s="193"/>
      <c r="O2255" s="193"/>
      <c r="P2255" s="193"/>
      <c r="Q2255" s="193"/>
      <c r="R2255" s="193"/>
      <c r="S2255" s="193"/>
      <c r="T2255" s="193"/>
      <c r="U2255" s="193"/>
      <c r="V2255" s="1068"/>
      <c r="W2255" s="1068"/>
      <c r="X2255" s="1321"/>
      <c r="Y2255" s="1068"/>
      <c r="Z2255" s="193"/>
      <c r="AA2255" s="193"/>
      <c r="AB2255" s="193"/>
      <c r="AC2255" s="193"/>
      <c r="AD2255" s="193"/>
      <c r="AE2255" s="193"/>
      <c r="AF2255" s="193"/>
    </row>
    <row r="2256" spans="1:32">
      <c r="A2256" s="193"/>
      <c r="B2256" s="193"/>
      <c r="C2256" s="193"/>
      <c r="D2256" s="193"/>
      <c r="E2256" s="193"/>
      <c r="F2256" s="193"/>
      <c r="G2256" s="193"/>
      <c r="H2256" s="193"/>
      <c r="I2256" s="193"/>
      <c r="J2256" s="193"/>
      <c r="K2256" s="193"/>
      <c r="L2256" s="193"/>
      <c r="M2256" s="193"/>
      <c r="N2256" s="193"/>
      <c r="O2256" s="193"/>
      <c r="P2256" s="193"/>
      <c r="Q2256" s="193"/>
      <c r="R2256" s="193"/>
      <c r="S2256" s="193"/>
      <c r="T2256" s="193"/>
      <c r="U2256" s="193"/>
      <c r="V2256" s="1068"/>
      <c r="W2256" s="1068"/>
      <c r="X2256" s="1321"/>
      <c r="Y2256" s="1068"/>
      <c r="Z2256" s="193"/>
      <c r="AA2256" s="193"/>
      <c r="AB2256" s="193"/>
      <c r="AC2256" s="193"/>
      <c r="AD2256" s="193"/>
      <c r="AE2256" s="193"/>
      <c r="AF2256" s="193"/>
    </row>
    <row r="2257" spans="1:32">
      <c r="A2257" s="193"/>
      <c r="B2257" s="193"/>
      <c r="C2257" s="193"/>
      <c r="D2257" s="193"/>
      <c r="E2257" s="193"/>
      <c r="F2257" s="193"/>
      <c r="G2257" s="193"/>
      <c r="H2257" s="193"/>
      <c r="I2257" s="193"/>
      <c r="J2257" s="193"/>
      <c r="K2257" s="193"/>
      <c r="L2257" s="193"/>
      <c r="M2257" s="193"/>
      <c r="N2257" s="193"/>
      <c r="O2257" s="193"/>
      <c r="P2257" s="193"/>
      <c r="Q2257" s="193"/>
      <c r="R2257" s="193"/>
      <c r="S2257" s="193"/>
      <c r="T2257" s="193"/>
      <c r="U2257" s="193"/>
      <c r="V2257" s="1068"/>
      <c r="W2257" s="1068"/>
      <c r="X2257" s="1321"/>
      <c r="Y2257" s="1068"/>
      <c r="Z2257" s="193"/>
      <c r="AA2257" s="193"/>
      <c r="AB2257" s="193"/>
      <c r="AC2257" s="193"/>
      <c r="AD2257" s="193"/>
      <c r="AE2257" s="193"/>
      <c r="AF2257" s="193"/>
    </row>
    <row r="2258" spans="1:32">
      <c r="A2258" s="193"/>
      <c r="B2258" s="193"/>
      <c r="C2258" s="193"/>
      <c r="D2258" s="193"/>
      <c r="E2258" s="193"/>
      <c r="F2258" s="193"/>
      <c r="G2258" s="193"/>
      <c r="H2258" s="193"/>
      <c r="I2258" s="193"/>
      <c r="J2258" s="193"/>
      <c r="K2258" s="193"/>
      <c r="L2258" s="193"/>
      <c r="M2258" s="193"/>
      <c r="N2258" s="193"/>
      <c r="O2258" s="193"/>
      <c r="P2258" s="193"/>
      <c r="Q2258" s="193"/>
      <c r="R2258" s="193"/>
      <c r="S2258" s="193"/>
      <c r="T2258" s="193"/>
      <c r="U2258" s="193"/>
      <c r="V2258" s="1068"/>
      <c r="W2258" s="1068"/>
      <c r="X2258" s="1321"/>
      <c r="Y2258" s="1068"/>
      <c r="Z2258" s="193"/>
      <c r="AA2258" s="193"/>
      <c r="AB2258" s="193"/>
      <c r="AC2258" s="193"/>
      <c r="AD2258" s="193"/>
      <c r="AE2258" s="193"/>
      <c r="AF2258" s="193"/>
    </row>
    <row r="2259" spans="1:32">
      <c r="A2259" s="193"/>
      <c r="B2259" s="193"/>
      <c r="C2259" s="193"/>
      <c r="D2259" s="193"/>
      <c r="E2259" s="193"/>
      <c r="F2259" s="193"/>
      <c r="G2259" s="193"/>
      <c r="H2259" s="193"/>
      <c r="I2259" s="193"/>
      <c r="J2259" s="193"/>
      <c r="K2259" s="193"/>
      <c r="L2259" s="193"/>
      <c r="M2259" s="193"/>
      <c r="N2259" s="193"/>
      <c r="O2259" s="193"/>
      <c r="P2259" s="193"/>
      <c r="Q2259" s="193"/>
      <c r="R2259" s="193"/>
      <c r="S2259" s="193"/>
      <c r="T2259" s="193"/>
      <c r="U2259" s="193"/>
      <c r="V2259" s="1068"/>
      <c r="W2259" s="1068"/>
      <c r="X2259" s="1321"/>
      <c r="Y2259" s="1068"/>
      <c r="Z2259" s="193"/>
      <c r="AA2259" s="193"/>
      <c r="AB2259" s="193"/>
      <c r="AC2259" s="193"/>
      <c r="AD2259" s="193"/>
      <c r="AE2259" s="193"/>
      <c r="AF2259" s="193"/>
    </row>
    <row r="2260" spans="1:32">
      <c r="A2260" s="193"/>
      <c r="B2260" s="193"/>
      <c r="C2260" s="193"/>
      <c r="D2260" s="193"/>
      <c r="E2260" s="193"/>
      <c r="F2260" s="193"/>
      <c r="G2260" s="193"/>
      <c r="H2260" s="193"/>
      <c r="I2260" s="193"/>
      <c r="J2260" s="193"/>
      <c r="K2260" s="193"/>
      <c r="L2260" s="193"/>
      <c r="M2260" s="193"/>
      <c r="N2260" s="193"/>
      <c r="O2260" s="193"/>
      <c r="P2260" s="193"/>
      <c r="Q2260" s="193"/>
      <c r="R2260" s="193"/>
      <c r="S2260" s="193"/>
      <c r="T2260" s="193"/>
      <c r="U2260" s="193"/>
      <c r="V2260" s="1068"/>
      <c r="W2260" s="1068"/>
      <c r="X2260" s="1321"/>
      <c r="Y2260" s="1068"/>
      <c r="Z2260" s="193"/>
      <c r="AA2260" s="193"/>
      <c r="AB2260" s="193"/>
      <c r="AC2260" s="193"/>
      <c r="AD2260" s="193"/>
      <c r="AE2260" s="193"/>
      <c r="AF2260" s="193"/>
    </row>
    <row r="2261" spans="1:32">
      <c r="A2261" s="193"/>
      <c r="B2261" s="193"/>
      <c r="C2261" s="193"/>
      <c r="D2261" s="193"/>
      <c r="E2261" s="193"/>
      <c r="F2261" s="193"/>
      <c r="G2261" s="193"/>
      <c r="H2261" s="193"/>
      <c r="I2261" s="193"/>
      <c r="J2261" s="193"/>
      <c r="K2261" s="193"/>
      <c r="L2261" s="193"/>
      <c r="M2261" s="193"/>
      <c r="N2261" s="193"/>
      <c r="O2261" s="193"/>
      <c r="P2261" s="193"/>
      <c r="Q2261" s="193"/>
      <c r="R2261" s="193"/>
      <c r="S2261" s="193"/>
      <c r="T2261" s="193"/>
      <c r="U2261" s="193"/>
      <c r="V2261" s="1068"/>
      <c r="W2261" s="1068"/>
      <c r="X2261" s="1321"/>
      <c r="Y2261" s="1068"/>
      <c r="Z2261" s="193"/>
      <c r="AA2261" s="193"/>
      <c r="AB2261" s="193"/>
      <c r="AC2261" s="193"/>
      <c r="AD2261" s="193"/>
      <c r="AE2261" s="193"/>
      <c r="AF2261" s="193"/>
    </row>
    <row r="2262" spans="1:32">
      <c r="A2262" s="193"/>
      <c r="B2262" s="193"/>
      <c r="C2262" s="193"/>
      <c r="D2262" s="193"/>
      <c r="E2262" s="193"/>
      <c r="F2262" s="193"/>
      <c r="G2262" s="193"/>
      <c r="H2262" s="193"/>
      <c r="I2262" s="193"/>
      <c r="J2262" s="193"/>
      <c r="K2262" s="193"/>
      <c r="L2262" s="193"/>
      <c r="M2262" s="193"/>
      <c r="N2262" s="193"/>
      <c r="O2262" s="193"/>
      <c r="P2262" s="193"/>
      <c r="Q2262" s="193"/>
      <c r="R2262" s="193"/>
      <c r="S2262" s="193"/>
      <c r="T2262" s="193"/>
      <c r="U2262" s="193"/>
      <c r="V2262" s="1068"/>
      <c r="W2262" s="1068"/>
      <c r="X2262" s="1321"/>
      <c r="Y2262" s="1068"/>
      <c r="Z2262" s="193"/>
      <c r="AA2262" s="193"/>
      <c r="AB2262" s="193"/>
      <c r="AC2262" s="193"/>
      <c r="AD2262" s="193"/>
      <c r="AE2262" s="193"/>
      <c r="AF2262" s="193"/>
    </row>
    <row r="2263" spans="1:32">
      <c r="A2263" s="193"/>
      <c r="B2263" s="193"/>
      <c r="C2263" s="193"/>
      <c r="D2263" s="193"/>
      <c r="E2263" s="193"/>
      <c r="F2263" s="193"/>
      <c r="G2263" s="193"/>
      <c r="H2263" s="193"/>
      <c r="I2263" s="193"/>
      <c r="J2263" s="193"/>
      <c r="K2263" s="193"/>
      <c r="L2263" s="193"/>
      <c r="M2263" s="193"/>
      <c r="N2263" s="193"/>
      <c r="O2263" s="193"/>
      <c r="P2263" s="193"/>
      <c r="Q2263" s="193"/>
      <c r="R2263" s="193"/>
      <c r="S2263" s="193"/>
      <c r="T2263" s="193"/>
      <c r="U2263" s="193"/>
      <c r="V2263" s="1068"/>
      <c r="W2263" s="1068"/>
      <c r="X2263" s="1321"/>
      <c r="Y2263" s="1068"/>
      <c r="Z2263" s="193"/>
      <c r="AA2263" s="193"/>
      <c r="AB2263" s="193"/>
      <c r="AC2263" s="193"/>
      <c r="AD2263" s="193"/>
      <c r="AE2263" s="193"/>
      <c r="AF2263" s="193"/>
    </row>
    <row r="2264" spans="1:32">
      <c r="A2264" s="193"/>
      <c r="B2264" s="193"/>
      <c r="C2264" s="193"/>
      <c r="D2264" s="193"/>
      <c r="E2264" s="193"/>
      <c r="F2264" s="193"/>
      <c r="G2264" s="193"/>
      <c r="H2264" s="193"/>
      <c r="I2264" s="193"/>
      <c r="J2264" s="193"/>
      <c r="K2264" s="193"/>
      <c r="L2264" s="193"/>
      <c r="M2264" s="193"/>
      <c r="N2264" s="193"/>
      <c r="O2264" s="193"/>
      <c r="P2264" s="193"/>
      <c r="Q2264" s="193"/>
      <c r="R2264" s="193"/>
      <c r="S2264" s="193"/>
      <c r="T2264" s="193"/>
      <c r="U2264" s="193"/>
      <c r="V2264" s="1068"/>
      <c r="W2264" s="1068"/>
      <c r="X2264" s="1321"/>
      <c r="Y2264" s="1068"/>
      <c r="Z2264" s="193"/>
      <c r="AA2264" s="193"/>
      <c r="AB2264" s="193"/>
      <c r="AC2264" s="193"/>
      <c r="AD2264" s="193"/>
      <c r="AE2264" s="193"/>
      <c r="AF2264" s="193"/>
    </row>
    <row r="2265" spans="1:32">
      <c r="A2265" s="193"/>
      <c r="B2265" s="193"/>
      <c r="C2265" s="193"/>
      <c r="D2265" s="193"/>
      <c r="E2265" s="193"/>
      <c r="F2265" s="193"/>
      <c r="G2265" s="193"/>
      <c r="H2265" s="193"/>
      <c r="I2265" s="193"/>
      <c r="J2265" s="193"/>
      <c r="K2265" s="193"/>
      <c r="L2265" s="193"/>
      <c r="M2265" s="193"/>
      <c r="N2265" s="193"/>
      <c r="O2265" s="193"/>
      <c r="P2265" s="193"/>
      <c r="Q2265" s="193"/>
      <c r="R2265" s="193"/>
      <c r="S2265" s="193"/>
      <c r="T2265" s="193"/>
      <c r="U2265" s="193"/>
      <c r="V2265" s="1068"/>
      <c r="W2265" s="1068"/>
      <c r="X2265" s="1321"/>
      <c r="Y2265" s="1068"/>
      <c r="Z2265" s="193"/>
      <c r="AA2265" s="193"/>
      <c r="AB2265" s="193"/>
      <c r="AC2265" s="193"/>
      <c r="AD2265" s="193"/>
      <c r="AE2265" s="193"/>
      <c r="AF2265" s="193"/>
    </row>
    <row r="2266" spans="1:32">
      <c r="A2266" s="193"/>
      <c r="B2266" s="193"/>
      <c r="C2266" s="193"/>
      <c r="D2266" s="193"/>
      <c r="E2266" s="193"/>
      <c r="F2266" s="193"/>
      <c r="G2266" s="193"/>
      <c r="H2266" s="193"/>
      <c r="I2266" s="193"/>
      <c r="J2266" s="193"/>
      <c r="K2266" s="193"/>
      <c r="L2266" s="193"/>
      <c r="M2266" s="193"/>
      <c r="N2266" s="193"/>
      <c r="O2266" s="193"/>
      <c r="P2266" s="193"/>
      <c r="Q2266" s="193"/>
      <c r="R2266" s="193"/>
      <c r="S2266" s="193"/>
      <c r="T2266" s="193"/>
      <c r="U2266" s="193"/>
      <c r="V2266" s="1068"/>
      <c r="W2266" s="1068"/>
      <c r="X2266" s="1321"/>
      <c r="Y2266" s="1068"/>
      <c r="Z2266" s="193"/>
      <c r="AA2266" s="193"/>
      <c r="AB2266" s="193"/>
      <c r="AC2266" s="193"/>
      <c r="AD2266" s="193"/>
      <c r="AE2266" s="193"/>
      <c r="AF2266" s="193"/>
    </row>
    <row r="2267" spans="1:32">
      <c r="A2267" s="193"/>
      <c r="B2267" s="193"/>
      <c r="C2267" s="193"/>
      <c r="D2267" s="193"/>
      <c r="E2267" s="193"/>
      <c r="F2267" s="193"/>
      <c r="G2267" s="193"/>
      <c r="H2267" s="193"/>
      <c r="I2267" s="193"/>
      <c r="J2267" s="193"/>
      <c r="K2267" s="193"/>
      <c r="L2267" s="193"/>
      <c r="M2267" s="193"/>
      <c r="N2267" s="193"/>
      <c r="O2267" s="193"/>
      <c r="P2267" s="193"/>
      <c r="Q2267" s="193"/>
      <c r="R2267" s="193"/>
      <c r="S2267" s="193"/>
      <c r="T2267" s="193"/>
      <c r="U2267" s="193"/>
      <c r="V2267" s="1068"/>
      <c r="W2267" s="1068"/>
      <c r="X2267" s="1321"/>
      <c r="Y2267" s="1068"/>
      <c r="Z2267" s="193"/>
      <c r="AA2267" s="193"/>
      <c r="AB2267" s="193"/>
      <c r="AC2267" s="193"/>
      <c r="AD2267" s="193"/>
      <c r="AE2267" s="193"/>
      <c r="AF2267" s="193"/>
    </row>
    <row r="2268" spans="1:32">
      <c r="A2268" s="193"/>
      <c r="B2268" s="193"/>
      <c r="C2268" s="193"/>
      <c r="D2268" s="193"/>
      <c r="E2268" s="193"/>
      <c r="F2268" s="193"/>
      <c r="G2268" s="193"/>
      <c r="H2268" s="193"/>
      <c r="I2268" s="193"/>
      <c r="J2268" s="193"/>
      <c r="K2268" s="193"/>
      <c r="L2268" s="193"/>
      <c r="M2268" s="193"/>
      <c r="N2268" s="193"/>
      <c r="O2268" s="193"/>
      <c r="P2268" s="193"/>
      <c r="Q2268" s="193"/>
      <c r="R2268" s="193"/>
      <c r="S2268" s="193"/>
      <c r="T2268" s="193"/>
      <c r="U2268" s="193"/>
      <c r="V2268" s="1068"/>
      <c r="W2268" s="1068"/>
      <c r="X2268" s="1321"/>
      <c r="Y2268" s="1068"/>
      <c r="Z2268" s="193"/>
      <c r="AA2268" s="193"/>
      <c r="AB2268" s="193"/>
      <c r="AC2268" s="193"/>
      <c r="AD2268" s="193"/>
      <c r="AE2268" s="193"/>
      <c r="AF2268" s="193"/>
    </row>
    <row r="2269" spans="1:32">
      <c r="A2269" s="193"/>
      <c r="B2269" s="193"/>
      <c r="C2269" s="193"/>
      <c r="D2269" s="193"/>
      <c r="E2269" s="193"/>
      <c r="F2269" s="193"/>
      <c r="G2269" s="193"/>
      <c r="H2269" s="193"/>
      <c r="I2269" s="193"/>
      <c r="J2269" s="193"/>
      <c r="K2269" s="193"/>
      <c r="L2269" s="193"/>
      <c r="M2269" s="193"/>
      <c r="N2269" s="193"/>
      <c r="O2269" s="193"/>
      <c r="P2269" s="193"/>
      <c r="Q2269" s="193"/>
      <c r="R2269" s="193"/>
      <c r="S2269" s="193"/>
      <c r="T2269" s="193"/>
      <c r="U2269" s="193"/>
      <c r="V2269" s="1068"/>
      <c r="W2269" s="1068"/>
      <c r="X2269" s="1321"/>
      <c r="Y2269" s="1068"/>
      <c r="Z2269" s="193"/>
      <c r="AA2269" s="193"/>
      <c r="AB2269" s="193"/>
      <c r="AC2269" s="193"/>
      <c r="AD2269" s="193"/>
      <c r="AE2269" s="193"/>
      <c r="AF2269" s="193"/>
    </row>
    <row r="2270" spans="1:32">
      <c r="A2270" s="193"/>
      <c r="B2270" s="193"/>
      <c r="C2270" s="193"/>
      <c r="D2270" s="193"/>
      <c r="E2270" s="193"/>
      <c r="F2270" s="193"/>
      <c r="G2270" s="193"/>
      <c r="H2270" s="193"/>
      <c r="I2270" s="193"/>
      <c r="J2270" s="193"/>
      <c r="K2270" s="193"/>
      <c r="L2270" s="193"/>
      <c r="M2270" s="193"/>
      <c r="N2270" s="193"/>
      <c r="O2270" s="193"/>
      <c r="P2270" s="193"/>
      <c r="Q2270" s="193"/>
      <c r="R2270" s="193"/>
      <c r="S2270" s="193"/>
      <c r="T2270" s="193"/>
      <c r="U2270" s="193"/>
      <c r="V2270" s="1068"/>
      <c r="W2270" s="1068"/>
      <c r="X2270" s="1321"/>
      <c r="Y2270" s="1068"/>
      <c r="Z2270" s="193"/>
      <c r="AA2270" s="193"/>
      <c r="AB2270" s="193"/>
      <c r="AC2270" s="193"/>
      <c r="AD2270" s="193"/>
      <c r="AE2270" s="193"/>
      <c r="AF2270" s="193"/>
    </row>
    <row r="2271" spans="1:32">
      <c r="A2271" s="193"/>
      <c r="B2271" s="193"/>
      <c r="C2271" s="193"/>
      <c r="D2271" s="193"/>
      <c r="E2271" s="193"/>
      <c r="F2271" s="193"/>
      <c r="G2271" s="193"/>
      <c r="H2271" s="193"/>
      <c r="I2271" s="193"/>
      <c r="J2271" s="193"/>
      <c r="K2271" s="193"/>
      <c r="L2271" s="193"/>
      <c r="M2271" s="193"/>
      <c r="N2271" s="193"/>
      <c r="O2271" s="193"/>
      <c r="P2271" s="193"/>
      <c r="Q2271" s="193"/>
      <c r="R2271" s="193"/>
      <c r="S2271" s="193"/>
      <c r="T2271" s="193"/>
      <c r="U2271" s="193"/>
      <c r="V2271" s="1068"/>
      <c r="W2271" s="1068"/>
      <c r="X2271" s="1321"/>
      <c r="Y2271" s="1068"/>
      <c r="Z2271" s="193"/>
      <c r="AA2271" s="193"/>
      <c r="AB2271" s="193"/>
      <c r="AC2271" s="193"/>
      <c r="AD2271" s="193"/>
      <c r="AE2271" s="193"/>
      <c r="AF2271" s="193"/>
    </row>
    <row r="2272" spans="1:32">
      <c r="A2272" s="193"/>
      <c r="B2272" s="193"/>
      <c r="C2272" s="193"/>
      <c r="D2272" s="193"/>
      <c r="E2272" s="193"/>
      <c r="F2272" s="193"/>
      <c r="G2272" s="193"/>
      <c r="H2272" s="193"/>
      <c r="I2272" s="193"/>
      <c r="J2272" s="193"/>
      <c r="K2272" s="193"/>
      <c r="L2272" s="193"/>
      <c r="M2272" s="193"/>
      <c r="N2272" s="193"/>
      <c r="O2272" s="193"/>
      <c r="P2272" s="193"/>
      <c r="Q2272" s="193"/>
      <c r="R2272" s="193"/>
      <c r="S2272" s="193"/>
      <c r="T2272" s="193"/>
      <c r="U2272" s="193"/>
      <c r="V2272" s="1068"/>
      <c r="W2272" s="1068"/>
      <c r="X2272" s="1321"/>
      <c r="Y2272" s="1068"/>
      <c r="Z2272" s="193"/>
      <c r="AA2272" s="193"/>
      <c r="AB2272" s="193"/>
      <c r="AC2272" s="193"/>
      <c r="AD2272" s="193"/>
      <c r="AE2272" s="193"/>
      <c r="AF2272" s="193"/>
    </row>
    <row r="2273" spans="1:32">
      <c r="A2273" s="193"/>
      <c r="B2273" s="193"/>
      <c r="C2273" s="193"/>
      <c r="D2273" s="193"/>
      <c r="E2273" s="193"/>
      <c r="F2273" s="193"/>
      <c r="G2273" s="193"/>
      <c r="H2273" s="193"/>
      <c r="I2273" s="193"/>
      <c r="J2273" s="193"/>
      <c r="K2273" s="193"/>
      <c r="L2273" s="193"/>
      <c r="M2273" s="193"/>
      <c r="N2273" s="193"/>
      <c r="O2273" s="193"/>
      <c r="P2273" s="193"/>
      <c r="Q2273" s="193"/>
      <c r="R2273" s="193"/>
      <c r="S2273" s="193"/>
      <c r="T2273" s="193"/>
      <c r="U2273" s="193"/>
      <c r="V2273" s="1068"/>
      <c r="W2273" s="1068"/>
      <c r="X2273" s="1321"/>
      <c r="Y2273" s="1068"/>
      <c r="Z2273" s="193"/>
      <c r="AA2273" s="193"/>
      <c r="AB2273" s="193"/>
      <c r="AC2273" s="193"/>
      <c r="AD2273" s="193"/>
      <c r="AE2273" s="193"/>
      <c r="AF2273" s="193"/>
    </row>
    <row r="2274" spans="1:32">
      <c r="A2274" s="193"/>
      <c r="B2274" s="193"/>
      <c r="C2274" s="193"/>
      <c r="D2274" s="193"/>
      <c r="E2274" s="193"/>
      <c r="F2274" s="193"/>
      <c r="G2274" s="193"/>
      <c r="H2274" s="193"/>
      <c r="I2274" s="193"/>
      <c r="J2274" s="193"/>
      <c r="K2274" s="193"/>
      <c r="L2274" s="193"/>
      <c r="M2274" s="193"/>
      <c r="N2274" s="193"/>
      <c r="O2274" s="193"/>
      <c r="P2274" s="193"/>
      <c r="Q2274" s="193"/>
      <c r="R2274" s="193"/>
      <c r="S2274" s="193"/>
      <c r="T2274" s="193"/>
      <c r="U2274" s="193"/>
      <c r="V2274" s="1068"/>
      <c r="W2274" s="1068"/>
      <c r="X2274" s="1321"/>
      <c r="Y2274" s="1068"/>
      <c r="Z2274" s="193"/>
      <c r="AA2274" s="193"/>
      <c r="AB2274" s="193"/>
      <c r="AC2274" s="193"/>
      <c r="AD2274" s="193"/>
      <c r="AE2274" s="193"/>
      <c r="AF2274" s="193"/>
    </row>
    <row r="2275" spans="1:32">
      <c r="A2275" s="193"/>
      <c r="B2275" s="193"/>
      <c r="C2275" s="193"/>
      <c r="D2275" s="193"/>
      <c r="E2275" s="193"/>
      <c r="F2275" s="193"/>
      <c r="G2275" s="193"/>
      <c r="H2275" s="193"/>
      <c r="I2275" s="193"/>
      <c r="J2275" s="193"/>
      <c r="K2275" s="193"/>
      <c r="L2275" s="193"/>
      <c r="M2275" s="193"/>
      <c r="N2275" s="193"/>
      <c r="O2275" s="193"/>
      <c r="P2275" s="193"/>
      <c r="Q2275" s="193"/>
      <c r="R2275" s="193"/>
      <c r="S2275" s="193"/>
      <c r="T2275" s="193"/>
      <c r="U2275" s="193"/>
      <c r="V2275" s="1068"/>
      <c r="W2275" s="1068"/>
      <c r="X2275" s="1321"/>
      <c r="Y2275" s="1068"/>
      <c r="Z2275" s="193"/>
      <c r="AA2275" s="193"/>
      <c r="AB2275" s="193"/>
      <c r="AC2275" s="193"/>
      <c r="AD2275" s="193"/>
      <c r="AE2275" s="193"/>
      <c r="AF2275" s="193"/>
    </row>
    <row r="2276" spans="1:32">
      <c r="A2276" s="193"/>
      <c r="B2276" s="193"/>
      <c r="C2276" s="193"/>
      <c r="D2276" s="193"/>
      <c r="E2276" s="193"/>
      <c r="F2276" s="193"/>
      <c r="G2276" s="193"/>
      <c r="H2276" s="193"/>
      <c r="I2276" s="193"/>
      <c r="J2276" s="193"/>
      <c r="K2276" s="193"/>
      <c r="L2276" s="193"/>
      <c r="M2276" s="193"/>
      <c r="N2276" s="193"/>
      <c r="O2276" s="193"/>
      <c r="P2276" s="193"/>
      <c r="Q2276" s="193"/>
      <c r="R2276" s="193"/>
      <c r="S2276" s="193"/>
      <c r="T2276" s="193"/>
      <c r="U2276" s="193"/>
      <c r="V2276" s="1068"/>
      <c r="W2276" s="1068"/>
      <c r="X2276" s="1321"/>
      <c r="Y2276" s="1068"/>
      <c r="Z2276" s="193"/>
      <c r="AA2276" s="193"/>
      <c r="AB2276" s="193"/>
      <c r="AC2276" s="193"/>
      <c r="AD2276" s="193"/>
      <c r="AE2276" s="193"/>
      <c r="AF2276" s="193"/>
    </row>
    <row r="2277" spans="1:32">
      <c r="A2277" s="193"/>
      <c r="B2277" s="193"/>
      <c r="C2277" s="193"/>
      <c r="D2277" s="193"/>
      <c r="E2277" s="193"/>
      <c r="F2277" s="193"/>
      <c r="G2277" s="193"/>
      <c r="H2277" s="193"/>
      <c r="I2277" s="193"/>
      <c r="J2277" s="193"/>
      <c r="K2277" s="193"/>
      <c r="L2277" s="193"/>
      <c r="M2277" s="193"/>
      <c r="N2277" s="193"/>
      <c r="O2277" s="193"/>
      <c r="P2277" s="193"/>
      <c r="Q2277" s="193"/>
      <c r="R2277" s="193"/>
      <c r="S2277" s="193"/>
      <c r="T2277" s="193"/>
      <c r="U2277" s="193"/>
      <c r="V2277" s="1068"/>
      <c r="W2277" s="1068"/>
      <c r="X2277" s="1321"/>
      <c r="Y2277" s="1068"/>
      <c r="Z2277" s="193"/>
      <c r="AA2277" s="193"/>
      <c r="AB2277" s="193"/>
      <c r="AC2277" s="193"/>
      <c r="AD2277" s="193"/>
      <c r="AE2277" s="193"/>
      <c r="AF2277" s="193"/>
    </row>
    <row r="2278" spans="1:32">
      <c r="A2278" s="193"/>
      <c r="B2278" s="193"/>
      <c r="C2278" s="193"/>
      <c r="D2278" s="193"/>
      <c r="E2278" s="193"/>
      <c r="F2278" s="193"/>
      <c r="G2278" s="193"/>
      <c r="H2278" s="193"/>
      <c r="I2278" s="193"/>
      <c r="J2278" s="193"/>
      <c r="K2278" s="193"/>
      <c r="L2278" s="193"/>
      <c r="M2278" s="193"/>
      <c r="N2278" s="193"/>
      <c r="O2278" s="193"/>
      <c r="P2278" s="193"/>
      <c r="Q2278" s="193"/>
      <c r="R2278" s="193"/>
      <c r="S2278" s="193"/>
      <c r="T2278" s="193"/>
      <c r="U2278" s="193"/>
      <c r="V2278" s="1068"/>
      <c r="W2278" s="1068"/>
      <c r="X2278" s="1321"/>
      <c r="Y2278" s="1068"/>
      <c r="Z2278" s="193"/>
      <c r="AA2278" s="193"/>
      <c r="AB2278" s="193"/>
      <c r="AC2278" s="193"/>
      <c r="AD2278" s="193"/>
      <c r="AE2278" s="193"/>
      <c r="AF2278" s="193"/>
    </row>
    <row r="2279" spans="1:32">
      <c r="A2279" s="193"/>
      <c r="B2279" s="193"/>
      <c r="C2279" s="193"/>
      <c r="D2279" s="193"/>
      <c r="E2279" s="193"/>
      <c r="F2279" s="193"/>
      <c r="G2279" s="193"/>
      <c r="H2279" s="193"/>
      <c r="I2279" s="193"/>
      <c r="J2279" s="193"/>
      <c r="K2279" s="193"/>
      <c r="L2279" s="193"/>
      <c r="M2279" s="193"/>
      <c r="N2279" s="193"/>
      <c r="O2279" s="193"/>
      <c r="P2279" s="193"/>
      <c r="Q2279" s="193"/>
      <c r="R2279" s="193"/>
      <c r="S2279" s="193"/>
      <c r="T2279" s="193"/>
      <c r="U2279" s="193"/>
      <c r="V2279" s="1068"/>
      <c r="W2279" s="1068"/>
      <c r="X2279" s="1321"/>
      <c r="Y2279" s="1068"/>
      <c r="Z2279" s="193"/>
      <c r="AA2279" s="193"/>
      <c r="AB2279" s="193"/>
      <c r="AC2279" s="193"/>
      <c r="AD2279" s="193"/>
      <c r="AE2279" s="193"/>
      <c r="AF2279" s="193"/>
    </row>
    <row r="2280" spans="1:32">
      <c r="A2280" s="193"/>
      <c r="B2280" s="193"/>
      <c r="C2280" s="193"/>
      <c r="D2280" s="193"/>
      <c r="E2280" s="193"/>
      <c r="F2280" s="193"/>
      <c r="G2280" s="193"/>
      <c r="H2280" s="193"/>
      <c r="I2280" s="193"/>
      <c r="J2280" s="193"/>
      <c r="K2280" s="193"/>
      <c r="L2280" s="193"/>
      <c r="M2280" s="193"/>
      <c r="N2280" s="193"/>
      <c r="O2280" s="193"/>
      <c r="P2280" s="193"/>
      <c r="Q2280" s="193"/>
      <c r="R2280" s="193"/>
      <c r="S2280" s="193"/>
      <c r="T2280" s="193"/>
      <c r="U2280" s="193"/>
      <c r="V2280" s="1068"/>
      <c r="W2280" s="1068"/>
      <c r="X2280" s="1321"/>
      <c r="Y2280" s="1068"/>
      <c r="Z2280" s="193"/>
      <c r="AA2280" s="193"/>
      <c r="AB2280" s="193"/>
      <c r="AC2280" s="193"/>
      <c r="AD2280" s="193"/>
      <c r="AE2280" s="193"/>
      <c r="AF2280" s="193"/>
    </row>
    <row r="2281" spans="1:32">
      <c r="A2281" s="193"/>
      <c r="B2281" s="193"/>
      <c r="C2281" s="193"/>
      <c r="D2281" s="193"/>
      <c r="E2281" s="193"/>
      <c r="F2281" s="193"/>
      <c r="G2281" s="193"/>
      <c r="H2281" s="193"/>
      <c r="I2281" s="193"/>
      <c r="J2281" s="193"/>
      <c r="K2281" s="193"/>
      <c r="L2281" s="193"/>
      <c r="M2281" s="193"/>
      <c r="N2281" s="193"/>
      <c r="O2281" s="193"/>
      <c r="P2281" s="193"/>
      <c r="Q2281" s="193"/>
      <c r="R2281" s="193"/>
      <c r="S2281" s="193"/>
      <c r="T2281" s="193"/>
      <c r="U2281" s="193"/>
      <c r="V2281" s="1068"/>
      <c r="W2281" s="1068"/>
      <c r="X2281" s="1321"/>
      <c r="Y2281" s="1068"/>
      <c r="Z2281" s="193"/>
      <c r="AA2281" s="193"/>
      <c r="AB2281" s="193"/>
      <c r="AC2281" s="193"/>
      <c r="AD2281" s="193"/>
      <c r="AE2281" s="193"/>
      <c r="AF2281" s="193"/>
    </row>
    <row r="2282" spans="1:32">
      <c r="A2282" s="193"/>
      <c r="B2282" s="193"/>
      <c r="C2282" s="193"/>
      <c r="D2282" s="193"/>
      <c r="E2282" s="193"/>
      <c r="F2282" s="193"/>
      <c r="G2282" s="193"/>
      <c r="H2282" s="193"/>
      <c r="I2282" s="193"/>
      <c r="J2282" s="193"/>
      <c r="K2282" s="193"/>
      <c r="L2282" s="193"/>
      <c r="M2282" s="193"/>
      <c r="N2282" s="193"/>
      <c r="O2282" s="193"/>
      <c r="P2282" s="193"/>
      <c r="Q2282" s="193"/>
      <c r="R2282" s="193"/>
      <c r="S2282" s="193"/>
      <c r="T2282" s="193"/>
      <c r="U2282" s="193"/>
      <c r="V2282" s="1068"/>
      <c r="W2282" s="1068"/>
      <c r="X2282" s="1321"/>
      <c r="Y2282" s="1068"/>
      <c r="Z2282" s="193"/>
      <c r="AA2282" s="193"/>
      <c r="AB2282" s="193"/>
      <c r="AC2282" s="193"/>
      <c r="AD2282" s="193"/>
      <c r="AE2282" s="193"/>
      <c r="AF2282" s="193"/>
    </row>
    <row r="2283" spans="1:32">
      <c r="A2283" s="193"/>
      <c r="B2283" s="193"/>
      <c r="C2283" s="193"/>
      <c r="D2283" s="193"/>
      <c r="E2283" s="193"/>
      <c r="F2283" s="193"/>
      <c r="G2283" s="193"/>
      <c r="H2283" s="193"/>
      <c r="I2283" s="193"/>
      <c r="J2283" s="193"/>
      <c r="K2283" s="193"/>
      <c r="L2283" s="193"/>
      <c r="M2283" s="193"/>
      <c r="N2283" s="193"/>
      <c r="O2283" s="193"/>
      <c r="P2283" s="193"/>
      <c r="Q2283" s="193"/>
      <c r="R2283" s="193"/>
      <c r="S2283" s="193"/>
      <c r="T2283" s="193"/>
      <c r="U2283" s="193"/>
      <c r="V2283" s="1068"/>
      <c r="W2283" s="1068"/>
      <c r="X2283" s="1321"/>
      <c r="Y2283" s="1068"/>
      <c r="Z2283" s="193"/>
      <c r="AA2283" s="193"/>
      <c r="AB2283" s="193"/>
      <c r="AC2283" s="193"/>
      <c r="AD2283" s="193"/>
      <c r="AE2283" s="193"/>
      <c r="AF2283" s="193"/>
    </row>
    <row r="2284" spans="1:32">
      <c r="A2284" s="193"/>
      <c r="B2284" s="193"/>
      <c r="C2284" s="193"/>
      <c r="D2284" s="193"/>
      <c r="E2284" s="193"/>
      <c r="F2284" s="193"/>
      <c r="G2284" s="193"/>
      <c r="H2284" s="193"/>
      <c r="I2284" s="193"/>
      <c r="J2284" s="193"/>
      <c r="K2284" s="193"/>
      <c r="L2284" s="193"/>
      <c r="M2284" s="193"/>
      <c r="N2284" s="193"/>
      <c r="O2284" s="193"/>
      <c r="P2284" s="193"/>
      <c r="Q2284" s="193"/>
      <c r="R2284" s="193"/>
      <c r="S2284" s="193"/>
      <c r="T2284" s="193"/>
      <c r="U2284" s="193"/>
      <c r="V2284" s="1068"/>
      <c r="W2284" s="1068"/>
      <c r="X2284" s="1321"/>
      <c r="Y2284" s="1068"/>
      <c r="Z2284" s="193"/>
      <c r="AA2284" s="193"/>
      <c r="AB2284" s="193"/>
      <c r="AC2284" s="193"/>
      <c r="AD2284" s="193"/>
      <c r="AE2284" s="193"/>
      <c r="AF2284" s="193"/>
    </row>
    <row r="2285" spans="1:32">
      <c r="A2285" s="193"/>
      <c r="B2285" s="193"/>
      <c r="C2285" s="193"/>
      <c r="D2285" s="193"/>
      <c r="E2285" s="193"/>
      <c r="F2285" s="193"/>
      <c r="G2285" s="193"/>
      <c r="H2285" s="193"/>
      <c r="I2285" s="193"/>
      <c r="J2285" s="193"/>
      <c r="K2285" s="193"/>
      <c r="L2285" s="193"/>
      <c r="M2285" s="193"/>
      <c r="N2285" s="193"/>
      <c r="O2285" s="193"/>
      <c r="P2285" s="193"/>
      <c r="Q2285" s="193"/>
      <c r="R2285" s="193"/>
      <c r="S2285" s="193"/>
      <c r="T2285" s="193"/>
      <c r="U2285" s="193"/>
      <c r="V2285" s="1068"/>
      <c r="W2285" s="1068"/>
      <c r="X2285" s="1321"/>
      <c r="Y2285" s="1068"/>
      <c r="Z2285" s="193"/>
      <c r="AA2285" s="193"/>
      <c r="AB2285" s="193"/>
      <c r="AC2285" s="193"/>
      <c r="AD2285" s="193"/>
      <c r="AE2285" s="193"/>
      <c r="AF2285" s="193"/>
    </row>
    <row r="2286" spans="1:32">
      <c r="A2286" s="193"/>
      <c r="B2286" s="193"/>
      <c r="C2286" s="193"/>
      <c r="D2286" s="193"/>
      <c r="E2286" s="193"/>
      <c r="F2286" s="193"/>
      <c r="G2286" s="193"/>
      <c r="H2286" s="193"/>
      <c r="I2286" s="193"/>
      <c r="J2286" s="193"/>
      <c r="K2286" s="193"/>
      <c r="L2286" s="193"/>
      <c r="M2286" s="193"/>
      <c r="N2286" s="193"/>
      <c r="O2286" s="193"/>
      <c r="P2286" s="193"/>
      <c r="Q2286" s="193"/>
      <c r="R2286" s="193"/>
      <c r="S2286" s="193"/>
      <c r="T2286" s="193"/>
      <c r="U2286" s="193"/>
      <c r="V2286" s="1068"/>
      <c r="W2286" s="1068"/>
      <c r="X2286" s="1321"/>
      <c r="Y2286" s="1068"/>
      <c r="Z2286" s="193"/>
      <c r="AA2286" s="193"/>
      <c r="AB2286" s="193"/>
      <c r="AC2286" s="193"/>
      <c r="AD2286" s="193"/>
      <c r="AE2286" s="193"/>
      <c r="AF2286" s="193"/>
    </row>
    <row r="2287" spans="1:32">
      <c r="A2287" s="193"/>
      <c r="B2287" s="193"/>
      <c r="C2287" s="193"/>
      <c r="D2287" s="193"/>
      <c r="E2287" s="193"/>
      <c r="F2287" s="193"/>
      <c r="G2287" s="193"/>
      <c r="H2287" s="193"/>
      <c r="I2287" s="193"/>
      <c r="J2287" s="193"/>
      <c r="K2287" s="193"/>
      <c r="L2287" s="193"/>
      <c r="M2287" s="193"/>
      <c r="N2287" s="193"/>
      <c r="O2287" s="193"/>
      <c r="P2287" s="193"/>
      <c r="Q2287" s="193"/>
      <c r="R2287" s="193"/>
      <c r="S2287" s="193"/>
      <c r="T2287" s="193"/>
      <c r="U2287" s="193"/>
      <c r="V2287" s="1068"/>
      <c r="W2287" s="1068"/>
      <c r="X2287" s="1321"/>
      <c r="Y2287" s="1068"/>
      <c r="Z2287" s="193"/>
      <c r="AA2287" s="193"/>
      <c r="AB2287" s="193"/>
      <c r="AC2287" s="193"/>
      <c r="AD2287" s="193"/>
      <c r="AE2287" s="193"/>
      <c r="AF2287" s="193"/>
    </row>
    <row r="2288" spans="1:32">
      <c r="A2288" s="193"/>
      <c r="B2288" s="193"/>
      <c r="C2288" s="193"/>
      <c r="D2288" s="193"/>
      <c r="E2288" s="193"/>
      <c r="F2288" s="193"/>
      <c r="G2288" s="193"/>
      <c r="H2288" s="193"/>
      <c r="I2288" s="193"/>
      <c r="J2288" s="193"/>
      <c r="K2288" s="193"/>
      <c r="L2288" s="193"/>
      <c r="M2288" s="193"/>
      <c r="N2288" s="193"/>
      <c r="O2288" s="193"/>
      <c r="P2288" s="193"/>
      <c r="Q2288" s="193"/>
      <c r="R2288" s="193"/>
      <c r="S2288" s="193"/>
      <c r="T2288" s="193"/>
      <c r="U2288" s="193"/>
      <c r="V2288" s="1068"/>
      <c r="W2288" s="1068"/>
      <c r="X2288" s="1321"/>
      <c r="Y2288" s="1068"/>
      <c r="Z2288" s="193"/>
      <c r="AA2288" s="193"/>
      <c r="AB2288" s="193"/>
      <c r="AC2288" s="193"/>
      <c r="AD2288" s="193"/>
      <c r="AE2288" s="193"/>
      <c r="AF2288" s="193"/>
    </row>
    <row r="2289" spans="1:32">
      <c r="A2289" s="193"/>
      <c r="B2289" s="193"/>
      <c r="C2289" s="193"/>
      <c r="D2289" s="193"/>
      <c r="E2289" s="193"/>
      <c r="F2289" s="193"/>
      <c r="G2289" s="193"/>
      <c r="H2289" s="193"/>
      <c r="I2289" s="193"/>
      <c r="J2289" s="193"/>
      <c r="K2289" s="193"/>
      <c r="L2289" s="193"/>
      <c r="M2289" s="193"/>
      <c r="N2289" s="193"/>
      <c r="O2289" s="193"/>
      <c r="P2289" s="193"/>
      <c r="Q2289" s="193"/>
      <c r="R2289" s="193"/>
      <c r="S2289" s="193"/>
      <c r="T2289" s="193"/>
      <c r="U2289" s="193"/>
      <c r="V2289" s="1068"/>
      <c r="W2289" s="1068"/>
      <c r="X2289" s="1321"/>
      <c r="Y2289" s="1068"/>
      <c r="Z2289" s="193"/>
      <c r="AA2289" s="193"/>
      <c r="AB2289" s="193"/>
      <c r="AC2289" s="193"/>
      <c r="AD2289" s="193"/>
      <c r="AE2289" s="193"/>
      <c r="AF2289" s="193"/>
    </row>
    <row r="2290" spans="1:32">
      <c r="A2290" s="193"/>
      <c r="B2290" s="193"/>
      <c r="C2290" s="193"/>
      <c r="D2290" s="193"/>
      <c r="E2290" s="193"/>
      <c r="F2290" s="193"/>
      <c r="G2290" s="193"/>
      <c r="H2290" s="193"/>
      <c r="I2290" s="193"/>
      <c r="J2290" s="193"/>
      <c r="K2290" s="193"/>
      <c r="L2290" s="193"/>
      <c r="M2290" s="193"/>
      <c r="N2290" s="193"/>
      <c r="O2290" s="193"/>
      <c r="P2290" s="193"/>
      <c r="Q2290" s="193"/>
      <c r="R2290" s="193"/>
      <c r="S2290" s="193"/>
      <c r="T2290" s="193"/>
      <c r="U2290" s="193"/>
      <c r="V2290" s="1068"/>
      <c r="W2290" s="1068"/>
      <c r="X2290" s="1321"/>
      <c r="Y2290" s="1068"/>
      <c r="Z2290" s="193"/>
      <c r="AA2290" s="193"/>
      <c r="AB2290" s="193"/>
      <c r="AC2290" s="193"/>
      <c r="AD2290" s="193"/>
      <c r="AE2290" s="193"/>
      <c r="AF2290" s="193"/>
    </row>
    <row r="2291" spans="1:32">
      <c r="A2291" s="193"/>
      <c r="B2291" s="193"/>
      <c r="C2291" s="193"/>
      <c r="D2291" s="193"/>
      <c r="E2291" s="193"/>
      <c r="F2291" s="193"/>
      <c r="G2291" s="193"/>
      <c r="H2291" s="193"/>
      <c r="I2291" s="193"/>
      <c r="J2291" s="193"/>
      <c r="K2291" s="193"/>
      <c r="L2291" s="193"/>
      <c r="M2291" s="193"/>
      <c r="N2291" s="193"/>
      <c r="O2291" s="193"/>
      <c r="P2291" s="193"/>
      <c r="Q2291" s="193"/>
      <c r="R2291" s="193"/>
      <c r="S2291" s="193"/>
      <c r="T2291" s="193"/>
      <c r="U2291" s="193"/>
      <c r="V2291" s="1068"/>
      <c r="W2291" s="1068"/>
      <c r="X2291" s="1321"/>
      <c r="Y2291" s="1068"/>
      <c r="Z2291" s="193"/>
      <c r="AA2291" s="193"/>
      <c r="AB2291" s="193"/>
      <c r="AC2291" s="193"/>
      <c r="AD2291" s="193"/>
      <c r="AE2291" s="193"/>
      <c r="AF2291" s="193"/>
    </row>
    <row r="2292" spans="1:32">
      <c r="A2292" s="193"/>
      <c r="B2292" s="193"/>
      <c r="C2292" s="193"/>
      <c r="D2292" s="193"/>
      <c r="E2292" s="193"/>
      <c r="F2292" s="193"/>
      <c r="G2292" s="193"/>
      <c r="H2292" s="193"/>
      <c r="I2292" s="193"/>
      <c r="J2292" s="193"/>
      <c r="K2292" s="193"/>
      <c r="L2292" s="193"/>
      <c r="M2292" s="193"/>
      <c r="N2292" s="193"/>
      <c r="O2292" s="193"/>
      <c r="P2292" s="193"/>
      <c r="Q2292" s="193"/>
      <c r="R2292" s="193"/>
      <c r="S2292" s="193"/>
      <c r="T2292" s="193"/>
      <c r="U2292" s="193"/>
      <c r="V2292" s="1068"/>
      <c r="W2292" s="1068"/>
      <c r="X2292" s="1321"/>
      <c r="Y2292" s="1068"/>
      <c r="Z2292" s="193"/>
      <c r="AA2292" s="193"/>
      <c r="AB2292" s="193"/>
      <c r="AC2292" s="193"/>
      <c r="AD2292" s="193"/>
      <c r="AE2292" s="193"/>
      <c r="AF2292" s="193"/>
    </row>
    <row r="2293" spans="1:32">
      <c r="A2293" s="193"/>
      <c r="B2293" s="193"/>
      <c r="C2293" s="193"/>
      <c r="D2293" s="193"/>
      <c r="E2293" s="193"/>
      <c r="F2293" s="193"/>
      <c r="G2293" s="193"/>
      <c r="H2293" s="193"/>
      <c r="I2293" s="193"/>
      <c r="J2293" s="193"/>
      <c r="K2293" s="193"/>
      <c r="L2293" s="193"/>
      <c r="M2293" s="193"/>
      <c r="N2293" s="193"/>
      <c r="O2293" s="193"/>
      <c r="P2293" s="193"/>
      <c r="Q2293" s="193"/>
      <c r="R2293" s="193"/>
      <c r="S2293" s="193"/>
      <c r="T2293" s="193"/>
      <c r="U2293" s="193"/>
      <c r="V2293" s="1068"/>
      <c r="W2293" s="1068"/>
      <c r="X2293" s="1321"/>
      <c r="Y2293" s="1068"/>
      <c r="Z2293" s="193"/>
      <c r="AA2293" s="193"/>
      <c r="AB2293" s="193"/>
      <c r="AC2293" s="193"/>
      <c r="AD2293" s="193"/>
      <c r="AE2293" s="193"/>
      <c r="AF2293" s="193"/>
    </row>
    <row r="2294" spans="1:32">
      <c r="A2294" s="193"/>
      <c r="B2294" s="193"/>
      <c r="C2294" s="193"/>
      <c r="D2294" s="193"/>
      <c r="E2294" s="193"/>
      <c r="F2294" s="193"/>
      <c r="G2294" s="193"/>
      <c r="H2294" s="193"/>
      <c r="I2294" s="193"/>
      <c r="J2294" s="193"/>
      <c r="K2294" s="193"/>
      <c r="L2294" s="193"/>
      <c r="M2294" s="193"/>
      <c r="N2294" s="193"/>
      <c r="O2294" s="193"/>
      <c r="P2294" s="193"/>
      <c r="Q2294" s="193"/>
      <c r="R2294" s="193"/>
      <c r="S2294" s="193"/>
      <c r="T2294" s="193"/>
      <c r="U2294" s="193"/>
      <c r="V2294" s="1068"/>
      <c r="W2294" s="1068"/>
      <c r="X2294" s="1321"/>
      <c r="Y2294" s="1068"/>
      <c r="Z2294" s="193"/>
      <c r="AA2294" s="193"/>
      <c r="AB2294" s="193"/>
      <c r="AC2294" s="193"/>
      <c r="AD2294" s="193"/>
      <c r="AE2294" s="193"/>
      <c r="AF2294" s="193"/>
    </row>
    <row r="2295" spans="1:32">
      <c r="A2295" s="193"/>
      <c r="B2295" s="193"/>
      <c r="C2295" s="193"/>
      <c r="D2295" s="193"/>
      <c r="E2295" s="193"/>
      <c r="F2295" s="193"/>
      <c r="G2295" s="193"/>
      <c r="H2295" s="193"/>
      <c r="I2295" s="193"/>
      <c r="J2295" s="193"/>
      <c r="K2295" s="193"/>
      <c r="L2295" s="193"/>
      <c r="M2295" s="193"/>
      <c r="N2295" s="193"/>
      <c r="O2295" s="193"/>
      <c r="P2295" s="193"/>
      <c r="Q2295" s="193"/>
      <c r="R2295" s="193"/>
      <c r="S2295" s="193"/>
      <c r="T2295" s="193"/>
      <c r="U2295" s="193"/>
      <c r="V2295" s="1068"/>
      <c r="W2295" s="1068"/>
      <c r="X2295" s="1321"/>
      <c r="Y2295" s="1068"/>
      <c r="Z2295" s="193"/>
      <c r="AA2295" s="193"/>
      <c r="AB2295" s="193"/>
      <c r="AC2295" s="193"/>
      <c r="AD2295" s="193"/>
      <c r="AE2295" s="193"/>
      <c r="AF2295" s="193"/>
    </row>
    <row r="2296" spans="1:32">
      <c r="A2296" s="193"/>
      <c r="B2296" s="193"/>
      <c r="C2296" s="193"/>
      <c r="D2296" s="193"/>
      <c r="E2296" s="193"/>
      <c r="F2296" s="193"/>
      <c r="G2296" s="193"/>
      <c r="H2296" s="193"/>
      <c r="I2296" s="193"/>
      <c r="J2296" s="193"/>
      <c r="K2296" s="193"/>
      <c r="L2296" s="193"/>
      <c r="M2296" s="193"/>
      <c r="N2296" s="193"/>
      <c r="O2296" s="193"/>
      <c r="P2296" s="193"/>
      <c r="Q2296" s="193"/>
      <c r="R2296" s="193"/>
      <c r="S2296" s="193"/>
      <c r="T2296" s="193"/>
      <c r="U2296" s="193"/>
      <c r="V2296" s="1068"/>
      <c r="W2296" s="1068"/>
      <c r="X2296" s="1321"/>
      <c r="Y2296" s="1068"/>
      <c r="Z2296" s="193"/>
      <c r="AA2296" s="193"/>
      <c r="AB2296" s="193"/>
      <c r="AC2296" s="193"/>
      <c r="AD2296" s="193"/>
      <c r="AE2296" s="193"/>
      <c r="AF2296" s="193"/>
    </row>
    <row r="2297" spans="1:32">
      <c r="A2297" s="193"/>
      <c r="B2297" s="193"/>
      <c r="C2297" s="193"/>
      <c r="D2297" s="193"/>
      <c r="E2297" s="193"/>
      <c r="F2297" s="193"/>
      <c r="G2297" s="193"/>
      <c r="H2297" s="193"/>
      <c r="I2297" s="193"/>
      <c r="J2297" s="193"/>
      <c r="K2297" s="193"/>
      <c r="L2297" s="193"/>
      <c r="M2297" s="193"/>
      <c r="N2297" s="193"/>
      <c r="O2297" s="193"/>
      <c r="P2297" s="193"/>
      <c r="Q2297" s="193"/>
      <c r="R2297" s="193"/>
      <c r="S2297" s="193"/>
      <c r="T2297" s="193"/>
      <c r="U2297" s="193"/>
      <c r="V2297" s="1068"/>
      <c r="W2297" s="1068"/>
      <c r="X2297" s="1321"/>
      <c r="Y2297" s="1068"/>
      <c r="Z2297" s="193"/>
      <c r="AA2297" s="193"/>
      <c r="AB2297" s="193"/>
      <c r="AC2297" s="193"/>
      <c r="AD2297" s="193"/>
      <c r="AE2297" s="193"/>
      <c r="AF2297" s="193"/>
    </row>
    <row r="2298" spans="1:32">
      <c r="A2298" s="193"/>
      <c r="B2298" s="193"/>
      <c r="C2298" s="193"/>
      <c r="D2298" s="193"/>
      <c r="E2298" s="193"/>
      <c r="F2298" s="193"/>
      <c r="G2298" s="193"/>
      <c r="H2298" s="193"/>
      <c r="I2298" s="193"/>
      <c r="J2298" s="193"/>
      <c r="K2298" s="193"/>
      <c r="L2298" s="193"/>
      <c r="M2298" s="193"/>
      <c r="N2298" s="193"/>
      <c r="O2298" s="193"/>
      <c r="P2298" s="193"/>
      <c r="Q2298" s="193"/>
      <c r="R2298" s="193"/>
      <c r="S2298" s="193"/>
      <c r="T2298" s="193"/>
      <c r="U2298" s="193"/>
      <c r="V2298" s="1068"/>
      <c r="W2298" s="1068"/>
      <c r="X2298" s="1321"/>
      <c r="Y2298" s="1068"/>
      <c r="Z2298" s="193"/>
      <c r="AA2298" s="193"/>
      <c r="AB2298" s="193"/>
      <c r="AC2298" s="193"/>
      <c r="AD2298" s="193"/>
      <c r="AE2298" s="193"/>
      <c r="AF2298" s="193"/>
    </row>
    <row r="2299" spans="1:32">
      <c r="A2299" s="193"/>
      <c r="B2299" s="193"/>
      <c r="C2299" s="193"/>
      <c r="D2299" s="193"/>
      <c r="E2299" s="193"/>
      <c r="F2299" s="193"/>
      <c r="G2299" s="193"/>
      <c r="H2299" s="193"/>
      <c r="I2299" s="193"/>
      <c r="J2299" s="193"/>
      <c r="K2299" s="193"/>
      <c r="L2299" s="193"/>
      <c r="M2299" s="193"/>
      <c r="N2299" s="193"/>
      <c r="O2299" s="193"/>
      <c r="P2299" s="193"/>
      <c r="Q2299" s="193"/>
      <c r="R2299" s="193"/>
      <c r="S2299" s="193"/>
      <c r="T2299" s="193"/>
      <c r="U2299" s="193"/>
      <c r="V2299" s="1068"/>
      <c r="W2299" s="1068"/>
      <c r="X2299" s="1321"/>
      <c r="Y2299" s="1068"/>
      <c r="Z2299" s="193"/>
      <c r="AA2299" s="193"/>
      <c r="AB2299" s="193"/>
      <c r="AC2299" s="193"/>
      <c r="AD2299" s="193"/>
      <c r="AE2299" s="193"/>
      <c r="AF2299" s="193"/>
    </row>
    <row r="2300" spans="1:32">
      <c r="A2300" s="193"/>
      <c r="B2300" s="193"/>
      <c r="C2300" s="193"/>
      <c r="D2300" s="193"/>
      <c r="E2300" s="193"/>
      <c r="F2300" s="193"/>
      <c r="G2300" s="193"/>
      <c r="H2300" s="193"/>
      <c r="I2300" s="193"/>
      <c r="J2300" s="193"/>
      <c r="K2300" s="193"/>
      <c r="L2300" s="193"/>
      <c r="M2300" s="193"/>
      <c r="N2300" s="193"/>
      <c r="O2300" s="193"/>
      <c r="P2300" s="193"/>
      <c r="Q2300" s="193"/>
      <c r="R2300" s="193"/>
      <c r="S2300" s="193"/>
      <c r="T2300" s="193"/>
      <c r="U2300" s="193"/>
      <c r="V2300" s="1068"/>
      <c r="W2300" s="1068"/>
      <c r="X2300" s="1321"/>
      <c r="Y2300" s="1068"/>
      <c r="Z2300" s="193"/>
      <c r="AA2300" s="193"/>
      <c r="AB2300" s="193"/>
      <c r="AC2300" s="193"/>
      <c r="AD2300" s="193"/>
      <c r="AE2300" s="193"/>
      <c r="AF2300" s="193"/>
    </row>
    <row r="2301" spans="1:32">
      <c r="A2301" s="193"/>
      <c r="B2301" s="193"/>
      <c r="C2301" s="193"/>
      <c r="D2301" s="193"/>
      <c r="E2301" s="193"/>
      <c r="F2301" s="193"/>
      <c r="G2301" s="193"/>
      <c r="H2301" s="193"/>
      <c r="I2301" s="193"/>
      <c r="J2301" s="193"/>
      <c r="K2301" s="193"/>
      <c r="L2301" s="193"/>
      <c r="M2301" s="193"/>
      <c r="N2301" s="193"/>
      <c r="O2301" s="193"/>
      <c r="P2301" s="193"/>
      <c r="Q2301" s="193"/>
      <c r="R2301" s="193"/>
      <c r="S2301" s="193"/>
      <c r="T2301" s="193"/>
      <c r="U2301" s="193"/>
      <c r="V2301" s="1068"/>
      <c r="W2301" s="1068"/>
      <c r="X2301" s="1321"/>
      <c r="Y2301" s="1068"/>
      <c r="Z2301" s="193"/>
      <c r="AA2301" s="193"/>
      <c r="AB2301" s="193"/>
      <c r="AC2301" s="193"/>
      <c r="AD2301" s="193"/>
      <c r="AE2301" s="193"/>
      <c r="AF2301" s="193"/>
    </row>
    <row r="2302" spans="1:32">
      <c r="A2302" s="193"/>
      <c r="B2302" s="193"/>
      <c r="C2302" s="193"/>
      <c r="D2302" s="193"/>
      <c r="E2302" s="193"/>
      <c r="F2302" s="193"/>
      <c r="G2302" s="193"/>
      <c r="H2302" s="193"/>
      <c r="I2302" s="193"/>
      <c r="J2302" s="193"/>
      <c r="K2302" s="193"/>
      <c r="L2302" s="193"/>
      <c r="M2302" s="193"/>
      <c r="N2302" s="193"/>
      <c r="O2302" s="193"/>
      <c r="P2302" s="193"/>
      <c r="Q2302" s="193"/>
      <c r="R2302" s="193"/>
      <c r="S2302" s="193"/>
      <c r="T2302" s="193"/>
      <c r="U2302" s="193"/>
      <c r="V2302" s="1068"/>
      <c r="W2302" s="1068"/>
      <c r="X2302" s="1321"/>
      <c r="Y2302" s="1068"/>
      <c r="Z2302" s="193"/>
      <c r="AA2302" s="193"/>
      <c r="AB2302" s="193"/>
      <c r="AC2302" s="193"/>
      <c r="AD2302" s="193"/>
      <c r="AE2302" s="193"/>
      <c r="AF2302" s="193"/>
    </row>
    <row r="2303" spans="1:32">
      <c r="A2303" s="193"/>
      <c r="B2303" s="193"/>
      <c r="C2303" s="193"/>
      <c r="D2303" s="193"/>
      <c r="E2303" s="193"/>
      <c r="F2303" s="193"/>
      <c r="G2303" s="193"/>
      <c r="H2303" s="193"/>
      <c r="I2303" s="193"/>
      <c r="J2303" s="193"/>
      <c r="K2303" s="193"/>
      <c r="L2303" s="193"/>
      <c r="M2303" s="193"/>
      <c r="N2303" s="193"/>
      <c r="O2303" s="193"/>
      <c r="P2303" s="193"/>
      <c r="Q2303" s="193"/>
      <c r="R2303" s="193"/>
      <c r="S2303" s="193"/>
      <c r="T2303" s="193"/>
      <c r="U2303" s="193"/>
      <c r="V2303" s="1068"/>
      <c r="W2303" s="1068"/>
      <c r="X2303" s="1321"/>
      <c r="Y2303" s="1068"/>
      <c r="Z2303" s="193"/>
      <c r="AA2303" s="193"/>
      <c r="AB2303" s="193"/>
      <c r="AC2303" s="193"/>
      <c r="AD2303" s="193"/>
      <c r="AE2303" s="193"/>
      <c r="AF2303" s="193"/>
    </row>
    <row r="2304" spans="1:32">
      <c r="A2304" s="193"/>
      <c r="B2304" s="193"/>
      <c r="C2304" s="193"/>
      <c r="D2304" s="193"/>
      <c r="E2304" s="193"/>
      <c r="F2304" s="193"/>
      <c r="G2304" s="193"/>
      <c r="H2304" s="193"/>
      <c r="I2304" s="193"/>
      <c r="J2304" s="193"/>
      <c r="K2304" s="193"/>
      <c r="L2304" s="193"/>
      <c r="M2304" s="193"/>
      <c r="N2304" s="193"/>
      <c r="O2304" s="193"/>
      <c r="P2304" s="193"/>
      <c r="Q2304" s="193"/>
      <c r="R2304" s="193"/>
      <c r="S2304" s="193"/>
      <c r="T2304" s="193"/>
      <c r="U2304" s="193"/>
      <c r="V2304" s="1068"/>
      <c r="W2304" s="1068"/>
      <c r="X2304" s="1321"/>
      <c r="Y2304" s="1068"/>
      <c r="Z2304" s="193"/>
      <c r="AA2304" s="193"/>
      <c r="AB2304" s="193"/>
      <c r="AC2304" s="193"/>
      <c r="AD2304" s="193"/>
      <c r="AE2304" s="193"/>
      <c r="AF2304" s="193"/>
    </row>
    <row r="2305" spans="1:32">
      <c r="A2305" s="193"/>
      <c r="B2305" s="193"/>
      <c r="C2305" s="193"/>
      <c r="D2305" s="193"/>
      <c r="E2305" s="193"/>
      <c r="F2305" s="193"/>
      <c r="G2305" s="193"/>
      <c r="H2305" s="193"/>
      <c r="I2305" s="193"/>
      <c r="J2305" s="193"/>
      <c r="K2305" s="193"/>
      <c r="L2305" s="193"/>
      <c r="M2305" s="193"/>
      <c r="N2305" s="193"/>
      <c r="O2305" s="193"/>
      <c r="P2305" s="193"/>
      <c r="Q2305" s="193"/>
      <c r="R2305" s="193"/>
      <c r="S2305" s="193"/>
      <c r="T2305" s="193"/>
      <c r="U2305" s="193"/>
      <c r="V2305" s="1068"/>
      <c r="W2305" s="1068"/>
      <c r="X2305" s="1321"/>
      <c r="Y2305" s="1068"/>
      <c r="Z2305" s="193"/>
      <c r="AA2305" s="193"/>
      <c r="AB2305" s="193"/>
      <c r="AC2305" s="193"/>
      <c r="AD2305" s="193"/>
      <c r="AE2305" s="193"/>
      <c r="AF2305" s="193"/>
    </row>
    <row r="2306" spans="1:32">
      <c r="A2306" s="193"/>
      <c r="B2306" s="193"/>
      <c r="C2306" s="193"/>
      <c r="D2306" s="193"/>
      <c r="E2306" s="193"/>
      <c r="F2306" s="193"/>
      <c r="G2306" s="193"/>
      <c r="H2306" s="193"/>
      <c r="I2306" s="193"/>
      <c r="J2306" s="193"/>
      <c r="K2306" s="193"/>
      <c r="L2306" s="193"/>
      <c r="M2306" s="193"/>
      <c r="N2306" s="193"/>
      <c r="O2306" s="193"/>
      <c r="P2306" s="193"/>
      <c r="Q2306" s="193"/>
      <c r="R2306" s="193"/>
      <c r="S2306" s="193"/>
      <c r="T2306" s="193"/>
      <c r="U2306" s="193"/>
      <c r="V2306" s="1068"/>
      <c r="W2306" s="1068"/>
      <c r="X2306" s="1321"/>
      <c r="Y2306" s="1068"/>
      <c r="Z2306" s="193"/>
      <c r="AA2306" s="193"/>
      <c r="AB2306" s="193"/>
      <c r="AC2306" s="193"/>
      <c r="AD2306" s="193"/>
      <c r="AE2306" s="193"/>
      <c r="AF2306" s="193"/>
    </row>
    <row r="2307" spans="1:32">
      <c r="A2307" s="193"/>
      <c r="B2307" s="193"/>
      <c r="C2307" s="193"/>
      <c r="D2307" s="193"/>
      <c r="E2307" s="193"/>
      <c r="F2307" s="193"/>
      <c r="G2307" s="193"/>
      <c r="H2307" s="193"/>
      <c r="I2307" s="193"/>
      <c r="J2307" s="193"/>
      <c r="K2307" s="193"/>
      <c r="L2307" s="193"/>
      <c r="M2307" s="193"/>
      <c r="N2307" s="193"/>
      <c r="O2307" s="193"/>
      <c r="P2307" s="193"/>
      <c r="Q2307" s="193"/>
      <c r="R2307" s="193"/>
      <c r="S2307" s="193"/>
      <c r="T2307" s="193"/>
      <c r="U2307" s="193"/>
      <c r="V2307" s="1068"/>
      <c r="W2307" s="1068"/>
      <c r="X2307" s="1321"/>
      <c r="Y2307" s="1068"/>
      <c r="Z2307" s="193"/>
      <c r="AA2307" s="193"/>
      <c r="AB2307" s="193"/>
      <c r="AC2307" s="193"/>
      <c r="AD2307" s="193"/>
      <c r="AE2307" s="193"/>
      <c r="AF2307" s="193"/>
    </row>
    <row r="2308" spans="1:32">
      <c r="A2308" s="193"/>
      <c r="B2308" s="193"/>
      <c r="C2308" s="193"/>
      <c r="D2308" s="193"/>
      <c r="E2308" s="193"/>
      <c r="F2308" s="193"/>
      <c r="G2308" s="193"/>
      <c r="H2308" s="193"/>
      <c r="I2308" s="193"/>
      <c r="J2308" s="193"/>
      <c r="K2308" s="193"/>
      <c r="L2308" s="193"/>
      <c r="M2308" s="193"/>
      <c r="N2308" s="193"/>
      <c r="O2308" s="193"/>
      <c r="P2308" s="193"/>
      <c r="Q2308" s="193"/>
      <c r="R2308" s="193"/>
      <c r="S2308" s="193"/>
      <c r="T2308" s="193"/>
      <c r="U2308" s="193"/>
      <c r="V2308" s="1068"/>
      <c r="W2308" s="1068"/>
      <c r="X2308" s="1321"/>
      <c r="Y2308" s="1068"/>
      <c r="Z2308" s="193"/>
      <c r="AA2308" s="193"/>
      <c r="AB2308" s="193"/>
      <c r="AC2308" s="193"/>
      <c r="AD2308" s="193"/>
      <c r="AE2308" s="193"/>
      <c r="AF2308" s="193"/>
    </row>
    <row r="2309" spans="1:32">
      <c r="A2309" s="193"/>
      <c r="B2309" s="193"/>
      <c r="C2309" s="193"/>
      <c r="D2309" s="193"/>
      <c r="E2309" s="193"/>
      <c r="F2309" s="193"/>
      <c r="G2309" s="193"/>
      <c r="H2309" s="193"/>
      <c r="I2309" s="193"/>
      <c r="J2309" s="193"/>
      <c r="K2309" s="193"/>
      <c r="L2309" s="193"/>
      <c r="M2309" s="193"/>
      <c r="N2309" s="193"/>
      <c r="O2309" s="193"/>
      <c r="P2309" s="193"/>
      <c r="Q2309" s="193"/>
      <c r="R2309" s="193"/>
      <c r="S2309" s="193"/>
      <c r="T2309" s="193"/>
      <c r="U2309" s="193"/>
      <c r="V2309" s="1068"/>
      <c r="W2309" s="1068"/>
      <c r="X2309" s="1321"/>
      <c r="Y2309" s="1068"/>
      <c r="Z2309" s="193"/>
      <c r="AA2309" s="193"/>
      <c r="AB2309" s="193"/>
      <c r="AC2309" s="193"/>
      <c r="AD2309" s="193"/>
      <c r="AE2309" s="193"/>
      <c r="AF2309" s="193"/>
    </row>
    <row r="2310" spans="1:32">
      <c r="A2310" s="193"/>
      <c r="B2310" s="193"/>
      <c r="C2310" s="193"/>
      <c r="D2310" s="193"/>
      <c r="E2310" s="193"/>
      <c r="F2310" s="193"/>
      <c r="G2310" s="193"/>
      <c r="H2310" s="193"/>
      <c r="I2310" s="193"/>
      <c r="J2310" s="193"/>
      <c r="K2310" s="193"/>
      <c r="L2310" s="193"/>
      <c r="M2310" s="193"/>
      <c r="N2310" s="193"/>
      <c r="O2310" s="193"/>
      <c r="P2310" s="193"/>
      <c r="Q2310" s="193"/>
      <c r="R2310" s="193"/>
      <c r="S2310" s="193"/>
      <c r="T2310" s="193"/>
      <c r="U2310" s="193"/>
      <c r="V2310" s="1068"/>
      <c r="W2310" s="1068"/>
      <c r="X2310" s="1321"/>
      <c r="Y2310" s="1068"/>
      <c r="Z2310" s="193"/>
      <c r="AA2310" s="193"/>
      <c r="AB2310" s="193"/>
      <c r="AC2310" s="193"/>
      <c r="AD2310" s="193"/>
      <c r="AE2310" s="193"/>
      <c r="AF2310" s="193"/>
    </row>
    <row r="2311" spans="1:32">
      <c r="A2311" s="193"/>
      <c r="B2311" s="193"/>
      <c r="C2311" s="193"/>
      <c r="D2311" s="193"/>
      <c r="E2311" s="193"/>
      <c r="F2311" s="193"/>
      <c r="G2311" s="193"/>
      <c r="H2311" s="193"/>
      <c r="I2311" s="193"/>
      <c r="J2311" s="193"/>
      <c r="K2311" s="193"/>
      <c r="L2311" s="193"/>
      <c r="M2311" s="193"/>
      <c r="N2311" s="193"/>
      <c r="O2311" s="193"/>
      <c r="P2311" s="193"/>
      <c r="Q2311" s="193"/>
      <c r="R2311" s="193"/>
      <c r="S2311" s="193"/>
      <c r="T2311" s="193"/>
      <c r="U2311" s="193"/>
      <c r="V2311" s="1068"/>
      <c r="W2311" s="1068"/>
      <c r="X2311" s="1321"/>
      <c r="Y2311" s="1068"/>
      <c r="Z2311" s="193"/>
      <c r="AA2311" s="193"/>
      <c r="AB2311" s="193"/>
      <c r="AC2311" s="193"/>
      <c r="AD2311" s="193"/>
      <c r="AE2311" s="193"/>
      <c r="AF2311" s="193"/>
    </row>
    <row r="2312" spans="1:32">
      <c r="A2312" s="193"/>
      <c r="B2312" s="193"/>
      <c r="C2312" s="193"/>
      <c r="D2312" s="193"/>
      <c r="E2312" s="193"/>
      <c r="F2312" s="193"/>
      <c r="G2312" s="193"/>
      <c r="H2312" s="193"/>
      <c r="I2312" s="193"/>
      <c r="J2312" s="193"/>
      <c r="K2312" s="193"/>
      <c r="L2312" s="193"/>
      <c r="M2312" s="193"/>
      <c r="N2312" s="193"/>
      <c r="O2312" s="193"/>
      <c r="P2312" s="193"/>
      <c r="Q2312" s="193"/>
      <c r="R2312" s="193"/>
      <c r="S2312" s="193"/>
      <c r="T2312" s="193"/>
      <c r="U2312" s="193"/>
      <c r="V2312" s="1068"/>
      <c r="W2312" s="1068"/>
      <c r="X2312" s="1321"/>
      <c r="Y2312" s="1068"/>
      <c r="Z2312" s="193"/>
      <c r="AA2312" s="193"/>
      <c r="AB2312" s="193"/>
      <c r="AC2312" s="193"/>
      <c r="AD2312" s="193"/>
      <c r="AE2312" s="193"/>
      <c r="AF2312" s="193"/>
    </row>
    <row r="2313" spans="1:32">
      <c r="A2313" s="193"/>
      <c r="B2313" s="193"/>
      <c r="C2313" s="193"/>
      <c r="D2313" s="193"/>
      <c r="E2313" s="193"/>
      <c r="F2313" s="193"/>
      <c r="G2313" s="193"/>
      <c r="H2313" s="193"/>
      <c r="I2313" s="193"/>
      <c r="J2313" s="193"/>
      <c r="K2313" s="193"/>
      <c r="L2313" s="193"/>
      <c r="M2313" s="193"/>
      <c r="N2313" s="193"/>
      <c r="O2313" s="193"/>
      <c r="P2313" s="193"/>
      <c r="Q2313" s="193"/>
      <c r="R2313" s="193"/>
      <c r="S2313" s="193"/>
      <c r="T2313" s="193"/>
      <c r="U2313" s="193"/>
      <c r="V2313" s="1068"/>
      <c r="W2313" s="1068"/>
      <c r="X2313" s="1321"/>
      <c r="Y2313" s="1068"/>
      <c r="Z2313" s="193"/>
      <c r="AA2313" s="193"/>
      <c r="AB2313" s="193"/>
      <c r="AC2313" s="193"/>
      <c r="AD2313" s="193"/>
      <c r="AE2313" s="193"/>
      <c r="AF2313" s="193"/>
    </row>
    <row r="2314" spans="1:32">
      <c r="A2314" s="193"/>
      <c r="B2314" s="193"/>
      <c r="C2314" s="193"/>
      <c r="D2314" s="193"/>
      <c r="E2314" s="193"/>
      <c r="F2314" s="193"/>
      <c r="G2314" s="193"/>
      <c r="H2314" s="193"/>
      <c r="I2314" s="193"/>
      <c r="J2314" s="193"/>
      <c r="K2314" s="193"/>
      <c r="L2314" s="193"/>
      <c r="M2314" s="193"/>
      <c r="N2314" s="193"/>
      <c r="O2314" s="193"/>
      <c r="P2314" s="193"/>
      <c r="Q2314" s="193"/>
      <c r="R2314" s="193"/>
      <c r="S2314" s="193"/>
      <c r="T2314" s="193"/>
      <c r="U2314" s="193"/>
      <c r="V2314" s="1068"/>
      <c r="W2314" s="1068"/>
      <c r="X2314" s="1321"/>
      <c r="Y2314" s="1068"/>
      <c r="Z2314" s="193"/>
      <c r="AA2314" s="193"/>
      <c r="AB2314" s="193"/>
      <c r="AC2314" s="193"/>
      <c r="AD2314" s="193"/>
      <c r="AE2314" s="193"/>
      <c r="AF2314" s="193"/>
    </row>
    <row r="2315" spans="1:32">
      <c r="A2315" s="193"/>
      <c r="B2315" s="193"/>
      <c r="C2315" s="193"/>
      <c r="D2315" s="193"/>
      <c r="E2315" s="193"/>
      <c r="F2315" s="193"/>
      <c r="G2315" s="193"/>
      <c r="H2315" s="193"/>
      <c r="I2315" s="193"/>
      <c r="J2315" s="193"/>
      <c r="K2315" s="193"/>
      <c r="L2315" s="193"/>
      <c r="M2315" s="193"/>
      <c r="N2315" s="193"/>
      <c r="O2315" s="193"/>
      <c r="P2315" s="193"/>
      <c r="Q2315" s="193"/>
      <c r="R2315" s="193"/>
      <c r="S2315" s="193"/>
      <c r="T2315" s="193"/>
      <c r="U2315" s="193"/>
      <c r="V2315" s="1068"/>
      <c r="W2315" s="1068"/>
      <c r="X2315" s="1321"/>
      <c r="Y2315" s="1068"/>
      <c r="Z2315" s="193"/>
      <c r="AA2315" s="193"/>
      <c r="AB2315" s="193"/>
      <c r="AC2315" s="193"/>
      <c r="AD2315" s="193"/>
      <c r="AE2315" s="193"/>
      <c r="AF2315" s="193"/>
    </row>
    <row r="2316" spans="1:32">
      <c r="A2316" s="193"/>
      <c r="B2316" s="193"/>
      <c r="C2316" s="193"/>
      <c r="D2316" s="193"/>
      <c r="E2316" s="193"/>
      <c r="F2316" s="193"/>
      <c r="G2316" s="193"/>
      <c r="H2316" s="193"/>
      <c r="I2316" s="193"/>
      <c r="J2316" s="193"/>
      <c r="K2316" s="193"/>
      <c r="L2316" s="193"/>
      <c r="M2316" s="193"/>
      <c r="N2316" s="193"/>
      <c r="O2316" s="193"/>
      <c r="P2316" s="193"/>
      <c r="Q2316" s="193"/>
      <c r="R2316" s="193"/>
      <c r="S2316" s="193"/>
      <c r="T2316" s="193"/>
      <c r="U2316" s="193"/>
      <c r="V2316" s="1068"/>
      <c r="W2316" s="1068"/>
      <c r="X2316" s="1321"/>
      <c r="Y2316" s="1068"/>
      <c r="Z2316" s="193"/>
      <c r="AA2316" s="193"/>
      <c r="AB2316" s="193"/>
      <c r="AC2316" s="193"/>
      <c r="AD2316" s="193"/>
      <c r="AE2316" s="193"/>
      <c r="AF2316" s="193"/>
    </row>
    <row r="2317" spans="1:32">
      <c r="A2317" s="193"/>
      <c r="B2317" s="193"/>
      <c r="C2317" s="193"/>
      <c r="D2317" s="193"/>
      <c r="E2317" s="193"/>
      <c r="F2317" s="193"/>
      <c r="G2317" s="193"/>
      <c r="H2317" s="193"/>
      <c r="I2317" s="193"/>
      <c r="J2317" s="193"/>
      <c r="K2317" s="193"/>
      <c r="L2317" s="193"/>
      <c r="M2317" s="193"/>
      <c r="N2317" s="193"/>
      <c r="O2317" s="193"/>
      <c r="P2317" s="193"/>
      <c r="Q2317" s="193"/>
      <c r="R2317" s="193"/>
      <c r="S2317" s="193"/>
      <c r="T2317" s="193"/>
      <c r="U2317" s="193"/>
      <c r="V2317" s="1068"/>
      <c r="W2317" s="1068"/>
      <c r="X2317" s="1321"/>
      <c r="Y2317" s="1068"/>
      <c r="Z2317" s="193"/>
      <c r="AA2317" s="193"/>
      <c r="AB2317" s="193"/>
      <c r="AC2317" s="193"/>
      <c r="AD2317" s="193"/>
      <c r="AE2317" s="193"/>
      <c r="AF2317" s="193"/>
    </row>
    <row r="2318" spans="1:32">
      <c r="A2318" s="193"/>
      <c r="B2318" s="193"/>
      <c r="C2318" s="193"/>
      <c r="D2318" s="193"/>
      <c r="E2318" s="193"/>
      <c r="F2318" s="193"/>
      <c r="G2318" s="193"/>
      <c r="H2318" s="193"/>
      <c r="I2318" s="193"/>
      <c r="J2318" s="193"/>
      <c r="K2318" s="193"/>
      <c r="L2318" s="193"/>
      <c r="M2318" s="193"/>
      <c r="N2318" s="193"/>
      <c r="O2318" s="193"/>
      <c r="P2318" s="193"/>
      <c r="Q2318" s="193"/>
      <c r="R2318" s="193"/>
      <c r="S2318" s="193"/>
      <c r="T2318" s="193"/>
      <c r="U2318" s="193"/>
      <c r="V2318" s="1068"/>
      <c r="W2318" s="1068"/>
      <c r="X2318" s="1321"/>
      <c r="Y2318" s="1068"/>
      <c r="Z2318" s="193"/>
      <c r="AA2318" s="193"/>
      <c r="AB2318" s="193"/>
      <c r="AC2318" s="193"/>
      <c r="AD2318" s="193"/>
      <c r="AE2318" s="193"/>
      <c r="AF2318" s="193"/>
    </row>
    <row r="2319" spans="1:32">
      <c r="A2319" s="193"/>
      <c r="B2319" s="193"/>
      <c r="C2319" s="193"/>
      <c r="D2319" s="193"/>
      <c r="E2319" s="193"/>
      <c r="F2319" s="193"/>
      <c r="G2319" s="193"/>
      <c r="H2319" s="193"/>
      <c r="I2319" s="193"/>
      <c r="J2319" s="193"/>
      <c r="K2319" s="193"/>
      <c r="L2319" s="193"/>
      <c r="M2319" s="193"/>
      <c r="N2319" s="193"/>
      <c r="O2319" s="193"/>
      <c r="P2319" s="193"/>
      <c r="Q2319" s="193"/>
      <c r="R2319" s="193"/>
      <c r="S2319" s="193"/>
      <c r="T2319" s="193"/>
      <c r="U2319" s="193"/>
      <c r="V2319" s="1068"/>
      <c r="W2319" s="1068"/>
      <c r="X2319" s="1321"/>
      <c r="Y2319" s="1068"/>
      <c r="Z2319" s="193"/>
      <c r="AA2319" s="193"/>
      <c r="AB2319" s="193"/>
      <c r="AC2319" s="193"/>
      <c r="AD2319" s="193"/>
      <c r="AE2319" s="193"/>
      <c r="AF2319" s="193"/>
    </row>
    <row r="2320" spans="1:32">
      <c r="A2320" s="193"/>
      <c r="B2320" s="193"/>
      <c r="C2320" s="193"/>
      <c r="D2320" s="193"/>
      <c r="E2320" s="193"/>
      <c r="F2320" s="193"/>
      <c r="G2320" s="193"/>
      <c r="H2320" s="193"/>
      <c r="I2320" s="193"/>
      <c r="J2320" s="193"/>
      <c r="K2320" s="193"/>
      <c r="L2320" s="193"/>
      <c r="M2320" s="193"/>
      <c r="N2320" s="193"/>
      <c r="O2320" s="193"/>
      <c r="P2320" s="193"/>
      <c r="Q2320" s="193"/>
      <c r="R2320" s="193"/>
      <c r="S2320" s="193"/>
      <c r="T2320" s="193"/>
      <c r="U2320" s="193"/>
      <c r="V2320" s="1068"/>
      <c r="W2320" s="1068"/>
      <c r="X2320" s="1321"/>
      <c r="Y2320" s="1068"/>
      <c r="Z2320" s="193"/>
      <c r="AA2320" s="193"/>
      <c r="AB2320" s="193"/>
      <c r="AC2320" s="193"/>
      <c r="AD2320" s="193"/>
      <c r="AE2320" s="193"/>
      <c r="AF2320" s="193"/>
    </row>
    <row r="2321" spans="1:32">
      <c r="A2321" s="193"/>
      <c r="B2321" s="193"/>
      <c r="C2321" s="193"/>
      <c r="D2321" s="193"/>
      <c r="E2321" s="193"/>
      <c r="F2321" s="193"/>
      <c r="G2321" s="193"/>
      <c r="H2321" s="193"/>
      <c r="I2321" s="193"/>
      <c r="J2321" s="193"/>
      <c r="K2321" s="193"/>
      <c r="L2321" s="193"/>
      <c r="M2321" s="193"/>
      <c r="N2321" s="193"/>
      <c r="O2321" s="193"/>
      <c r="P2321" s="193"/>
      <c r="Q2321" s="193"/>
      <c r="R2321" s="193"/>
      <c r="S2321" s="193"/>
      <c r="T2321" s="193"/>
      <c r="U2321" s="193"/>
      <c r="V2321" s="1068"/>
      <c r="W2321" s="1068"/>
      <c r="X2321" s="1321"/>
      <c r="Y2321" s="1068"/>
      <c r="Z2321" s="193"/>
      <c r="AA2321" s="193"/>
      <c r="AB2321" s="193"/>
      <c r="AC2321" s="193"/>
      <c r="AD2321" s="193"/>
      <c r="AE2321" s="193"/>
      <c r="AF2321" s="193"/>
    </row>
    <row r="2322" spans="1:32">
      <c r="A2322" s="193"/>
      <c r="B2322" s="193"/>
      <c r="C2322" s="193"/>
      <c r="D2322" s="193"/>
      <c r="E2322" s="193"/>
      <c r="F2322" s="193"/>
      <c r="G2322" s="193"/>
      <c r="H2322" s="193"/>
      <c r="I2322" s="193"/>
      <c r="J2322" s="193"/>
      <c r="K2322" s="193"/>
      <c r="L2322" s="193"/>
      <c r="M2322" s="193"/>
      <c r="N2322" s="193"/>
      <c r="O2322" s="193"/>
      <c r="P2322" s="193"/>
      <c r="Q2322" s="193"/>
      <c r="R2322" s="193"/>
      <c r="S2322" s="193"/>
      <c r="T2322" s="193"/>
      <c r="U2322" s="193"/>
      <c r="V2322" s="1068"/>
      <c r="W2322" s="1068"/>
      <c r="X2322" s="1321"/>
      <c r="Y2322" s="1068"/>
      <c r="Z2322" s="193"/>
      <c r="AA2322" s="193"/>
      <c r="AB2322" s="193"/>
      <c r="AC2322" s="193"/>
      <c r="AD2322" s="193"/>
      <c r="AE2322" s="193"/>
      <c r="AF2322" s="193"/>
    </row>
    <row r="2323" spans="1:32">
      <c r="A2323" s="193"/>
      <c r="B2323" s="193"/>
      <c r="C2323" s="193"/>
      <c r="D2323" s="193"/>
      <c r="E2323" s="193"/>
      <c r="F2323" s="193"/>
      <c r="G2323" s="193"/>
      <c r="H2323" s="193"/>
      <c r="I2323" s="193"/>
      <c r="J2323" s="193"/>
      <c r="K2323" s="193"/>
      <c r="L2323" s="193"/>
      <c r="M2323" s="193"/>
      <c r="N2323" s="193"/>
      <c r="O2323" s="193"/>
      <c r="P2323" s="193"/>
      <c r="Q2323" s="193"/>
      <c r="R2323" s="193"/>
      <c r="S2323" s="193"/>
      <c r="T2323" s="193"/>
      <c r="U2323" s="193"/>
      <c r="V2323" s="1068"/>
      <c r="W2323" s="1068"/>
      <c r="X2323" s="1321"/>
      <c r="Y2323" s="1068"/>
      <c r="Z2323" s="193"/>
      <c r="AA2323" s="193"/>
      <c r="AB2323" s="193"/>
      <c r="AC2323" s="193"/>
      <c r="AD2323" s="193"/>
      <c r="AE2323" s="193"/>
      <c r="AF2323" s="193"/>
    </row>
    <row r="2324" spans="1:32">
      <c r="A2324" s="193"/>
      <c r="B2324" s="193"/>
      <c r="C2324" s="193"/>
      <c r="D2324" s="193"/>
      <c r="E2324" s="193"/>
      <c r="F2324" s="193"/>
      <c r="G2324" s="193"/>
      <c r="H2324" s="193"/>
      <c r="I2324" s="193"/>
      <c r="J2324" s="193"/>
      <c r="K2324" s="193"/>
      <c r="L2324" s="193"/>
      <c r="M2324" s="193"/>
      <c r="N2324" s="193"/>
      <c r="O2324" s="193"/>
      <c r="P2324" s="193"/>
      <c r="Q2324" s="193"/>
      <c r="R2324" s="193"/>
      <c r="S2324" s="193"/>
      <c r="T2324" s="193"/>
      <c r="U2324" s="193"/>
      <c r="V2324" s="1068"/>
      <c r="W2324" s="1068"/>
      <c r="X2324" s="1321"/>
      <c r="Y2324" s="1068"/>
      <c r="Z2324" s="193"/>
      <c r="AA2324" s="193"/>
      <c r="AB2324" s="193"/>
      <c r="AC2324" s="193"/>
      <c r="AD2324" s="193"/>
      <c r="AE2324" s="193"/>
      <c r="AF2324" s="193"/>
    </row>
    <row r="2325" spans="1:32">
      <c r="A2325" s="193"/>
      <c r="B2325" s="193"/>
      <c r="C2325" s="193"/>
      <c r="D2325" s="193"/>
      <c r="E2325" s="193"/>
      <c r="F2325" s="193"/>
      <c r="G2325" s="193"/>
      <c r="H2325" s="193"/>
      <c r="I2325" s="193"/>
      <c r="J2325" s="193"/>
      <c r="K2325" s="193"/>
      <c r="L2325" s="193"/>
      <c r="M2325" s="193"/>
      <c r="N2325" s="193"/>
      <c r="O2325" s="193"/>
      <c r="P2325" s="193"/>
      <c r="Q2325" s="193"/>
      <c r="R2325" s="193"/>
      <c r="S2325" s="193"/>
      <c r="T2325" s="193"/>
      <c r="U2325" s="193"/>
      <c r="V2325" s="1068"/>
      <c r="W2325" s="1068"/>
      <c r="X2325" s="1321"/>
      <c r="Y2325" s="1068"/>
      <c r="Z2325" s="193"/>
      <c r="AA2325" s="193"/>
      <c r="AB2325" s="193"/>
      <c r="AC2325" s="193"/>
      <c r="AD2325" s="193"/>
      <c r="AE2325" s="193"/>
      <c r="AF2325" s="193"/>
    </row>
    <row r="2326" spans="1:32">
      <c r="A2326" s="193"/>
      <c r="B2326" s="193"/>
      <c r="C2326" s="193"/>
      <c r="D2326" s="193"/>
      <c r="E2326" s="193"/>
      <c r="F2326" s="193"/>
      <c r="G2326" s="193"/>
      <c r="H2326" s="193"/>
      <c r="I2326" s="193"/>
      <c r="J2326" s="193"/>
      <c r="K2326" s="193"/>
      <c r="L2326" s="193"/>
      <c r="M2326" s="193"/>
      <c r="N2326" s="193"/>
      <c r="O2326" s="193"/>
      <c r="P2326" s="193"/>
      <c r="Q2326" s="193"/>
      <c r="R2326" s="193"/>
      <c r="S2326" s="193"/>
      <c r="T2326" s="193"/>
      <c r="U2326" s="193"/>
      <c r="V2326" s="1068"/>
      <c r="W2326" s="1068"/>
      <c r="X2326" s="1321"/>
      <c r="Y2326" s="1068"/>
      <c r="Z2326" s="193"/>
      <c r="AA2326" s="193"/>
      <c r="AB2326" s="193"/>
      <c r="AC2326" s="193"/>
      <c r="AD2326" s="193"/>
      <c r="AE2326" s="193"/>
      <c r="AF2326" s="193"/>
    </row>
    <row r="2327" spans="1:32">
      <c r="A2327" s="193"/>
      <c r="B2327" s="193"/>
      <c r="C2327" s="193"/>
      <c r="D2327" s="193"/>
      <c r="E2327" s="193"/>
      <c r="F2327" s="193"/>
      <c r="G2327" s="193"/>
      <c r="H2327" s="193"/>
      <c r="I2327" s="193"/>
      <c r="J2327" s="193"/>
      <c r="K2327" s="193"/>
      <c r="L2327" s="193"/>
      <c r="M2327" s="193"/>
      <c r="N2327" s="193"/>
      <c r="O2327" s="193"/>
      <c r="P2327" s="193"/>
      <c r="Q2327" s="193"/>
      <c r="R2327" s="193"/>
      <c r="S2327" s="193"/>
      <c r="T2327" s="193"/>
      <c r="U2327" s="193"/>
      <c r="V2327" s="1068"/>
      <c r="W2327" s="1068"/>
      <c r="X2327" s="1321"/>
      <c r="Y2327" s="1068"/>
      <c r="Z2327" s="193"/>
      <c r="AA2327" s="193"/>
      <c r="AB2327" s="193"/>
      <c r="AC2327" s="193"/>
      <c r="AD2327" s="193"/>
      <c r="AE2327" s="193"/>
      <c r="AF2327" s="193"/>
    </row>
    <row r="2328" spans="1:32">
      <c r="A2328" s="193"/>
      <c r="B2328" s="193"/>
      <c r="C2328" s="193"/>
      <c r="D2328" s="193"/>
      <c r="E2328" s="193"/>
      <c r="F2328" s="193"/>
      <c r="G2328" s="193"/>
      <c r="H2328" s="193"/>
      <c r="I2328" s="193"/>
      <c r="J2328" s="193"/>
      <c r="K2328" s="193"/>
      <c r="L2328" s="193"/>
      <c r="M2328" s="193"/>
      <c r="N2328" s="193"/>
      <c r="O2328" s="193"/>
      <c r="P2328" s="193"/>
      <c r="Q2328" s="193"/>
      <c r="R2328" s="193"/>
      <c r="S2328" s="193"/>
      <c r="T2328" s="193"/>
      <c r="U2328" s="193"/>
      <c r="V2328" s="1068"/>
      <c r="W2328" s="1068"/>
      <c r="X2328" s="1321"/>
      <c r="Y2328" s="1068"/>
      <c r="Z2328" s="193"/>
      <c r="AA2328" s="193"/>
      <c r="AB2328" s="193"/>
      <c r="AC2328" s="193"/>
      <c r="AD2328" s="193"/>
      <c r="AE2328" s="193"/>
      <c r="AF2328" s="193"/>
    </row>
    <row r="2329" spans="1:32">
      <c r="A2329" s="193"/>
      <c r="B2329" s="193"/>
      <c r="C2329" s="193"/>
      <c r="D2329" s="193"/>
      <c r="E2329" s="193"/>
      <c r="F2329" s="193"/>
      <c r="G2329" s="193"/>
      <c r="H2329" s="193"/>
      <c r="I2329" s="193"/>
      <c r="J2329" s="193"/>
      <c r="K2329" s="193"/>
      <c r="L2329" s="193"/>
      <c r="M2329" s="193"/>
      <c r="N2329" s="193"/>
      <c r="O2329" s="193"/>
      <c r="P2329" s="193"/>
      <c r="Q2329" s="193"/>
      <c r="R2329" s="193"/>
      <c r="S2329" s="193"/>
      <c r="T2329" s="193"/>
      <c r="U2329" s="193"/>
      <c r="V2329" s="1068"/>
      <c r="W2329" s="1068"/>
      <c r="X2329" s="1321"/>
      <c r="Y2329" s="1068"/>
      <c r="Z2329" s="193"/>
      <c r="AA2329" s="193"/>
      <c r="AB2329" s="193"/>
      <c r="AC2329" s="193"/>
      <c r="AD2329" s="193"/>
      <c r="AE2329" s="193"/>
      <c r="AF2329" s="193"/>
    </row>
    <row r="2330" spans="1:32">
      <c r="A2330" s="193"/>
      <c r="B2330" s="193"/>
      <c r="C2330" s="193"/>
      <c r="D2330" s="193"/>
      <c r="E2330" s="193"/>
      <c r="F2330" s="193"/>
      <c r="G2330" s="193"/>
      <c r="H2330" s="193"/>
      <c r="I2330" s="193"/>
      <c r="J2330" s="193"/>
      <c r="K2330" s="193"/>
      <c r="L2330" s="193"/>
      <c r="M2330" s="193"/>
      <c r="N2330" s="193"/>
      <c r="O2330" s="193"/>
      <c r="P2330" s="193"/>
      <c r="Q2330" s="193"/>
      <c r="R2330" s="193"/>
      <c r="S2330" s="193"/>
      <c r="T2330" s="193"/>
      <c r="U2330" s="193"/>
      <c r="V2330" s="1068"/>
      <c r="W2330" s="1068"/>
      <c r="X2330" s="1321"/>
      <c r="Y2330" s="1068"/>
      <c r="Z2330" s="193"/>
      <c r="AA2330" s="193"/>
      <c r="AB2330" s="193"/>
      <c r="AC2330" s="193"/>
      <c r="AD2330" s="193"/>
      <c r="AE2330" s="193"/>
      <c r="AF2330" s="193"/>
    </row>
    <row r="2331" spans="1:32">
      <c r="A2331" s="193"/>
      <c r="B2331" s="193"/>
      <c r="C2331" s="193"/>
      <c r="D2331" s="193"/>
      <c r="E2331" s="193"/>
      <c r="F2331" s="193"/>
      <c r="G2331" s="193"/>
      <c r="H2331" s="193"/>
      <c r="I2331" s="193"/>
      <c r="J2331" s="193"/>
      <c r="K2331" s="193"/>
      <c r="L2331" s="193"/>
      <c r="M2331" s="193"/>
      <c r="N2331" s="193"/>
      <c r="O2331" s="193"/>
      <c r="P2331" s="193"/>
      <c r="Q2331" s="193"/>
      <c r="R2331" s="193"/>
      <c r="S2331" s="193"/>
      <c r="T2331" s="193"/>
      <c r="U2331" s="193"/>
      <c r="V2331" s="1068"/>
      <c r="W2331" s="1068"/>
      <c r="X2331" s="1321"/>
      <c r="Y2331" s="1068"/>
      <c r="Z2331" s="193"/>
      <c r="AA2331" s="193"/>
      <c r="AB2331" s="193"/>
      <c r="AC2331" s="193"/>
      <c r="AD2331" s="193"/>
      <c r="AE2331" s="193"/>
      <c r="AF2331" s="193"/>
    </row>
    <row r="2332" spans="1:32">
      <c r="A2332" s="193"/>
      <c r="B2332" s="193"/>
      <c r="C2332" s="193"/>
      <c r="D2332" s="193"/>
      <c r="E2332" s="193"/>
      <c r="F2332" s="193"/>
      <c r="G2332" s="193"/>
      <c r="H2332" s="193"/>
      <c r="I2332" s="193"/>
      <c r="J2332" s="193"/>
      <c r="K2332" s="193"/>
      <c r="L2332" s="193"/>
      <c r="M2332" s="193"/>
      <c r="N2332" s="193"/>
      <c r="O2332" s="193"/>
      <c r="P2332" s="193"/>
      <c r="Q2332" s="193"/>
      <c r="R2332" s="193"/>
      <c r="S2332" s="193"/>
      <c r="T2332" s="193"/>
      <c r="U2332" s="193"/>
      <c r="V2332" s="1068"/>
      <c r="W2332" s="1068"/>
      <c r="X2332" s="1321"/>
      <c r="Y2332" s="1068"/>
      <c r="Z2332" s="193"/>
      <c r="AA2332" s="193"/>
      <c r="AB2332" s="193"/>
      <c r="AC2332" s="193"/>
      <c r="AD2332" s="193"/>
      <c r="AE2332" s="193"/>
      <c r="AF2332" s="193"/>
    </row>
    <row r="2333" spans="1:32">
      <c r="A2333" s="193"/>
      <c r="B2333" s="193"/>
      <c r="C2333" s="193"/>
      <c r="D2333" s="193"/>
      <c r="E2333" s="193"/>
      <c r="F2333" s="193"/>
      <c r="G2333" s="193"/>
      <c r="H2333" s="193"/>
      <c r="I2333" s="193"/>
      <c r="J2333" s="193"/>
      <c r="K2333" s="193"/>
      <c r="L2333" s="193"/>
      <c r="M2333" s="193"/>
      <c r="N2333" s="193"/>
      <c r="O2333" s="193"/>
      <c r="P2333" s="193"/>
      <c r="Q2333" s="193"/>
      <c r="R2333" s="193"/>
      <c r="S2333" s="193"/>
      <c r="T2333" s="193"/>
      <c r="U2333" s="193"/>
      <c r="V2333" s="1068"/>
      <c r="W2333" s="1068"/>
      <c r="X2333" s="1321"/>
      <c r="Y2333" s="1068"/>
      <c r="Z2333" s="193"/>
      <c r="AA2333" s="193"/>
      <c r="AB2333" s="193"/>
      <c r="AC2333" s="193"/>
      <c r="AD2333" s="193"/>
      <c r="AE2333" s="193"/>
      <c r="AF2333" s="193"/>
    </row>
    <row r="2334" spans="1:32">
      <c r="A2334" s="193"/>
      <c r="B2334" s="193"/>
      <c r="C2334" s="193"/>
      <c r="D2334" s="193"/>
      <c r="E2334" s="193"/>
      <c r="F2334" s="193"/>
      <c r="G2334" s="193"/>
      <c r="H2334" s="193"/>
      <c r="I2334" s="193"/>
      <c r="J2334" s="193"/>
      <c r="K2334" s="193"/>
      <c r="L2334" s="193"/>
      <c r="M2334" s="193"/>
      <c r="N2334" s="193"/>
      <c r="O2334" s="193"/>
      <c r="P2334" s="193"/>
      <c r="Q2334" s="193"/>
      <c r="R2334" s="193"/>
      <c r="S2334" s="193"/>
      <c r="T2334" s="193"/>
      <c r="U2334" s="193"/>
      <c r="V2334" s="1068"/>
      <c r="W2334" s="1068"/>
      <c r="X2334" s="1321"/>
      <c r="Y2334" s="1068"/>
      <c r="Z2334" s="193"/>
      <c r="AA2334" s="193"/>
      <c r="AB2334" s="193"/>
      <c r="AC2334" s="193"/>
      <c r="AD2334" s="193"/>
      <c r="AE2334" s="193"/>
      <c r="AF2334" s="193"/>
    </row>
    <row r="2335" spans="1:32">
      <c r="A2335" s="193"/>
      <c r="B2335" s="193"/>
      <c r="C2335" s="193"/>
      <c r="D2335" s="193"/>
      <c r="E2335" s="193"/>
      <c r="F2335" s="193"/>
      <c r="G2335" s="193"/>
      <c r="H2335" s="193"/>
      <c r="I2335" s="193"/>
      <c r="J2335" s="193"/>
      <c r="K2335" s="193"/>
      <c r="L2335" s="193"/>
      <c r="M2335" s="193"/>
      <c r="N2335" s="193"/>
      <c r="O2335" s="193"/>
      <c r="P2335" s="193"/>
      <c r="Q2335" s="193"/>
      <c r="R2335" s="193"/>
      <c r="S2335" s="193"/>
      <c r="T2335" s="193"/>
      <c r="U2335" s="193"/>
      <c r="V2335" s="1068"/>
      <c r="W2335" s="1068"/>
      <c r="X2335" s="1321"/>
      <c r="Y2335" s="1068"/>
      <c r="Z2335" s="193"/>
      <c r="AA2335" s="193"/>
      <c r="AB2335" s="193"/>
      <c r="AC2335" s="193"/>
      <c r="AD2335" s="193"/>
      <c r="AE2335" s="193"/>
      <c r="AF2335" s="193"/>
    </row>
    <row r="2336" spans="1:32">
      <c r="A2336" s="193"/>
      <c r="B2336" s="193"/>
      <c r="C2336" s="193"/>
      <c r="D2336" s="193"/>
      <c r="E2336" s="193"/>
      <c r="F2336" s="193"/>
      <c r="G2336" s="193"/>
      <c r="H2336" s="193"/>
      <c r="I2336" s="193"/>
      <c r="J2336" s="193"/>
      <c r="K2336" s="193"/>
      <c r="L2336" s="193"/>
      <c r="M2336" s="193"/>
      <c r="N2336" s="193"/>
      <c r="O2336" s="193"/>
      <c r="P2336" s="193"/>
      <c r="Q2336" s="193"/>
      <c r="R2336" s="193"/>
      <c r="S2336" s="193"/>
      <c r="T2336" s="193"/>
      <c r="U2336" s="193"/>
      <c r="V2336" s="1068"/>
      <c r="W2336" s="1068"/>
      <c r="X2336" s="1321"/>
      <c r="Y2336" s="1068"/>
      <c r="Z2336" s="193"/>
      <c r="AA2336" s="193"/>
      <c r="AB2336" s="193"/>
      <c r="AC2336" s="193"/>
      <c r="AD2336" s="193"/>
      <c r="AE2336" s="193"/>
      <c r="AF2336" s="193"/>
    </row>
    <row r="2337" spans="1:32">
      <c r="A2337" s="193"/>
      <c r="B2337" s="193"/>
      <c r="C2337" s="193"/>
      <c r="D2337" s="193"/>
      <c r="E2337" s="193"/>
      <c r="F2337" s="193"/>
      <c r="G2337" s="193"/>
      <c r="H2337" s="193"/>
      <c r="I2337" s="193"/>
      <c r="J2337" s="193"/>
      <c r="K2337" s="193"/>
      <c r="L2337" s="193"/>
      <c r="M2337" s="193"/>
      <c r="N2337" s="193"/>
      <c r="O2337" s="193"/>
      <c r="P2337" s="193"/>
      <c r="Q2337" s="193"/>
      <c r="R2337" s="193"/>
      <c r="S2337" s="193"/>
      <c r="T2337" s="193"/>
      <c r="U2337" s="193"/>
      <c r="V2337" s="1068"/>
      <c r="W2337" s="1068"/>
      <c r="X2337" s="1321"/>
      <c r="Y2337" s="1068"/>
      <c r="Z2337" s="193"/>
      <c r="AA2337" s="193"/>
      <c r="AB2337" s="193"/>
      <c r="AC2337" s="193"/>
      <c r="AD2337" s="193"/>
      <c r="AE2337" s="193"/>
      <c r="AF2337" s="193"/>
    </row>
    <row r="2338" spans="1:32">
      <c r="A2338" s="193"/>
      <c r="B2338" s="193"/>
      <c r="C2338" s="193"/>
      <c r="D2338" s="193"/>
      <c r="E2338" s="193"/>
      <c r="F2338" s="193"/>
      <c r="G2338" s="193"/>
      <c r="H2338" s="193"/>
      <c r="I2338" s="193"/>
      <c r="J2338" s="193"/>
      <c r="K2338" s="193"/>
      <c r="L2338" s="193"/>
      <c r="M2338" s="193"/>
      <c r="N2338" s="193"/>
      <c r="O2338" s="193"/>
      <c r="P2338" s="193"/>
      <c r="Q2338" s="193"/>
      <c r="R2338" s="193"/>
      <c r="S2338" s="193"/>
      <c r="T2338" s="193"/>
      <c r="U2338" s="193"/>
      <c r="V2338" s="1068"/>
      <c r="W2338" s="1068"/>
      <c r="X2338" s="1321"/>
      <c r="Y2338" s="1068"/>
      <c r="Z2338" s="193"/>
      <c r="AA2338" s="193"/>
      <c r="AB2338" s="193"/>
      <c r="AC2338" s="193"/>
      <c r="AD2338" s="193"/>
      <c r="AE2338" s="193"/>
      <c r="AF2338" s="193"/>
    </row>
    <row r="2339" spans="1:32">
      <c r="A2339" s="193"/>
      <c r="B2339" s="193"/>
      <c r="C2339" s="193"/>
      <c r="D2339" s="193"/>
      <c r="E2339" s="193"/>
      <c r="F2339" s="193"/>
      <c r="G2339" s="193"/>
      <c r="H2339" s="193"/>
      <c r="I2339" s="193"/>
      <c r="J2339" s="193"/>
      <c r="K2339" s="193"/>
      <c r="L2339" s="193"/>
      <c r="M2339" s="193"/>
      <c r="N2339" s="193"/>
      <c r="O2339" s="193"/>
      <c r="P2339" s="193"/>
      <c r="Q2339" s="193"/>
      <c r="R2339" s="193"/>
      <c r="S2339" s="193"/>
      <c r="T2339" s="193"/>
      <c r="U2339" s="193"/>
      <c r="V2339" s="1068"/>
      <c r="W2339" s="1068"/>
      <c r="X2339" s="1321"/>
      <c r="Y2339" s="1068"/>
      <c r="Z2339" s="193"/>
      <c r="AA2339" s="193"/>
      <c r="AB2339" s="193"/>
      <c r="AC2339" s="193"/>
      <c r="AD2339" s="193"/>
      <c r="AE2339" s="193"/>
      <c r="AF2339" s="193"/>
    </row>
    <row r="2340" spans="1:32">
      <c r="A2340" s="193"/>
      <c r="B2340" s="193"/>
      <c r="C2340" s="193"/>
      <c r="D2340" s="193"/>
      <c r="E2340" s="193"/>
      <c r="F2340" s="193"/>
      <c r="G2340" s="193"/>
      <c r="H2340" s="193"/>
      <c r="I2340" s="193"/>
      <c r="J2340" s="193"/>
      <c r="K2340" s="193"/>
      <c r="L2340" s="193"/>
      <c r="M2340" s="193"/>
      <c r="N2340" s="193"/>
      <c r="O2340" s="193"/>
      <c r="P2340" s="193"/>
      <c r="Q2340" s="193"/>
      <c r="R2340" s="193"/>
      <c r="S2340" s="193"/>
      <c r="T2340" s="193"/>
      <c r="U2340" s="193"/>
      <c r="V2340" s="1068"/>
      <c r="W2340" s="1068"/>
      <c r="X2340" s="1321"/>
      <c r="Y2340" s="1068"/>
      <c r="Z2340" s="193"/>
      <c r="AA2340" s="193"/>
      <c r="AB2340" s="193"/>
      <c r="AC2340" s="193"/>
      <c r="AD2340" s="193"/>
      <c r="AE2340" s="193"/>
      <c r="AF2340" s="193"/>
    </row>
    <row r="2341" spans="1:32">
      <c r="A2341" s="193"/>
      <c r="B2341" s="193"/>
      <c r="C2341" s="193"/>
      <c r="D2341" s="193"/>
      <c r="E2341" s="193"/>
      <c r="F2341" s="193"/>
      <c r="G2341" s="193"/>
      <c r="H2341" s="193"/>
      <c r="I2341" s="193"/>
      <c r="J2341" s="193"/>
      <c r="K2341" s="193"/>
      <c r="L2341" s="193"/>
      <c r="M2341" s="193"/>
      <c r="N2341" s="193"/>
      <c r="O2341" s="193"/>
      <c r="P2341" s="193"/>
      <c r="Q2341" s="193"/>
      <c r="R2341" s="193"/>
      <c r="S2341" s="193"/>
      <c r="T2341" s="193"/>
      <c r="U2341" s="193"/>
      <c r="V2341" s="1068"/>
      <c r="W2341" s="1068"/>
      <c r="X2341" s="1321"/>
      <c r="Y2341" s="1068"/>
      <c r="Z2341" s="193"/>
      <c r="AA2341" s="193"/>
      <c r="AB2341" s="193"/>
      <c r="AC2341" s="193"/>
      <c r="AD2341" s="193"/>
      <c r="AE2341" s="193"/>
      <c r="AF2341" s="193"/>
    </row>
    <row r="2342" spans="1:32">
      <c r="A2342" s="193"/>
      <c r="B2342" s="193"/>
      <c r="C2342" s="193"/>
      <c r="D2342" s="193"/>
      <c r="E2342" s="193"/>
      <c r="F2342" s="193"/>
      <c r="G2342" s="193"/>
      <c r="H2342" s="193"/>
      <c r="I2342" s="193"/>
      <c r="J2342" s="193"/>
      <c r="K2342" s="193"/>
      <c r="L2342" s="193"/>
      <c r="M2342" s="193"/>
      <c r="N2342" s="193"/>
      <c r="O2342" s="193"/>
      <c r="P2342" s="193"/>
      <c r="Q2342" s="193"/>
      <c r="R2342" s="193"/>
      <c r="S2342" s="193"/>
      <c r="T2342" s="193"/>
      <c r="U2342" s="193"/>
      <c r="V2342" s="1068"/>
      <c r="W2342" s="1068"/>
      <c r="X2342" s="1321"/>
      <c r="Y2342" s="1068"/>
      <c r="Z2342" s="193"/>
      <c r="AA2342" s="193"/>
      <c r="AB2342" s="193"/>
      <c r="AC2342" s="193"/>
      <c r="AD2342" s="193"/>
      <c r="AE2342" s="193"/>
      <c r="AF2342" s="193"/>
    </row>
    <row r="2343" spans="1:32">
      <c r="A2343" s="193"/>
      <c r="B2343" s="193"/>
      <c r="C2343" s="193"/>
      <c r="D2343" s="193"/>
      <c r="E2343" s="193"/>
      <c r="F2343" s="193"/>
      <c r="G2343" s="193"/>
      <c r="H2343" s="193"/>
      <c r="I2343" s="193"/>
      <c r="J2343" s="193"/>
      <c r="K2343" s="193"/>
      <c r="L2343" s="193"/>
      <c r="M2343" s="193"/>
      <c r="N2343" s="193"/>
      <c r="O2343" s="193"/>
      <c r="P2343" s="193"/>
      <c r="Q2343" s="193"/>
      <c r="R2343" s="193"/>
      <c r="S2343" s="193"/>
      <c r="T2343" s="193"/>
      <c r="U2343" s="193"/>
      <c r="V2343" s="1068"/>
      <c r="W2343" s="1068"/>
      <c r="X2343" s="1321"/>
      <c r="Y2343" s="1068"/>
      <c r="Z2343" s="193"/>
      <c r="AA2343" s="193"/>
      <c r="AB2343" s="193"/>
      <c r="AC2343" s="193"/>
      <c r="AD2343" s="193"/>
      <c r="AE2343" s="193"/>
      <c r="AF2343" s="193"/>
    </row>
    <row r="2344" spans="1:32">
      <c r="A2344" s="193"/>
      <c r="B2344" s="193"/>
      <c r="C2344" s="193"/>
      <c r="D2344" s="193"/>
      <c r="E2344" s="193"/>
      <c r="F2344" s="193"/>
      <c r="G2344" s="193"/>
      <c r="H2344" s="193"/>
      <c r="I2344" s="193"/>
      <c r="J2344" s="193"/>
      <c r="K2344" s="193"/>
      <c r="L2344" s="193"/>
      <c r="M2344" s="193"/>
      <c r="N2344" s="193"/>
      <c r="O2344" s="193"/>
      <c r="P2344" s="193"/>
      <c r="Q2344" s="193"/>
      <c r="R2344" s="193"/>
      <c r="S2344" s="193"/>
      <c r="T2344" s="193"/>
      <c r="U2344" s="193"/>
      <c r="V2344" s="1068"/>
      <c r="W2344" s="1068"/>
      <c r="X2344" s="1321"/>
      <c r="Y2344" s="1068"/>
      <c r="Z2344" s="193"/>
      <c r="AA2344" s="193"/>
      <c r="AB2344" s="193"/>
      <c r="AC2344" s="193"/>
      <c r="AD2344" s="193"/>
      <c r="AE2344" s="193"/>
      <c r="AF2344" s="193"/>
    </row>
    <row r="2345" spans="1:32">
      <c r="A2345" s="193"/>
      <c r="B2345" s="193"/>
      <c r="C2345" s="193"/>
      <c r="D2345" s="193"/>
      <c r="E2345" s="193"/>
      <c r="F2345" s="193"/>
      <c r="G2345" s="193"/>
      <c r="H2345" s="193"/>
      <c r="I2345" s="193"/>
      <c r="J2345" s="193"/>
      <c r="K2345" s="193"/>
      <c r="L2345" s="193"/>
      <c r="M2345" s="193"/>
      <c r="N2345" s="193"/>
      <c r="O2345" s="193"/>
      <c r="P2345" s="193"/>
      <c r="Q2345" s="193"/>
      <c r="R2345" s="193"/>
      <c r="S2345" s="193"/>
      <c r="T2345" s="193"/>
      <c r="U2345" s="193"/>
      <c r="V2345" s="1068"/>
      <c r="W2345" s="1068"/>
      <c r="X2345" s="1321"/>
      <c r="Y2345" s="1068"/>
      <c r="Z2345" s="193"/>
      <c r="AA2345" s="193"/>
      <c r="AB2345" s="193"/>
      <c r="AC2345" s="193"/>
      <c r="AD2345" s="193"/>
      <c r="AE2345" s="193"/>
      <c r="AF2345" s="193"/>
    </row>
    <row r="2346" spans="1:32">
      <c r="A2346" s="193"/>
      <c r="B2346" s="193"/>
      <c r="C2346" s="193"/>
      <c r="D2346" s="193"/>
      <c r="E2346" s="193"/>
      <c r="F2346" s="193"/>
      <c r="G2346" s="193"/>
      <c r="H2346" s="193"/>
      <c r="I2346" s="193"/>
      <c r="J2346" s="193"/>
      <c r="K2346" s="193"/>
      <c r="L2346" s="193"/>
      <c r="M2346" s="193"/>
      <c r="N2346" s="193"/>
      <c r="O2346" s="193"/>
      <c r="P2346" s="193"/>
      <c r="Q2346" s="193"/>
      <c r="R2346" s="193"/>
      <c r="S2346" s="193"/>
      <c r="T2346" s="193"/>
      <c r="U2346" s="193"/>
      <c r="V2346" s="1068"/>
      <c r="W2346" s="1068"/>
      <c r="X2346" s="1321"/>
      <c r="Y2346" s="1068"/>
      <c r="Z2346" s="193"/>
      <c r="AA2346" s="193"/>
      <c r="AB2346" s="193"/>
      <c r="AC2346" s="193"/>
      <c r="AD2346" s="193"/>
      <c r="AE2346" s="193"/>
      <c r="AF2346" s="193"/>
    </row>
    <row r="2347" spans="1:32">
      <c r="A2347" s="193"/>
      <c r="B2347" s="193"/>
      <c r="C2347" s="193"/>
      <c r="D2347" s="193"/>
      <c r="E2347" s="193"/>
      <c r="F2347" s="193"/>
      <c r="G2347" s="193"/>
      <c r="H2347" s="193"/>
      <c r="I2347" s="193"/>
      <c r="J2347" s="193"/>
      <c r="K2347" s="193"/>
      <c r="L2347" s="193"/>
      <c r="M2347" s="193"/>
      <c r="N2347" s="193"/>
      <c r="O2347" s="193"/>
      <c r="P2347" s="193"/>
      <c r="Q2347" s="193"/>
      <c r="R2347" s="193"/>
      <c r="S2347" s="193"/>
      <c r="T2347" s="193"/>
      <c r="U2347" s="193"/>
      <c r="V2347" s="1068"/>
      <c r="W2347" s="1068"/>
      <c r="X2347" s="1321"/>
      <c r="Y2347" s="1068"/>
      <c r="Z2347" s="193"/>
      <c r="AA2347" s="193"/>
      <c r="AB2347" s="193"/>
      <c r="AC2347" s="193"/>
      <c r="AD2347" s="193"/>
      <c r="AE2347" s="193"/>
      <c r="AF2347" s="193"/>
    </row>
    <row r="2348" spans="1:32">
      <c r="A2348" s="193"/>
      <c r="B2348" s="193"/>
      <c r="C2348" s="193"/>
      <c r="D2348" s="193"/>
      <c r="E2348" s="193"/>
      <c r="F2348" s="193"/>
      <c r="G2348" s="193"/>
      <c r="H2348" s="193"/>
      <c r="I2348" s="193"/>
      <c r="J2348" s="193"/>
      <c r="K2348" s="193"/>
      <c r="L2348" s="193"/>
      <c r="M2348" s="193"/>
      <c r="N2348" s="193"/>
      <c r="O2348" s="193"/>
      <c r="P2348" s="193"/>
      <c r="Q2348" s="193"/>
      <c r="R2348" s="193"/>
      <c r="S2348" s="193"/>
      <c r="T2348" s="193"/>
      <c r="U2348" s="193"/>
      <c r="V2348" s="1068"/>
      <c r="W2348" s="1068"/>
      <c r="X2348" s="1321"/>
      <c r="Y2348" s="1068"/>
      <c r="Z2348" s="193"/>
      <c r="AA2348" s="193"/>
      <c r="AB2348" s="193"/>
      <c r="AC2348" s="193"/>
      <c r="AD2348" s="193"/>
      <c r="AE2348" s="193"/>
      <c r="AF2348" s="193"/>
    </row>
    <row r="2349" spans="1:32">
      <c r="A2349" s="193"/>
      <c r="B2349" s="193"/>
      <c r="C2349" s="193"/>
      <c r="D2349" s="193"/>
      <c r="E2349" s="193"/>
      <c r="F2349" s="193"/>
      <c r="G2349" s="193"/>
      <c r="H2349" s="193"/>
      <c r="I2349" s="193"/>
      <c r="J2349" s="193"/>
      <c r="K2349" s="193"/>
      <c r="L2349" s="193"/>
      <c r="M2349" s="193"/>
      <c r="N2349" s="193"/>
      <c r="O2349" s="193"/>
      <c r="P2349" s="193"/>
      <c r="Q2349" s="193"/>
      <c r="R2349" s="193"/>
      <c r="S2349" s="193"/>
      <c r="T2349" s="193"/>
      <c r="U2349" s="193"/>
      <c r="V2349" s="1068"/>
      <c r="W2349" s="1068"/>
      <c r="X2349" s="1321"/>
      <c r="Y2349" s="1068"/>
      <c r="Z2349" s="193"/>
      <c r="AA2349" s="193"/>
      <c r="AB2349" s="193"/>
      <c r="AC2349" s="193"/>
      <c r="AD2349" s="193"/>
      <c r="AE2349" s="193"/>
      <c r="AF2349" s="193"/>
    </row>
    <row r="2350" spans="1:32">
      <c r="A2350" s="193"/>
      <c r="B2350" s="193"/>
      <c r="C2350" s="193"/>
      <c r="D2350" s="193"/>
      <c r="E2350" s="193"/>
      <c r="F2350" s="193"/>
      <c r="G2350" s="193"/>
      <c r="H2350" s="193"/>
      <c r="I2350" s="193"/>
      <c r="J2350" s="193"/>
      <c r="K2350" s="193"/>
      <c r="L2350" s="193"/>
      <c r="M2350" s="193"/>
      <c r="N2350" s="193"/>
      <c r="O2350" s="193"/>
      <c r="P2350" s="193"/>
      <c r="Q2350" s="193"/>
      <c r="R2350" s="193"/>
      <c r="S2350" s="193"/>
      <c r="T2350" s="193"/>
      <c r="U2350" s="193"/>
      <c r="V2350" s="1068"/>
      <c r="W2350" s="1068"/>
      <c r="X2350" s="1321"/>
      <c r="Y2350" s="1068"/>
      <c r="Z2350" s="193"/>
      <c r="AA2350" s="193"/>
      <c r="AB2350" s="193"/>
      <c r="AC2350" s="193"/>
      <c r="AD2350" s="193"/>
      <c r="AE2350" s="193"/>
      <c r="AF2350" s="193"/>
    </row>
    <row r="2351" spans="1:32">
      <c r="A2351" s="193"/>
      <c r="B2351" s="193"/>
      <c r="C2351" s="193"/>
      <c r="D2351" s="193"/>
      <c r="E2351" s="193"/>
      <c r="F2351" s="193"/>
      <c r="G2351" s="193"/>
      <c r="H2351" s="193"/>
      <c r="I2351" s="193"/>
      <c r="J2351" s="193"/>
      <c r="K2351" s="193"/>
      <c r="L2351" s="193"/>
      <c r="M2351" s="193"/>
      <c r="N2351" s="193"/>
      <c r="O2351" s="193"/>
      <c r="P2351" s="193"/>
      <c r="Q2351" s="193"/>
      <c r="R2351" s="193"/>
      <c r="S2351" s="193"/>
      <c r="T2351" s="193"/>
      <c r="U2351" s="193"/>
      <c r="V2351" s="1068"/>
      <c r="W2351" s="1068"/>
      <c r="X2351" s="1321"/>
      <c r="Y2351" s="1068"/>
      <c r="Z2351" s="193"/>
      <c r="AA2351" s="193"/>
      <c r="AB2351" s="193"/>
      <c r="AC2351" s="193"/>
      <c r="AD2351" s="193"/>
      <c r="AE2351" s="193"/>
      <c r="AF2351" s="193"/>
    </row>
    <row r="2352" spans="1:32">
      <c r="A2352" s="193"/>
      <c r="B2352" s="193"/>
      <c r="C2352" s="193"/>
      <c r="D2352" s="193"/>
      <c r="E2352" s="193"/>
      <c r="F2352" s="193"/>
      <c r="G2352" s="193"/>
      <c r="H2352" s="193"/>
      <c r="I2352" s="193"/>
      <c r="J2352" s="193"/>
      <c r="K2352" s="193"/>
      <c r="L2352" s="193"/>
      <c r="M2352" s="193"/>
      <c r="N2352" s="193"/>
      <c r="O2352" s="193"/>
      <c r="P2352" s="193"/>
      <c r="Q2352" s="193"/>
      <c r="R2352" s="193"/>
      <c r="S2352" s="193"/>
      <c r="T2352" s="193"/>
      <c r="U2352" s="193"/>
      <c r="V2352" s="1068"/>
      <c r="W2352" s="1068"/>
      <c r="X2352" s="1321"/>
      <c r="Y2352" s="1068"/>
      <c r="Z2352" s="193"/>
      <c r="AA2352" s="193"/>
      <c r="AB2352" s="193"/>
      <c r="AC2352" s="193"/>
      <c r="AD2352" s="193"/>
      <c r="AE2352" s="193"/>
      <c r="AF2352" s="193"/>
    </row>
    <row r="2353" spans="1:32">
      <c r="A2353" s="193"/>
      <c r="B2353" s="193"/>
      <c r="C2353" s="193"/>
      <c r="D2353" s="193"/>
      <c r="E2353" s="193"/>
      <c r="F2353" s="193"/>
      <c r="G2353" s="193"/>
      <c r="H2353" s="193"/>
      <c r="I2353" s="193"/>
      <c r="J2353" s="193"/>
      <c r="K2353" s="193"/>
      <c r="L2353" s="193"/>
      <c r="M2353" s="193"/>
      <c r="N2353" s="193"/>
      <c r="O2353" s="193"/>
      <c r="P2353" s="193"/>
      <c r="Q2353" s="193"/>
      <c r="R2353" s="193"/>
      <c r="S2353" s="193"/>
      <c r="T2353" s="193"/>
      <c r="U2353" s="193"/>
      <c r="V2353" s="1068"/>
      <c r="W2353" s="1068"/>
      <c r="X2353" s="1321"/>
      <c r="Y2353" s="1068"/>
      <c r="Z2353" s="193"/>
      <c r="AA2353" s="193"/>
      <c r="AB2353" s="193"/>
      <c r="AC2353" s="193"/>
      <c r="AD2353" s="193"/>
      <c r="AE2353" s="193"/>
      <c r="AF2353" s="193"/>
    </row>
    <row r="2354" spans="1:32">
      <c r="A2354" s="193"/>
      <c r="B2354" s="193"/>
      <c r="C2354" s="193"/>
      <c r="D2354" s="193"/>
      <c r="E2354" s="193"/>
      <c r="F2354" s="193"/>
      <c r="G2354" s="193"/>
      <c r="H2354" s="193"/>
      <c r="I2354" s="193"/>
      <c r="J2354" s="193"/>
      <c r="K2354" s="193"/>
      <c r="L2354" s="193"/>
      <c r="M2354" s="193"/>
      <c r="N2354" s="193"/>
      <c r="O2354" s="193"/>
      <c r="P2354" s="193"/>
      <c r="Q2354" s="193"/>
      <c r="R2354" s="193"/>
      <c r="S2354" s="193"/>
      <c r="T2354" s="193"/>
      <c r="U2354" s="193"/>
      <c r="V2354" s="1068"/>
      <c r="W2354" s="1068"/>
      <c r="X2354" s="1321"/>
      <c r="Y2354" s="1068"/>
      <c r="Z2354" s="193"/>
      <c r="AA2354" s="193"/>
      <c r="AB2354" s="193"/>
      <c r="AC2354" s="193"/>
      <c r="AD2354" s="193"/>
      <c r="AE2354" s="193"/>
      <c r="AF2354" s="193"/>
    </row>
    <row r="2355" spans="1:32">
      <c r="A2355" s="193"/>
      <c r="B2355" s="193"/>
      <c r="C2355" s="193"/>
      <c r="D2355" s="193"/>
      <c r="E2355" s="193"/>
      <c r="F2355" s="193"/>
      <c r="G2355" s="193"/>
      <c r="H2355" s="193"/>
      <c r="I2355" s="193"/>
      <c r="J2355" s="193"/>
      <c r="K2355" s="193"/>
      <c r="L2355" s="193"/>
      <c r="M2355" s="193"/>
      <c r="N2355" s="193"/>
      <c r="O2355" s="193"/>
      <c r="P2355" s="193"/>
      <c r="Q2355" s="193"/>
      <c r="R2355" s="193"/>
      <c r="S2355" s="193"/>
      <c r="T2355" s="193"/>
      <c r="U2355" s="193"/>
      <c r="V2355" s="1068"/>
      <c r="W2355" s="1068"/>
      <c r="X2355" s="1321"/>
      <c r="Y2355" s="1068"/>
      <c r="Z2355" s="193"/>
      <c r="AA2355" s="193"/>
      <c r="AB2355" s="193"/>
      <c r="AC2355" s="193"/>
      <c r="AD2355" s="193"/>
      <c r="AE2355" s="193"/>
      <c r="AF2355" s="193"/>
    </row>
    <row r="2356" spans="1:32">
      <c r="A2356" s="193"/>
      <c r="B2356" s="193"/>
      <c r="C2356" s="193"/>
      <c r="D2356" s="193"/>
      <c r="E2356" s="193"/>
      <c r="F2356" s="193"/>
      <c r="G2356" s="193"/>
      <c r="H2356" s="193"/>
      <c r="I2356" s="193"/>
      <c r="J2356" s="193"/>
      <c r="K2356" s="193"/>
      <c r="L2356" s="193"/>
      <c r="M2356" s="193"/>
      <c r="N2356" s="193"/>
      <c r="O2356" s="193"/>
      <c r="P2356" s="193"/>
      <c r="Q2356" s="193"/>
      <c r="R2356" s="193"/>
      <c r="S2356" s="193"/>
      <c r="T2356" s="193"/>
      <c r="U2356" s="193"/>
      <c r="V2356" s="1068"/>
      <c r="W2356" s="1068"/>
      <c r="X2356" s="1321"/>
      <c r="Y2356" s="1068"/>
      <c r="Z2356" s="193"/>
      <c r="AA2356" s="193"/>
      <c r="AB2356" s="193"/>
      <c r="AC2356" s="193"/>
      <c r="AD2356" s="193"/>
      <c r="AE2356" s="193"/>
      <c r="AF2356" s="193"/>
    </row>
    <row r="2357" spans="1:32">
      <c r="A2357" s="193"/>
      <c r="B2357" s="193"/>
      <c r="C2357" s="193"/>
      <c r="D2357" s="193"/>
      <c r="E2357" s="193"/>
      <c r="F2357" s="193"/>
      <c r="G2357" s="193"/>
      <c r="H2357" s="193"/>
      <c r="I2357" s="193"/>
      <c r="J2357" s="193"/>
      <c r="K2357" s="193"/>
      <c r="L2357" s="193"/>
      <c r="M2357" s="193"/>
      <c r="N2357" s="193"/>
      <c r="O2357" s="193"/>
      <c r="P2357" s="193"/>
      <c r="Q2357" s="193"/>
      <c r="R2357" s="193"/>
      <c r="S2357" s="193"/>
      <c r="T2357" s="193"/>
      <c r="U2357" s="193"/>
      <c r="V2357" s="1068"/>
      <c r="W2357" s="1068"/>
      <c r="X2357" s="1321"/>
      <c r="Y2357" s="1068"/>
      <c r="Z2357" s="193"/>
      <c r="AA2357" s="193"/>
      <c r="AB2357" s="193"/>
      <c r="AC2357" s="193"/>
      <c r="AD2357" s="193"/>
      <c r="AE2357" s="193"/>
      <c r="AF2357" s="193"/>
    </row>
    <row r="2358" spans="1:32">
      <c r="A2358" s="193"/>
      <c r="B2358" s="193"/>
      <c r="C2358" s="193"/>
      <c r="D2358" s="193"/>
      <c r="E2358" s="193"/>
      <c r="F2358" s="193"/>
      <c r="G2358" s="193"/>
      <c r="H2358" s="193"/>
      <c r="I2358" s="193"/>
      <c r="J2358" s="193"/>
      <c r="K2358" s="193"/>
      <c r="L2358" s="193"/>
      <c r="M2358" s="193"/>
      <c r="N2358" s="193"/>
      <c r="O2358" s="193"/>
      <c r="P2358" s="193"/>
      <c r="Q2358" s="193"/>
      <c r="R2358" s="193"/>
      <c r="S2358" s="193"/>
      <c r="T2358" s="193"/>
      <c r="U2358" s="193"/>
      <c r="V2358" s="1068"/>
      <c r="W2358" s="1068"/>
      <c r="X2358" s="1321"/>
      <c r="Y2358" s="1068"/>
      <c r="Z2358" s="193"/>
      <c r="AA2358" s="193"/>
      <c r="AB2358" s="193"/>
      <c r="AC2358" s="193"/>
      <c r="AD2358" s="193"/>
      <c r="AE2358" s="193"/>
      <c r="AF2358" s="193"/>
    </row>
    <row r="2359" spans="1:32">
      <c r="A2359" s="193"/>
      <c r="B2359" s="193"/>
      <c r="C2359" s="193"/>
      <c r="D2359" s="193"/>
      <c r="E2359" s="193"/>
      <c r="F2359" s="193"/>
      <c r="G2359" s="193"/>
      <c r="H2359" s="193"/>
      <c r="I2359" s="193"/>
      <c r="J2359" s="193"/>
      <c r="K2359" s="193"/>
      <c r="L2359" s="193"/>
      <c r="M2359" s="193"/>
      <c r="N2359" s="193"/>
      <c r="O2359" s="193"/>
      <c r="P2359" s="193"/>
      <c r="Q2359" s="193"/>
      <c r="R2359" s="193"/>
      <c r="S2359" s="193"/>
      <c r="T2359" s="193"/>
      <c r="U2359" s="193"/>
      <c r="V2359" s="1068"/>
      <c r="W2359" s="1068"/>
      <c r="X2359" s="1321"/>
      <c r="Y2359" s="1068"/>
      <c r="Z2359" s="193"/>
      <c r="AA2359" s="193"/>
      <c r="AB2359" s="193"/>
      <c r="AC2359" s="193"/>
      <c r="AD2359" s="193"/>
      <c r="AE2359" s="193"/>
      <c r="AF2359" s="193"/>
    </row>
    <row r="2360" spans="1:32">
      <c r="A2360" s="193"/>
      <c r="B2360" s="193"/>
      <c r="C2360" s="193"/>
      <c r="D2360" s="193"/>
      <c r="E2360" s="193"/>
      <c r="F2360" s="193"/>
      <c r="G2360" s="193"/>
      <c r="H2360" s="193"/>
      <c r="I2360" s="193"/>
      <c r="J2360" s="193"/>
      <c r="K2360" s="193"/>
      <c r="L2360" s="193"/>
      <c r="M2360" s="193"/>
      <c r="N2360" s="193"/>
      <c r="O2360" s="193"/>
      <c r="P2360" s="193"/>
      <c r="Q2360" s="193"/>
      <c r="R2360" s="193"/>
      <c r="S2360" s="193"/>
      <c r="T2360" s="193"/>
      <c r="U2360" s="193"/>
      <c r="V2360" s="1068"/>
      <c r="W2360" s="1068"/>
      <c r="X2360" s="1321"/>
      <c r="Y2360" s="1068"/>
      <c r="Z2360" s="193"/>
      <c r="AA2360" s="193"/>
      <c r="AB2360" s="193"/>
      <c r="AC2360" s="193"/>
      <c r="AD2360" s="193"/>
      <c r="AE2360" s="193"/>
      <c r="AF2360" s="193"/>
    </row>
    <row r="2361" spans="1:32">
      <c r="A2361" s="193"/>
      <c r="B2361" s="193"/>
      <c r="C2361" s="193"/>
      <c r="D2361" s="193"/>
      <c r="E2361" s="193"/>
      <c r="F2361" s="193"/>
      <c r="G2361" s="193"/>
      <c r="H2361" s="193"/>
      <c r="I2361" s="193"/>
      <c r="J2361" s="193"/>
      <c r="K2361" s="193"/>
      <c r="L2361" s="193"/>
      <c r="M2361" s="193"/>
      <c r="N2361" s="193"/>
      <c r="O2361" s="193"/>
      <c r="P2361" s="193"/>
      <c r="Q2361" s="193"/>
      <c r="R2361" s="193"/>
      <c r="S2361" s="193"/>
      <c r="T2361" s="193"/>
      <c r="U2361" s="193"/>
      <c r="V2361" s="1068"/>
      <c r="W2361" s="1068"/>
      <c r="X2361" s="1321"/>
      <c r="Y2361" s="1068"/>
      <c r="Z2361" s="193"/>
      <c r="AA2361" s="193"/>
      <c r="AB2361" s="193"/>
      <c r="AC2361" s="193"/>
      <c r="AD2361" s="193"/>
      <c r="AE2361" s="193"/>
      <c r="AF2361" s="193"/>
    </row>
    <row r="2362" spans="1:32">
      <c r="A2362" s="193"/>
      <c r="B2362" s="193"/>
      <c r="C2362" s="193"/>
      <c r="D2362" s="193"/>
      <c r="E2362" s="193"/>
      <c r="F2362" s="193"/>
      <c r="G2362" s="193"/>
      <c r="H2362" s="193"/>
      <c r="I2362" s="193"/>
      <c r="J2362" s="193"/>
      <c r="K2362" s="193"/>
      <c r="L2362" s="193"/>
      <c r="M2362" s="193"/>
      <c r="N2362" s="193"/>
      <c r="O2362" s="193"/>
      <c r="P2362" s="193"/>
      <c r="Q2362" s="193"/>
      <c r="R2362" s="193"/>
      <c r="S2362" s="193"/>
      <c r="T2362" s="193"/>
      <c r="U2362" s="193"/>
      <c r="V2362" s="1068"/>
      <c r="W2362" s="1068"/>
      <c r="X2362" s="1321"/>
      <c r="Y2362" s="1068"/>
      <c r="Z2362" s="193"/>
      <c r="AA2362" s="193"/>
      <c r="AB2362" s="193"/>
      <c r="AC2362" s="193"/>
      <c r="AD2362" s="193"/>
      <c r="AE2362" s="193"/>
      <c r="AF2362" s="193"/>
    </row>
    <row r="2363" spans="1:32">
      <c r="A2363" s="193"/>
      <c r="B2363" s="193"/>
      <c r="C2363" s="193"/>
      <c r="D2363" s="193"/>
      <c r="E2363" s="193"/>
      <c r="F2363" s="193"/>
      <c r="G2363" s="193"/>
      <c r="H2363" s="193"/>
      <c r="I2363" s="193"/>
      <c r="J2363" s="193"/>
      <c r="K2363" s="193"/>
      <c r="L2363" s="193"/>
      <c r="M2363" s="193"/>
      <c r="N2363" s="193"/>
      <c r="O2363" s="193"/>
      <c r="P2363" s="193"/>
      <c r="Q2363" s="193"/>
      <c r="R2363" s="193"/>
      <c r="S2363" s="193"/>
      <c r="T2363" s="193"/>
      <c r="U2363" s="193"/>
      <c r="V2363" s="1068"/>
      <c r="W2363" s="1068"/>
      <c r="X2363" s="1321"/>
      <c r="Y2363" s="1068"/>
      <c r="Z2363" s="193"/>
      <c r="AA2363" s="193"/>
      <c r="AB2363" s="193"/>
      <c r="AC2363" s="193"/>
      <c r="AD2363" s="193"/>
      <c r="AE2363" s="193"/>
      <c r="AF2363" s="193"/>
    </row>
    <row r="2364" spans="1:32">
      <c r="A2364" s="193"/>
      <c r="B2364" s="193"/>
      <c r="C2364" s="193"/>
      <c r="D2364" s="193"/>
      <c r="E2364" s="193"/>
      <c r="F2364" s="193"/>
      <c r="G2364" s="193"/>
      <c r="H2364" s="193"/>
      <c r="I2364" s="193"/>
      <c r="J2364" s="193"/>
      <c r="K2364" s="193"/>
      <c r="L2364" s="193"/>
      <c r="M2364" s="193"/>
      <c r="N2364" s="193"/>
      <c r="O2364" s="193"/>
      <c r="P2364" s="193"/>
      <c r="Q2364" s="193"/>
      <c r="R2364" s="193"/>
      <c r="S2364" s="193"/>
      <c r="T2364" s="193"/>
      <c r="U2364" s="193"/>
      <c r="V2364" s="1068"/>
      <c r="W2364" s="1068"/>
      <c r="X2364" s="1321"/>
      <c r="Y2364" s="1068"/>
      <c r="Z2364" s="193"/>
      <c r="AA2364" s="193"/>
      <c r="AB2364" s="193"/>
      <c r="AC2364" s="193"/>
      <c r="AD2364" s="193"/>
      <c r="AE2364" s="193"/>
      <c r="AF2364" s="193"/>
    </row>
    <row r="2365" spans="1:32">
      <c r="A2365" s="193"/>
      <c r="B2365" s="193"/>
      <c r="C2365" s="193"/>
      <c r="D2365" s="193"/>
      <c r="E2365" s="193"/>
      <c r="F2365" s="193"/>
      <c r="G2365" s="193"/>
      <c r="H2365" s="193"/>
      <c r="I2365" s="193"/>
      <c r="J2365" s="193"/>
      <c r="K2365" s="193"/>
      <c r="L2365" s="193"/>
      <c r="M2365" s="193"/>
      <c r="N2365" s="193"/>
      <c r="O2365" s="193"/>
      <c r="P2365" s="193"/>
      <c r="Q2365" s="193"/>
      <c r="R2365" s="193"/>
      <c r="S2365" s="193"/>
      <c r="T2365" s="193"/>
      <c r="U2365" s="193"/>
      <c r="V2365" s="1068"/>
      <c r="W2365" s="1068"/>
      <c r="X2365" s="1321"/>
      <c r="Y2365" s="1068"/>
      <c r="Z2365" s="193"/>
      <c r="AA2365" s="193"/>
      <c r="AB2365" s="193"/>
      <c r="AC2365" s="193"/>
      <c r="AD2365" s="193"/>
      <c r="AE2365" s="193"/>
      <c r="AF2365" s="193"/>
    </row>
    <row r="2366" spans="1:32">
      <c r="A2366" s="193"/>
      <c r="B2366" s="193"/>
      <c r="C2366" s="193"/>
      <c r="D2366" s="193"/>
      <c r="E2366" s="193"/>
      <c r="F2366" s="193"/>
      <c r="G2366" s="193"/>
      <c r="H2366" s="193"/>
      <c r="I2366" s="193"/>
      <c r="J2366" s="193"/>
      <c r="K2366" s="193"/>
      <c r="L2366" s="193"/>
      <c r="M2366" s="193"/>
      <c r="N2366" s="193"/>
      <c r="O2366" s="193"/>
      <c r="P2366" s="193"/>
      <c r="Q2366" s="193"/>
      <c r="R2366" s="193"/>
      <c r="S2366" s="193"/>
      <c r="T2366" s="193"/>
      <c r="U2366" s="193"/>
      <c r="V2366" s="1068"/>
      <c r="W2366" s="1068"/>
      <c r="X2366" s="1321"/>
      <c r="Y2366" s="1068"/>
      <c r="Z2366" s="193"/>
      <c r="AA2366" s="193"/>
      <c r="AB2366" s="193"/>
      <c r="AC2366" s="193"/>
      <c r="AD2366" s="193"/>
      <c r="AE2366" s="193"/>
      <c r="AF2366" s="193"/>
    </row>
    <row r="2367" spans="1:32">
      <c r="A2367" s="193"/>
      <c r="B2367" s="193"/>
      <c r="C2367" s="193"/>
      <c r="D2367" s="193"/>
      <c r="E2367" s="193"/>
      <c r="F2367" s="193"/>
      <c r="G2367" s="193"/>
      <c r="H2367" s="193"/>
      <c r="I2367" s="193"/>
      <c r="J2367" s="193"/>
      <c r="K2367" s="193"/>
      <c r="L2367" s="193"/>
      <c r="M2367" s="193"/>
      <c r="N2367" s="193"/>
      <c r="O2367" s="193"/>
      <c r="P2367" s="193"/>
      <c r="Q2367" s="193"/>
      <c r="R2367" s="193"/>
      <c r="S2367" s="193"/>
      <c r="T2367" s="193"/>
      <c r="U2367" s="193"/>
      <c r="V2367" s="1068"/>
      <c r="W2367" s="1068"/>
      <c r="X2367" s="1321"/>
      <c r="Y2367" s="1068"/>
      <c r="Z2367" s="193"/>
      <c r="AA2367" s="193"/>
      <c r="AB2367" s="193"/>
      <c r="AC2367" s="193"/>
      <c r="AD2367" s="193"/>
      <c r="AE2367" s="193"/>
      <c r="AF2367" s="193"/>
    </row>
    <row r="2368" spans="1:32">
      <c r="A2368" s="193"/>
      <c r="B2368" s="193"/>
      <c r="C2368" s="193"/>
      <c r="D2368" s="193"/>
      <c r="E2368" s="193"/>
      <c r="F2368" s="193"/>
      <c r="G2368" s="193"/>
      <c r="H2368" s="193"/>
      <c r="I2368" s="193"/>
      <c r="J2368" s="193"/>
      <c r="K2368" s="193"/>
      <c r="L2368" s="193"/>
      <c r="M2368" s="193"/>
      <c r="N2368" s="193"/>
      <c r="O2368" s="193"/>
      <c r="P2368" s="193"/>
      <c r="Q2368" s="193"/>
      <c r="R2368" s="193"/>
      <c r="S2368" s="193"/>
      <c r="T2368" s="193"/>
      <c r="U2368" s="193"/>
      <c r="V2368" s="1068"/>
      <c r="W2368" s="1068"/>
      <c r="X2368" s="1321"/>
      <c r="Y2368" s="1068"/>
      <c r="Z2368" s="193"/>
      <c r="AA2368" s="193"/>
      <c r="AB2368" s="193"/>
      <c r="AC2368" s="193"/>
      <c r="AD2368" s="193"/>
      <c r="AE2368" s="193"/>
      <c r="AF2368" s="193"/>
    </row>
    <row r="2369" spans="1:32">
      <c r="A2369" s="193"/>
      <c r="B2369" s="193"/>
      <c r="C2369" s="193"/>
      <c r="D2369" s="193"/>
      <c r="E2369" s="193"/>
      <c r="F2369" s="193"/>
      <c r="G2369" s="193"/>
      <c r="H2369" s="193"/>
      <c r="I2369" s="193"/>
      <c r="J2369" s="193"/>
      <c r="K2369" s="193"/>
      <c r="L2369" s="193"/>
      <c r="M2369" s="193"/>
      <c r="N2369" s="193"/>
      <c r="O2369" s="193"/>
      <c r="P2369" s="193"/>
      <c r="Q2369" s="193"/>
      <c r="R2369" s="193"/>
      <c r="S2369" s="193"/>
      <c r="T2369" s="193"/>
      <c r="U2369" s="193"/>
      <c r="V2369" s="1068"/>
      <c r="W2369" s="1068"/>
      <c r="X2369" s="1321"/>
      <c r="Y2369" s="1068"/>
      <c r="Z2369" s="193"/>
      <c r="AA2369" s="193"/>
      <c r="AB2369" s="193"/>
      <c r="AC2369" s="193"/>
      <c r="AD2369" s="193"/>
      <c r="AE2369" s="193"/>
      <c r="AF2369" s="193"/>
    </row>
    <row r="2370" spans="1:32">
      <c r="A2370" s="193"/>
      <c r="B2370" s="193"/>
      <c r="C2370" s="193"/>
      <c r="D2370" s="193"/>
      <c r="E2370" s="193"/>
      <c r="F2370" s="193"/>
      <c r="G2370" s="193"/>
      <c r="H2370" s="193"/>
      <c r="I2370" s="193"/>
      <c r="J2370" s="193"/>
      <c r="K2370" s="193"/>
      <c r="L2370" s="193"/>
      <c r="M2370" s="193"/>
      <c r="N2370" s="193"/>
      <c r="O2370" s="193"/>
      <c r="P2370" s="193"/>
      <c r="Q2370" s="193"/>
      <c r="R2370" s="193"/>
      <c r="S2370" s="193"/>
      <c r="T2370" s="193"/>
      <c r="U2370" s="193"/>
      <c r="V2370" s="1068"/>
      <c r="W2370" s="1068"/>
      <c r="X2370" s="1321"/>
      <c r="Y2370" s="1068"/>
      <c r="Z2370" s="193"/>
      <c r="AA2370" s="193"/>
      <c r="AB2370" s="193"/>
      <c r="AC2370" s="193"/>
      <c r="AD2370" s="193"/>
      <c r="AE2370" s="193"/>
      <c r="AF2370" s="193"/>
    </row>
    <row r="2371" spans="1:32">
      <c r="A2371" s="193"/>
      <c r="B2371" s="193"/>
      <c r="C2371" s="193"/>
      <c r="D2371" s="193"/>
      <c r="E2371" s="193"/>
      <c r="F2371" s="193"/>
      <c r="G2371" s="193"/>
      <c r="H2371" s="193"/>
      <c r="I2371" s="193"/>
      <c r="J2371" s="193"/>
      <c r="K2371" s="193"/>
      <c r="L2371" s="193"/>
      <c r="M2371" s="193"/>
      <c r="N2371" s="193"/>
      <c r="O2371" s="193"/>
      <c r="P2371" s="193"/>
      <c r="Q2371" s="193"/>
      <c r="R2371" s="193"/>
      <c r="S2371" s="193"/>
      <c r="T2371" s="193"/>
      <c r="U2371" s="193"/>
      <c r="V2371" s="1068"/>
      <c r="W2371" s="1068"/>
      <c r="X2371" s="1321"/>
      <c r="Y2371" s="1068"/>
      <c r="Z2371" s="193"/>
      <c r="AA2371" s="193"/>
      <c r="AB2371" s="193"/>
      <c r="AC2371" s="193"/>
      <c r="AD2371" s="193"/>
      <c r="AE2371" s="193"/>
      <c r="AF2371" s="193"/>
    </row>
    <row r="2372" spans="1:32">
      <c r="A2372" s="193"/>
      <c r="B2372" s="193"/>
      <c r="C2372" s="193"/>
      <c r="D2372" s="193"/>
      <c r="E2372" s="193"/>
      <c r="F2372" s="193"/>
      <c r="G2372" s="193"/>
      <c r="H2372" s="193"/>
      <c r="I2372" s="193"/>
      <c r="J2372" s="193"/>
      <c r="K2372" s="193"/>
      <c r="L2372" s="193"/>
      <c r="M2372" s="193"/>
      <c r="N2372" s="193"/>
      <c r="O2372" s="193"/>
      <c r="P2372" s="193"/>
      <c r="Q2372" s="193"/>
      <c r="R2372" s="193"/>
      <c r="S2372" s="193"/>
      <c r="T2372" s="193"/>
      <c r="U2372" s="193"/>
      <c r="V2372" s="1068"/>
      <c r="W2372" s="1068"/>
      <c r="X2372" s="1321"/>
      <c r="Y2372" s="1068"/>
      <c r="Z2372" s="193"/>
      <c r="AA2372" s="193"/>
      <c r="AB2372" s="193"/>
      <c r="AC2372" s="193"/>
      <c r="AD2372" s="193"/>
      <c r="AE2372" s="193"/>
      <c r="AF2372" s="193"/>
    </row>
    <row r="2373" spans="1:32">
      <c r="A2373" s="193"/>
      <c r="B2373" s="193"/>
      <c r="C2373" s="193"/>
      <c r="D2373" s="193"/>
      <c r="E2373" s="193"/>
      <c r="F2373" s="193"/>
      <c r="G2373" s="193"/>
      <c r="H2373" s="193"/>
      <c r="I2373" s="193"/>
      <c r="J2373" s="193"/>
      <c r="K2373" s="193"/>
      <c r="L2373" s="193"/>
      <c r="M2373" s="193"/>
      <c r="N2373" s="193"/>
      <c r="O2373" s="193"/>
      <c r="P2373" s="193"/>
      <c r="Q2373" s="193"/>
      <c r="R2373" s="193"/>
      <c r="S2373" s="193"/>
      <c r="T2373" s="193"/>
      <c r="U2373" s="193"/>
      <c r="V2373" s="1068"/>
      <c r="W2373" s="1068"/>
      <c r="X2373" s="1321"/>
      <c r="Y2373" s="1068"/>
      <c r="Z2373" s="193"/>
      <c r="AA2373" s="193"/>
      <c r="AB2373" s="193"/>
      <c r="AC2373" s="193"/>
      <c r="AD2373" s="193"/>
      <c r="AE2373" s="193"/>
      <c r="AF2373" s="193"/>
    </row>
    <row r="2374" spans="1:32">
      <c r="A2374" s="193"/>
      <c r="B2374" s="193"/>
      <c r="C2374" s="193"/>
      <c r="D2374" s="193"/>
      <c r="E2374" s="193"/>
      <c r="F2374" s="193"/>
      <c r="G2374" s="193"/>
      <c r="H2374" s="193"/>
      <c r="I2374" s="193"/>
      <c r="J2374" s="193"/>
      <c r="K2374" s="193"/>
      <c r="L2374" s="193"/>
      <c r="M2374" s="193"/>
      <c r="N2374" s="193"/>
      <c r="O2374" s="193"/>
      <c r="P2374" s="193"/>
      <c r="Q2374" s="193"/>
      <c r="R2374" s="193"/>
      <c r="S2374" s="193"/>
      <c r="T2374" s="193"/>
      <c r="U2374" s="193"/>
      <c r="V2374" s="1068"/>
      <c r="W2374" s="1068"/>
      <c r="X2374" s="1321"/>
      <c r="Y2374" s="1068"/>
      <c r="Z2374" s="193"/>
      <c r="AA2374" s="193"/>
      <c r="AB2374" s="193"/>
      <c r="AC2374" s="193"/>
      <c r="AD2374" s="193"/>
      <c r="AE2374" s="193"/>
      <c r="AF2374" s="193"/>
    </row>
    <row r="2375" spans="1:32">
      <c r="A2375" s="193"/>
      <c r="B2375" s="193"/>
      <c r="C2375" s="193"/>
      <c r="D2375" s="193"/>
      <c r="E2375" s="193"/>
      <c r="F2375" s="193"/>
      <c r="G2375" s="193"/>
      <c r="H2375" s="193"/>
      <c r="I2375" s="193"/>
      <c r="J2375" s="193"/>
      <c r="K2375" s="193"/>
      <c r="L2375" s="193"/>
      <c r="M2375" s="193"/>
      <c r="N2375" s="193"/>
      <c r="O2375" s="193"/>
      <c r="P2375" s="193"/>
      <c r="Q2375" s="193"/>
      <c r="R2375" s="193"/>
      <c r="S2375" s="193"/>
      <c r="T2375" s="193"/>
      <c r="U2375" s="193"/>
      <c r="V2375" s="1068"/>
      <c r="W2375" s="1068"/>
      <c r="X2375" s="1321"/>
      <c r="Y2375" s="1068"/>
      <c r="Z2375" s="193"/>
      <c r="AA2375" s="193"/>
      <c r="AB2375" s="193"/>
      <c r="AC2375" s="193"/>
      <c r="AD2375" s="193"/>
      <c r="AE2375" s="193"/>
      <c r="AF2375" s="193"/>
    </row>
    <row r="2376" spans="1:32">
      <c r="A2376" s="193"/>
      <c r="B2376" s="193"/>
      <c r="C2376" s="193"/>
      <c r="D2376" s="193"/>
      <c r="E2376" s="193"/>
      <c r="F2376" s="193"/>
      <c r="G2376" s="193"/>
      <c r="H2376" s="193"/>
      <c r="I2376" s="193"/>
      <c r="J2376" s="193"/>
      <c r="K2376" s="193"/>
      <c r="L2376" s="193"/>
      <c r="M2376" s="193"/>
      <c r="N2376" s="193"/>
      <c r="O2376" s="193"/>
      <c r="P2376" s="193"/>
      <c r="Q2376" s="193"/>
      <c r="R2376" s="193"/>
      <c r="S2376" s="193"/>
      <c r="T2376" s="193"/>
      <c r="U2376" s="193"/>
      <c r="V2376" s="1068"/>
      <c r="W2376" s="1068"/>
      <c r="X2376" s="1321"/>
      <c r="Y2376" s="1068"/>
      <c r="Z2376" s="193"/>
      <c r="AA2376" s="193"/>
      <c r="AB2376" s="193"/>
      <c r="AC2376" s="193"/>
      <c r="AD2376" s="193"/>
      <c r="AE2376" s="193"/>
      <c r="AF2376" s="193"/>
    </row>
    <row r="2377" spans="1:32">
      <c r="A2377" s="193"/>
      <c r="B2377" s="193"/>
      <c r="C2377" s="193"/>
      <c r="D2377" s="193"/>
      <c r="E2377" s="193"/>
      <c r="F2377" s="193"/>
      <c r="G2377" s="193"/>
      <c r="H2377" s="193"/>
      <c r="I2377" s="193"/>
      <c r="J2377" s="193"/>
      <c r="K2377" s="193"/>
      <c r="L2377" s="193"/>
      <c r="M2377" s="193"/>
      <c r="N2377" s="193"/>
      <c r="O2377" s="193"/>
      <c r="P2377" s="193"/>
      <c r="Q2377" s="193"/>
      <c r="R2377" s="193"/>
      <c r="S2377" s="193"/>
      <c r="T2377" s="193"/>
      <c r="U2377" s="193"/>
      <c r="V2377" s="1068"/>
      <c r="W2377" s="1068"/>
      <c r="X2377" s="1321"/>
      <c r="Y2377" s="1068"/>
      <c r="Z2377" s="193"/>
      <c r="AA2377" s="193"/>
      <c r="AB2377" s="193"/>
      <c r="AC2377" s="193"/>
      <c r="AD2377" s="193"/>
      <c r="AE2377" s="193"/>
      <c r="AF2377" s="193"/>
    </row>
    <row r="2378" spans="1:32">
      <c r="A2378" s="193"/>
      <c r="B2378" s="193"/>
      <c r="C2378" s="193"/>
      <c r="D2378" s="193"/>
      <c r="E2378" s="193"/>
      <c r="F2378" s="193"/>
      <c r="G2378" s="193"/>
      <c r="H2378" s="193"/>
      <c r="I2378" s="193"/>
      <c r="J2378" s="193"/>
      <c r="K2378" s="193"/>
      <c r="L2378" s="193"/>
      <c r="M2378" s="193"/>
      <c r="N2378" s="193"/>
      <c r="O2378" s="193"/>
      <c r="P2378" s="193"/>
      <c r="Q2378" s="193"/>
      <c r="R2378" s="193"/>
      <c r="S2378" s="193"/>
      <c r="T2378" s="193"/>
      <c r="U2378" s="193"/>
      <c r="V2378" s="1068"/>
      <c r="W2378" s="1068"/>
      <c r="X2378" s="1321"/>
      <c r="Y2378" s="1068"/>
      <c r="Z2378" s="193"/>
      <c r="AA2378" s="193"/>
      <c r="AB2378" s="193"/>
      <c r="AC2378" s="193"/>
      <c r="AD2378" s="193"/>
      <c r="AE2378" s="193"/>
      <c r="AF2378" s="193"/>
    </row>
  </sheetData>
  <autoFilter ref="A2:XFC467" xr:uid="{94AA335B-7989-4FB8-A786-4B708A24C415}"/>
  <mergeCells count="10">
    <mergeCell ref="H1:H2"/>
    <mergeCell ref="I1:V1"/>
    <mergeCell ref="AF1:AF2"/>
    <mergeCell ref="Y1:AE1"/>
    <mergeCell ref="A1:A2"/>
    <mergeCell ref="B1:B2"/>
    <mergeCell ref="C1:C2"/>
    <mergeCell ref="F1:F2"/>
    <mergeCell ref="G1:G2"/>
    <mergeCell ref="W1:X1"/>
  </mergeCells>
  <conditionalFormatting sqref="B476:B1048576 B1:B2 B469:B474">
    <cfRule type="duplicateValues" dxfId="45" priority="251"/>
  </conditionalFormatting>
  <conditionalFormatting sqref="B5">
    <cfRule type="duplicateValues" dxfId="44" priority="167"/>
  </conditionalFormatting>
  <conditionalFormatting sqref="L345:L346">
    <cfRule type="duplicateValues" dxfId="43" priority="104"/>
  </conditionalFormatting>
  <conditionalFormatting sqref="H147:H148">
    <cfRule type="duplicateValues" dxfId="42" priority="92"/>
  </conditionalFormatting>
  <conditionalFormatting sqref="B6:B8">
    <cfRule type="duplicateValues" dxfId="41" priority="57"/>
  </conditionalFormatting>
  <conditionalFormatting sqref="B3">
    <cfRule type="duplicateValues" dxfId="40" priority="54"/>
  </conditionalFormatting>
  <conditionalFormatting sqref="B4">
    <cfRule type="duplicateValues" dxfId="39" priority="1048"/>
  </conditionalFormatting>
  <conditionalFormatting sqref="B219:B226 B9:B12 B228:B230 B14:B23">
    <cfRule type="duplicateValues" dxfId="38" priority="1156"/>
  </conditionalFormatting>
  <conditionalFormatting sqref="B231:B232">
    <cfRule type="duplicateValues" dxfId="37" priority="48"/>
  </conditionalFormatting>
  <conditionalFormatting sqref="D286:E286">
    <cfRule type="duplicateValues" dxfId="36" priority="47"/>
  </conditionalFormatting>
  <conditionalFormatting sqref="D287:E294">
    <cfRule type="duplicateValues" dxfId="35" priority="46"/>
  </conditionalFormatting>
  <conditionalFormatting sqref="D295:E295">
    <cfRule type="duplicateValues" dxfId="34" priority="41"/>
  </conditionalFormatting>
  <conditionalFormatting sqref="D296:E296">
    <cfRule type="duplicateValues" dxfId="33" priority="40"/>
  </conditionalFormatting>
  <conditionalFormatting sqref="B13">
    <cfRule type="duplicateValues" dxfId="32" priority="34"/>
  </conditionalFormatting>
  <conditionalFormatting sqref="L329">
    <cfRule type="duplicateValues" dxfId="31" priority="1172"/>
  </conditionalFormatting>
  <conditionalFormatting sqref="D297:E299">
    <cfRule type="duplicateValues" dxfId="30" priority="1186"/>
  </conditionalFormatting>
  <conditionalFormatting sqref="B62:B66 B68:B95 B112:B127 B171:B174 B209:B218 B129:B169 B25:B60">
    <cfRule type="duplicateValues" dxfId="29" priority="20"/>
  </conditionalFormatting>
  <conditionalFormatting sqref="I67:I68">
    <cfRule type="duplicateValues" dxfId="28" priority="17"/>
  </conditionalFormatting>
  <conditionalFormatting sqref="I66">
    <cfRule type="duplicateValues" dxfId="27" priority="16"/>
  </conditionalFormatting>
  <conditionalFormatting sqref="B67">
    <cfRule type="duplicateValues" dxfId="26" priority="12"/>
  </conditionalFormatting>
  <conditionalFormatting sqref="B96:B111">
    <cfRule type="duplicateValues" dxfId="25" priority="11"/>
  </conditionalFormatting>
  <conditionalFormatting sqref="B61">
    <cfRule type="duplicateValues" dxfId="24" priority="10"/>
  </conditionalFormatting>
  <conditionalFormatting sqref="K34">
    <cfRule type="duplicateValues" dxfId="23" priority="7"/>
  </conditionalFormatting>
  <conditionalFormatting sqref="B170">
    <cfRule type="duplicateValues" dxfId="22" priority="6"/>
  </conditionalFormatting>
  <conditionalFormatting sqref="B128">
    <cfRule type="duplicateValues" dxfId="21" priority="5"/>
  </conditionalFormatting>
  <conditionalFormatting sqref="B175:B208">
    <cfRule type="duplicateValues" dxfId="20" priority="4"/>
  </conditionalFormatting>
  <conditionalFormatting sqref="B24">
    <cfRule type="duplicateValues" dxfId="19" priority="3"/>
  </conditionalFormatting>
  <conditionalFormatting sqref="K242">
    <cfRule type="duplicateValues" dxfId="18" priority="2"/>
  </conditionalFormatting>
  <hyperlinks>
    <hyperlink ref="Q2" location="'Ипотека Altyn Bank'!R1C1" display="«Ипотека Altyn Bank (онлайн)»" xr:uid="{00000000-0004-0000-0000-000000000000}"/>
    <hyperlink ref="AF2" location="'7-20-25'!R1C1" display="готовое жилье" xr:uid="{00000000-0004-0000-0000-000002000000}"/>
    <hyperlink ref="M2" location="'Цифровая Ипотека'!R1C1" display="'Цифровая Ипотека'!R1C1" xr:uid="{00000000-0004-0000-0000-000003000000}"/>
    <hyperlink ref="Y2" location="'Отбасы Банк Женил'!A1" display="'Отбасы Банк Женил'!A1" xr:uid="{00000000-0004-0000-0000-000005000000}"/>
    <hyperlink ref="J2" location="'Отбасы Умай'!R1C1" display="'Отбасы Умай'!R1C1" xr:uid="{00000000-0004-0000-0000-000006000000}"/>
    <hyperlink ref="K2" location="'Халык Банк'!A1" display="'Халык Банк'!A1" xr:uid="{00000000-0004-0000-0000-000007000000}"/>
    <hyperlink ref="I2" location="'Отбасы Банк Женил'!A1" display="'Отбасы Банк Женил'!A1" xr:uid="{00000000-0004-0000-0000-000008000000}"/>
    <hyperlink ref="O2" location="'«Новая ипотека» 30 20 Отбасы Ба'!A1" display="«Новая ипотека» 30/20 Отбасы Банк" xr:uid="{00000000-0004-0000-0000-000009000000}"/>
    <hyperlink ref="N2" location="'«Новая ипотека» 36-14 Отбасы Ба'!A1" display="«Новая ипотека» 36/14 Отбасы Банк" xr:uid="{00000000-0004-0000-0000-00000A000000}"/>
    <hyperlink ref="Z2" location="'«Новая ипотека» 36-14 Отбасы Ба'!A1" display="«Новая ипотека» 36/14 Отбасы Банк" xr:uid="{00000000-0004-0000-0000-00000B000000}"/>
    <hyperlink ref="AA2" location="'«Новая ипотека» 30 20 Отбасы Ба'!A1" display="«Новая ипотека» 30/20 Отбасы Банк" xr:uid="{00000000-0004-0000-0000-00000C000000}"/>
    <hyperlink ref="P2" location="'Super Ипотека'!R1C1" display="«Super ипотека» по БЦК" xr:uid="{00000000-0004-0000-0000-00000E000000}"/>
    <hyperlink ref="T2" location="'паркинги БЦК и FFB'!R1C1" display="Рассрочка на паркинги БЦК" xr:uid="{00000000-0004-0000-0000-00000F000000}"/>
    <hyperlink ref="V2" location="'паркинги БЦК и FFB'!R1C1" display="Рассрочка на паркинги FFC (онлайн)" xr:uid="{00000000-0004-0000-0000-00001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9ADD-1EFE-411B-B99E-5F85E11F02CE}">
  <dimension ref="A1:I15"/>
  <sheetViews>
    <sheetView zoomScale="140" zoomScaleNormal="140" workbookViewId="0">
      <selection activeCell="B9" sqref="B9"/>
    </sheetView>
  </sheetViews>
  <sheetFormatPr defaultRowHeight="13.2"/>
  <cols>
    <col min="1" max="1" width="23.44140625" customWidth="1"/>
    <col min="2" max="2" width="10.6640625" bestFit="1" customWidth="1"/>
    <col min="3" max="3" width="18.109375" customWidth="1"/>
    <col min="4" max="4" width="21.109375" customWidth="1"/>
    <col min="5" max="5" width="18.5546875" customWidth="1"/>
    <col min="6" max="7" width="8.77734375" bestFit="1" customWidth="1"/>
  </cols>
  <sheetData>
    <row r="1" spans="1:9" ht="16.2" thickBot="1">
      <c r="A1" s="1501" t="s">
        <v>55</v>
      </c>
      <c r="B1" s="1502"/>
      <c r="C1" s="1502"/>
      <c r="D1" s="1503"/>
      <c r="E1" s="477"/>
      <c r="F1" s="1504" t="s">
        <v>56</v>
      </c>
      <c r="G1" s="1505"/>
      <c r="H1" s="1505"/>
      <c r="I1" s="1506"/>
    </row>
    <row r="2" spans="1:9" ht="16.2" thickBot="1">
      <c r="A2" s="330"/>
      <c r="B2" s="741" t="s">
        <v>57</v>
      </c>
      <c r="C2" s="742" t="s">
        <v>58</v>
      </c>
      <c r="D2" s="741" t="s">
        <v>59</v>
      </c>
      <c r="E2" s="741" t="s">
        <v>526</v>
      </c>
      <c r="F2" s="1507" t="s">
        <v>60</v>
      </c>
      <c r="G2" s="1508"/>
      <c r="H2" s="1507" t="s">
        <v>61</v>
      </c>
      <c r="I2" s="1508"/>
    </row>
    <row r="3" spans="1:9" ht="22.8" customHeight="1">
      <c r="A3" s="331" t="s">
        <v>62</v>
      </c>
      <c r="B3" s="1509">
        <v>25973880</v>
      </c>
      <c r="C3" s="1510"/>
      <c r="D3" s="1510"/>
      <c r="E3" s="1510"/>
      <c r="F3" s="1510"/>
      <c r="G3" s="1510"/>
      <c r="H3" s="1510"/>
      <c r="I3" s="1511"/>
    </row>
    <row r="4" spans="1:9">
      <c r="A4" s="1287" t="s">
        <v>63</v>
      </c>
      <c r="B4" s="1288">
        <f>B3*1.05</f>
        <v>27272574</v>
      </c>
      <c r="C4" s="1288">
        <f>B3*1.05</f>
        <v>27272574</v>
      </c>
      <c r="D4" s="1288">
        <f>B3*1.05</f>
        <v>27272574</v>
      </c>
      <c r="E4" s="1288">
        <f>B3*1.05</f>
        <v>27272574</v>
      </c>
      <c r="F4" s="1500">
        <f>B3*1.05</f>
        <v>27272574</v>
      </c>
      <c r="G4" s="1500"/>
      <c r="H4" s="1500">
        <f>B3</f>
        <v>25973880</v>
      </c>
      <c r="I4" s="1500"/>
    </row>
    <row r="5" spans="1:9">
      <c r="A5" s="1289" t="s">
        <v>64</v>
      </c>
      <c r="B5" s="1513">
        <v>0.21</v>
      </c>
      <c r="C5" s="1514"/>
      <c r="D5" s="1514"/>
      <c r="E5" s="1515"/>
      <c r="F5" s="1516">
        <v>0.3</v>
      </c>
      <c r="G5" s="1516"/>
      <c r="H5" s="1516">
        <v>0.5</v>
      </c>
      <c r="I5" s="1516"/>
    </row>
    <row r="6" spans="1:9">
      <c r="A6" s="1290" t="s">
        <v>65</v>
      </c>
      <c r="B6" s="1291">
        <f>B4*$B$5</f>
        <v>5727240.54</v>
      </c>
      <c r="C6" s="1291">
        <f>C4*$B$5</f>
        <v>5727240.54</v>
      </c>
      <c r="D6" s="1291">
        <f>D4*$B$5</f>
        <v>5727240.54</v>
      </c>
      <c r="E6" s="1291">
        <f>E4*$B$5</f>
        <v>5727240.54</v>
      </c>
      <c r="F6" s="1517">
        <f>F5*F4</f>
        <v>8181772.1999999993</v>
      </c>
      <c r="G6" s="1517"/>
      <c r="H6" s="1517">
        <f>H5*H4</f>
        <v>12986940</v>
      </c>
      <c r="I6" s="1517"/>
    </row>
    <row r="7" spans="1:9">
      <c r="A7" s="1287" t="s">
        <v>66</v>
      </c>
      <c r="B7" s="1292">
        <f>B4-B6</f>
        <v>21545333.460000001</v>
      </c>
      <c r="C7" s="1292">
        <f t="shared" ref="C7:E7" si="0">C4-C6</f>
        <v>21545333.460000001</v>
      </c>
      <c r="D7" s="1292">
        <f t="shared" si="0"/>
        <v>21545333.460000001</v>
      </c>
      <c r="E7" s="1292">
        <f t="shared" si="0"/>
        <v>21545333.460000001</v>
      </c>
      <c r="F7" s="1500">
        <f>F4-F6</f>
        <v>19090801.800000001</v>
      </c>
      <c r="G7" s="1500"/>
      <c r="H7" s="1500">
        <f>H4-H6</f>
        <v>12986940</v>
      </c>
      <c r="I7" s="1500"/>
    </row>
    <row r="8" spans="1:9" ht="24">
      <c r="A8" s="1287" t="s">
        <v>67</v>
      </c>
      <c r="B8" s="1293">
        <v>35</v>
      </c>
      <c r="C8" s="1293">
        <v>35</v>
      </c>
      <c r="D8" s="1293">
        <v>120</v>
      </c>
      <c r="E8" s="1293">
        <v>120</v>
      </c>
      <c r="F8" s="1294" t="str">
        <f>"первые "&amp; '[2]Sheet 1'!$B$15 &amp;" года"</f>
        <v>первые 3 года</v>
      </c>
      <c r="G8" s="1294" t="str">
        <f>"оставшиеся "&amp; '[2]Sheet 1'!$B$16 &amp;" лет"</f>
        <v>оставшиеся 9 лет</v>
      </c>
      <c r="H8" s="1294" t="str">
        <f>"первые "&amp; '[2]Sheet 1'!$B$15 &amp;" года"</f>
        <v>первые 3 года</v>
      </c>
      <c r="I8" s="1294" t="str">
        <f>"оставшиеся "&amp; '[2]Sheet 1'!$B$16 &amp;" лет"</f>
        <v>оставшиеся 9 лет</v>
      </c>
    </row>
    <row r="9" spans="1:9">
      <c r="A9" s="1287" t="s">
        <v>68</v>
      </c>
      <c r="B9" s="1295">
        <f>IF(B8&lt;=12,
IF(B5&gt;=70%,'БЦК - Super  ипотека'!D24,
IF(B5&gt;=50%,'БЦК - Super  ипотека'!C24,
IF(B5&gt;=20%,'БЦК - Super  ипотека'!B24,""))),
IF(B8&lt;=24,
IF(B5&gt;=70%,'БЦК - Super  ипотека'!D25,
IF(B5&gt;=50%,'БЦК - Super  ипотека'!C25,
IF(B5&gt;=20%,'БЦК - Super  ипотека'!B25,""))),
IF(B8&lt;=36,
IF(B5&gt;=70%,'БЦК - Super  ипотека'!D26,
IF(B5&gt;=50%,'БЦК - Super  ипотека'!C26,
IF(B5&gt;=20%,'БЦК - Super  ипотека'!B26,""))),
IF(B8&lt;=60,
IF(B5&gt;=70%,'БЦК - Super  ипотека'!D27,
IF(B5&gt;=50%,'БЦК - Super  ипотека'!C27,
IF(B5&gt;=20%,'БЦК - Super  ипотека'!B27,""))),
IF(B8&lt;=120,
IF(B5&gt;=70%,'БЦК - Super  ипотека'!D28,
IF(B5&gt;=50%,'БЦК - Super  ипотека'!C28,
IF(B5&gt;=20%,'БЦК - Super  ипотека'!B28,""))),
IF(B8&lt;=180,
IF(B5&gt;=70%,'БЦК - Super  ипотека'!D29,
IF(B5&gt;=50%,'БЦК - Super  ипотека'!C29,
IF(B5&gt;=20%,'БЦК - Super  ипотека'!B29,"")))))))))</f>
        <v>0.115</v>
      </c>
      <c r="C9" s="1295">
        <f>(IF(C8&lt;=12,
IF(B5&lt;20%,'Алтын Банк - Онай'!B24,
IF(B5&lt;30%,'Алтын Банк - Онай'!C24,
IF(B5&lt;40%,'Алтын Банк - Онай'!C24,
IF(B5&lt;50%,'Алтын Банк - Онай'!C24,
IF(B5&lt;60%,'Алтын Банк - Онай'!C24,'Алтын Банк - Онай'!C24))))),
IF(C8&lt;=24,
IF(B5&lt;20%,'Алтын Банк - Онай'!C25,
IF(B5&lt;30%,'Алтын Банк - Онай'!C25,
IF(B5&lt;40%,'Алтын Банк - Онай'!D25,
IF(B5&lt;50%,'Алтын Банк - Онай'!E25,
IF(B5&lt;60%,'Алтын Банк - Онай'!F25,'Алтын Банк - Онай'!G25))))),
IF(C8&lt;=36,
IF(B5&lt;20%,'Алтын Банк - Онай'!B26,
IF(B5&lt;30%,'Алтын Банк - Онай'!C26,
IF(B5&lt;40%,'Алтын Банк - Онай'!D26,
IF(B5&lt;50%,'Алтын Банк - Онай'!E26,
IF(B5&lt;60%,'Алтын Банк - Онай'!F26,'Алтын Банк - Онай'!G26))))),
IF(C8&lt;=60,
IF(B5&lt;20%,'Алтын Банк - Онай'!B27,
IF(B5&lt;30%,'Алтын Банк - Онай'!C27,
IF(B5&lt;40%,'Алтын Банк - Онай'!D27,
IF(B5&lt;50%,'Алтын Банк - Онай'!E27,
IF(B5&lt;60%,'Алтын Банк - Онай'!F27,'Алтын Банк - Онай'!G27))))),
IF(C8&lt;=120,
IF(B5&lt;20%,'Алтын Банк - Онай'!B28,
IF(B5&lt;30%,'Алтын Банк - Онай'!C28,
IF(B5&lt;40%,'Алтын Банк - Онай'!D28,
IF(B5&lt;50%,'Алтын Банк - Онай'!E28,
IF(B5&lt;60%,'Алтын Банк - Онай'!F28,'Алтын Банк - Онай'!G28))))),
IF(C8&lt;=180,
IF(B5&lt;20%,'Алтын Банк - Онай'!B29,
IF(B5&lt;30%,'Алтын Банк - Онай'!C29,
IF(B5&lt;40%,'Алтын Банк - Онай'!D29,
IF(B5&lt;50%,'Алтын Банк - Онай'!E29,
IF(B5&lt;60%,'Алтын Банк - Онай'!F29,'Алтын Банк - Онай'!G29))))),
IF(C8&lt;=240,
IF(B5&lt;20%,'Алтын Банк - Онай'!B30,
IF(B5&lt;30%,'Алтын Банк - Онай'!C30,
IF(B5&lt;40%,'Алтын Банк - Онай'!D30,
IF(B5&lt;50%,'Алтын Банк - Онай'!E30,
IF(B5&lt;60%,'Алтын Банк - Онай'!F30,'Алтын Банк - Онай'!G30)))))))))))))*1%</f>
        <v>0.12</v>
      </c>
      <c r="D9" s="1295">
        <f>(IF(D8&lt;=12,
IF(B5&lt;30%,'ФридБанк ДДУ'!G23,
IF(B5&lt;40%,'ФридБанк ДДУ'!F23,
IF(B5&lt;50%,'ФридБанк ДДУ'!E23,
IF(B5&lt;60%,'ФридБанк ДДУ'!D23,
IF(B5&lt;70%,'ФридБанк ДДУ'!C23,'ФридБанк ДДУ'!B23))))),
IF(D8&lt;=24,
IF(B5&lt;30%,'ФридБанк ДДУ'!G24,
IF(B5&lt;40%,'ФридБанк ДДУ'!F24,
IF(B5&lt;50%,'ФридБанк ДДУ'!E24,
IF(B5&lt;60%,'ФридБанк ДДУ'!D24,
IF(B5&lt;70%,'ФридБанк ДДУ'!C24,'ФридБанк ДДУ'!B24))))),
IF(D8&lt;=36,
IF(B5&lt;30%,'ФридБанк ДДУ'!G25,
IF(B5&lt;40%,'ФридБанк ДДУ'!F25,
IF(B5&lt;50%,'ФридБанк ДДУ'!E25,
IF(B5&lt;60%,'ФридБанк ДДУ'!D25,
IF(B5&lt;70%,'ФридБанк ДДУ'!C25,'ФридБанк ДДУ'!B25))))),
IF(D8&lt;=60,
IF(B5&lt;30%,'ФридБанк ДДУ'!G26,
IF(B5&lt;40%,'ФридБанк ДДУ'!F26,
IF(B5&lt;50%,'ФридБанк ДДУ'!E26,
IF(B5&lt;60%,'ФридБанк ДДУ'!D26,
IF(B5&lt;70%,'ФридБанк ДДУ'!C26,'ФридБанк ДДУ'!B26))))),
IF(D8&lt;=120,
IF(B5&lt;30%,'ФридБанк ДДУ'!G27,
IF(B5&lt;40%,'ФридБанк ДДУ'!F27,
IF(B5&lt;50%,'ФридБанк ДДУ'!E27,
IF(B5&lt;60%,'ФридБанк ДДУ'!D27,
IF(B5&lt;70%,'ФридБанк ДДУ'!C27,'ФридБанк ДДУ'!B27))))),
IF(D8&lt;=180,
IF(B5&lt;30%,'ФридБанк ДДУ'!G28,
IF(B5&lt;40%,'ФридБанк ДДУ'!F28,
IF(B5&lt;50%,'ФридБанк ДДУ'!E28,
IF(B5&lt;60%,'ФридБанк ДДУ'!D28,
IF(B5&lt;70%,'ФридБанк ДДУ'!C28,'ФридБанк ДДУ'!B28))))),
IF(D8&lt;=240,
IF(B5&lt;30%,'ФридБанк ДДУ'!G30,
IF(B5&lt;40%,'ФридБанк ДДУ'!F29,
IF(B5&lt;50%,'ФридБанк ДДУ'!E29,
IF(B5&lt;60%,'ФридБанк ДДУ'!D29,
IF(B5&lt;70%,'ФридБанк ДДУ'!C29,'ФридБанк ДДУ'!B29)))))))))))))*1%</f>
        <v>0.19</v>
      </c>
      <c r="E9" s="1295">
        <f>IF(E8&lt;=12,
IF(B5&gt;=50%,'Народный банк-Halyk ипотека'!C24,'Народный банк-Halyk ипотека'!B24),
IF(E8&lt;=24,
IF(B5&gt;=50%,'Народный банк-Halyk ипотека'!C25,'Народный банк-Halyk ипотека'!B25),
IF(E8&lt;=36,
IF(B5&gt;=50%,'Народный банк-Halyk ипотека'!C26,'Народный банк-Halyk ипотека'!B26),
IF(E8&lt;=60,
IF(B5&gt;=50%,'Народный банк-Halyk ипотека'!C27,'Народный банк-Halyk ипотека'!B27),
IF(E8&lt;=120,
IF(B5&gt;=50%,'Народный банк-Halyk ипотека'!C28,'Народный банк-Halyk ипотека'!B28),
IF(E8&lt;=180,
IF(B5&gt;=50%,'Народный банк-Halyk ипотека'!C29,'Народный банк-Halyk ипотека'!B29),
IF(E8&lt;=240,
IF(B5&gt;=50%,'Народный банк-Halyk ипотека'!C30,'Народный банк-Halyk ипотека'!B30))))))))</f>
        <v>0.17</v>
      </c>
      <c r="F9" s="1295">
        <v>0.08</v>
      </c>
      <c r="G9" s="1295">
        <v>4.2000000000000003E-2</v>
      </c>
      <c r="H9" s="1295">
        <v>8.5000000000000006E-2</v>
      </c>
      <c r="I9" s="1295">
        <v>4.2000000000000003E-2</v>
      </c>
    </row>
    <row r="10" spans="1:9">
      <c r="A10" s="1290" t="s">
        <v>69</v>
      </c>
      <c r="B10" s="1296">
        <f>IFERROR(ROUND(POWER((1+B9/12),B8)*B9/12/(POWER((1+B9/12),B8)-1)*B7,0)," ")</f>
        <v>727497</v>
      </c>
      <c r="C10" s="1297">
        <f t="shared" ref="C10:E10" si="1">IFERROR(ROUND(POWER((1+C9/12),C8)*C9/12/(POWER((1+C9/12),C8)-1)*C7,0)," ")</f>
        <v>732621</v>
      </c>
      <c r="D10" s="1297">
        <f t="shared" si="1"/>
        <v>402192</v>
      </c>
      <c r="E10" s="1296">
        <f t="shared" si="1"/>
        <v>374453</v>
      </c>
      <c r="F10" s="1296">
        <f>F4*8%/12 + F4*20%*7%/12</f>
        <v>213635.163</v>
      </c>
      <c r="G10" s="1296">
        <f>F4*0.56% + F4*20%*0.56%</f>
        <v>183271.69728000002</v>
      </c>
      <c r="H10" s="1296">
        <f t="shared" ref="H10" si="2">H4*H9/12</f>
        <v>183981.65000000002</v>
      </c>
      <c r="I10" s="1296">
        <f>H4*0.56%</f>
        <v>145453.72800000003</v>
      </c>
    </row>
    <row r="11" spans="1:9">
      <c r="A11" s="1287" t="s">
        <v>70</v>
      </c>
      <c r="B11" s="1298">
        <f>IFERROR(B10*B8-B7, " ")</f>
        <v>3917061.5399999991</v>
      </c>
      <c r="C11" s="1298">
        <f t="shared" ref="C11:E11" si="3">IFERROR(C10*C8-C7, " ")</f>
        <v>4096401.5399999991</v>
      </c>
      <c r="D11" s="1298">
        <f t="shared" si="3"/>
        <v>26717706.539999999</v>
      </c>
      <c r="E11" s="1298">
        <f t="shared" si="3"/>
        <v>23389026.539999999</v>
      </c>
      <c r="F11" s="1512">
        <f>F10*'[2]Sheet 1'!$B$15*12+G10*'[2]Sheet 1'!$B$16*12-F7/2</f>
        <v>17938808.274240002</v>
      </c>
      <c r="G11" s="1512"/>
      <c r="H11" s="1512">
        <f>H10*'[2]Sheet 1'!$B$15*12+I10*'[2]Sheet 1'!$B$16*12-H7/2</f>
        <v>15838872.024000004</v>
      </c>
      <c r="I11" s="1512"/>
    </row>
    <row r="12" spans="1:9" ht="24">
      <c r="A12" s="1338" t="s">
        <v>71</v>
      </c>
      <c r="B12" s="1298">
        <v>0</v>
      </c>
      <c r="C12" s="1298">
        <v>0</v>
      </c>
      <c r="D12" s="1298">
        <v>30000</v>
      </c>
      <c r="E12" s="1298">
        <v>0</v>
      </c>
      <c r="F12" s="1512">
        <v>200000</v>
      </c>
      <c r="G12" s="1512"/>
      <c r="H12" s="1512">
        <v>115000</v>
      </c>
      <c r="I12" s="1512"/>
    </row>
    <row r="14" spans="1:9" s="187" customFormat="1">
      <c r="A14" s="187" t="s">
        <v>541</v>
      </c>
    </row>
    <row r="15" spans="1:9" s="187" customFormat="1">
      <c r="A15" s="187" t="s">
        <v>542</v>
      </c>
    </row>
  </sheetData>
  <mergeCells count="18">
    <mergeCell ref="F11:G11"/>
    <mergeCell ref="H11:I11"/>
    <mergeCell ref="F12:G12"/>
    <mergeCell ref="H12:I12"/>
    <mergeCell ref="B5:E5"/>
    <mergeCell ref="F5:G5"/>
    <mergeCell ref="H5:I5"/>
    <mergeCell ref="F6:G6"/>
    <mergeCell ref="H6:I6"/>
    <mergeCell ref="F7:G7"/>
    <mergeCell ref="H7:I7"/>
    <mergeCell ref="F4:G4"/>
    <mergeCell ref="H4:I4"/>
    <mergeCell ref="A1:D1"/>
    <mergeCell ref="F1:I1"/>
    <mergeCell ref="F2:G2"/>
    <mergeCell ref="H2:I2"/>
    <mergeCell ref="B3:I3"/>
  </mergeCells>
  <dataValidations count="1">
    <dataValidation allowBlank="1" showInputMessage="1" showErrorMessage="1" promptTitle="Срок Кредита" sqref="B8:E8" xr:uid="{6AB5D21A-442F-4261-987C-E5D1B668D957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977E52-282A-49B3-9D5D-C5CBD8CFC35B}">
          <x14:formula1>
            <xm:f>'C:\Users\kairova_ga\AppData\Local\Microsoft\Windows\INetCache\Content.Outlook\ETZCULD4\[ставка возн автомат Калькулятор 16.06.2025.xlsx]Sheet 1'!#REF!</xm:f>
          </x14:formula1>
          <xm:sqref>A1:E1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M274"/>
  <sheetViews>
    <sheetView zoomScale="63" zoomScaleNormal="145" workbookViewId="0">
      <selection activeCell="AA46" sqref="AA46"/>
    </sheetView>
  </sheetViews>
  <sheetFormatPr defaultColWidth="9.109375" defaultRowHeight="14.4"/>
  <cols>
    <col min="1" max="1" width="9.109375" style="257"/>
    <col min="2" max="2" width="14.5546875" style="257" customWidth="1"/>
    <col min="3" max="3" width="17.5546875" style="257" customWidth="1"/>
    <col min="4" max="4" width="13" style="257" hidden="1" customWidth="1"/>
    <col min="5" max="5" width="19.6640625" style="257" customWidth="1"/>
    <col min="6" max="6" width="17.109375" style="257" hidden="1" customWidth="1"/>
    <col min="7" max="7" width="18.5546875" style="257" customWidth="1"/>
    <col min="8" max="8" width="21.109375" style="257" customWidth="1"/>
    <col min="9" max="9" width="4.6640625" style="257" hidden="1" customWidth="1"/>
    <col min="10" max="10" width="6.6640625" style="257" hidden="1" customWidth="1"/>
    <col min="11" max="11" width="11.109375" style="257" hidden="1" customWidth="1"/>
    <col min="12" max="12" width="13.6640625" style="257" hidden="1" customWidth="1"/>
    <col min="13" max="13" width="5.109375" style="257" customWidth="1"/>
    <col min="14" max="14" width="7.6640625" style="257" bestFit="1" customWidth="1"/>
    <col min="15" max="15" width="11.6640625" style="257" bestFit="1" customWidth="1"/>
    <col min="16" max="16" width="7.5546875" style="257" customWidth="1"/>
    <col min="17" max="17" width="3.6640625" style="257" customWidth="1"/>
    <col min="18" max="16384" width="9.109375" style="257"/>
  </cols>
  <sheetData>
    <row r="1" spans="1:13">
      <c r="A1" s="252"/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</row>
    <row r="2" spans="1:13">
      <c r="A2" s="258"/>
      <c r="B2" s="258"/>
      <c r="C2" s="258"/>
      <c r="D2" s="258"/>
      <c r="E2" s="258"/>
      <c r="F2" s="258"/>
      <c r="G2" s="258"/>
      <c r="H2" s="258"/>
      <c r="I2" s="258"/>
      <c r="J2" s="258"/>
      <c r="M2" s="259"/>
    </row>
    <row r="3" spans="1:13">
      <c r="A3" s="260"/>
      <c r="C3" s="261" t="s">
        <v>72</v>
      </c>
      <c r="E3" s="262" t="e">
        <f>#REF!</f>
        <v>#REF!</v>
      </c>
      <c r="F3" s="260"/>
      <c r="G3" s="260"/>
      <c r="H3" s="260"/>
      <c r="I3" s="258"/>
      <c r="J3" s="258"/>
      <c r="K3" s="259"/>
      <c r="L3" s="259"/>
      <c r="M3" s="259"/>
    </row>
    <row r="4" spans="1:13">
      <c r="A4" s="263"/>
      <c r="C4" s="261" t="s">
        <v>73</v>
      </c>
      <c r="E4" s="264" t="e">
        <f>#REF!</f>
        <v>#REF!</v>
      </c>
      <c r="F4" s="263"/>
      <c r="G4" s="263"/>
      <c r="H4" s="263"/>
      <c r="J4" s="265"/>
      <c r="K4" s="265"/>
    </row>
    <row r="5" spans="1:13" hidden="1">
      <c r="A5" s="266"/>
      <c r="C5" s="261" t="s">
        <v>74</v>
      </c>
      <c r="E5" s="267" t="e">
        <f>-PMT(E10%/12,E4,E3)</f>
        <v>#REF!</v>
      </c>
      <c r="F5" s="268"/>
      <c r="G5" s="268"/>
      <c r="H5" s="263"/>
      <c r="J5" s="265"/>
      <c r="K5" s="265"/>
    </row>
    <row r="6" spans="1:13">
      <c r="C6" s="261" t="s">
        <v>75</v>
      </c>
      <c r="E6" s="269">
        <v>45047</v>
      </c>
    </row>
    <row r="7" spans="1:13">
      <c r="A7" s="266"/>
      <c r="C7" s="270" t="s">
        <v>76</v>
      </c>
      <c r="F7" s="252"/>
      <c r="G7" s="252"/>
      <c r="J7" s="265"/>
      <c r="K7" s="259"/>
    </row>
    <row r="8" spans="1:13">
      <c r="A8" s="266"/>
      <c r="B8" s="258"/>
      <c r="C8" s="334" t="s">
        <v>77</v>
      </c>
      <c r="E8" s="335" t="e">
        <f>#REF!</f>
        <v>#REF!</v>
      </c>
      <c r="F8" s="252"/>
      <c r="G8" s="252"/>
    </row>
    <row r="9" spans="1:13">
      <c r="B9" s="258"/>
      <c r="C9" s="334" t="s">
        <v>78</v>
      </c>
      <c r="D9" s="336"/>
      <c r="E9" s="337" t="e">
        <f>#REF!</f>
        <v>#REF!</v>
      </c>
    </row>
    <row r="10" spans="1:13">
      <c r="B10" s="258"/>
      <c r="C10" s="334" t="s">
        <v>79</v>
      </c>
      <c r="D10" s="336"/>
      <c r="E10" s="335" t="e">
        <f>#REF!</f>
        <v>#REF!</v>
      </c>
      <c r="F10" s="252"/>
      <c r="G10" s="252"/>
    </row>
    <row r="11" spans="1:13">
      <c r="C11" s="338" t="s">
        <v>80</v>
      </c>
      <c r="D11" s="271"/>
      <c r="E11" s="339" t="e">
        <f ca="1">XIRR(OFFSET(L15,0,0,E4+1,1),OFFSET(B15,0,0,E4+1,1))</f>
        <v>#REF!</v>
      </c>
      <c r="F11" s="252"/>
      <c r="G11" s="252"/>
    </row>
    <row r="12" spans="1:13">
      <c r="A12" s="266"/>
      <c r="B12" s="258"/>
      <c r="D12" s="336"/>
      <c r="F12" s="252"/>
      <c r="G12" s="252"/>
      <c r="M12" s="258"/>
    </row>
    <row r="13" spans="1:13">
      <c r="M13" s="272"/>
    </row>
    <row r="14" spans="1:13" ht="40.200000000000003">
      <c r="A14" s="340" t="s">
        <v>81</v>
      </c>
      <c r="B14" s="340" t="s">
        <v>82</v>
      </c>
      <c r="C14" s="341" t="s">
        <v>83</v>
      </c>
      <c r="D14" s="341" t="s">
        <v>84</v>
      </c>
      <c r="E14" s="341" t="s">
        <v>85</v>
      </c>
      <c r="F14" s="341" t="s">
        <v>86</v>
      </c>
      <c r="G14" s="341" t="s">
        <v>86</v>
      </c>
      <c r="H14" s="341" t="s">
        <v>87</v>
      </c>
      <c r="K14" s="342" t="s">
        <v>88</v>
      </c>
      <c r="L14" s="342" t="s">
        <v>89</v>
      </c>
      <c r="M14" s="272"/>
    </row>
    <row r="15" spans="1:13" hidden="1">
      <c r="A15" s="343"/>
      <c r="B15" s="344">
        <v>44953</v>
      </c>
      <c r="C15" s="273" t="e">
        <f>-E3</f>
        <v>#REF!</v>
      </c>
      <c r="D15" s="259" t="e">
        <f>-E3</f>
        <v>#REF!</v>
      </c>
      <c r="H15" s="274" t="e">
        <f>E3</f>
        <v>#REF!</v>
      </c>
      <c r="I15" s="275"/>
      <c r="J15" s="276"/>
      <c r="K15" s="277"/>
      <c r="L15" s="277" t="e">
        <f>D15</f>
        <v>#REF!</v>
      </c>
      <c r="M15" s="277"/>
    </row>
    <row r="16" spans="1:13">
      <c r="A16" s="345">
        <v>1</v>
      </c>
      <c r="B16" s="346">
        <f>DATE(YEAR(E6),MONTH(E6)+1,DAY(E6))</f>
        <v>45078</v>
      </c>
      <c r="C16" s="347" t="e">
        <f>L16</f>
        <v>#REF!</v>
      </c>
      <c r="D16" s="348" t="e">
        <f>E5</f>
        <v>#REF!</v>
      </c>
      <c r="E16" s="348" t="e">
        <f>D16-F16</f>
        <v>#REF!</v>
      </c>
      <c r="F16" s="348" t="e">
        <f t="shared" ref="F16:F79" si="0">H15*$E$10%/12</f>
        <v>#REF!</v>
      </c>
      <c r="G16" s="349" t="e">
        <f>K16</f>
        <v>#REF!</v>
      </c>
      <c r="H16" s="348" t="e">
        <f>H15-E16</f>
        <v>#REF!</v>
      </c>
      <c r="I16" s="275"/>
      <c r="J16" s="275" t="e">
        <f t="shared" ref="J16:J51" si="1">$E$8</f>
        <v>#REF!</v>
      </c>
      <c r="K16" s="278" t="e">
        <f>H15*J16%/12</f>
        <v>#REF!</v>
      </c>
      <c r="L16" s="277" t="e">
        <f>E16+K16</f>
        <v>#REF!</v>
      </c>
      <c r="M16" s="277"/>
    </row>
    <row r="17" spans="1:13">
      <c r="A17" s="345">
        <v>2</v>
      </c>
      <c r="B17" s="346">
        <f>DATE(YEAR(B16),MONTH(B16)+1,DAY(B16))</f>
        <v>45108</v>
      </c>
      <c r="C17" s="347" t="e">
        <f t="shared" ref="C17:C80" si="2">L17</f>
        <v>#REF!</v>
      </c>
      <c r="D17" s="348" t="e">
        <f>D16</f>
        <v>#REF!</v>
      </c>
      <c r="E17" s="348" t="e">
        <f t="shared" ref="E17:E80" si="3">D17-F17</f>
        <v>#REF!</v>
      </c>
      <c r="F17" s="348" t="e">
        <f t="shared" si="0"/>
        <v>#REF!</v>
      </c>
      <c r="G17" s="349" t="e">
        <f t="shared" ref="G17:G80" si="4">K17</f>
        <v>#REF!</v>
      </c>
      <c r="H17" s="348" t="e">
        <f t="shared" ref="H17:H80" si="5">H16-E17</f>
        <v>#REF!</v>
      </c>
      <c r="I17" s="275"/>
      <c r="J17" s="275" t="e">
        <f t="shared" si="1"/>
        <v>#REF!</v>
      </c>
      <c r="K17" s="278" t="e">
        <f>H16*J17%/12</f>
        <v>#REF!</v>
      </c>
      <c r="L17" s="277" t="e">
        <f t="shared" ref="L17:L80" si="6">E17+K17</f>
        <v>#REF!</v>
      </c>
      <c r="M17" s="277"/>
    </row>
    <row r="18" spans="1:13">
      <c r="A18" s="345">
        <v>3</v>
      </c>
      <c r="B18" s="346">
        <f t="shared" ref="B18:B81" si="7">DATE(YEAR(B17),MONTH(B17)+1,DAY(B17))</f>
        <v>45139</v>
      </c>
      <c r="C18" s="347" t="e">
        <f t="shared" si="2"/>
        <v>#REF!</v>
      </c>
      <c r="D18" s="348" t="e">
        <f t="shared" ref="D18:D81" si="8">D17</f>
        <v>#REF!</v>
      </c>
      <c r="E18" s="348" t="e">
        <f t="shared" si="3"/>
        <v>#REF!</v>
      </c>
      <c r="F18" s="348" t="e">
        <f t="shared" si="0"/>
        <v>#REF!</v>
      </c>
      <c r="G18" s="349" t="e">
        <f t="shared" si="4"/>
        <v>#REF!</v>
      </c>
      <c r="H18" s="348" t="e">
        <f t="shared" si="5"/>
        <v>#REF!</v>
      </c>
      <c r="I18" s="275"/>
      <c r="J18" s="275" t="e">
        <f t="shared" si="1"/>
        <v>#REF!</v>
      </c>
      <c r="K18" s="278" t="e">
        <f t="shared" ref="K18:K81" si="9">H17*J18%/12</f>
        <v>#REF!</v>
      </c>
      <c r="L18" s="277" t="e">
        <f t="shared" si="6"/>
        <v>#REF!</v>
      </c>
      <c r="M18" s="277"/>
    </row>
    <row r="19" spans="1:13">
      <c r="A19" s="345">
        <v>4</v>
      </c>
      <c r="B19" s="346">
        <f t="shared" si="7"/>
        <v>45170</v>
      </c>
      <c r="C19" s="347" t="e">
        <f t="shared" si="2"/>
        <v>#REF!</v>
      </c>
      <c r="D19" s="348" t="e">
        <f t="shared" si="8"/>
        <v>#REF!</v>
      </c>
      <c r="E19" s="348" t="e">
        <f t="shared" si="3"/>
        <v>#REF!</v>
      </c>
      <c r="F19" s="348" t="e">
        <f t="shared" si="0"/>
        <v>#REF!</v>
      </c>
      <c r="G19" s="349" t="e">
        <f t="shared" si="4"/>
        <v>#REF!</v>
      </c>
      <c r="H19" s="348" t="e">
        <f t="shared" si="5"/>
        <v>#REF!</v>
      </c>
      <c r="I19" s="275"/>
      <c r="J19" s="275" t="e">
        <f t="shared" si="1"/>
        <v>#REF!</v>
      </c>
      <c r="K19" s="278" t="e">
        <f t="shared" si="9"/>
        <v>#REF!</v>
      </c>
      <c r="L19" s="277" t="e">
        <f t="shared" si="6"/>
        <v>#REF!</v>
      </c>
      <c r="M19" s="277"/>
    </row>
    <row r="20" spans="1:13">
      <c r="A20" s="345">
        <v>5</v>
      </c>
      <c r="B20" s="346">
        <f t="shared" si="7"/>
        <v>45200</v>
      </c>
      <c r="C20" s="347" t="e">
        <f t="shared" si="2"/>
        <v>#REF!</v>
      </c>
      <c r="D20" s="348" t="e">
        <f t="shared" si="8"/>
        <v>#REF!</v>
      </c>
      <c r="E20" s="348" t="e">
        <f t="shared" si="3"/>
        <v>#REF!</v>
      </c>
      <c r="F20" s="348" t="e">
        <f t="shared" si="0"/>
        <v>#REF!</v>
      </c>
      <c r="G20" s="349" t="e">
        <f t="shared" si="4"/>
        <v>#REF!</v>
      </c>
      <c r="H20" s="348" t="e">
        <f t="shared" si="5"/>
        <v>#REF!</v>
      </c>
      <c r="I20" s="275"/>
      <c r="J20" s="275" t="e">
        <f t="shared" si="1"/>
        <v>#REF!</v>
      </c>
      <c r="K20" s="278" t="e">
        <f t="shared" si="9"/>
        <v>#REF!</v>
      </c>
      <c r="L20" s="277" t="e">
        <f t="shared" si="6"/>
        <v>#REF!</v>
      </c>
      <c r="M20" s="277"/>
    </row>
    <row r="21" spans="1:13">
      <c r="A21" s="345">
        <v>6</v>
      </c>
      <c r="B21" s="346">
        <f t="shared" si="7"/>
        <v>45231</v>
      </c>
      <c r="C21" s="347" t="e">
        <f t="shared" si="2"/>
        <v>#REF!</v>
      </c>
      <c r="D21" s="348" t="e">
        <f t="shared" si="8"/>
        <v>#REF!</v>
      </c>
      <c r="E21" s="348" t="e">
        <f t="shared" si="3"/>
        <v>#REF!</v>
      </c>
      <c r="F21" s="348" t="e">
        <f t="shared" si="0"/>
        <v>#REF!</v>
      </c>
      <c r="G21" s="349" t="e">
        <f t="shared" si="4"/>
        <v>#REF!</v>
      </c>
      <c r="H21" s="348" t="e">
        <f t="shared" si="5"/>
        <v>#REF!</v>
      </c>
      <c r="I21" s="275"/>
      <c r="J21" s="275" t="e">
        <f t="shared" si="1"/>
        <v>#REF!</v>
      </c>
      <c r="K21" s="278" t="e">
        <f t="shared" si="9"/>
        <v>#REF!</v>
      </c>
      <c r="L21" s="277" t="e">
        <f t="shared" si="6"/>
        <v>#REF!</v>
      </c>
      <c r="M21" s="277"/>
    </row>
    <row r="22" spans="1:13">
      <c r="A22" s="345">
        <v>7</v>
      </c>
      <c r="B22" s="346">
        <f t="shared" si="7"/>
        <v>45261</v>
      </c>
      <c r="C22" s="347" t="e">
        <f t="shared" si="2"/>
        <v>#REF!</v>
      </c>
      <c r="D22" s="348" t="e">
        <f t="shared" si="8"/>
        <v>#REF!</v>
      </c>
      <c r="E22" s="348" t="e">
        <f t="shared" si="3"/>
        <v>#REF!</v>
      </c>
      <c r="F22" s="348" t="e">
        <f t="shared" si="0"/>
        <v>#REF!</v>
      </c>
      <c r="G22" s="349" t="e">
        <f t="shared" si="4"/>
        <v>#REF!</v>
      </c>
      <c r="H22" s="348" t="e">
        <f t="shared" si="5"/>
        <v>#REF!</v>
      </c>
      <c r="I22" s="275"/>
      <c r="J22" s="275" t="e">
        <f t="shared" si="1"/>
        <v>#REF!</v>
      </c>
      <c r="K22" s="278" t="e">
        <f t="shared" si="9"/>
        <v>#REF!</v>
      </c>
      <c r="L22" s="277" t="e">
        <f t="shared" si="6"/>
        <v>#REF!</v>
      </c>
      <c r="M22" s="277"/>
    </row>
    <row r="23" spans="1:13">
      <c r="A23" s="345">
        <v>8</v>
      </c>
      <c r="B23" s="346">
        <f t="shared" si="7"/>
        <v>45292</v>
      </c>
      <c r="C23" s="347" t="e">
        <f t="shared" si="2"/>
        <v>#REF!</v>
      </c>
      <c r="D23" s="348" t="e">
        <f t="shared" si="8"/>
        <v>#REF!</v>
      </c>
      <c r="E23" s="348" t="e">
        <f t="shared" si="3"/>
        <v>#REF!</v>
      </c>
      <c r="F23" s="348" t="e">
        <f t="shared" si="0"/>
        <v>#REF!</v>
      </c>
      <c r="G23" s="349" t="e">
        <f t="shared" si="4"/>
        <v>#REF!</v>
      </c>
      <c r="H23" s="348" t="e">
        <f t="shared" si="5"/>
        <v>#REF!</v>
      </c>
      <c r="I23" s="275"/>
      <c r="J23" s="275" t="e">
        <f t="shared" si="1"/>
        <v>#REF!</v>
      </c>
      <c r="K23" s="278" t="e">
        <f t="shared" si="9"/>
        <v>#REF!</v>
      </c>
      <c r="L23" s="277" t="e">
        <f t="shared" si="6"/>
        <v>#REF!</v>
      </c>
      <c r="M23" s="277"/>
    </row>
    <row r="24" spans="1:13">
      <c r="A24" s="345">
        <v>9</v>
      </c>
      <c r="B24" s="346">
        <f t="shared" si="7"/>
        <v>45323</v>
      </c>
      <c r="C24" s="347" t="e">
        <f t="shared" si="2"/>
        <v>#REF!</v>
      </c>
      <c r="D24" s="348" t="e">
        <f t="shared" si="8"/>
        <v>#REF!</v>
      </c>
      <c r="E24" s="348" t="e">
        <f t="shared" si="3"/>
        <v>#REF!</v>
      </c>
      <c r="F24" s="348" t="e">
        <f t="shared" si="0"/>
        <v>#REF!</v>
      </c>
      <c r="G24" s="349" t="e">
        <f t="shared" si="4"/>
        <v>#REF!</v>
      </c>
      <c r="H24" s="348" t="e">
        <f t="shared" si="5"/>
        <v>#REF!</v>
      </c>
      <c r="I24" s="275"/>
      <c r="J24" s="275" t="e">
        <f t="shared" si="1"/>
        <v>#REF!</v>
      </c>
      <c r="K24" s="278" t="e">
        <f t="shared" si="9"/>
        <v>#REF!</v>
      </c>
      <c r="L24" s="277" t="e">
        <f t="shared" si="6"/>
        <v>#REF!</v>
      </c>
      <c r="M24" s="277"/>
    </row>
    <row r="25" spans="1:13">
      <c r="A25" s="345">
        <v>10</v>
      </c>
      <c r="B25" s="346">
        <f t="shared" si="7"/>
        <v>45352</v>
      </c>
      <c r="C25" s="347" t="e">
        <f t="shared" si="2"/>
        <v>#REF!</v>
      </c>
      <c r="D25" s="348" t="e">
        <f t="shared" si="8"/>
        <v>#REF!</v>
      </c>
      <c r="E25" s="348" t="e">
        <f t="shared" si="3"/>
        <v>#REF!</v>
      </c>
      <c r="F25" s="348" t="e">
        <f t="shared" si="0"/>
        <v>#REF!</v>
      </c>
      <c r="G25" s="349" t="e">
        <f t="shared" si="4"/>
        <v>#REF!</v>
      </c>
      <c r="H25" s="348" t="e">
        <f t="shared" si="5"/>
        <v>#REF!</v>
      </c>
      <c r="I25" s="275"/>
      <c r="J25" s="275" t="e">
        <f t="shared" si="1"/>
        <v>#REF!</v>
      </c>
      <c r="K25" s="278" t="e">
        <f t="shared" si="9"/>
        <v>#REF!</v>
      </c>
      <c r="L25" s="277" t="e">
        <f t="shared" si="6"/>
        <v>#REF!</v>
      </c>
      <c r="M25" s="277"/>
    </row>
    <row r="26" spans="1:13">
      <c r="A26" s="345">
        <v>11</v>
      </c>
      <c r="B26" s="346">
        <f t="shared" si="7"/>
        <v>45383</v>
      </c>
      <c r="C26" s="347" t="e">
        <f t="shared" si="2"/>
        <v>#REF!</v>
      </c>
      <c r="D26" s="348" t="e">
        <f t="shared" si="8"/>
        <v>#REF!</v>
      </c>
      <c r="E26" s="348" t="e">
        <f t="shared" si="3"/>
        <v>#REF!</v>
      </c>
      <c r="F26" s="348" t="e">
        <f t="shared" si="0"/>
        <v>#REF!</v>
      </c>
      <c r="G26" s="349" t="e">
        <f t="shared" si="4"/>
        <v>#REF!</v>
      </c>
      <c r="H26" s="348" t="e">
        <f t="shared" si="5"/>
        <v>#REF!</v>
      </c>
      <c r="I26" s="275"/>
      <c r="J26" s="275" t="e">
        <f t="shared" si="1"/>
        <v>#REF!</v>
      </c>
      <c r="K26" s="278" t="e">
        <f t="shared" si="9"/>
        <v>#REF!</v>
      </c>
      <c r="L26" s="277" t="e">
        <f t="shared" si="6"/>
        <v>#REF!</v>
      </c>
      <c r="M26" s="277"/>
    </row>
    <row r="27" spans="1:13">
      <c r="A27" s="345">
        <v>12</v>
      </c>
      <c r="B27" s="346">
        <f t="shared" si="7"/>
        <v>45413</v>
      </c>
      <c r="C27" s="347" t="e">
        <f t="shared" si="2"/>
        <v>#REF!</v>
      </c>
      <c r="D27" s="348" t="e">
        <f t="shared" si="8"/>
        <v>#REF!</v>
      </c>
      <c r="E27" s="348" t="e">
        <f t="shared" si="3"/>
        <v>#REF!</v>
      </c>
      <c r="F27" s="348" t="e">
        <f t="shared" si="0"/>
        <v>#REF!</v>
      </c>
      <c r="G27" s="349" t="e">
        <f t="shared" si="4"/>
        <v>#REF!</v>
      </c>
      <c r="H27" s="348" t="e">
        <f t="shared" si="5"/>
        <v>#REF!</v>
      </c>
      <c r="I27" s="275"/>
      <c r="J27" s="275" t="e">
        <f t="shared" si="1"/>
        <v>#REF!</v>
      </c>
      <c r="K27" s="278" t="e">
        <f t="shared" si="9"/>
        <v>#REF!</v>
      </c>
      <c r="L27" s="277" t="e">
        <f t="shared" si="6"/>
        <v>#REF!</v>
      </c>
      <c r="M27" s="277"/>
    </row>
    <row r="28" spans="1:13">
      <c r="A28" s="345">
        <v>13</v>
      </c>
      <c r="B28" s="346">
        <f t="shared" si="7"/>
        <v>45444</v>
      </c>
      <c r="C28" s="347" t="e">
        <f t="shared" si="2"/>
        <v>#REF!</v>
      </c>
      <c r="D28" s="348" t="e">
        <f t="shared" si="8"/>
        <v>#REF!</v>
      </c>
      <c r="E28" s="348" t="e">
        <f t="shared" si="3"/>
        <v>#REF!</v>
      </c>
      <c r="F28" s="348" t="e">
        <f t="shared" si="0"/>
        <v>#REF!</v>
      </c>
      <c r="G28" s="349" t="e">
        <f t="shared" si="4"/>
        <v>#REF!</v>
      </c>
      <c r="H28" s="348" t="e">
        <f t="shared" si="5"/>
        <v>#REF!</v>
      </c>
      <c r="I28" s="275"/>
      <c r="J28" s="275" t="e">
        <f t="shared" si="1"/>
        <v>#REF!</v>
      </c>
      <c r="K28" s="278" t="e">
        <f t="shared" si="9"/>
        <v>#REF!</v>
      </c>
      <c r="L28" s="277" t="e">
        <f t="shared" si="6"/>
        <v>#REF!</v>
      </c>
      <c r="M28" s="277"/>
    </row>
    <row r="29" spans="1:13">
      <c r="A29" s="345">
        <v>14</v>
      </c>
      <c r="B29" s="346">
        <f t="shared" si="7"/>
        <v>45474</v>
      </c>
      <c r="C29" s="347" t="e">
        <f t="shared" si="2"/>
        <v>#REF!</v>
      </c>
      <c r="D29" s="348" t="e">
        <f t="shared" si="8"/>
        <v>#REF!</v>
      </c>
      <c r="E29" s="348" t="e">
        <f t="shared" si="3"/>
        <v>#REF!</v>
      </c>
      <c r="F29" s="348" t="e">
        <f t="shared" si="0"/>
        <v>#REF!</v>
      </c>
      <c r="G29" s="349" t="e">
        <f t="shared" si="4"/>
        <v>#REF!</v>
      </c>
      <c r="H29" s="348" t="e">
        <f t="shared" si="5"/>
        <v>#REF!</v>
      </c>
      <c r="I29" s="275"/>
      <c r="J29" s="275" t="e">
        <f t="shared" si="1"/>
        <v>#REF!</v>
      </c>
      <c r="K29" s="278" t="e">
        <f t="shared" si="9"/>
        <v>#REF!</v>
      </c>
      <c r="L29" s="277" t="e">
        <f t="shared" si="6"/>
        <v>#REF!</v>
      </c>
      <c r="M29" s="277"/>
    </row>
    <row r="30" spans="1:13">
      <c r="A30" s="345">
        <v>15</v>
      </c>
      <c r="B30" s="346">
        <f t="shared" si="7"/>
        <v>45505</v>
      </c>
      <c r="C30" s="347" t="e">
        <f t="shared" si="2"/>
        <v>#REF!</v>
      </c>
      <c r="D30" s="348" t="e">
        <f t="shared" si="8"/>
        <v>#REF!</v>
      </c>
      <c r="E30" s="348" t="e">
        <f t="shared" si="3"/>
        <v>#REF!</v>
      </c>
      <c r="F30" s="348" t="e">
        <f t="shared" si="0"/>
        <v>#REF!</v>
      </c>
      <c r="G30" s="349" t="e">
        <f t="shared" si="4"/>
        <v>#REF!</v>
      </c>
      <c r="H30" s="348" t="e">
        <f t="shared" si="5"/>
        <v>#REF!</v>
      </c>
      <c r="I30" s="275"/>
      <c r="J30" s="275" t="e">
        <f t="shared" si="1"/>
        <v>#REF!</v>
      </c>
      <c r="K30" s="278" t="e">
        <f t="shared" si="9"/>
        <v>#REF!</v>
      </c>
      <c r="L30" s="277" t="e">
        <f t="shared" si="6"/>
        <v>#REF!</v>
      </c>
      <c r="M30" s="277"/>
    </row>
    <row r="31" spans="1:13">
      <c r="A31" s="345">
        <v>16</v>
      </c>
      <c r="B31" s="346">
        <f t="shared" si="7"/>
        <v>45536</v>
      </c>
      <c r="C31" s="347" t="e">
        <f t="shared" si="2"/>
        <v>#REF!</v>
      </c>
      <c r="D31" s="348" t="e">
        <f t="shared" si="8"/>
        <v>#REF!</v>
      </c>
      <c r="E31" s="348" t="e">
        <f t="shared" si="3"/>
        <v>#REF!</v>
      </c>
      <c r="F31" s="348" t="e">
        <f t="shared" si="0"/>
        <v>#REF!</v>
      </c>
      <c r="G31" s="349" t="e">
        <f t="shared" si="4"/>
        <v>#REF!</v>
      </c>
      <c r="H31" s="348" t="e">
        <f t="shared" si="5"/>
        <v>#REF!</v>
      </c>
      <c r="I31" s="275"/>
      <c r="J31" s="275" t="e">
        <f t="shared" si="1"/>
        <v>#REF!</v>
      </c>
      <c r="K31" s="278" t="e">
        <f t="shared" si="9"/>
        <v>#REF!</v>
      </c>
      <c r="L31" s="277" t="e">
        <f t="shared" si="6"/>
        <v>#REF!</v>
      </c>
      <c r="M31" s="277"/>
    </row>
    <row r="32" spans="1:13">
      <c r="A32" s="345">
        <v>17</v>
      </c>
      <c r="B32" s="346">
        <f t="shared" si="7"/>
        <v>45566</v>
      </c>
      <c r="C32" s="347" t="e">
        <f t="shared" si="2"/>
        <v>#REF!</v>
      </c>
      <c r="D32" s="348" t="e">
        <f t="shared" si="8"/>
        <v>#REF!</v>
      </c>
      <c r="E32" s="348" t="e">
        <f t="shared" si="3"/>
        <v>#REF!</v>
      </c>
      <c r="F32" s="348" t="e">
        <f t="shared" si="0"/>
        <v>#REF!</v>
      </c>
      <c r="G32" s="349" t="e">
        <f t="shared" si="4"/>
        <v>#REF!</v>
      </c>
      <c r="H32" s="348" t="e">
        <f t="shared" si="5"/>
        <v>#REF!</v>
      </c>
      <c r="I32" s="275"/>
      <c r="J32" s="275" t="e">
        <f t="shared" si="1"/>
        <v>#REF!</v>
      </c>
      <c r="K32" s="278" t="e">
        <f t="shared" si="9"/>
        <v>#REF!</v>
      </c>
      <c r="L32" s="277" t="e">
        <f t="shared" si="6"/>
        <v>#REF!</v>
      </c>
      <c r="M32" s="277"/>
    </row>
    <row r="33" spans="1:13">
      <c r="A33" s="345">
        <v>18</v>
      </c>
      <c r="B33" s="346">
        <f t="shared" si="7"/>
        <v>45597</v>
      </c>
      <c r="C33" s="347" t="e">
        <f t="shared" si="2"/>
        <v>#REF!</v>
      </c>
      <c r="D33" s="348" t="e">
        <f t="shared" si="8"/>
        <v>#REF!</v>
      </c>
      <c r="E33" s="348" t="e">
        <f t="shared" si="3"/>
        <v>#REF!</v>
      </c>
      <c r="F33" s="348" t="e">
        <f t="shared" si="0"/>
        <v>#REF!</v>
      </c>
      <c r="G33" s="349" t="e">
        <f t="shared" si="4"/>
        <v>#REF!</v>
      </c>
      <c r="H33" s="348" t="e">
        <f t="shared" si="5"/>
        <v>#REF!</v>
      </c>
      <c r="I33" s="275"/>
      <c r="J33" s="275" t="e">
        <f t="shared" si="1"/>
        <v>#REF!</v>
      </c>
      <c r="K33" s="278" t="e">
        <f t="shared" si="9"/>
        <v>#REF!</v>
      </c>
      <c r="L33" s="277" t="e">
        <f t="shared" si="6"/>
        <v>#REF!</v>
      </c>
      <c r="M33" s="277"/>
    </row>
    <row r="34" spans="1:13">
      <c r="A34" s="345">
        <v>19</v>
      </c>
      <c r="B34" s="346">
        <f t="shared" si="7"/>
        <v>45627</v>
      </c>
      <c r="C34" s="347" t="e">
        <f t="shared" si="2"/>
        <v>#REF!</v>
      </c>
      <c r="D34" s="348" t="e">
        <f t="shared" si="8"/>
        <v>#REF!</v>
      </c>
      <c r="E34" s="348" t="e">
        <f t="shared" si="3"/>
        <v>#REF!</v>
      </c>
      <c r="F34" s="348" t="e">
        <f t="shared" si="0"/>
        <v>#REF!</v>
      </c>
      <c r="G34" s="349" t="e">
        <f t="shared" si="4"/>
        <v>#REF!</v>
      </c>
      <c r="H34" s="348" t="e">
        <f t="shared" si="5"/>
        <v>#REF!</v>
      </c>
      <c r="I34" s="275"/>
      <c r="J34" s="275" t="e">
        <f t="shared" si="1"/>
        <v>#REF!</v>
      </c>
      <c r="K34" s="278" t="e">
        <f t="shared" si="9"/>
        <v>#REF!</v>
      </c>
      <c r="L34" s="277" t="e">
        <f t="shared" si="6"/>
        <v>#REF!</v>
      </c>
      <c r="M34" s="277"/>
    </row>
    <row r="35" spans="1:13">
      <c r="A35" s="345">
        <v>20</v>
      </c>
      <c r="B35" s="346">
        <f t="shared" si="7"/>
        <v>45658</v>
      </c>
      <c r="C35" s="347" t="e">
        <f t="shared" si="2"/>
        <v>#REF!</v>
      </c>
      <c r="D35" s="348" t="e">
        <f t="shared" si="8"/>
        <v>#REF!</v>
      </c>
      <c r="E35" s="348" t="e">
        <f t="shared" si="3"/>
        <v>#REF!</v>
      </c>
      <c r="F35" s="348" t="e">
        <f t="shared" si="0"/>
        <v>#REF!</v>
      </c>
      <c r="G35" s="349" t="e">
        <f t="shared" si="4"/>
        <v>#REF!</v>
      </c>
      <c r="H35" s="348" t="e">
        <f t="shared" si="5"/>
        <v>#REF!</v>
      </c>
      <c r="I35" s="275"/>
      <c r="J35" s="275" t="e">
        <f t="shared" si="1"/>
        <v>#REF!</v>
      </c>
      <c r="K35" s="278" t="e">
        <f t="shared" si="9"/>
        <v>#REF!</v>
      </c>
      <c r="L35" s="277" t="e">
        <f t="shared" si="6"/>
        <v>#REF!</v>
      </c>
      <c r="M35" s="277"/>
    </row>
    <row r="36" spans="1:13">
      <c r="A36" s="345">
        <v>21</v>
      </c>
      <c r="B36" s="346">
        <f t="shared" si="7"/>
        <v>45689</v>
      </c>
      <c r="C36" s="347" t="e">
        <f t="shared" si="2"/>
        <v>#REF!</v>
      </c>
      <c r="D36" s="348" t="e">
        <f t="shared" si="8"/>
        <v>#REF!</v>
      </c>
      <c r="E36" s="348" t="e">
        <f t="shared" si="3"/>
        <v>#REF!</v>
      </c>
      <c r="F36" s="348" t="e">
        <f t="shared" si="0"/>
        <v>#REF!</v>
      </c>
      <c r="G36" s="349" t="e">
        <f t="shared" si="4"/>
        <v>#REF!</v>
      </c>
      <c r="H36" s="348" t="e">
        <f t="shared" si="5"/>
        <v>#REF!</v>
      </c>
      <c r="I36" s="275"/>
      <c r="J36" s="275" t="e">
        <f t="shared" si="1"/>
        <v>#REF!</v>
      </c>
      <c r="K36" s="278" t="e">
        <f t="shared" si="9"/>
        <v>#REF!</v>
      </c>
      <c r="L36" s="277" t="e">
        <f t="shared" si="6"/>
        <v>#REF!</v>
      </c>
      <c r="M36" s="277"/>
    </row>
    <row r="37" spans="1:13">
      <c r="A37" s="345">
        <v>22</v>
      </c>
      <c r="B37" s="346">
        <f t="shared" si="7"/>
        <v>45717</v>
      </c>
      <c r="C37" s="347" t="e">
        <f t="shared" si="2"/>
        <v>#REF!</v>
      </c>
      <c r="D37" s="348" t="e">
        <f t="shared" si="8"/>
        <v>#REF!</v>
      </c>
      <c r="E37" s="348" t="e">
        <f t="shared" si="3"/>
        <v>#REF!</v>
      </c>
      <c r="F37" s="348" t="e">
        <f t="shared" si="0"/>
        <v>#REF!</v>
      </c>
      <c r="G37" s="349" t="e">
        <f t="shared" si="4"/>
        <v>#REF!</v>
      </c>
      <c r="H37" s="348" t="e">
        <f t="shared" si="5"/>
        <v>#REF!</v>
      </c>
      <c r="I37" s="275"/>
      <c r="J37" s="275" t="e">
        <f t="shared" si="1"/>
        <v>#REF!</v>
      </c>
      <c r="K37" s="278" t="e">
        <f t="shared" si="9"/>
        <v>#REF!</v>
      </c>
      <c r="L37" s="277" t="e">
        <f t="shared" si="6"/>
        <v>#REF!</v>
      </c>
      <c r="M37" s="277"/>
    </row>
    <row r="38" spans="1:13">
      <c r="A38" s="345">
        <v>23</v>
      </c>
      <c r="B38" s="346">
        <f t="shared" si="7"/>
        <v>45748</v>
      </c>
      <c r="C38" s="347" t="e">
        <f t="shared" si="2"/>
        <v>#REF!</v>
      </c>
      <c r="D38" s="348" t="e">
        <f t="shared" si="8"/>
        <v>#REF!</v>
      </c>
      <c r="E38" s="348" t="e">
        <f t="shared" si="3"/>
        <v>#REF!</v>
      </c>
      <c r="F38" s="348" t="e">
        <f t="shared" si="0"/>
        <v>#REF!</v>
      </c>
      <c r="G38" s="349" t="e">
        <f t="shared" si="4"/>
        <v>#REF!</v>
      </c>
      <c r="H38" s="348" t="e">
        <f t="shared" si="5"/>
        <v>#REF!</v>
      </c>
      <c r="I38" s="275"/>
      <c r="J38" s="275" t="e">
        <f t="shared" si="1"/>
        <v>#REF!</v>
      </c>
      <c r="K38" s="278" t="e">
        <f t="shared" si="9"/>
        <v>#REF!</v>
      </c>
      <c r="L38" s="277" t="e">
        <f t="shared" si="6"/>
        <v>#REF!</v>
      </c>
      <c r="M38" s="277"/>
    </row>
    <row r="39" spans="1:13">
      <c r="A39" s="345">
        <v>24</v>
      </c>
      <c r="B39" s="346">
        <f t="shared" si="7"/>
        <v>45778</v>
      </c>
      <c r="C39" s="347" t="e">
        <f t="shared" si="2"/>
        <v>#REF!</v>
      </c>
      <c r="D39" s="348" t="e">
        <f t="shared" si="8"/>
        <v>#REF!</v>
      </c>
      <c r="E39" s="348" t="e">
        <f t="shared" si="3"/>
        <v>#REF!</v>
      </c>
      <c r="F39" s="348" t="e">
        <f t="shared" si="0"/>
        <v>#REF!</v>
      </c>
      <c r="G39" s="349" t="e">
        <f t="shared" si="4"/>
        <v>#REF!</v>
      </c>
      <c r="H39" s="348" t="e">
        <f t="shared" si="5"/>
        <v>#REF!</v>
      </c>
      <c r="I39" s="275"/>
      <c r="J39" s="275" t="e">
        <f t="shared" si="1"/>
        <v>#REF!</v>
      </c>
      <c r="K39" s="278" t="e">
        <f t="shared" si="9"/>
        <v>#REF!</v>
      </c>
      <c r="L39" s="277" t="e">
        <f t="shared" si="6"/>
        <v>#REF!</v>
      </c>
      <c r="M39" s="277"/>
    </row>
    <row r="40" spans="1:13">
      <c r="A40" s="345">
        <v>25</v>
      </c>
      <c r="B40" s="346">
        <f t="shared" si="7"/>
        <v>45809</v>
      </c>
      <c r="C40" s="347" t="e">
        <f t="shared" si="2"/>
        <v>#REF!</v>
      </c>
      <c r="D40" s="348" t="e">
        <f t="shared" si="8"/>
        <v>#REF!</v>
      </c>
      <c r="E40" s="348" t="e">
        <f t="shared" si="3"/>
        <v>#REF!</v>
      </c>
      <c r="F40" s="348" t="e">
        <f t="shared" si="0"/>
        <v>#REF!</v>
      </c>
      <c r="G40" s="349" t="e">
        <f t="shared" si="4"/>
        <v>#REF!</v>
      </c>
      <c r="H40" s="348" t="e">
        <f t="shared" si="5"/>
        <v>#REF!</v>
      </c>
      <c r="I40" s="275"/>
      <c r="J40" s="275" t="e">
        <f t="shared" si="1"/>
        <v>#REF!</v>
      </c>
      <c r="K40" s="278" t="e">
        <f t="shared" si="9"/>
        <v>#REF!</v>
      </c>
      <c r="L40" s="277" t="e">
        <f t="shared" si="6"/>
        <v>#REF!</v>
      </c>
      <c r="M40" s="277"/>
    </row>
    <row r="41" spans="1:13">
      <c r="A41" s="345">
        <v>26</v>
      </c>
      <c r="B41" s="346">
        <f t="shared" si="7"/>
        <v>45839</v>
      </c>
      <c r="C41" s="347" t="e">
        <f t="shared" si="2"/>
        <v>#REF!</v>
      </c>
      <c r="D41" s="348" t="e">
        <f t="shared" si="8"/>
        <v>#REF!</v>
      </c>
      <c r="E41" s="348" t="e">
        <f t="shared" si="3"/>
        <v>#REF!</v>
      </c>
      <c r="F41" s="348" t="e">
        <f t="shared" si="0"/>
        <v>#REF!</v>
      </c>
      <c r="G41" s="349" t="e">
        <f t="shared" si="4"/>
        <v>#REF!</v>
      </c>
      <c r="H41" s="348" t="e">
        <f t="shared" si="5"/>
        <v>#REF!</v>
      </c>
      <c r="I41" s="275"/>
      <c r="J41" s="275" t="e">
        <f t="shared" si="1"/>
        <v>#REF!</v>
      </c>
      <c r="K41" s="278" t="e">
        <f t="shared" si="9"/>
        <v>#REF!</v>
      </c>
      <c r="L41" s="277" t="e">
        <f t="shared" si="6"/>
        <v>#REF!</v>
      </c>
      <c r="M41" s="277"/>
    </row>
    <row r="42" spans="1:13">
      <c r="A42" s="345">
        <v>27</v>
      </c>
      <c r="B42" s="346">
        <f t="shared" si="7"/>
        <v>45870</v>
      </c>
      <c r="C42" s="347" t="e">
        <f t="shared" si="2"/>
        <v>#REF!</v>
      </c>
      <c r="D42" s="348" t="e">
        <f t="shared" si="8"/>
        <v>#REF!</v>
      </c>
      <c r="E42" s="348" t="e">
        <f t="shared" si="3"/>
        <v>#REF!</v>
      </c>
      <c r="F42" s="348" t="e">
        <f t="shared" si="0"/>
        <v>#REF!</v>
      </c>
      <c r="G42" s="349" t="e">
        <f t="shared" si="4"/>
        <v>#REF!</v>
      </c>
      <c r="H42" s="348" t="e">
        <f t="shared" si="5"/>
        <v>#REF!</v>
      </c>
      <c r="I42" s="275"/>
      <c r="J42" s="275" t="e">
        <f t="shared" si="1"/>
        <v>#REF!</v>
      </c>
      <c r="K42" s="278" t="e">
        <f t="shared" si="9"/>
        <v>#REF!</v>
      </c>
      <c r="L42" s="277" t="e">
        <f t="shared" si="6"/>
        <v>#REF!</v>
      </c>
      <c r="M42" s="277"/>
    </row>
    <row r="43" spans="1:13">
      <c r="A43" s="345">
        <v>28</v>
      </c>
      <c r="B43" s="346">
        <f t="shared" si="7"/>
        <v>45901</v>
      </c>
      <c r="C43" s="347" t="e">
        <f t="shared" si="2"/>
        <v>#REF!</v>
      </c>
      <c r="D43" s="348" t="e">
        <f t="shared" si="8"/>
        <v>#REF!</v>
      </c>
      <c r="E43" s="348" t="e">
        <f t="shared" si="3"/>
        <v>#REF!</v>
      </c>
      <c r="F43" s="348" t="e">
        <f t="shared" si="0"/>
        <v>#REF!</v>
      </c>
      <c r="G43" s="349" t="e">
        <f t="shared" si="4"/>
        <v>#REF!</v>
      </c>
      <c r="H43" s="348" t="e">
        <f t="shared" si="5"/>
        <v>#REF!</v>
      </c>
      <c r="I43" s="275"/>
      <c r="J43" s="275" t="e">
        <f t="shared" si="1"/>
        <v>#REF!</v>
      </c>
      <c r="K43" s="278" t="e">
        <f t="shared" si="9"/>
        <v>#REF!</v>
      </c>
      <c r="L43" s="277" t="e">
        <f t="shared" si="6"/>
        <v>#REF!</v>
      </c>
      <c r="M43" s="277"/>
    </row>
    <row r="44" spans="1:13">
      <c r="A44" s="345">
        <v>29</v>
      </c>
      <c r="B44" s="346">
        <f t="shared" si="7"/>
        <v>45931</v>
      </c>
      <c r="C44" s="347" t="e">
        <f t="shared" si="2"/>
        <v>#REF!</v>
      </c>
      <c r="D44" s="348" t="e">
        <f t="shared" si="8"/>
        <v>#REF!</v>
      </c>
      <c r="E44" s="348" t="e">
        <f t="shared" si="3"/>
        <v>#REF!</v>
      </c>
      <c r="F44" s="348" t="e">
        <f t="shared" si="0"/>
        <v>#REF!</v>
      </c>
      <c r="G44" s="349" t="e">
        <f t="shared" si="4"/>
        <v>#REF!</v>
      </c>
      <c r="H44" s="348" t="e">
        <f t="shared" si="5"/>
        <v>#REF!</v>
      </c>
      <c r="I44" s="275"/>
      <c r="J44" s="275" t="e">
        <f t="shared" si="1"/>
        <v>#REF!</v>
      </c>
      <c r="K44" s="278" t="e">
        <f t="shared" si="9"/>
        <v>#REF!</v>
      </c>
      <c r="L44" s="277" t="e">
        <f t="shared" si="6"/>
        <v>#REF!</v>
      </c>
      <c r="M44" s="277"/>
    </row>
    <row r="45" spans="1:13">
      <c r="A45" s="345">
        <v>30</v>
      </c>
      <c r="B45" s="346">
        <f t="shared" si="7"/>
        <v>45962</v>
      </c>
      <c r="C45" s="347" t="e">
        <f t="shared" si="2"/>
        <v>#REF!</v>
      </c>
      <c r="D45" s="348" t="e">
        <f t="shared" si="8"/>
        <v>#REF!</v>
      </c>
      <c r="E45" s="348" t="e">
        <f t="shared" si="3"/>
        <v>#REF!</v>
      </c>
      <c r="F45" s="348" t="e">
        <f t="shared" si="0"/>
        <v>#REF!</v>
      </c>
      <c r="G45" s="349" t="e">
        <f t="shared" si="4"/>
        <v>#REF!</v>
      </c>
      <c r="H45" s="348" t="e">
        <f t="shared" si="5"/>
        <v>#REF!</v>
      </c>
      <c r="I45" s="275"/>
      <c r="J45" s="275" t="e">
        <f t="shared" si="1"/>
        <v>#REF!</v>
      </c>
      <c r="K45" s="278" t="e">
        <f t="shared" si="9"/>
        <v>#REF!</v>
      </c>
      <c r="L45" s="277" t="e">
        <f t="shared" si="6"/>
        <v>#REF!</v>
      </c>
      <c r="M45" s="277"/>
    </row>
    <row r="46" spans="1:13">
      <c r="A46" s="345">
        <v>31</v>
      </c>
      <c r="B46" s="346">
        <f t="shared" si="7"/>
        <v>45992</v>
      </c>
      <c r="C46" s="347" t="e">
        <f t="shared" si="2"/>
        <v>#REF!</v>
      </c>
      <c r="D46" s="348" t="e">
        <f t="shared" si="8"/>
        <v>#REF!</v>
      </c>
      <c r="E46" s="348" t="e">
        <f t="shared" si="3"/>
        <v>#REF!</v>
      </c>
      <c r="F46" s="348" t="e">
        <f t="shared" si="0"/>
        <v>#REF!</v>
      </c>
      <c r="G46" s="349" t="e">
        <f t="shared" si="4"/>
        <v>#REF!</v>
      </c>
      <c r="H46" s="348" t="e">
        <f t="shared" si="5"/>
        <v>#REF!</v>
      </c>
      <c r="I46" s="275"/>
      <c r="J46" s="275" t="e">
        <f t="shared" si="1"/>
        <v>#REF!</v>
      </c>
      <c r="K46" s="278" t="e">
        <f t="shared" si="9"/>
        <v>#REF!</v>
      </c>
      <c r="L46" s="277" t="e">
        <f t="shared" si="6"/>
        <v>#REF!</v>
      </c>
      <c r="M46" s="277"/>
    </row>
    <row r="47" spans="1:13">
      <c r="A47" s="345">
        <v>32</v>
      </c>
      <c r="B47" s="346">
        <f t="shared" si="7"/>
        <v>46023</v>
      </c>
      <c r="C47" s="347" t="e">
        <f t="shared" si="2"/>
        <v>#REF!</v>
      </c>
      <c r="D47" s="348" t="e">
        <f t="shared" si="8"/>
        <v>#REF!</v>
      </c>
      <c r="E47" s="348" t="e">
        <f t="shared" si="3"/>
        <v>#REF!</v>
      </c>
      <c r="F47" s="348" t="e">
        <f t="shared" si="0"/>
        <v>#REF!</v>
      </c>
      <c r="G47" s="349" t="e">
        <f t="shared" si="4"/>
        <v>#REF!</v>
      </c>
      <c r="H47" s="348" t="e">
        <f t="shared" si="5"/>
        <v>#REF!</v>
      </c>
      <c r="I47" s="275"/>
      <c r="J47" s="275" t="e">
        <f t="shared" si="1"/>
        <v>#REF!</v>
      </c>
      <c r="K47" s="278" t="e">
        <f t="shared" si="9"/>
        <v>#REF!</v>
      </c>
      <c r="L47" s="277" t="e">
        <f t="shared" si="6"/>
        <v>#REF!</v>
      </c>
      <c r="M47" s="277"/>
    </row>
    <row r="48" spans="1:13">
      <c r="A48" s="345">
        <v>33</v>
      </c>
      <c r="B48" s="346">
        <f t="shared" si="7"/>
        <v>46054</v>
      </c>
      <c r="C48" s="347" t="e">
        <f t="shared" si="2"/>
        <v>#REF!</v>
      </c>
      <c r="D48" s="348" t="e">
        <f t="shared" si="8"/>
        <v>#REF!</v>
      </c>
      <c r="E48" s="348" t="e">
        <f t="shared" si="3"/>
        <v>#REF!</v>
      </c>
      <c r="F48" s="348" t="e">
        <f t="shared" si="0"/>
        <v>#REF!</v>
      </c>
      <c r="G48" s="349" t="e">
        <f t="shared" si="4"/>
        <v>#REF!</v>
      </c>
      <c r="H48" s="348" t="e">
        <f t="shared" si="5"/>
        <v>#REF!</v>
      </c>
      <c r="I48" s="275"/>
      <c r="J48" s="275" t="e">
        <f t="shared" si="1"/>
        <v>#REF!</v>
      </c>
      <c r="K48" s="278" t="e">
        <f t="shared" si="9"/>
        <v>#REF!</v>
      </c>
      <c r="L48" s="277" t="e">
        <f t="shared" si="6"/>
        <v>#REF!</v>
      </c>
      <c r="M48" s="277"/>
    </row>
    <row r="49" spans="1:13">
      <c r="A49" s="345">
        <v>34</v>
      </c>
      <c r="B49" s="346">
        <f t="shared" si="7"/>
        <v>46082</v>
      </c>
      <c r="C49" s="347" t="e">
        <f t="shared" si="2"/>
        <v>#REF!</v>
      </c>
      <c r="D49" s="348" t="e">
        <f t="shared" si="8"/>
        <v>#REF!</v>
      </c>
      <c r="E49" s="348" t="e">
        <f t="shared" si="3"/>
        <v>#REF!</v>
      </c>
      <c r="F49" s="348" t="e">
        <f t="shared" si="0"/>
        <v>#REF!</v>
      </c>
      <c r="G49" s="349" t="e">
        <f t="shared" si="4"/>
        <v>#REF!</v>
      </c>
      <c r="H49" s="348" t="e">
        <f t="shared" si="5"/>
        <v>#REF!</v>
      </c>
      <c r="I49" s="275"/>
      <c r="J49" s="275" t="e">
        <f t="shared" si="1"/>
        <v>#REF!</v>
      </c>
      <c r="K49" s="278" t="e">
        <f t="shared" si="9"/>
        <v>#REF!</v>
      </c>
      <c r="L49" s="277" t="e">
        <f t="shared" si="6"/>
        <v>#REF!</v>
      </c>
      <c r="M49" s="277"/>
    </row>
    <row r="50" spans="1:13">
      <c r="A50" s="345">
        <v>35</v>
      </c>
      <c r="B50" s="346">
        <f t="shared" si="7"/>
        <v>46113</v>
      </c>
      <c r="C50" s="347" t="e">
        <f t="shared" si="2"/>
        <v>#REF!</v>
      </c>
      <c r="D50" s="348" t="e">
        <f t="shared" si="8"/>
        <v>#REF!</v>
      </c>
      <c r="E50" s="348" t="e">
        <f t="shared" si="3"/>
        <v>#REF!</v>
      </c>
      <c r="F50" s="348" t="e">
        <f t="shared" si="0"/>
        <v>#REF!</v>
      </c>
      <c r="G50" s="349" t="e">
        <f t="shared" si="4"/>
        <v>#REF!</v>
      </c>
      <c r="H50" s="348" t="e">
        <f t="shared" si="5"/>
        <v>#REF!</v>
      </c>
      <c r="I50" s="275"/>
      <c r="J50" s="275" t="e">
        <f t="shared" si="1"/>
        <v>#REF!</v>
      </c>
      <c r="K50" s="278" t="e">
        <f t="shared" si="9"/>
        <v>#REF!</v>
      </c>
      <c r="L50" s="277" t="e">
        <f t="shared" si="6"/>
        <v>#REF!</v>
      </c>
      <c r="M50" s="277"/>
    </row>
    <row r="51" spans="1:13">
      <c r="A51" s="345">
        <v>36</v>
      </c>
      <c r="B51" s="346">
        <f t="shared" si="7"/>
        <v>46143</v>
      </c>
      <c r="C51" s="347" t="e">
        <f t="shared" si="2"/>
        <v>#REF!</v>
      </c>
      <c r="D51" s="348" t="e">
        <f t="shared" si="8"/>
        <v>#REF!</v>
      </c>
      <c r="E51" s="348" t="e">
        <f t="shared" si="3"/>
        <v>#REF!</v>
      </c>
      <c r="F51" s="348" t="e">
        <f t="shared" si="0"/>
        <v>#REF!</v>
      </c>
      <c r="G51" s="349" t="e">
        <f t="shared" si="4"/>
        <v>#REF!</v>
      </c>
      <c r="H51" s="348" t="e">
        <f t="shared" si="5"/>
        <v>#REF!</v>
      </c>
      <c r="I51" s="275"/>
      <c r="J51" s="275" t="e">
        <f t="shared" si="1"/>
        <v>#REF!</v>
      </c>
      <c r="K51" s="278" t="e">
        <f t="shared" si="9"/>
        <v>#REF!</v>
      </c>
      <c r="L51" s="277" t="e">
        <f t="shared" si="6"/>
        <v>#REF!</v>
      </c>
      <c r="M51" s="277"/>
    </row>
    <row r="52" spans="1:13">
      <c r="A52" s="345">
        <v>37</v>
      </c>
      <c r="B52" s="346">
        <f t="shared" si="7"/>
        <v>46174</v>
      </c>
      <c r="C52" s="350" t="e">
        <f t="shared" si="2"/>
        <v>#REF!</v>
      </c>
      <c r="D52" s="348" t="e">
        <f t="shared" si="8"/>
        <v>#REF!</v>
      </c>
      <c r="E52" s="348" t="e">
        <f t="shared" si="3"/>
        <v>#REF!</v>
      </c>
      <c r="F52" s="348" t="e">
        <f t="shared" si="0"/>
        <v>#REF!</v>
      </c>
      <c r="G52" s="349" t="e">
        <f t="shared" si="4"/>
        <v>#REF!</v>
      </c>
      <c r="H52" s="348" t="e">
        <f t="shared" si="5"/>
        <v>#REF!</v>
      </c>
      <c r="I52" s="275"/>
      <c r="J52" s="275" t="e">
        <f t="shared" ref="J52:J75" si="10">$E$9</f>
        <v>#REF!</v>
      </c>
      <c r="K52" s="279" t="e">
        <f>H51*J52%/12</f>
        <v>#REF!</v>
      </c>
      <c r="L52" s="277" t="e">
        <f t="shared" si="6"/>
        <v>#REF!</v>
      </c>
      <c r="M52" s="277"/>
    </row>
    <row r="53" spans="1:13">
      <c r="A53" s="345">
        <v>38</v>
      </c>
      <c r="B53" s="346">
        <f t="shared" si="7"/>
        <v>46204</v>
      </c>
      <c r="C53" s="350" t="e">
        <f t="shared" si="2"/>
        <v>#REF!</v>
      </c>
      <c r="D53" s="348" t="e">
        <f t="shared" si="8"/>
        <v>#REF!</v>
      </c>
      <c r="E53" s="348" t="e">
        <f t="shared" si="3"/>
        <v>#REF!</v>
      </c>
      <c r="F53" s="348" t="e">
        <f t="shared" si="0"/>
        <v>#REF!</v>
      </c>
      <c r="G53" s="349" t="e">
        <f t="shared" si="4"/>
        <v>#REF!</v>
      </c>
      <c r="H53" s="348" t="e">
        <f t="shared" si="5"/>
        <v>#REF!</v>
      </c>
      <c r="I53" s="275"/>
      <c r="J53" s="275" t="e">
        <f t="shared" si="10"/>
        <v>#REF!</v>
      </c>
      <c r="K53" s="279" t="e">
        <f t="shared" si="9"/>
        <v>#REF!</v>
      </c>
      <c r="L53" s="277" t="e">
        <f t="shared" si="6"/>
        <v>#REF!</v>
      </c>
      <c r="M53" s="277"/>
    </row>
    <row r="54" spans="1:13">
      <c r="A54" s="345">
        <v>39</v>
      </c>
      <c r="B54" s="346">
        <f t="shared" si="7"/>
        <v>46235</v>
      </c>
      <c r="C54" s="350" t="e">
        <f t="shared" si="2"/>
        <v>#REF!</v>
      </c>
      <c r="D54" s="348" t="e">
        <f t="shared" si="8"/>
        <v>#REF!</v>
      </c>
      <c r="E54" s="348" t="e">
        <f t="shared" si="3"/>
        <v>#REF!</v>
      </c>
      <c r="F54" s="348" t="e">
        <f t="shared" si="0"/>
        <v>#REF!</v>
      </c>
      <c r="G54" s="349" t="e">
        <f t="shared" si="4"/>
        <v>#REF!</v>
      </c>
      <c r="H54" s="348" t="e">
        <f t="shared" si="5"/>
        <v>#REF!</v>
      </c>
      <c r="I54" s="275"/>
      <c r="J54" s="275" t="e">
        <f t="shared" si="10"/>
        <v>#REF!</v>
      </c>
      <c r="K54" s="279" t="e">
        <f t="shared" si="9"/>
        <v>#REF!</v>
      </c>
      <c r="L54" s="277" t="e">
        <f t="shared" si="6"/>
        <v>#REF!</v>
      </c>
      <c r="M54" s="277"/>
    </row>
    <row r="55" spans="1:13">
      <c r="A55" s="345">
        <v>40</v>
      </c>
      <c r="B55" s="346">
        <f t="shared" si="7"/>
        <v>46266</v>
      </c>
      <c r="C55" s="350" t="e">
        <f t="shared" si="2"/>
        <v>#REF!</v>
      </c>
      <c r="D55" s="348" t="e">
        <f t="shared" si="8"/>
        <v>#REF!</v>
      </c>
      <c r="E55" s="348" t="e">
        <f t="shared" si="3"/>
        <v>#REF!</v>
      </c>
      <c r="F55" s="348" t="e">
        <f t="shared" si="0"/>
        <v>#REF!</v>
      </c>
      <c r="G55" s="349" t="e">
        <f t="shared" si="4"/>
        <v>#REF!</v>
      </c>
      <c r="H55" s="348" t="e">
        <f t="shared" si="5"/>
        <v>#REF!</v>
      </c>
      <c r="I55" s="275"/>
      <c r="J55" s="275" t="e">
        <f t="shared" si="10"/>
        <v>#REF!</v>
      </c>
      <c r="K55" s="279" t="e">
        <f t="shared" si="9"/>
        <v>#REF!</v>
      </c>
      <c r="L55" s="277" t="e">
        <f t="shared" si="6"/>
        <v>#REF!</v>
      </c>
      <c r="M55" s="277"/>
    </row>
    <row r="56" spans="1:13">
      <c r="A56" s="345">
        <v>41</v>
      </c>
      <c r="B56" s="346">
        <f t="shared" si="7"/>
        <v>46296</v>
      </c>
      <c r="C56" s="350" t="e">
        <f t="shared" si="2"/>
        <v>#REF!</v>
      </c>
      <c r="D56" s="348" t="e">
        <f t="shared" si="8"/>
        <v>#REF!</v>
      </c>
      <c r="E56" s="348" t="e">
        <f t="shared" si="3"/>
        <v>#REF!</v>
      </c>
      <c r="F56" s="348" t="e">
        <f t="shared" si="0"/>
        <v>#REF!</v>
      </c>
      <c r="G56" s="349" t="e">
        <f t="shared" si="4"/>
        <v>#REF!</v>
      </c>
      <c r="H56" s="348" t="e">
        <f t="shared" si="5"/>
        <v>#REF!</v>
      </c>
      <c r="I56" s="275"/>
      <c r="J56" s="275" t="e">
        <f t="shared" si="10"/>
        <v>#REF!</v>
      </c>
      <c r="K56" s="279" t="e">
        <f t="shared" si="9"/>
        <v>#REF!</v>
      </c>
      <c r="L56" s="277" t="e">
        <f t="shared" si="6"/>
        <v>#REF!</v>
      </c>
      <c r="M56" s="277"/>
    </row>
    <row r="57" spans="1:13">
      <c r="A57" s="345">
        <v>42</v>
      </c>
      <c r="B57" s="346">
        <f t="shared" si="7"/>
        <v>46327</v>
      </c>
      <c r="C57" s="350" t="e">
        <f t="shared" si="2"/>
        <v>#REF!</v>
      </c>
      <c r="D57" s="348" t="e">
        <f t="shared" si="8"/>
        <v>#REF!</v>
      </c>
      <c r="E57" s="348" t="e">
        <f t="shared" si="3"/>
        <v>#REF!</v>
      </c>
      <c r="F57" s="348" t="e">
        <f t="shared" si="0"/>
        <v>#REF!</v>
      </c>
      <c r="G57" s="349" t="e">
        <f t="shared" si="4"/>
        <v>#REF!</v>
      </c>
      <c r="H57" s="348" t="e">
        <f t="shared" si="5"/>
        <v>#REF!</v>
      </c>
      <c r="I57" s="275"/>
      <c r="J57" s="275" t="e">
        <f t="shared" si="10"/>
        <v>#REF!</v>
      </c>
      <c r="K57" s="279" t="e">
        <f t="shared" si="9"/>
        <v>#REF!</v>
      </c>
      <c r="L57" s="277" t="e">
        <f t="shared" si="6"/>
        <v>#REF!</v>
      </c>
      <c r="M57" s="277"/>
    </row>
    <row r="58" spans="1:13">
      <c r="A58" s="345">
        <v>43</v>
      </c>
      <c r="B58" s="346">
        <f t="shared" si="7"/>
        <v>46357</v>
      </c>
      <c r="C58" s="350" t="e">
        <f t="shared" si="2"/>
        <v>#REF!</v>
      </c>
      <c r="D58" s="348" t="e">
        <f t="shared" si="8"/>
        <v>#REF!</v>
      </c>
      <c r="E58" s="348" t="e">
        <f t="shared" si="3"/>
        <v>#REF!</v>
      </c>
      <c r="F58" s="348" t="e">
        <f t="shared" si="0"/>
        <v>#REF!</v>
      </c>
      <c r="G58" s="349" t="e">
        <f t="shared" si="4"/>
        <v>#REF!</v>
      </c>
      <c r="H58" s="348" t="e">
        <f t="shared" si="5"/>
        <v>#REF!</v>
      </c>
      <c r="I58" s="275"/>
      <c r="J58" s="275" t="e">
        <f t="shared" si="10"/>
        <v>#REF!</v>
      </c>
      <c r="K58" s="279" t="e">
        <f t="shared" si="9"/>
        <v>#REF!</v>
      </c>
      <c r="L58" s="277" t="e">
        <f t="shared" si="6"/>
        <v>#REF!</v>
      </c>
      <c r="M58" s="277"/>
    </row>
    <row r="59" spans="1:13">
      <c r="A59" s="345">
        <v>44</v>
      </c>
      <c r="B59" s="346">
        <f t="shared" si="7"/>
        <v>46388</v>
      </c>
      <c r="C59" s="350" t="e">
        <f t="shared" si="2"/>
        <v>#REF!</v>
      </c>
      <c r="D59" s="348" t="e">
        <f t="shared" si="8"/>
        <v>#REF!</v>
      </c>
      <c r="E59" s="348" t="e">
        <f t="shared" si="3"/>
        <v>#REF!</v>
      </c>
      <c r="F59" s="348" t="e">
        <f t="shared" si="0"/>
        <v>#REF!</v>
      </c>
      <c r="G59" s="349" t="e">
        <f t="shared" si="4"/>
        <v>#REF!</v>
      </c>
      <c r="H59" s="348" t="e">
        <f t="shared" si="5"/>
        <v>#REF!</v>
      </c>
      <c r="I59" s="275"/>
      <c r="J59" s="275" t="e">
        <f t="shared" si="10"/>
        <v>#REF!</v>
      </c>
      <c r="K59" s="279" t="e">
        <f t="shared" si="9"/>
        <v>#REF!</v>
      </c>
      <c r="L59" s="277" t="e">
        <f t="shared" si="6"/>
        <v>#REF!</v>
      </c>
      <c r="M59" s="277"/>
    </row>
    <row r="60" spans="1:13">
      <c r="A60" s="345">
        <v>45</v>
      </c>
      <c r="B60" s="346">
        <f t="shared" si="7"/>
        <v>46419</v>
      </c>
      <c r="C60" s="350" t="e">
        <f t="shared" si="2"/>
        <v>#REF!</v>
      </c>
      <c r="D60" s="348" t="e">
        <f t="shared" si="8"/>
        <v>#REF!</v>
      </c>
      <c r="E60" s="348" t="e">
        <f t="shared" si="3"/>
        <v>#REF!</v>
      </c>
      <c r="F60" s="348" t="e">
        <f t="shared" si="0"/>
        <v>#REF!</v>
      </c>
      <c r="G60" s="349" t="e">
        <f t="shared" si="4"/>
        <v>#REF!</v>
      </c>
      <c r="H60" s="348" t="e">
        <f t="shared" si="5"/>
        <v>#REF!</v>
      </c>
      <c r="I60" s="275"/>
      <c r="J60" s="275" t="e">
        <f t="shared" si="10"/>
        <v>#REF!</v>
      </c>
      <c r="K60" s="279" t="e">
        <f t="shared" si="9"/>
        <v>#REF!</v>
      </c>
      <c r="L60" s="277" t="e">
        <f t="shared" si="6"/>
        <v>#REF!</v>
      </c>
      <c r="M60" s="277"/>
    </row>
    <row r="61" spans="1:13">
      <c r="A61" s="345">
        <v>46</v>
      </c>
      <c r="B61" s="346">
        <f t="shared" si="7"/>
        <v>46447</v>
      </c>
      <c r="C61" s="350" t="e">
        <f t="shared" si="2"/>
        <v>#REF!</v>
      </c>
      <c r="D61" s="348" t="e">
        <f t="shared" si="8"/>
        <v>#REF!</v>
      </c>
      <c r="E61" s="348" t="e">
        <f t="shared" si="3"/>
        <v>#REF!</v>
      </c>
      <c r="F61" s="348" t="e">
        <f t="shared" si="0"/>
        <v>#REF!</v>
      </c>
      <c r="G61" s="349" t="e">
        <f t="shared" si="4"/>
        <v>#REF!</v>
      </c>
      <c r="H61" s="348" t="e">
        <f t="shared" si="5"/>
        <v>#REF!</v>
      </c>
      <c r="I61" s="275"/>
      <c r="J61" s="275" t="e">
        <f t="shared" si="10"/>
        <v>#REF!</v>
      </c>
      <c r="K61" s="279" t="e">
        <f t="shared" si="9"/>
        <v>#REF!</v>
      </c>
      <c r="L61" s="277" t="e">
        <f t="shared" si="6"/>
        <v>#REF!</v>
      </c>
      <c r="M61" s="277"/>
    </row>
    <row r="62" spans="1:13">
      <c r="A62" s="345">
        <v>47</v>
      </c>
      <c r="B62" s="346">
        <f t="shared" si="7"/>
        <v>46478</v>
      </c>
      <c r="C62" s="350" t="e">
        <f t="shared" si="2"/>
        <v>#REF!</v>
      </c>
      <c r="D62" s="348" t="e">
        <f t="shared" si="8"/>
        <v>#REF!</v>
      </c>
      <c r="E62" s="348" t="e">
        <f t="shared" si="3"/>
        <v>#REF!</v>
      </c>
      <c r="F62" s="348" t="e">
        <f t="shared" si="0"/>
        <v>#REF!</v>
      </c>
      <c r="G62" s="349" t="e">
        <f t="shared" si="4"/>
        <v>#REF!</v>
      </c>
      <c r="H62" s="348" t="e">
        <f t="shared" si="5"/>
        <v>#REF!</v>
      </c>
      <c r="I62" s="275"/>
      <c r="J62" s="275" t="e">
        <f t="shared" si="10"/>
        <v>#REF!</v>
      </c>
      <c r="K62" s="279" t="e">
        <f t="shared" si="9"/>
        <v>#REF!</v>
      </c>
      <c r="L62" s="277" t="e">
        <f t="shared" si="6"/>
        <v>#REF!</v>
      </c>
      <c r="M62" s="277"/>
    </row>
    <row r="63" spans="1:13">
      <c r="A63" s="345">
        <v>48</v>
      </c>
      <c r="B63" s="346">
        <f t="shared" si="7"/>
        <v>46508</v>
      </c>
      <c r="C63" s="350" t="e">
        <f t="shared" si="2"/>
        <v>#REF!</v>
      </c>
      <c r="D63" s="348" t="e">
        <f t="shared" si="8"/>
        <v>#REF!</v>
      </c>
      <c r="E63" s="348" t="e">
        <f t="shared" si="3"/>
        <v>#REF!</v>
      </c>
      <c r="F63" s="348" t="e">
        <f t="shared" si="0"/>
        <v>#REF!</v>
      </c>
      <c r="G63" s="349" t="e">
        <f t="shared" si="4"/>
        <v>#REF!</v>
      </c>
      <c r="H63" s="348" t="e">
        <f t="shared" si="5"/>
        <v>#REF!</v>
      </c>
      <c r="I63" s="275"/>
      <c r="J63" s="275" t="e">
        <f t="shared" si="10"/>
        <v>#REF!</v>
      </c>
      <c r="K63" s="279" t="e">
        <f t="shared" si="9"/>
        <v>#REF!</v>
      </c>
      <c r="L63" s="277" t="e">
        <f t="shared" si="6"/>
        <v>#REF!</v>
      </c>
      <c r="M63" s="277"/>
    </row>
    <row r="64" spans="1:13">
      <c r="A64" s="345">
        <v>49</v>
      </c>
      <c r="B64" s="346">
        <f t="shared" si="7"/>
        <v>46539</v>
      </c>
      <c r="C64" s="350" t="e">
        <f t="shared" si="2"/>
        <v>#REF!</v>
      </c>
      <c r="D64" s="348" t="e">
        <f t="shared" si="8"/>
        <v>#REF!</v>
      </c>
      <c r="E64" s="348" t="e">
        <f t="shared" si="3"/>
        <v>#REF!</v>
      </c>
      <c r="F64" s="348" t="e">
        <f t="shared" si="0"/>
        <v>#REF!</v>
      </c>
      <c r="G64" s="349" t="e">
        <f t="shared" si="4"/>
        <v>#REF!</v>
      </c>
      <c r="H64" s="348" t="e">
        <f t="shared" si="5"/>
        <v>#REF!</v>
      </c>
      <c r="I64" s="275"/>
      <c r="J64" s="275" t="e">
        <f t="shared" si="10"/>
        <v>#REF!</v>
      </c>
      <c r="K64" s="279" t="e">
        <f t="shared" si="9"/>
        <v>#REF!</v>
      </c>
      <c r="L64" s="277" t="e">
        <f t="shared" si="6"/>
        <v>#REF!</v>
      </c>
      <c r="M64" s="277"/>
    </row>
    <row r="65" spans="1:13">
      <c r="A65" s="345">
        <v>50</v>
      </c>
      <c r="B65" s="346">
        <f t="shared" si="7"/>
        <v>46569</v>
      </c>
      <c r="C65" s="350" t="e">
        <f t="shared" si="2"/>
        <v>#REF!</v>
      </c>
      <c r="D65" s="348" t="e">
        <f t="shared" si="8"/>
        <v>#REF!</v>
      </c>
      <c r="E65" s="348" t="e">
        <f t="shared" si="3"/>
        <v>#REF!</v>
      </c>
      <c r="F65" s="348" t="e">
        <f t="shared" si="0"/>
        <v>#REF!</v>
      </c>
      <c r="G65" s="349" t="e">
        <f t="shared" si="4"/>
        <v>#REF!</v>
      </c>
      <c r="H65" s="348" t="e">
        <f t="shared" si="5"/>
        <v>#REF!</v>
      </c>
      <c r="I65" s="275"/>
      <c r="J65" s="275" t="e">
        <f t="shared" si="10"/>
        <v>#REF!</v>
      </c>
      <c r="K65" s="279" t="e">
        <f t="shared" si="9"/>
        <v>#REF!</v>
      </c>
      <c r="L65" s="277" t="e">
        <f t="shared" si="6"/>
        <v>#REF!</v>
      </c>
      <c r="M65" s="277"/>
    </row>
    <row r="66" spans="1:13">
      <c r="A66" s="345">
        <v>51</v>
      </c>
      <c r="B66" s="346">
        <f t="shared" si="7"/>
        <v>46600</v>
      </c>
      <c r="C66" s="350" t="e">
        <f t="shared" si="2"/>
        <v>#REF!</v>
      </c>
      <c r="D66" s="348" t="e">
        <f t="shared" si="8"/>
        <v>#REF!</v>
      </c>
      <c r="E66" s="348" t="e">
        <f t="shared" si="3"/>
        <v>#REF!</v>
      </c>
      <c r="F66" s="348" t="e">
        <f t="shared" si="0"/>
        <v>#REF!</v>
      </c>
      <c r="G66" s="349" t="e">
        <f t="shared" si="4"/>
        <v>#REF!</v>
      </c>
      <c r="H66" s="348" t="e">
        <f t="shared" si="5"/>
        <v>#REF!</v>
      </c>
      <c r="I66" s="275"/>
      <c r="J66" s="275" t="e">
        <f t="shared" si="10"/>
        <v>#REF!</v>
      </c>
      <c r="K66" s="279" t="e">
        <f t="shared" si="9"/>
        <v>#REF!</v>
      </c>
      <c r="L66" s="277" t="e">
        <f t="shared" si="6"/>
        <v>#REF!</v>
      </c>
      <c r="M66" s="277"/>
    </row>
    <row r="67" spans="1:13">
      <c r="A67" s="345">
        <v>52</v>
      </c>
      <c r="B67" s="346">
        <f t="shared" si="7"/>
        <v>46631</v>
      </c>
      <c r="C67" s="350" t="e">
        <f t="shared" si="2"/>
        <v>#REF!</v>
      </c>
      <c r="D67" s="348" t="e">
        <f t="shared" si="8"/>
        <v>#REF!</v>
      </c>
      <c r="E67" s="348" t="e">
        <f t="shared" si="3"/>
        <v>#REF!</v>
      </c>
      <c r="F67" s="348" t="e">
        <f t="shared" si="0"/>
        <v>#REF!</v>
      </c>
      <c r="G67" s="349" t="e">
        <f t="shared" si="4"/>
        <v>#REF!</v>
      </c>
      <c r="H67" s="348" t="e">
        <f t="shared" si="5"/>
        <v>#REF!</v>
      </c>
      <c r="I67" s="275"/>
      <c r="J67" s="275" t="e">
        <f t="shared" si="10"/>
        <v>#REF!</v>
      </c>
      <c r="K67" s="279" t="e">
        <f t="shared" si="9"/>
        <v>#REF!</v>
      </c>
      <c r="L67" s="277" t="e">
        <f t="shared" si="6"/>
        <v>#REF!</v>
      </c>
      <c r="M67" s="277"/>
    </row>
    <row r="68" spans="1:13">
      <c r="A68" s="345">
        <v>53</v>
      </c>
      <c r="B68" s="346">
        <f t="shared" si="7"/>
        <v>46661</v>
      </c>
      <c r="C68" s="350" t="e">
        <f t="shared" si="2"/>
        <v>#REF!</v>
      </c>
      <c r="D68" s="348" t="e">
        <f t="shared" si="8"/>
        <v>#REF!</v>
      </c>
      <c r="E68" s="348" t="e">
        <f t="shared" si="3"/>
        <v>#REF!</v>
      </c>
      <c r="F68" s="348" t="e">
        <f t="shared" si="0"/>
        <v>#REF!</v>
      </c>
      <c r="G68" s="349" t="e">
        <f t="shared" si="4"/>
        <v>#REF!</v>
      </c>
      <c r="H68" s="348" t="e">
        <f t="shared" si="5"/>
        <v>#REF!</v>
      </c>
      <c r="I68" s="275"/>
      <c r="J68" s="275" t="e">
        <f t="shared" si="10"/>
        <v>#REF!</v>
      </c>
      <c r="K68" s="279" t="e">
        <f t="shared" si="9"/>
        <v>#REF!</v>
      </c>
      <c r="L68" s="277" t="e">
        <f t="shared" si="6"/>
        <v>#REF!</v>
      </c>
      <c r="M68" s="277"/>
    </row>
    <row r="69" spans="1:13">
      <c r="A69" s="345">
        <v>54</v>
      </c>
      <c r="B69" s="346">
        <f t="shared" si="7"/>
        <v>46692</v>
      </c>
      <c r="C69" s="350" t="e">
        <f t="shared" si="2"/>
        <v>#REF!</v>
      </c>
      <c r="D69" s="348" t="e">
        <f t="shared" si="8"/>
        <v>#REF!</v>
      </c>
      <c r="E69" s="348" t="e">
        <f t="shared" si="3"/>
        <v>#REF!</v>
      </c>
      <c r="F69" s="348" t="e">
        <f t="shared" si="0"/>
        <v>#REF!</v>
      </c>
      <c r="G69" s="349" t="e">
        <f t="shared" si="4"/>
        <v>#REF!</v>
      </c>
      <c r="H69" s="348" t="e">
        <f t="shared" si="5"/>
        <v>#REF!</v>
      </c>
      <c r="I69" s="275"/>
      <c r="J69" s="275" t="e">
        <f t="shared" si="10"/>
        <v>#REF!</v>
      </c>
      <c r="K69" s="279" t="e">
        <f t="shared" si="9"/>
        <v>#REF!</v>
      </c>
      <c r="L69" s="277" t="e">
        <f t="shared" si="6"/>
        <v>#REF!</v>
      </c>
      <c r="M69" s="277"/>
    </row>
    <row r="70" spans="1:13">
      <c r="A70" s="345">
        <v>55</v>
      </c>
      <c r="B70" s="346">
        <f t="shared" si="7"/>
        <v>46722</v>
      </c>
      <c r="C70" s="350" t="e">
        <f t="shared" si="2"/>
        <v>#REF!</v>
      </c>
      <c r="D70" s="348" t="e">
        <f t="shared" si="8"/>
        <v>#REF!</v>
      </c>
      <c r="E70" s="348" t="e">
        <f t="shared" si="3"/>
        <v>#REF!</v>
      </c>
      <c r="F70" s="348" t="e">
        <f t="shared" si="0"/>
        <v>#REF!</v>
      </c>
      <c r="G70" s="349" t="e">
        <f t="shared" si="4"/>
        <v>#REF!</v>
      </c>
      <c r="H70" s="348" t="e">
        <f t="shared" si="5"/>
        <v>#REF!</v>
      </c>
      <c r="I70" s="275"/>
      <c r="J70" s="275" t="e">
        <f t="shared" si="10"/>
        <v>#REF!</v>
      </c>
      <c r="K70" s="279" t="e">
        <f t="shared" si="9"/>
        <v>#REF!</v>
      </c>
      <c r="L70" s="277" t="e">
        <f t="shared" si="6"/>
        <v>#REF!</v>
      </c>
      <c r="M70" s="277"/>
    </row>
    <row r="71" spans="1:13">
      <c r="A71" s="345">
        <v>56</v>
      </c>
      <c r="B71" s="346">
        <f t="shared" si="7"/>
        <v>46753</v>
      </c>
      <c r="C71" s="350" t="e">
        <f t="shared" si="2"/>
        <v>#REF!</v>
      </c>
      <c r="D71" s="348" t="e">
        <f t="shared" si="8"/>
        <v>#REF!</v>
      </c>
      <c r="E71" s="348" t="e">
        <f t="shared" si="3"/>
        <v>#REF!</v>
      </c>
      <c r="F71" s="348" t="e">
        <f t="shared" si="0"/>
        <v>#REF!</v>
      </c>
      <c r="G71" s="349" t="e">
        <f t="shared" si="4"/>
        <v>#REF!</v>
      </c>
      <c r="H71" s="348" t="e">
        <f t="shared" si="5"/>
        <v>#REF!</v>
      </c>
      <c r="I71" s="275"/>
      <c r="J71" s="275" t="e">
        <f t="shared" si="10"/>
        <v>#REF!</v>
      </c>
      <c r="K71" s="279" t="e">
        <f t="shared" si="9"/>
        <v>#REF!</v>
      </c>
      <c r="L71" s="277" t="e">
        <f t="shared" si="6"/>
        <v>#REF!</v>
      </c>
      <c r="M71" s="277"/>
    </row>
    <row r="72" spans="1:13">
      <c r="A72" s="345">
        <v>57</v>
      </c>
      <c r="B72" s="346">
        <f t="shared" si="7"/>
        <v>46784</v>
      </c>
      <c r="C72" s="350" t="e">
        <f t="shared" si="2"/>
        <v>#REF!</v>
      </c>
      <c r="D72" s="348" t="e">
        <f t="shared" si="8"/>
        <v>#REF!</v>
      </c>
      <c r="E72" s="348" t="e">
        <f t="shared" si="3"/>
        <v>#REF!</v>
      </c>
      <c r="F72" s="348" t="e">
        <f t="shared" si="0"/>
        <v>#REF!</v>
      </c>
      <c r="G72" s="349" t="e">
        <f t="shared" si="4"/>
        <v>#REF!</v>
      </c>
      <c r="H72" s="348" t="e">
        <f t="shared" si="5"/>
        <v>#REF!</v>
      </c>
      <c r="I72" s="275"/>
      <c r="J72" s="275" t="e">
        <f t="shared" si="10"/>
        <v>#REF!</v>
      </c>
      <c r="K72" s="279" t="e">
        <f t="shared" si="9"/>
        <v>#REF!</v>
      </c>
      <c r="L72" s="277" t="e">
        <f t="shared" si="6"/>
        <v>#REF!</v>
      </c>
      <c r="M72" s="277"/>
    </row>
    <row r="73" spans="1:13">
      <c r="A73" s="345">
        <v>58</v>
      </c>
      <c r="B73" s="346">
        <f t="shared" si="7"/>
        <v>46813</v>
      </c>
      <c r="C73" s="350" t="e">
        <f t="shared" si="2"/>
        <v>#REF!</v>
      </c>
      <c r="D73" s="348" t="e">
        <f t="shared" si="8"/>
        <v>#REF!</v>
      </c>
      <c r="E73" s="348" t="e">
        <f t="shared" si="3"/>
        <v>#REF!</v>
      </c>
      <c r="F73" s="348" t="e">
        <f t="shared" si="0"/>
        <v>#REF!</v>
      </c>
      <c r="G73" s="349" t="e">
        <f t="shared" si="4"/>
        <v>#REF!</v>
      </c>
      <c r="H73" s="348" t="e">
        <f t="shared" si="5"/>
        <v>#REF!</v>
      </c>
      <c r="I73" s="275"/>
      <c r="J73" s="275" t="e">
        <f t="shared" si="10"/>
        <v>#REF!</v>
      </c>
      <c r="K73" s="279" t="e">
        <f t="shared" si="9"/>
        <v>#REF!</v>
      </c>
      <c r="L73" s="277" t="e">
        <f t="shared" si="6"/>
        <v>#REF!</v>
      </c>
      <c r="M73" s="277"/>
    </row>
    <row r="74" spans="1:13">
      <c r="A74" s="345">
        <v>59</v>
      </c>
      <c r="B74" s="346">
        <f t="shared" si="7"/>
        <v>46844</v>
      </c>
      <c r="C74" s="350" t="e">
        <f t="shared" si="2"/>
        <v>#REF!</v>
      </c>
      <c r="D74" s="348" t="e">
        <f t="shared" si="8"/>
        <v>#REF!</v>
      </c>
      <c r="E74" s="348" t="e">
        <f t="shared" si="3"/>
        <v>#REF!</v>
      </c>
      <c r="F74" s="348" t="e">
        <f t="shared" si="0"/>
        <v>#REF!</v>
      </c>
      <c r="G74" s="349" t="e">
        <f t="shared" si="4"/>
        <v>#REF!</v>
      </c>
      <c r="H74" s="348" t="e">
        <f t="shared" si="5"/>
        <v>#REF!</v>
      </c>
      <c r="I74" s="275"/>
      <c r="J74" s="275" t="e">
        <f t="shared" si="10"/>
        <v>#REF!</v>
      </c>
      <c r="K74" s="279" t="e">
        <f t="shared" si="9"/>
        <v>#REF!</v>
      </c>
      <c r="L74" s="277" t="e">
        <f t="shared" si="6"/>
        <v>#REF!</v>
      </c>
      <c r="M74" s="277"/>
    </row>
    <row r="75" spans="1:13">
      <c r="A75" s="345">
        <v>60</v>
      </c>
      <c r="B75" s="346">
        <f t="shared" si="7"/>
        <v>46874</v>
      </c>
      <c r="C75" s="350" t="e">
        <f t="shared" si="2"/>
        <v>#REF!</v>
      </c>
      <c r="D75" s="348" t="e">
        <f t="shared" si="8"/>
        <v>#REF!</v>
      </c>
      <c r="E75" s="348" t="e">
        <f t="shared" si="3"/>
        <v>#REF!</v>
      </c>
      <c r="F75" s="348" t="e">
        <f t="shared" si="0"/>
        <v>#REF!</v>
      </c>
      <c r="G75" s="349" t="e">
        <f t="shared" si="4"/>
        <v>#REF!</v>
      </c>
      <c r="H75" s="348" t="e">
        <f t="shared" si="5"/>
        <v>#REF!</v>
      </c>
      <c r="I75" s="275"/>
      <c r="J75" s="275" t="e">
        <f t="shared" si="10"/>
        <v>#REF!</v>
      </c>
      <c r="K75" s="279" t="e">
        <f t="shared" si="9"/>
        <v>#REF!</v>
      </c>
      <c r="L75" s="277" t="e">
        <f t="shared" si="6"/>
        <v>#REF!</v>
      </c>
      <c r="M75" s="277"/>
    </row>
    <row r="76" spans="1:13">
      <c r="A76" s="345">
        <v>61</v>
      </c>
      <c r="B76" s="346">
        <f t="shared" si="7"/>
        <v>46905</v>
      </c>
      <c r="C76" s="351" t="e">
        <f t="shared" si="2"/>
        <v>#REF!</v>
      </c>
      <c r="D76" s="348" t="e">
        <f t="shared" si="8"/>
        <v>#REF!</v>
      </c>
      <c r="E76" s="348" t="e">
        <f t="shared" si="3"/>
        <v>#REF!</v>
      </c>
      <c r="F76" s="348" t="e">
        <f t="shared" si="0"/>
        <v>#REF!</v>
      </c>
      <c r="G76" s="349" t="e">
        <f t="shared" si="4"/>
        <v>#REF!</v>
      </c>
      <c r="H76" s="348" t="e">
        <f t="shared" si="5"/>
        <v>#REF!</v>
      </c>
      <c r="I76" s="275"/>
      <c r="J76" s="275" t="e">
        <f t="shared" ref="J76:J139" si="11">$E$10</f>
        <v>#REF!</v>
      </c>
      <c r="K76" s="277" t="e">
        <f t="shared" si="9"/>
        <v>#REF!</v>
      </c>
      <c r="L76" s="277" t="e">
        <f t="shared" si="6"/>
        <v>#REF!</v>
      </c>
      <c r="M76" s="277"/>
    </row>
    <row r="77" spans="1:13">
      <c r="A77" s="345">
        <v>62</v>
      </c>
      <c r="B77" s="346">
        <f t="shared" si="7"/>
        <v>46935</v>
      </c>
      <c r="C77" s="351" t="e">
        <f t="shared" si="2"/>
        <v>#REF!</v>
      </c>
      <c r="D77" s="348" t="e">
        <f t="shared" si="8"/>
        <v>#REF!</v>
      </c>
      <c r="E77" s="348" t="e">
        <f t="shared" si="3"/>
        <v>#REF!</v>
      </c>
      <c r="F77" s="348" t="e">
        <f t="shared" si="0"/>
        <v>#REF!</v>
      </c>
      <c r="G77" s="349" t="e">
        <f t="shared" si="4"/>
        <v>#REF!</v>
      </c>
      <c r="H77" s="348" t="e">
        <f t="shared" si="5"/>
        <v>#REF!</v>
      </c>
      <c r="I77" s="275"/>
      <c r="J77" s="275" t="e">
        <f t="shared" si="11"/>
        <v>#REF!</v>
      </c>
      <c r="K77" s="277" t="e">
        <f t="shared" si="9"/>
        <v>#REF!</v>
      </c>
      <c r="L77" s="277" t="e">
        <f t="shared" si="6"/>
        <v>#REF!</v>
      </c>
      <c r="M77" s="277"/>
    </row>
    <row r="78" spans="1:13">
      <c r="A78" s="345">
        <v>63</v>
      </c>
      <c r="B78" s="346">
        <f t="shared" si="7"/>
        <v>46966</v>
      </c>
      <c r="C78" s="351" t="e">
        <f t="shared" si="2"/>
        <v>#REF!</v>
      </c>
      <c r="D78" s="348" t="e">
        <f t="shared" si="8"/>
        <v>#REF!</v>
      </c>
      <c r="E78" s="348" t="e">
        <f t="shared" si="3"/>
        <v>#REF!</v>
      </c>
      <c r="F78" s="348" t="e">
        <f t="shared" si="0"/>
        <v>#REF!</v>
      </c>
      <c r="G78" s="349" t="e">
        <f t="shared" si="4"/>
        <v>#REF!</v>
      </c>
      <c r="H78" s="348" t="e">
        <f t="shared" si="5"/>
        <v>#REF!</v>
      </c>
      <c r="I78" s="275"/>
      <c r="J78" s="275" t="e">
        <f t="shared" si="11"/>
        <v>#REF!</v>
      </c>
      <c r="K78" s="277" t="e">
        <f t="shared" si="9"/>
        <v>#REF!</v>
      </c>
      <c r="L78" s="277" t="e">
        <f t="shared" si="6"/>
        <v>#REF!</v>
      </c>
      <c r="M78" s="277"/>
    </row>
    <row r="79" spans="1:13">
      <c r="A79" s="345">
        <v>64</v>
      </c>
      <c r="B79" s="346">
        <f t="shared" si="7"/>
        <v>46997</v>
      </c>
      <c r="C79" s="351" t="e">
        <f t="shared" si="2"/>
        <v>#REF!</v>
      </c>
      <c r="D79" s="348" t="e">
        <f t="shared" si="8"/>
        <v>#REF!</v>
      </c>
      <c r="E79" s="348" t="e">
        <f t="shared" si="3"/>
        <v>#REF!</v>
      </c>
      <c r="F79" s="348" t="e">
        <f t="shared" si="0"/>
        <v>#REF!</v>
      </c>
      <c r="G79" s="349" t="e">
        <f t="shared" si="4"/>
        <v>#REF!</v>
      </c>
      <c r="H79" s="348" t="e">
        <f t="shared" si="5"/>
        <v>#REF!</v>
      </c>
      <c r="I79" s="275"/>
      <c r="J79" s="275" t="e">
        <f t="shared" si="11"/>
        <v>#REF!</v>
      </c>
      <c r="K79" s="277" t="e">
        <f t="shared" si="9"/>
        <v>#REF!</v>
      </c>
      <c r="L79" s="277" t="e">
        <f t="shared" si="6"/>
        <v>#REF!</v>
      </c>
      <c r="M79" s="277"/>
    </row>
    <row r="80" spans="1:13">
      <c r="A80" s="345">
        <v>65</v>
      </c>
      <c r="B80" s="346">
        <f t="shared" si="7"/>
        <v>47027</v>
      </c>
      <c r="C80" s="351" t="e">
        <f t="shared" si="2"/>
        <v>#REF!</v>
      </c>
      <c r="D80" s="348" t="e">
        <f t="shared" si="8"/>
        <v>#REF!</v>
      </c>
      <c r="E80" s="348" t="e">
        <f t="shared" si="3"/>
        <v>#REF!</v>
      </c>
      <c r="F80" s="348" t="e">
        <f t="shared" ref="F80:F143" si="12">H79*$E$10%/12</f>
        <v>#REF!</v>
      </c>
      <c r="G80" s="349" t="e">
        <f t="shared" si="4"/>
        <v>#REF!</v>
      </c>
      <c r="H80" s="348" t="e">
        <f t="shared" si="5"/>
        <v>#REF!</v>
      </c>
      <c r="I80" s="275"/>
      <c r="J80" s="275" t="e">
        <f t="shared" si="11"/>
        <v>#REF!</v>
      </c>
      <c r="K80" s="277" t="e">
        <f t="shared" si="9"/>
        <v>#REF!</v>
      </c>
      <c r="L80" s="277" t="e">
        <f t="shared" si="6"/>
        <v>#REF!</v>
      </c>
      <c r="M80" s="277"/>
    </row>
    <row r="81" spans="1:13">
      <c r="A81" s="345">
        <v>66</v>
      </c>
      <c r="B81" s="346">
        <f t="shared" si="7"/>
        <v>47058</v>
      </c>
      <c r="C81" s="351" t="e">
        <f t="shared" ref="C81:C144" si="13">L81</f>
        <v>#REF!</v>
      </c>
      <c r="D81" s="348" t="e">
        <f t="shared" si="8"/>
        <v>#REF!</v>
      </c>
      <c r="E81" s="348" t="e">
        <f t="shared" ref="E81:E144" si="14">D81-F81</f>
        <v>#REF!</v>
      </c>
      <c r="F81" s="348" t="e">
        <f t="shared" si="12"/>
        <v>#REF!</v>
      </c>
      <c r="G81" s="349" t="e">
        <f t="shared" ref="G81:G144" si="15">K81</f>
        <v>#REF!</v>
      </c>
      <c r="H81" s="348" t="e">
        <f t="shared" ref="H81:H144" si="16">H80-E81</f>
        <v>#REF!</v>
      </c>
      <c r="I81" s="275"/>
      <c r="J81" s="275" t="e">
        <f t="shared" si="11"/>
        <v>#REF!</v>
      </c>
      <c r="K81" s="277" t="e">
        <f t="shared" si="9"/>
        <v>#REF!</v>
      </c>
      <c r="L81" s="277" t="e">
        <f t="shared" ref="L81:L144" si="17">E81+K81</f>
        <v>#REF!</v>
      </c>
      <c r="M81" s="277"/>
    </row>
    <row r="82" spans="1:13">
      <c r="A82" s="345">
        <v>67</v>
      </c>
      <c r="B82" s="346">
        <f t="shared" ref="B82:B145" si="18">DATE(YEAR(B81),MONTH(B81)+1,DAY(B81))</f>
        <v>47088</v>
      </c>
      <c r="C82" s="351" t="e">
        <f t="shared" si="13"/>
        <v>#REF!</v>
      </c>
      <c r="D82" s="348" t="e">
        <f t="shared" ref="D82:D145" si="19">D81</f>
        <v>#REF!</v>
      </c>
      <c r="E82" s="348" t="e">
        <f t="shared" si="14"/>
        <v>#REF!</v>
      </c>
      <c r="F82" s="348" t="e">
        <f t="shared" si="12"/>
        <v>#REF!</v>
      </c>
      <c r="G82" s="349" t="e">
        <f t="shared" si="15"/>
        <v>#REF!</v>
      </c>
      <c r="H82" s="348" t="e">
        <f t="shared" si="16"/>
        <v>#REF!</v>
      </c>
      <c r="I82" s="275"/>
      <c r="J82" s="275" t="e">
        <f t="shared" si="11"/>
        <v>#REF!</v>
      </c>
      <c r="K82" s="277" t="e">
        <f t="shared" ref="K82:K145" si="20">H81*J82%/12</f>
        <v>#REF!</v>
      </c>
      <c r="L82" s="277" t="e">
        <f t="shared" si="17"/>
        <v>#REF!</v>
      </c>
      <c r="M82" s="277"/>
    </row>
    <row r="83" spans="1:13">
      <c r="A83" s="345">
        <v>68</v>
      </c>
      <c r="B83" s="346">
        <f t="shared" si="18"/>
        <v>47119</v>
      </c>
      <c r="C83" s="351" t="e">
        <f t="shared" si="13"/>
        <v>#REF!</v>
      </c>
      <c r="D83" s="348" t="e">
        <f t="shared" si="19"/>
        <v>#REF!</v>
      </c>
      <c r="E83" s="348" t="e">
        <f t="shared" si="14"/>
        <v>#REF!</v>
      </c>
      <c r="F83" s="348" t="e">
        <f t="shared" si="12"/>
        <v>#REF!</v>
      </c>
      <c r="G83" s="349" t="e">
        <f t="shared" si="15"/>
        <v>#REF!</v>
      </c>
      <c r="H83" s="348" t="e">
        <f t="shared" si="16"/>
        <v>#REF!</v>
      </c>
      <c r="I83" s="275"/>
      <c r="J83" s="275" t="e">
        <f t="shared" si="11"/>
        <v>#REF!</v>
      </c>
      <c r="K83" s="277" t="e">
        <f t="shared" si="20"/>
        <v>#REF!</v>
      </c>
      <c r="L83" s="277" t="e">
        <f t="shared" si="17"/>
        <v>#REF!</v>
      </c>
      <c r="M83" s="277"/>
    </row>
    <row r="84" spans="1:13">
      <c r="A84" s="345">
        <v>69</v>
      </c>
      <c r="B84" s="346">
        <f t="shared" si="18"/>
        <v>47150</v>
      </c>
      <c r="C84" s="351" t="e">
        <f t="shared" si="13"/>
        <v>#REF!</v>
      </c>
      <c r="D84" s="348" t="e">
        <f t="shared" si="19"/>
        <v>#REF!</v>
      </c>
      <c r="E84" s="348" t="e">
        <f t="shared" si="14"/>
        <v>#REF!</v>
      </c>
      <c r="F84" s="348" t="e">
        <f t="shared" si="12"/>
        <v>#REF!</v>
      </c>
      <c r="G84" s="349" t="e">
        <f t="shared" si="15"/>
        <v>#REF!</v>
      </c>
      <c r="H84" s="348" t="e">
        <f t="shared" si="16"/>
        <v>#REF!</v>
      </c>
      <c r="I84" s="275"/>
      <c r="J84" s="275" t="e">
        <f t="shared" si="11"/>
        <v>#REF!</v>
      </c>
      <c r="K84" s="277" t="e">
        <f t="shared" si="20"/>
        <v>#REF!</v>
      </c>
      <c r="L84" s="277" t="e">
        <f t="shared" si="17"/>
        <v>#REF!</v>
      </c>
      <c r="M84" s="277"/>
    </row>
    <row r="85" spans="1:13">
      <c r="A85" s="345">
        <v>70</v>
      </c>
      <c r="B85" s="346">
        <f t="shared" si="18"/>
        <v>47178</v>
      </c>
      <c r="C85" s="351" t="e">
        <f t="shared" si="13"/>
        <v>#REF!</v>
      </c>
      <c r="D85" s="348" t="e">
        <f t="shared" si="19"/>
        <v>#REF!</v>
      </c>
      <c r="E85" s="348" t="e">
        <f t="shared" si="14"/>
        <v>#REF!</v>
      </c>
      <c r="F85" s="348" t="e">
        <f t="shared" si="12"/>
        <v>#REF!</v>
      </c>
      <c r="G85" s="349" t="e">
        <f t="shared" si="15"/>
        <v>#REF!</v>
      </c>
      <c r="H85" s="348" t="e">
        <f t="shared" si="16"/>
        <v>#REF!</v>
      </c>
      <c r="I85" s="275"/>
      <c r="J85" s="275" t="e">
        <f t="shared" si="11"/>
        <v>#REF!</v>
      </c>
      <c r="K85" s="277" t="e">
        <f t="shared" si="20"/>
        <v>#REF!</v>
      </c>
      <c r="L85" s="277" t="e">
        <f t="shared" si="17"/>
        <v>#REF!</v>
      </c>
      <c r="M85" s="277"/>
    </row>
    <row r="86" spans="1:13">
      <c r="A86" s="345">
        <v>71</v>
      </c>
      <c r="B86" s="346">
        <f t="shared" si="18"/>
        <v>47209</v>
      </c>
      <c r="C86" s="351" t="e">
        <f t="shared" si="13"/>
        <v>#REF!</v>
      </c>
      <c r="D86" s="348" t="e">
        <f t="shared" si="19"/>
        <v>#REF!</v>
      </c>
      <c r="E86" s="348" t="e">
        <f t="shared" si="14"/>
        <v>#REF!</v>
      </c>
      <c r="F86" s="348" t="e">
        <f t="shared" si="12"/>
        <v>#REF!</v>
      </c>
      <c r="G86" s="349" t="e">
        <f t="shared" si="15"/>
        <v>#REF!</v>
      </c>
      <c r="H86" s="348" t="e">
        <f t="shared" si="16"/>
        <v>#REF!</v>
      </c>
      <c r="I86" s="275"/>
      <c r="J86" s="275" t="e">
        <f t="shared" si="11"/>
        <v>#REF!</v>
      </c>
      <c r="K86" s="277" t="e">
        <f t="shared" si="20"/>
        <v>#REF!</v>
      </c>
      <c r="L86" s="277" t="e">
        <f t="shared" si="17"/>
        <v>#REF!</v>
      </c>
      <c r="M86" s="277"/>
    </row>
    <row r="87" spans="1:13">
      <c r="A87" s="345">
        <v>72</v>
      </c>
      <c r="B87" s="346">
        <f t="shared" si="18"/>
        <v>47239</v>
      </c>
      <c r="C87" s="351" t="e">
        <f t="shared" si="13"/>
        <v>#REF!</v>
      </c>
      <c r="D87" s="348" t="e">
        <f t="shared" si="19"/>
        <v>#REF!</v>
      </c>
      <c r="E87" s="348" t="e">
        <f t="shared" si="14"/>
        <v>#REF!</v>
      </c>
      <c r="F87" s="348" t="e">
        <f t="shared" si="12"/>
        <v>#REF!</v>
      </c>
      <c r="G87" s="349" t="e">
        <f t="shared" si="15"/>
        <v>#REF!</v>
      </c>
      <c r="H87" s="348" t="e">
        <f t="shared" si="16"/>
        <v>#REF!</v>
      </c>
      <c r="I87" s="275"/>
      <c r="J87" s="275" t="e">
        <f t="shared" si="11"/>
        <v>#REF!</v>
      </c>
      <c r="K87" s="277" t="e">
        <f t="shared" si="20"/>
        <v>#REF!</v>
      </c>
      <c r="L87" s="277" t="e">
        <f t="shared" si="17"/>
        <v>#REF!</v>
      </c>
      <c r="M87" s="277"/>
    </row>
    <row r="88" spans="1:13">
      <c r="A88" s="345">
        <v>73</v>
      </c>
      <c r="B88" s="346">
        <f t="shared" si="18"/>
        <v>47270</v>
      </c>
      <c r="C88" s="351" t="e">
        <f t="shared" si="13"/>
        <v>#REF!</v>
      </c>
      <c r="D88" s="348" t="e">
        <f t="shared" si="19"/>
        <v>#REF!</v>
      </c>
      <c r="E88" s="348" t="e">
        <f t="shared" si="14"/>
        <v>#REF!</v>
      </c>
      <c r="F88" s="348" t="e">
        <f t="shared" si="12"/>
        <v>#REF!</v>
      </c>
      <c r="G88" s="349" t="e">
        <f t="shared" si="15"/>
        <v>#REF!</v>
      </c>
      <c r="H88" s="348" t="e">
        <f t="shared" si="16"/>
        <v>#REF!</v>
      </c>
      <c r="I88" s="275"/>
      <c r="J88" s="275" t="e">
        <f t="shared" si="11"/>
        <v>#REF!</v>
      </c>
      <c r="K88" s="277" t="e">
        <f t="shared" si="20"/>
        <v>#REF!</v>
      </c>
      <c r="L88" s="277" t="e">
        <f t="shared" si="17"/>
        <v>#REF!</v>
      </c>
      <c r="M88" s="277"/>
    </row>
    <row r="89" spans="1:13">
      <c r="A89" s="345">
        <v>74</v>
      </c>
      <c r="B89" s="346">
        <f t="shared" si="18"/>
        <v>47300</v>
      </c>
      <c r="C89" s="351" t="e">
        <f t="shared" si="13"/>
        <v>#REF!</v>
      </c>
      <c r="D89" s="348" t="e">
        <f t="shared" si="19"/>
        <v>#REF!</v>
      </c>
      <c r="E89" s="348" t="e">
        <f t="shared" si="14"/>
        <v>#REF!</v>
      </c>
      <c r="F89" s="348" t="e">
        <f t="shared" si="12"/>
        <v>#REF!</v>
      </c>
      <c r="G89" s="349" t="e">
        <f t="shared" si="15"/>
        <v>#REF!</v>
      </c>
      <c r="H89" s="348" t="e">
        <f t="shared" si="16"/>
        <v>#REF!</v>
      </c>
      <c r="I89" s="275"/>
      <c r="J89" s="275" t="e">
        <f t="shared" si="11"/>
        <v>#REF!</v>
      </c>
      <c r="K89" s="277" t="e">
        <f t="shared" si="20"/>
        <v>#REF!</v>
      </c>
      <c r="L89" s="277" t="e">
        <f t="shared" si="17"/>
        <v>#REF!</v>
      </c>
      <c r="M89" s="277"/>
    </row>
    <row r="90" spans="1:13">
      <c r="A90" s="345">
        <v>75</v>
      </c>
      <c r="B90" s="346">
        <f t="shared" si="18"/>
        <v>47331</v>
      </c>
      <c r="C90" s="351" t="e">
        <f t="shared" si="13"/>
        <v>#REF!</v>
      </c>
      <c r="D90" s="348" t="e">
        <f t="shared" si="19"/>
        <v>#REF!</v>
      </c>
      <c r="E90" s="348" t="e">
        <f t="shared" si="14"/>
        <v>#REF!</v>
      </c>
      <c r="F90" s="348" t="e">
        <f t="shared" si="12"/>
        <v>#REF!</v>
      </c>
      <c r="G90" s="349" t="e">
        <f t="shared" si="15"/>
        <v>#REF!</v>
      </c>
      <c r="H90" s="348" t="e">
        <f t="shared" si="16"/>
        <v>#REF!</v>
      </c>
      <c r="I90" s="275"/>
      <c r="J90" s="275" t="e">
        <f t="shared" si="11"/>
        <v>#REF!</v>
      </c>
      <c r="K90" s="277" t="e">
        <f t="shared" si="20"/>
        <v>#REF!</v>
      </c>
      <c r="L90" s="277" t="e">
        <f t="shared" si="17"/>
        <v>#REF!</v>
      </c>
      <c r="M90" s="277"/>
    </row>
    <row r="91" spans="1:13">
      <c r="A91" s="345">
        <v>76</v>
      </c>
      <c r="B91" s="346">
        <f t="shared" si="18"/>
        <v>47362</v>
      </c>
      <c r="C91" s="351" t="e">
        <f t="shared" si="13"/>
        <v>#REF!</v>
      </c>
      <c r="D91" s="348" t="e">
        <f t="shared" si="19"/>
        <v>#REF!</v>
      </c>
      <c r="E91" s="348" t="e">
        <f t="shared" si="14"/>
        <v>#REF!</v>
      </c>
      <c r="F91" s="348" t="e">
        <f t="shared" si="12"/>
        <v>#REF!</v>
      </c>
      <c r="G91" s="349" t="e">
        <f t="shared" si="15"/>
        <v>#REF!</v>
      </c>
      <c r="H91" s="348" t="e">
        <f t="shared" si="16"/>
        <v>#REF!</v>
      </c>
      <c r="I91" s="275"/>
      <c r="J91" s="275" t="e">
        <f t="shared" si="11"/>
        <v>#REF!</v>
      </c>
      <c r="K91" s="277" t="e">
        <f t="shared" si="20"/>
        <v>#REF!</v>
      </c>
      <c r="L91" s="277" t="e">
        <f t="shared" si="17"/>
        <v>#REF!</v>
      </c>
      <c r="M91" s="277"/>
    </row>
    <row r="92" spans="1:13">
      <c r="A92" s="345">
        <v>77</v>
      </c>
      <c r="B92" s="346">
        <f t="shared" si="18"/>
        <v>47392</v>
      </c>
      <c r="C92" s="351" t="e">
        <f t="shared" si="13"/>
        <v>#REF!</v>
      </c>
      <c r="D92" s="348" t="e">
        <f t="shared" si="19"/>
        <v>#REF!</v>
      </c>
      <c r="E92" s="348" t="e">
        <f t="shared" si="14"/>
        <v>#REF!</v>
      </c>
      <c r="F92" s="348" t="e">
        <f t="shared" si="12"/>
        <v>#REF!</v>
      </c>
      <c r="G92" s="349" t="e">
        <f t="shared" si="15"/>
        <v>#REF!</v>
      </c>
      <c r="H92" s="348" t="e">
        <f t="shared" si="16"/>
        <v>#REF!</v>
      </c>
      <c r="I92" s="275"/>
      <c r="J92" s="275" t="e">
        <f t="shared" si="11"/>
        <v>#REF!</v>
      </c>
      <c r="K92" s="277" t="e">
        <f t="shared" si="20"/>
        <v>#REF!</v>
      </c>
      <c r="L92" s="277" t="e">
        <f t="shared" si="17"/>
        <v>#REF!</v>
      </c>
      <c r="M92" s="277"/>
    </row>
    <row r="93" spans="1:13">
      <c r="A93" s="345">
        <v>78</v>
      </c>
      <c r="B93" s="346">
        <f t="shared" si="18"/>
        <v>47423</v>
      </c>
      <c r="C93" s="351" t="e">
        <f t="shared" si="13"/>
        <v>#REF!</v>
      </c>
      <c r="D93" s="348" t="e">
        <f t="shared" si="19"/>
        <v>#REF!</v>
      </c>
      <c r="E93" s="348" t="e">
        <f t="shared" si="14"/>
        <v>#REF!</v>
      </c>
      <c r="F93" s="348" t="e">
        <f t="shared" si="12"/>
        <v>#REF!</v>
      </c>
      <c r="G93" s="349" t="e">
        <f t="shared" si="15"/>
        <v>#REF!</v>
      </c>
      <c r="H93" s="348" t="e">
        <f t="shared" si="16"/>
        <v>#REF!</v>
      </c>
      <c r="I93" s="275"/>
      <c r="J93" s="275" t="e">
        <f t="shared" si="11"/>
        <v>#REF!</v>
      </c>
      <c r="K93" s="277" t="e">
        <f t="shared" si="20"/>
        <v>#REF!</v>
      </c>
      <c r="L93" s="277" t="e">
        <f t="shared" si="17"/>
        <v>#REF!</v>
      </c>
      <c r="M93" s="277"/>
    </row>
    <row r="94" spans="1:13">
      <c r="A94" s="345">
        <v>79</v>
      </c>
      <c r="B94" s="346">
        <f t="shared" si="18"/>
        <v>47453</v>
      </c>
      <c r="C94" s="351" t="e">
        <f t="shared" si="13"/>
        <v>#REF!</v>
      </c>
      <c r="D94" s="348" t="e">
        <f t="shared" si="19"/>
        <v>#REF!</v>
      </c>
      <c r="E94" s="348" t="e">
        <f t="shared" si="14"/>
        <v>#REF!</v>
      </c>
      <c r="F94" s="348" t="e">
        <f t="shared" si="12"/>
        <v>#REF!</v>
      </c>
      <c r="G94" s="349" t="e">
        <f t="shared" si="15"/>
        <v>#REF!</v>
      </c>
      <c r="H94" s="348" t="e">
        <f t="shared" si="16"/>
        <v>#REF!</v>
      </c>
      <c r="I94" s="275"/>
      <c r="J94" s="275" t="e">
        <f t="shared" si="11"/>
        <v>#REF!</v>
      </c>
      <c r="K94" s="277" t="e">
        <f t="shared" si="20"/>
        <v>#REF!</v>
      </c>
      <c r="L94" s="277" t="e">
        <f t="shared" si="17"/>
        <v>#REF!</v>
      </c>
      <c r="M94" s="277"/>
    </row>
    <row r="95" spans="1:13">
      <c r="A95" s="345">
        <v>80</v>
      </c>
      <c r="B95" s="346">
        <f t="shared" si="18"/>
        <v>47484</v>
      </c>
      <c r="C95" s="351" t="e">
        <f t="shared" si="13"/>
        <v>#REF!</v>
      </c>
      <c r="D95" s="348" t="e">
        <f t="shared" si="19"/>
        <v>#REF!</v>
      </c>
      <c r="E95" s="348" t="e">
        <f t="shared" si="14"/>
        <v>#REF!</v>
      </c>
      <c r="F95" s="348" t="e">
        <f t="shared" si="12"/>
        <v>#REF!</v>
      </c>
      <c r="G95" s="349" t="e">
        <f t="shared" si="15"/>
        <v>#REF!</v>
      </c>
      <c r="H95" s="348" t="e">
        <f t="shared" si="16"/>
        <v>#REF!</v>
      </c>
      <c r="I95" s="275"/>
      <c r="J95" s="275" t="e">
        <f t="shared" si="11"/>
        <v>#REF!</v>
      </c>
      <c r="K95" s="277" t="e">
        <f t="shared" si="20"/>
        <v>#REF!</v>
      </c>
      <c r="L95" s="277" t="e">
        <f t="shared" si="17"/>
        <v>#REF!</v>
      </c>
      <c r="M95" s="277"/>
    </row>
    <row r="96" spans="1:13">
      <c r="A96" s="345">
        <v>81</v>
      </c>
      <c r="B96" s="346">
        <f t="shared" si="18"/>
        <v>47515</v>
      </c>
      <c r="C96" s="351" t="e">
        <f t="shared" si="13"/>
        <v>#REF!</v>
      </c>
      <c r="D96" s="348" t="e">
        <f t="shared" si="19"/>
        <v>#REF!</v>
      </c>
      <c r="E96" s="348" t="e">
        <f t="shared" si="14"/>
        <v>#REF!</v>
      </c>
      <c r="F96" s="348" t="e">
        <f t="shared" si="12"/>
        <v>#REF!</v>
      </c>
      <c r="G96" s="349" t="e">
        <f t="shared" si="15"/>
        <v>#REF!</v>
      </c>
      <c r="H96" s="348" t="e">
        <f t="shared" si="16"/>
        <v>#REF!</v>
      </c>
      <c r="I96" s="275"/>
      <c r="J96" s="275" t="e">
        <f t="shared" si="11"/>
        <v>#REF!</v>
      </c>
      <c r="K96" s="277" t="e">
        <f t="shared" si="20"/>
        <v>#REF!</v>
      </c>
      <c r="L96" s="277" t="e">
        <f t="shared" si="17"/>
        <v>#REF!</v>
      </c>
      <c r="M96" s="277"/>
    </row>
    <row r="97" spans="1:13">
      <c r="A97" s="345">
        <v>82</v>
      </c>
      <c r="B97" s="346">
        <f t="shared" si="18"/>
        <v>47543</v>
      </c>
      <c r="C97" s="351" t="e">
        <f t="shared" si="13"/>
        <v>#REF!</v>
      </c>
      <c r="D97" s="348" t="e">
        <f t="shared" si="19"/>
        <v>#REF!</v>
      </c>
      <c r="E97" s="348" t="e">
        <f t="shared" si="14"/>
        <v>#REF!</v>
      </c>
      <c r="F97" s="348" t="e">
        <f t="shared" si="12"/>
        <v>#REF!</v>
      </c>
      <c r="G97" s="349" t="e">
        <f t="shared" si="15"/>
        <v>#REF!</v>
      </c>
      <c r="H97" s="348" t="e">
        <f t="shared" si="16"/>
        <v>#REF!</v>
      </c>
      <c r="I97" s="275"/>
      <c r="J97" s="275" t="e">
        <f t="shared" si="11"/>
        <v>#REF!</v>
      </c>
      <c r="K97" s="277" t="e">
        <f t="shared" si="20"/>
        <v>#REF!</v>
      </c>
      <c r="L97" s="277" t="e">
        <f t="shared" si="17"/>
        <v>#REF!</v>
      </c>
      <c r="M97" s="277"/>
    </row>
    <row r="98" spans="1:13">
      <c r="A98" s="345">
        <v>83</v>
      </c>
      <c r="B98" s="346">
        <f t="shared" si="18"/>
        <v>47574</v>
      </c>
      <c r="C98" s="351" t="e">
        <f t="shared" si="13"/>
        <v>#REF!</v>
      </c>
      <c r="D98" s="348" t="e">
        <f t="shared" si="19"/>
        <v>#REF!</v>
      </c>
      <c r="E98" s="348" t="e">
        <f t="shared" si="14"/>
        <v>#REF!</v>
      </c>
      <c r="F98" s="348" t="e">
        <f t="shared" si="12"/>
        <v>#REF!</v>
      </c>
      <c r="G98" s="349" t="e">
        <f t="shared" si="15"/>
        <v>#REF!</v>
      </c>
      <c r="H98" s="348" t="e">
        <f t="shared" si="16"/>
        <v>#REF!</v>
      </c>
      <c r="I98" s="275"/>
      <c r="J98" s="275" t="e">
        <f t="shared" si="11"/>
        <v>#REF!</v>
      </c>
      <c r="K98" s="277" t="e">
        <f t="shared" si="20"/>
        <v>#REF!</v>
      </c>
      <c r="L98" s="277" t="e">
        <f t="shared" si="17"/>
        <v>#REF!</v>
      </c>
      <c r="M98" s="277"/>
    </row>
    <row r="99" spans="1:13">
      <c r="A99" s="345">
        <v>84</v>
      </c>
      <c r="B99" s="346">
        <f t="shared" si="18"/>
        <v>47604</v>
      </c>
      <c r="C99" s="351" t="e">
        <f t="shared" si="13"/>
        <v>#REF!</v>
      </c>
      <c r="D99" s="348" t="e">
        <f t="shared" si="19"/>
        <v>#REF!</v>
      </c>
      <c r="E99" s="348" t="e">
        <f t="shared" si="14"/>
        <v>#REF!</v>
      </c>
      <c r="F99" s="348" t="e">
        <f t="shared" si="12"/>
        <v>#REF!</v>
      </c>
      <c r="G99" s="349" t="e">
        <f t="shared" si="15"/>
        <v>#REF!</v>
      </c>
      <c r="H99" s="348" t="e">
        <f t="shared" si="16"/>
        <v>#REF!</v>
      </c>
      <c r="I99" s="275"/>
      <c r="J99" s="275" t="e">
        <f t="shared" si="11"/>
        <v>#REF!</v>
      </c>
      <c r="K99" s="277" t="e">
        <f t="shared" si="20"/>
        <v>#REF!</v>
      </c>
      <c r="L99" s="277" t="e">
        <f t="shared" si="17"/>
        <v>#REF!</v>
      </c>
      <c r="M99" s="277"/>
    </row>
    <row r="100" spans="1:13">
      <c r="A100" s="345">
        <v>85</v>
      </c>
      <c r="B100" s="346">
        <f t="shared" si="18"/>
        <v>47635</v>
      </c>
      <c r="C100" s="351" t="e">
        <f t="shared" si="13"/>
        <v>#REF!</v>
      </c>
      <c r="D100" s="348" t="e">
        <f t="shared" si="19"/>
        <v>#REF!</v>
      </c>
      <c r="E100" s="348" t="e">
        <f t="shared" si="14"/>
        <v>#REF!</v>
      </c>
      <c r="F100" s="348" t="e">
        <f t="shared" si="12"/>
        <v>#REF!</v>
      </c>
      <c r="G100" s="349" t="e">
        <f t="shared" si="15"/>
        <v>#REF!</v>
      </c>
      <c r="H100" s="348" t="e">
        <f t="shared" si="16"/>
        <v>#REF!</v>
      </c>
      <c r="I100" s="275"/>
      <c r="J100" s="275" t="e">
        <f t="shared" si="11"/>
        <v>#REF!</v>
      </c>
      <c r="K100" s="277" t="e">
        <f t="shared" si="20"/>
        <v>#REF!</v>
      </c>
      <c r="L100" s="277" t="e">
        <f t="shared" si="17"/>
        <v>#REF!</v>
      </c>
      <c r="M100" s="277"/>
    </row>
    <row r="101" spans="1:13">
      <c r="A101" s="345">
        <v>86</v>
      </c>
      <c r="B101" s="346">
        <f t="shared" si="18"/>
        <v>47665</v>
      </c>
      <c r="C101" s="351" t="e">
        <f t="shared" si="13"/>
        <v>#REF!</v>
      </c>
      <c r="D101" s="348" t="e">
        <f t="shared" si="19"/>
        <v>#REF!</v>
      </c>
      <c r="E101" s="348" t="e">
        <f t="shared" si="14"/>
        <v>#REF!</v>
      </c>
      <c r="F101" s="348" t="e">
        <f t="shared" si="12"/>
        <v>#REF!</v>
      </c>
      <c r="G101" s="349" t="e">
        <f t="shared" si="15"/>
        <v>#REF!</v>
      </c>
      <c r="H101" s="348" t="e">
        <f t="shared" si="16"/>
        <v>#REF!</v>
      </c>
      <c r="I101" s="275"/>
      <c r="J101" s="275" t="e">
        <f t="shared" si="11"/>
        <v>#REF!</v>
      </c>
      <c r="K101" s="277" t="e">
        <f t="shared" si="20"/>
        <v>#REF!</v>
      </c>
      <c r="L101" s="277" t="e">
        <f t="shared" si="17"/>
        <v>#REF!</v>
      </c>
      <c r="M101" s="277"/>
    </row>
    <row r="102" spans="1:13">
      <c r="A102" s="345">
        <v>87</v>
      </c>
      <c r="B102" s="346">
        <f t="shared" si="18"/>
        <v>47696</v>
      </c>
      <c r="C102" s="351" t="e">
        <f t="shared" si="13"/>
        <v>#REF!</v>
      </c>
      <c r="D102" s="348" t="e">
        <f t="shared" si="19"/>
        <v>#REF!</v>
      </c>
      <c r="E102" s="348" t="e">
        <f t="shared" si="14"/>
        <v>#REF!</v>
      </c>
      <c r="F102" s="348" t="e">
        <f t="shared" si="12"/>
        <v>#REF!</v>
      </c>
      <c r="G102" s="349" t="e">
        <f t="shared" si="15"/>
        <v>#REF!</v>
      </c>
      <c r="H102" s="348" t="e">
        <f t="shared" si="16"/>
        <v>#REF!</v>
      </c>
      <c r="I102" s="275"/>
      <c r="J102" s="275" t="e">
        <f t="shared" si="11"/>
        <v>#REF!</v>
      </c>
      <c r="K102" s="277" t="e">
        <f t="shared" si="20"/>
        <v>#REF!</v>
      </c>
      <c r="L102" s="277" t="e">
        <f t="shared" si="17"/>
        <v>#REF!</v>
      </c>
      <c r="M102" s="277"/>
    </row>
    <row r="103" spans="1:13">
      <c r="A103" s="345">
        <v>88</v>
      </c>
      <c r="B103" s="346">
        <f t="shared" si="18"/>
        <v>47727</v>
      </c>
      <c r="C103" s="351" t="e">
        <f t="shared" si="13"/>
        <v>#REF!</v>
      </c>
      <c r="D103" s="348" t="e">
        <f t="shared" si="19"/>
        <v>#REF!</v>
      </c>
      <c r="E103" s="348" t="e">
        <f t="shared" si="14"/>
        <v>#REF!</v>
      </c>
      <c r="F103" s="348" t="e">
        <f t="shared" si="12"/>
        <v>#REF!</v>
      </c>
      <c r="G103" s="349" t="e">
        <f t="shared" si="15"/>
        <v>#REF!</v>
      </c>
      <c r="H103" s="348" t="e">
        <f t="shared" si="16"/>
        <v>#REF!</v>
      </c>
      <c r="I103" s="275"/>
      <c r="J103" s="275" t="e">
        <f t="shared" si="11"/>
        <v>#REF!</v>
      </c>
      <c r="K103" s="277" t="e">
        <f t="shared" si="20"/>
        <v>#REF!</v>
      </c>
      <c r="L103" s="277" t="e">
        <f t="shared" si="17"/>
        <v>#REF!</v>
      </c>
      <c r="M103" s="277"/>
    </row>
    <row r="104" spans="1:13">
      <c r="A104" s="345">
        <v>89</v>
      </c>
      <c r="B104" s="346">
        <f t="shared" si="18"/>
        <v>47757</v>
      </c>
      <c r="C104" s="351" t="e">
        <f t="shared" si="13"/>
        <v>#REF!</v>
      </c>
      <c r="D104" s="348" t="e">
        <f t="shared" si="19"/>
        <v>#REF!</v>
      </c>
      <c r="E104" s="348" t="e">
        <f t="shared" si="14"/>
        <v>#REF!</v>
      </c>
      <c r="F104" s="348" t="e">
        <f t="shared" si="12"/>
        <v>#REF!</v>
      </c>
      <c r="G104" s="349" t="e">
        <f t="shared" si="15"/>
        <v>#REF!</v>
      </c>
      <c r="H104" s="348" t="e">
        <f t="shared" si="16"/>
        <v>#REF!</v>
      </c>
      <c r="I104" s="275"/>
      <c r="J104" s="275" t="e">
        <f t="shared" si="11"/>
        <v>#REF!</v>
      </c>
      <c r="K104" s="277" t="e">
        <f t="shared" si="20"/>
        <v>#REF!</v>
      </c>
      <c r="L104" s="277" t="e">
        <f t="shared" si="17"/>
        <v>#REF!</v>
      </c>
      <c r="M104" s="277"/>
    </row>
    <row r="105" spans="1:13">
      <c r="A105" s="345">
        <v>90</v>
      </c>
      <c r="B105" s="346">
        <f t="shared" si="18"/>
        <v>47788</v>
      </c>
      <c r="C105" s="351" t="e">
        <f t="shared" si="13"/>
        <v>#REF!</v>
      </c>
      <c r="D105" s="348" t="e">
        <f t="shared" si="19"/>
        <v>#REF!</v>
      </c>
      <c r="E105" s="348" t="e">
        <f t="shared" si="14"/>
        <v>#REF!</v>
      </c>
      <c r="F105" s="348" t="e">
        <f t="shared" si="12"/>
        <v>#REF!</v>
      </c>
      <c r="G105" s="349" t="e">
        <f t="shared" si="15"/>
        <v>#REF!</v>
      </c>
      <c r="H105" s="348" t="e">
        <f t="shared" si="16"/>
        <v>#REF!</v>
      </c>
      <c r="I105" s="275"/>
      <c r="J105" s="275" t="e">
        <f t="shared" si="11"/>
        <v>#REF!</v>
      </c>
      <c r="K105" s="277" t="e">
        <f t="shared" si="20"/>
        <v>#REF!</v>
      </c>
      <c r="L105" s="277" t="e">
        <f t="shared" si="17"/>
        <v>#REF!</v>
      </c>
      <c r="M105" s="277"/>
    </row>
    <row r="106" spans="1:13">
      <c r="A106" s="345">
        <v>91</v>
      </c>
      <c r="B106" s="346">
        <f t="shared" si="18"/>
        <v>47818</v>
      </c>
      <c r="C106" s="351" t="e">
        <f t="shared" si="13"/>
        <v>#REF!</v>
      </c>
      <c r="D106" s="348" t="e">
        <f t="shared" si="19"/>
        <v>#REF!</v>
      </c>
      <c r="E106" s="348" t="e">
        <f t="shared" si="14"/>
        <v>#REF!</v>
      </c>
      <c r="F106" s="348" t="e">
        <f t="shared" si="12"/>
        <v>#REF!</v>
      </c>
      <c r="G106" s="349" t="e">
        <f t="shared" si="15"/>
        <v>#REF!</v>
      </c>
      <c r="H106" s="348" t="e">
        <f t="shared" si="16"/>
        <v>#REF!</v>
      </c>
      <c r="I106" s="275"/>
      <c r="J106" s="275" t="e">
        <f t="shared" si="11"/>
        <v>#REF!</v>
      </c>
      <c r="K106" s="277" t="e">
        <f t="shared" si="20"/>
        <v>#REF!</v>
      </c>
      <c r="L106" s="277" t="e">
        <f t="shared" si="17"/>
        <v>#REF!</v>
      </c>
      <c r="M106" s="277"/>
    </row>
    <row r="107" spans="1:13">
      <c r="A107" s="345">
        <v>92</v>
      </c>
      <c r="B107" s="346">
        <f t="shared" si="18"/>
        <v>47849</v>
      </c>
      <c r="C107" s="351" t="e">
        <f t="shared" si="13"/>
        <v>#REF!</v>
      </c>
      <c r="D107" s="348" t="e">
        <f t="shared" si="19"/>
        <v>#REF!</v>
      </c>
      <c r="E107" s="348" t="e">
        <f t="shared" si="14"/>
        <v>#REF!</v>
      </c>
      <c r="F107" s="348" t="e">
        <f t="shared" si="12"/>
        <v>#REF!</v>
      </c>
      <c r="G107" s="349" t="e">
        <f t="shared" si="15"/>
        <v>#REF!</v>
      </c>
      <c r="H107" s="348" t="e">
        <f t="shared" si="16"/>
        <v>#REF!</v>
      </c>
      <c r="I107" s="275"/>
      <c r="J107" s="275" t="e">
        <f t="shared" si="11"/>
        <v>#REF!</v>
      </c>
      <c r="K107" s="277" t="e">
        <f t="shared" si="20"/>
        <v>#REF!</v>
      </c>
      <c r="L107" s="277" t="e">
        <f t="shared" si="17"/>
        <v>#REF!</v>
      </c>
      <c r="M107" s="277"/>
    </row>
    <row r="108" spans="1:13">
      <c r="A108" s="345">
        <v>93</v>
      </c>
      <c r="B108" s="346">
        <f t="shared" si="18"/>
        <v>47880</v>
      </c>
      <c r="C108" s="351" t="e">
        <f t="shared" si="13"/>
        <v>#REF!</v>
      </c>
      <c r="D108" s="348" t="e">
        <f t="shared" si="19"/>
        <v>#REF!</v>
      </c>
      <c r="E108" s="348" t="e">
        <f t="shared" si="14"/>
        <v>#REF!</v>
      </c>
      <c r="F108" s="348" t="e">
        <f t="shared" si="12"/>
        <v>#REF!</v>
      </c>
      <c r="G108" s="349" t="e">
        <f t="shared" si="15"/>
        <v>#REF!</v>
      </c>
      <c r="H108" s="348" t="e">
        <f t="shared" si="16"/>
        <v>#REF!</v>
      </c>
      <c r="I108" s="275"/>
      <c r="J108" s="275" t="e">
        <f t="shared" si="11"/>
        <v>#REF!</v>
      </c>
      <c r="K108" s="277" t="e">
        <f t="shared" si="20"/>
        <v>#REF!</v>
      </c>
      <c r="L108" s="277" t="e">
        <f t="shared" si="17"/>
        <v>#REF!</v>
      </c>
      <c r="M108" s="277"/>
    </row>
    <row r="109" spans="1:13">
      <c r="A109" s="345">
        <v>94</v>
      </c>
      <c r="B109" s="346">
        <f t="shared" si="18"/>
        <v>47908</v>
      </c>
      <c r="C109" s="351" t="e">
        <f t="shared" si="13"/>
        <v>#REF!</v>
      </c>
      <c r="D109" s="348" t="e">
        <f t="shared" si="19"/>
        <v>#REF!</v>
      </c>
      <c r="E109" s="348" t="e">
        <f t="shared" si="14"/>
        <v>#REF!</v>
      </c>
      <c r="F109" s="348" t="e">
        <f t="shared" si="12"/>
        <v>#REF!</v>
      </c>
      <c r="G109" s="349" t="e">
        <f t="shared" si="15"/>
        <v>#REF!</v>
      </c>
      <c r="H109" s="348" t="e">
        <f t="shared" si="16"/>
        <v>#REF!</v>
      </c>
      <c r="I109" s="275"/>
      <c r="J109" s="275" t="e">
        <f t="shared" si="11"/>
        <v>#REF!</v>
      </c>
      <c r="K109" s="277" t="e">
        <f t="shared" si="20"/>
        <v>#REF!</v>
      </c>
      <c r="L109" s="277" t="e">
        <f t="shared" si="17"/>
        <v>#REF!</v>
      </c>
      <c r="M109" s="277"/>
    </row>
    <row r="110" spans="1:13">
      <c r="A110" s="345">
        <v>95</v>
      </c>
      <c r="B110" s="346">
        <f t="shared" si="18"/>
        <v>47939</v>
      </c>
      <c r="C110" s="351" t="e">
        <f t="shared" si="13"/>
        <v>#REF!</v>
      </c>
      <c r="D110" s="348" t="e">
        <f t="shared" si="19"/>
        <v>#REF!</v>
      </c>
      <c r="E110" s="348" t="e">
        <f t="shared" si="14"/>
        <v>#REF!</v>
      </c>
      <c r="F110" s="348" t="e">
        <f t="shared" si="12"/>
        <v>#REF!</v>
      </c>
      <c r="G110" s="349" t="e">
        <f t="shared" si="15"/>
        <v>#REF!</v>
      </c>
      <c r="H110" s="348" t="e">
        <f t="shared" si="16"/>
        <v>#REF!</v>
      </c>
      <c r="I110" s="275"/>
      <c r="J110" s="275" t="e">
        <f t="shared" si="11"/>
        <v>#REF!</v>
      </c>
      <c r="K110" s="277" t="e">
        <f t="shared" si="20"/>
        <v>#REF!</v>
      </c>
      <c r="L110" s="277" t="e">
        <f t="shared" si="17"/>
        <v>#REF!</v>
      </c>
      <c r="M110" s="277"/>
    </row>
    <row r="111" spans="1:13">
      <c r="A111" s="345">
        <v>96</v>
      </c>
      <c r="B111" s="346">
        <f t="shared" si="18"/>
        <v>47969</v>
      </c>
      <c r="C111" s="351" t="e">
        <f t="shared" si="13"/>
        <v>#REF!</v>
      </c>
      <c r="D111" s="348" t="e">
        <f t="shared" si="19"/>
        <v>#REF!</v>
      </c>
      <c r="E111" s="348" t="e">
        <f t="shared" si="14"/>
        <v>#REF!</v>
      </c>
      <c r="F111" s="348" t="e">
        <f t="shared" si="12"/>
        <v>#REF!</v>
      </c>
      <c r="G111" s="349" t="e">
        <f t="shared" si="15"/>
        <v>#REF!</v>
      </c>
      <c r="H111" s="348" t="e">
        <f t="shared" si="16"/>
        <v>#REF!</v>
      </c>
      <c r="I111" s="275"/>
      <c r="J111" s="275" t="e">
        <f t="shared" si="11"/>
        <v>#REF!</v>
      </c>
      <c r="K111" s="277" t="e">
        <f t="shared" si="20"/>
        <v>#REF!</v>
      </c>
      <c r="L111" s="277" t="e">
        <f t="shared" si="17"/>
        <v>#REF!</v>
      </c>
      <c r="M111" s="277"/>
    </row>
    <row r="112" spans="1:13">
      <c r="A112" s="345">
        <v>97</v>
      </c>
      <c r="B112" s="346">
        <f t="shared" si="18"/>
        <v>48000</v>
      </c>
      <c r="C112" s="351" t="e">
        <f t="shared" si="13"/>
        <v>#REF!</v>
      </c>
      <c r="D112" s="348" t="e">
        <f t="shared" si="19"/>
        <v>#REF!</v>
      </c>
      <c r="E112" s="348" t="e">
        <f t="shared" si="14"/>
        <v>#REF!</v>
      </c>
      <c r="F112" s="348" t="e">
        <f t="shared" si="12"/>
        <v>#REF!</v>
      </c>
      <c r="G112" s="349" t="e">
        <f t="shared" si="15"/>
        <v>#REF!</v>
      </c>
      <c r="H112" s="348" t="e">
        <f t="shared" si="16"/>
        <v>#REF!</v>
      </c>
      <c r="I112" s="275"/>
      <c r="J112" s="275" t="e">
        <f t="shared" si="11"/>
        <v>#REF!</v>
      </c>
      <c r="K112" s="277" t="e">
        <f t="shared" si="20"/>
        <v>#REF!</v>
      </c>
      <c r="L112" s="277" t="e">
        <f t="shared" si="17"/>
        <v>#REF!</v>
      </c>
      <c r="M112" s="277"/>
    </row>
    <row r="113" spans="1:13">
      <c r="A113" s="345">
        <v>98</v>
      </c>
      <c r="B113" s="346">
        <f t="shared" si="18"/>
        <v>48030</v>
      </c>
      <c r="C113" s="351" t="e">
        <f t="shared" si="13"/>
        <v>#REF!</v>
      </c>
      <c r="D113" s="348" t="e">
        <f t="shared" si="19"/>
        <v>#REF!</v>
      </c>
      <c r="E113" s="348" t="e">
        <f t="shared" si="14"/>
        <v>#REF!</v>
      </c>
      <c r="F113" s="348" t="e">
        <f t="shared" si="12"/>
        <v>#REF!</v>
      </c>
      <c r="G113" s="349" t="e">
        <f t="shared" si="15"/>
        <v>#REF!</v>
      </c>
      <c r="H113" s="348" t="e">
        <f t="shared" si="16"/>
        <v>#REF!</v>
      </c>
      <c r="I113" s="275"/>
      <c r="J113" s="275" t="e">
        <f t="shared" si="11"/>
        <v>#REF!</v>
      </c>
      <c r="K113" s="277" t="e">
        <f t="shared" si="20"/>
        <v>#REF!</v>
      </c>
      <c r="L113" s="277" t="e">
        <f t="shared" si="17"/>
        <v>#REF!</v>
      </c>
      <c r="M113" s="277"/>
    </row>
    <row r="114" spans="1:13">
      <c r="A114" s="345">
        <v>99</v>
      </c>
      <c r="B114" s="346">
        <f t="shared" si="18"/>
        <v>48061</v>
      </c>
      <c r="C114" s="351" t="e">
        <f t="shared" si="13"/>
        <v>#REF!</v>
      </c>
      <c r="D114" s="348" t="e">
        <f t="shared" si="19"/>
        <v>#REF!</v>
      </c>
      <c r="E114" s="348" t="e">
        <f t="shared" si="14"/>
        <v>#REF!</v>
      </c>
      <c r="F114" s="348" t="e">
        <f t="shared" si="12"/>
        <v>#REF!</v>
      </c>
      <c r="G114" s="349" t="e">
        <f t="shared" si="15"/>
        <v>#REF!</v>
      </c>
      <c r="H114" s="348" t="e">
        <f t="shared" si="16"/>
        <v>#REF!</v>
      </c>
      <c r="I114" s="275"/>
      <c r="J114" s="275" t="e">
        <f t="shared" si="11"/>
        <v>#REF!</v>
      </c>
      <c r="K114" s="277" t="e">
        <f t="shared" si="20"/>
        <v>#REF!</v>
      </c>
      <c r="L114" s="277" t="e">
        <f t="shared" si="17"/>
        <v>#REF!</v>
      </c>
      <c r="M114" s="277"/>
    </row>
    <row r="115" spans="1:13">
      <c r="A115" s="345">
        <v>100</v>
      </c>
      <c r="B115" s="346">
        <f t="shared" si="18"/>
        <v>48092</v>
      </c>
      <c r="C115" s="351" t="e">
        <f t="shared" si="13"/>
        <v>#REF!</v>
      </c>
      <c r="D115" s="348" t="e">
        <f t="shared" si="19"/>
        <v>#REF!</v>
      </c>
      <c r="E115" s="348" t="e">
        <f t="shared" si="14"/>
        <v>#REF!</v>
      </c>
      <c r="F115" s="348" t="e">
        <f t="shared" si="12"/>
        <v>#REF!</v>
      </c>
      <c r="G115" s="349" t="e">
        <f t="shared" si="15"/>
        <v>#REF!</v>
      </c>
      <c r="H115" s="348" t="e">
        <f t="shared" si="16"/>
        <v>#REF!</v>
      </c>
      <c r="I115" s="275"/>
      <c r="J115" s="275" t="e">
        <f t="shared" si="11"/>
        <v>#REF!</v>
      </c>
      <c r="K115" s="277" t="e">
        <f t="shared" si="20"/>
        <v>#REF!</v>
      </c>
      <c r="L115" s="277" t="e">
        <f t="shared" si="17"/>
        <v>#REF!</v>
      </c>
      <c r="M115" s="277"/>
    </row>
    <row r="116" spans="1:13">
      <c r="A116" s="345">
        <v>101</v>
      </c>
      <c r="B116" s="346">
        <f t="shared" si="18"/>
        <v>48122</v>
      </c>
      <c r="C116" s="351" t="e">
        <f t="shared" si="13"/>
        <v>#REF!</v>
      </c>
      <c r="D116" s="348" t="e">
        <f t="shared" si="19"/>
        <v>#REF!</v>
      </c>
      <c r="E116" s="348" t="e">
        <f t="shared" si="14"/>
        <v>#REF!</v>
      </c>
      <c r="F116" s="348" t="e">
        <f t="shared" si="12"/>
        <v>#REF!</v>
      </c>
      <c r="G116" s="349" t="e">
        <f t="shared" si="15"/>
        <v>#REF!</v>
      </c>
      <c r="H116" s="348" t="e">
        <f t="shared" si="16"/>
        <v>#REF!</v>
      </c>
      <c r="I116" s="275"/>
      <c r="J116" s="275" t="e">
        <f t="shared" si="11"/>
        <v>#REF!</v>
      </c>
      <c r="K116" s="277" t="e">
        <f t="shared" si="20"/>
        <v>#REF!</v>
      </c>
      <c r="L116" s="277" t="e">
        <f t="shared" si="17"/>
        <v>#REF!</v>
      </c>
      <c r="M116" s="277"/>
    </row>
    <row r="117" spans="1:13">
      <c r="A117" s="345">
        <v>102</v>
      </c>
      <c r="B117" s="346">
        <f t="shared" si="18"/>
        <v>48153</v>
      </c>
      <c r="C117" s="351" t="e">
        <f t="shared" si="13"/>
        <v>#REF!</v>
      </c>
      <c r="D117" s="348" t="e">
        <f t="shared" si="19"/>
        <v>#REF!</v>
      </c>
      <c r="E117" s="348" t="e">
        <f t="shared" si="14"/>
        <v>#REF!</v>
      </c>
      <c r="F117" s="348" t="e">
        <f t="shared" si="12"/>
        <v>#REF!</v>
      </c>
      <c r="G117" s="349" t="e">
        <f t="shared" si="15"/>
        <v>#REF!</v>
      </c>
      <c r="H117" s="348" t="e">
        <f t="shared" si="16"/>
        <v>#REF!</v>
      </c>
      <c r="I117" s="275"/>
      <c r="J117" s="275" t="e">
        <f t="shared" si="11"/>
        <v>#REF!</v>
      </c>
      <c r="K117" s="277" t="e">
        <f t="shared" si="20"/>
        <v>#REF!</v>
      </c>
      <c r="L117" s="277" t="e">
        <f t="shared" si="17"/>
        <v>#REF!</v>
      </c>
      <c r="M117" s="277"/>
    </row>
    <row r="118" spans="1:13">
      <c r="A118" s="345">
        <v>103</v>
      </c>
      <c r="B118" s="346">
        <f t="shared" si="18"/>
        <v>48183</v>
      </c>
      <c r="C118" s="351" t="e">
        <f t="shared" si="13"/>
        <v>#REF!</v>
      </c>
      <c r="D118" s="348" t="e">
        <f t="shared" si="19"/>
        <v>#REF!</v>
      </c>
      <c r="E118" s="348" t="e">
        <f t="shared" si="14"/>
        <v>#REF!</v>
      </c>
      <c r="F118" s="348" t="e">
        <f t="shared" si="12"/>
        <v>#REF!</v>
      </c>
      <c r="G118" s="349" t="e">
        <f t="shared" si="15"/>
        <v>#REF!</v>
      </c>
      <c r="H118" s="348" t="e">
        <f t="shared" si="16"/>
        <v>#REF!</v>
      </c>
      <c r="I118" s="275"/>
      <c r="J118" s="275" t="e">
        <f t="shared" si="11"/>
        <v>#REF!</v>
      </c>
      <c r="K118" s="277" t="e">
        <f t="shared" si="20"/>
        <v>#REF!</v>
      </c>
      <c r="L118" s="277" t="e">
        <f t="shared" si="17"/>
        <v>#REF!</v>
      </c>
      <c r="M118" s="277"/>
    </row>
    <row r="119" spans="1:13">
      <c r="A119" s="345">
        <v>104</v>
      </c>
      <c r="B119" s="346">
        <f t="shared" si="18"/>
        <v>48214</v>
      </c>
      <c r="C119" s="351" t="e">
        <f t="shared" si="13"/>
        <v>#REF!</v>
      </c>
      <c r="D119" s="348" t="e">
        <f t="shared" si="19"/>
        <v>#REF!</v>
      </c>
      <c r="E119" s="348" t="e">
        <f t="shared" si="14"/>
        <v>#REF!</v>
      </c>
      <c r="F119" s="348" t="e">
        <f t="shared" si="12"/>
        <v>#REF!</v>
      </c>
      <c r="G119" s="349" t="e">
        <f t="shared" si="15"/>
        <v>#REF!</v>
      </c>
      <c r="H119" s="348" t="e">
        <f t="shared" si="16"/>
        <v>#REF!</v>
      </c>
      <c r="I119" s="275"/>
      <c r="J119" s="275" t="e">
        <f t="shared" si="11"/>
        <v>#REF!</v>
      </c>
      <c r="K119" s="277" t="e">
        <f t="shared" si="20"/>
        <v>#REF!</v>
      </c>
      <c r="L119" s="277" t="e">
        <f t="shared" si="17"/>
        <v>#REF!</v>
      </c>
      <c r="M119" s="277"/>
    </row>
    <row r="120" spans="1:13">
      <c r="A120" s="345">
        <v>105</v>
      </c>
      <c r="B120" s="346">
        <f t="shared" si="18"/>
        <v>48245</v>
      </c>
      <c r="C120" s="351" t="e">
        <f t="shared" si="13"/>
        <v>#REF!</v>
      </c>
      <c r="D120" s="348" t="e">
        <f t="shared" si="19"/>
        <v>#REF!</v>
      </c>
      <c r="E120" s="348" t="e">
        <f t="shared" si="14"/>
        <v>#REF!</v>
      </c>
      <c r="F120" s="348" t="e">
        <f t="shared" si="12"/>
        <v>#REF!</v>
      </c>
      <c r="G120" s="349" t="e">
        <f t="shared" si="15"/>
        <v>#REF!</v>
      </c>
      <c r="H120" s="348" t="e">
        <f t="shared" si="16"/>
        <v>#REF!</v>
      </c>
      <c r="I120" s="275"/>
      <c r="J120" s="275" t="e">
        <f t="shared" si="11"/>
        <v>#REF!</v>
      </c>
      <c r="K120" s="277" t="e">
        <f t="shared" si="20"/>
        <v>#REF!</v>
      </c>
      <c r="L120" s="277" t="e">
        <f t="shared" si="17"/>
        <v>#REF!</v>
      </c>
      <c r="M120" s="277"/>
    </row>
    <row r="121" spans="1:13">
      <c r="A121" s="345">
        <v>106</v>
      </c>
      <c r="B121" s="346">
        <f t="shared" si="18"/>
        <v>48274</v>
      </c>
      <c r="C121" s="351" t="e">
        <f t="shared" si="13"/>
        <v>#REF!</v>
      </c>
      <c r="D121" s="348" t="e">
        <f t="shared" si="19"/>
        <v>#REF!</v>
      </c>
      <c r="E121" s="348" t="e">
        <f t="shared" si="14"/>
        <v>#REF!</v>
      </c>
      <c r="F121" s="348" t="e">
        <f t="shared" si="12"/>
        <v>#REF!</v>
      </c>
      <c r="G121" s="349" t="e">
        <f t="shared" si="15"/>
        <v>#REF!</v>
      </c>
      <c r="H121" s="348" t="e">
        <f t="shared" si="16"/>
        <v>#REF!</v>
      </c>
      <c r="I121" s="275"/>
      <c r="J121" s="275" t="e">
        <f t="shared" si="11"/>
        <v>#REF!</v>
      </c>
      <c r="K121" s="277" t="e">
        <f t="shared" si="20"/>
        <v>#REF!</v>
      </c>
      <c r="L121" s="277" t="e">
        <f t="shared" si="17"/>
        <v>#REF!</v>
      </c>
      <c r="M121" s="277"/>
    </row>
    <row r="122" spans="1:13">
      <c r="A122" s="345">
        <v>107</v>
      </c>
      <c r="B122" s="346">
        <f t="shared" si="18"/>
        <v>48305</v>
      </c>
      <c r="C122" s="351" t="e">
        <f t="shared" si="13"/>
        <v>#REF!</v>
      </c>
      <c r="D122" s="348" t="e">
        <f t="shared" si="19"/>
        <v>#REF!</v>
      </c>
      <c r="E122" s="348" t="e">
        <f t="shared" si="14"/>
        <v>#REF!</v>
      </c>
      <c r="F122" s="348" t="e">
        <f t="shared" si="12"/>
        <v>#REF!</v>
      </c>
      <c r="G122" s="349" t="e">
        <f t="shared" si="15"/>
        <v>#REF!</v>
      </c>
      <c r="H122" s="348" t="e">
        <f t="shared" si="16"/>
        <v>#REF!</v>
      </c>
      <c r="I122" s="275"/>
      <c r="J122" s="275" t="e">
        <f t="shared" si="11"/>
        <v>#REF!</v>
      </c>
      <c r="K122" s="277" t="e">
        <f t="shared" si="20"/>
        <v>#REF!</v>
      </c>
      <c r="L122" s="277" t="e">
        <f t="shared" si="17"/>
        <v>#REF!</v>
      </c>
      <c r="M122" s="277"/>
    </row>
    <row r="123" spans="1:13">
      <c r="A123" s="345">
        <v>108</v>
      </c>
      <c r="B123" s="346">
        <f t="shared" si="18"/>
        <v>48335</v>
      </c>
      <c r="C123" s="351" t="e">
        <f t="shared" si="13"/>
        <v>#REF!</v>
      </c>
      <c r="D123" s="348" t="e">
        <f t="shared" si="19"/>
        <v>#REF!</v>
      </c>
      <c r="E123" s="348" t="e">
        <f t="shared" si="14"/>
        <v>#REF!</v>
      </c>
      <c r="F123" s="348" t="e">
        <f t="shared" si="12"/>
        <v>#REF!</v>
      </c>
      <c r="G123" s="349" t="e">
        <f t="shared" si="15"/>
        <v>#REF!</v>
      </c>
      <c r="H123" s="348" t="e">
        <f t="shared" si="16"/>
        <v>#REF!</v>
      </c>
      <c r="I123" s="275"/>
      <c r="J123" s="275" t="e">
        <f t="shared" si="11"/>
        <v>#REF!</v>
      </c>
      <c r="K123" s="277" t="e">
        <f t="shared" si="20"/>
        <v>#REF!</v>
      </c>
      <c r="L123" s="277" t="e">
        <f t="shared" si="17"/>
        <v>#REF!</v>
      </c>
      <c r="M123" s="277"/>
    </row>
    <row r="124" spans="1:13">
      <c r="A124" s="345">
        <v>109</v>
      </c>
      <c r="B124" s="346">
        <f t="shared" si="18"/>
        <v>48366</v>
      </c>
      <c r="C124" s="351" t="e">
        <f t="shared" si="13"/>
        <v>#REF!</v>
      </c>
      <c r="D124" s="348" t="e">
        <f t="shared" si="19"/>
        <v>#REF!</v>
      </c>
      <c r="E124" s="348" t="e">
        <f t="shared" si="14"/>
        <v>#REF!</v>
      </c>
      <c r="F124" s="348" t="e">
        <f t="shared" si="12"/>
        <v>#REF!</v>
      </c>
      <c r="G124" s="349" t="e">
        <f t="shared" si="15"/>
        <v>#REF!</v>
      </c>
      <c r="H124" s="348" t="e">
        <f t="shared" si="16"/>
        <v>#REF!</v>
      </c>
      <c r="I124" s="275"/>
      <c r="J124" s="275" t="e">
        <f t="shared" si="11"/>
        <v>#REF!</v>
      </c>
      <c r="K124" s="277" t="e">
        <f t="shared" si="20"/>
        <v>#REF!</v>
      </c>
      <c r="L124" s="277" t="e">
        <f t="shared" si="17"/>
        <v>#REF!</v>
      </c>
      <c r="M124" s="277"/>
    </row>
    <row r="125" spans="1:13">
      <c r="A125" s="345">
        <v>110</v>
      </c>
      <c r="B125" s="346">
        <f t="shared" si="18"/>
        <v>48396</v>
      </c>
      <c r="C125" s="351" t="e">
        <f t="shared" si="13"/>
        <v>#REF!</v>
      </c>
      <c r="D125" s="348" t="e">
        <f t="shared" si="19"/>
        <v>#REF!</v>
      </c>
      <c r="E125" s="348" t="e">
        <f t="shared" si="14"/>
        <v>#REF!</v>
      </c>
      <c r="F125" s="348" t="e">
        <f t="shared" si="12"/>
        <v>#REF!</v>
      </c>
      <c r="G125" s="349" t="e">
        <f t="shared" si="15"/>
        <v>#REF!</v>
      </c>
      <c r="H125" s="348" t="e">
        <f t="shared" si="16"/>
        <v>#REF!</v>
      </c>
      <c r="I125" s="275"/>
      <c r="J125" s="275" t="e">
        <f t="shared" si="11"/>
        <v>#REF!</v>
      </c>
      <c r="K125" s="277" t="e">
        <f t="shared" si="20"/>
        <v>#REF!</v>
      </c>
      <c r="L125" s="277" t="e">
        <f t="shared" si="17"/>
        <v>#REF!</v>
      </c>
      <c r="M125" s="277"/>
    </row>
    <row r="126" spans="1:13">
      <c r="A126" s="345">
        <v>111</v>
      </c>
      <c r="B126" s="346">
        <f t="shared" si="18"/>
        <v>48427</v>
      </c>
      <c r="C126" s="351" t="e">
        <f t="shared" si="13"/>
        <v>#REF!</v>
      </c>
      <c r="D126" s="348" t="e">
        <f t="shared" si="19"/>
        <v>#REF!</v>
      </c>
      <c r="E126" s="348" t="e">
        <f t="shared" si="14"/>
        <v>#REF!</v>
      </c>
      <c r="F126" s="348" t="e">
        <f t="shared" si="12"/>
        <v>#REF!</v>
      </c>
      <c r="G126" s="349" t="e">
        <f t="shared" si="15"/>
        <v>#REF!</v>
      </c>
      <c r="H126" s="348" t="e">
        <f t="shared" si="16"/>
        <v>#REF!</v>
      </c>
      <c r="I126" s="275"/>
      <c r="J126" s="275" t="e">
        <f t="shared" si="11"/>
        <v>#REF!</v>
      </c>
      <c r="K126" s="277" t="e">
        <f t="shared" si="20"/>
        <v>#REF!</v>
      </c>
      <c r="L126" s="277" t="e">
        <f t="shared" si="17"/>
        <v>#REF!</v>
      </c>
      <c r="M126" s="277"/>
    </row>
    <row r="127" spans="1:13">
      <c r="A127" s="345">
        <v>112</v>
      </c>
      <c r="B127" s="346">
        <f t="shared" si="18"/>
        <v>48458</v>
      </c>
      <c r="C127" s="351" t="e">
        <f t="shared" si="13"/>
        <v>#REF!</v>
      </c>
      <c r="D127" s="348" t="e">
        <f t="shared" si="19"/>
        <v>#REF!</v>
      </c>
      <c r="E127" s="348" t="e">
        <f t="shared" si="14"/>
        <v>#REF!</v>
      </c>
      <c r="F127" s="348" t="e">
        <f t="shared" si="12"/>
        <v>#REF!</v>
      </c>
      <c r="G127" s="349" t="e">
        <f t="shared" si="15"/>
        <v>#REF!</v>
      </c>
      <c r="H127" s="348" t="e">
        <f t="shared" si="16"/>
        <v>#REF!</v>
      </c>
      <c r="I127" s="275"/>
      <c r="J127" s="275" t="e">
        <f t="shared" si="11"/>
        <v>#REF!</v>
      </c>
      <c r="K127" s="277" t="e">
        <f t="shared" si="20"/>
        <v>#REF!</v>
      </c>
      <c r="L127" s="277" t="e">
        <f t="shared" si="17"/>
        <v>#REF!</v>
      </c>
      <c r="M127" s="277"/>
    </row>
    <row r="128" spans="1:13">
      <c r="A128" s="345">
        <v>113</v>
      </c>
      <c r="B128" s="346">
        <f t="shared" si="18"/>
        <v>48488</v>
      </c>
      <c r="C128" s="351" t="e">
        <f t="shared" si="13"/>
        <v>#REF!</v>
      </c>
      <c r="D128" s="348" t="e">
        <f t="shared" si="19"/>
        <v>#REF!</v>
      </c>
      <c r="E128" s="348" t="e">
        <f t="shared" si="14"/>
        <v>#REF!</v>
      </c>
      <c r="F128" s="348" t="e">
        <f t="shared" si="12"/>
        <v>#REF!</v>
      </c>
      <c r="G128" s="349" t="e">
        <f t="shared" si="15"/>
        <v>#REF!</v>
      </c>
      <c r="H128" s="348" t="e">
        <f t="shared" si="16"/>
        <v>#REF!</v>
      </c>
      <c r="I128" s="275"/>
      <c r="J128" s="275" t="e">
        <f t="shared" si="11"/>
        <v>#REF!</v>
      </c>
      <c r="K128" s="277" t="e">
        <f t="shared" si="20"/>
        <v>#REF!</v>
      </c>
      <c r="L128" s="277" t="e">
        <f t="shared" si="17"/>
        <v>#REF!</v>
      </c>
      <c r="M128" s="277"/>
    </row>
    <row r="129" spans="1:13">
      <c r="A129" s="345">
        <v>114</v>
      </c>
      <c r="B129" s="346">
        <f t="shared" si="18"/>
        <v>48519</v>
      </c>
      <c r="C129" s="351" t="e">
        <f t="shared" si="13"/>
        <v>#REF!</v>
      </c>
      <c r="D129" s="348" t="e">
        <f t="shared" si="19"/>
        <v>#REF!</v>
      </c>
      <c r="E129" s="348" t="e">
        <f t="shared" si="14"/>
        <v>#REF!</v>
      </c>
      <c r="F129" s="348" t="e">
        <f t="shared" si="12"/>
        <v>#REF!</v>
      </c>
      <c r="G129" s="349" t="e">
        <f t="shared" si="15"/>
        <v>#REF!</v>
      </c>
      <c r="H129" s="348" t="e">
        <f t="shared" si="16"/>
        <v>#REF!</v>
      </c>
      <c r="I129" s="275"/>
      <c r="J129" s="275" t="e">
        <f t="shared" si="11"/>
        <v>#REF!</v>
      </c>
      <c r="K129" s="277" t="e">
        <f t="shared" si="20"/>
        <v>#REF!</v>
      </c>
      <c r="L129" s="277" t="e">
        <f t="shared" si="17"/>
        <v>#REF!</v>
      </c>
      <c r="M129" s="277"/>
    </row>
    <row r="130" spans="1:13">
      <c r="A130" s="345">
        <v>115</v>
      </c>
      <c r="B130" s="346">
        <f t="shared" si="18"/>
        <v>48549</v>
      </c>
      <c r="C130" s="351" t="e">
        <f t="shared" si="13"/>
        <v>#REF!</v>
      </c>
      <c r="D130" s="348" t="e">
        <f t="shared" si="19"/>
        <v>#REF!</v>
      </c>
      <c r="E130" s="348" t="e">
        <f t="shared" si="14"/>
        <v>#REF!</v>
      </c>
      <c r="F130" s="348" t="e">
        <f t="shared" si="12"/>
        <v>#REF!</v>
      </c>
      <c r="G130" s="349" t="e">
        <f t="shared" si="15"/>
        <v>#REF!</v>
      </c>
      <c r="H130" s="348" t="e">
        <f t="shared" si="16"/>
        <v>#REF!</v>
      </c>
      <c r="I130" s="275"/>
      <c r="J130" s="275" t="e">
        <f t="shared" si="11"/>
        <v>#REF!</v>
      </c>
      <c r="K130" s="277" t="e">
        <f t="shared" si="20"/>
        <v>#REF!</v>
      </c>
      <c r="L130" s="277" t="e">
        <f t="shared" si="17"/>
        <v>#REF!</v>
      </c>
      <c r="M130" s="277"/>
    </row>
    <row r="131" spans="1:13">
      <c r="A131" s="345">
        <v>116</v>
      </c>
      <c r="B131" s="346">
        <f t="shared" si="18"/>
        <v>48580</v>
      </c>
      <c r="C131" s="351" t="e">
        <f t="shared" si="13"/>
        <v>#REF!</v>
      </c>
      <c r="D131" s="348" t="e">
        <f t="shared" si="19"/>
        <v>#REF!</v>
      </c>
      <c r="E131" s="348" t="e">
        <f t="shared" si="14"/>
        <v>#REF!</v>
      </c>
      <c r="F131" s="348" t="e">
        <f t="shared" si="12"/>
        <v>#REF!</v>
      </c>
      <c r="G131" s="349" t="e">
        <f t="shared" si="15"/>
        <v>#REF!</v>
      </c>
      <c r="H131" s="348" t="e">
        <f t="shared" si="16"/>
        <v>#REF!</v>
      </c>
      <c r="I131" s="275"/>
      <c r="J131" s="275" t="e">
        <f t="shared" si="11"/>
        <v>#REF!</v>
      </c>
      <c r="K131" s="277" t="e">
        <f t="shared" si="20"/>
        <v>#REF!</v>
      </c>
      <c r="L131" s="277" t="e">
        <f t="shared" si="17"/>
        <v>#REF!</v>
      </c>
      <c r="M131" s="277"/>
    </row>
    <row r="132" spans="1:13">
      <c r="A132" s="345">
        <v>117</v>
      </c>
      <c r="B132" s="346">
        <f t="shared" si="18"/>
        <v>48611</v>
      </c>
      <c r="C132" s="351" t="e">
        <f t="shared" si="13"/>
        <v>#REF!</v>
      </c>
      <c r="D132" s="348" t="e">
        <f t="shared" si="19"/>
        <v>#REF!</v>
      </c>
      <c r="E132" s="348" t="e">
        <f t="shared" si="14"/>
        <v>#REF!</v>
      </c>
      <c r="F132" s="348" t="e">
        <f t="shared" si="12"/>
        <v>#REF!</v>
      </c>
      <c r="G132" s="349" t="e">
        <f t="shared" si="15"/>
        <v>#REF!</v>
      </c>
      <c r="H132" s="348" t="e">
        <f t="shared" si="16"/>
        <v>#REF!</v>
      </c>
      <c r="I132" s="275"/>
      <c r="J132" s="275" t="e">
        <f t="shared" si="11"/>
        <v>#REF!</v>
      </c>
      <c r="K132" s="277" t="e">
        <f t="shared" si="20"/>
        <v>#REF!</v>
      </c>
      <c r="L132" s="277" t="e">
        <f t="shared" si="17"/>
        <v>#REF!</v>
      </c>
      <c r="M132" s="277"/>
    </row>
    <row r="133" spans="1:13">
      <c r="A133" s="345">
        <v>118</v>
      </c>
      <c r="B133" s="346">
        <f t="shared" si="18"/>
        <v>48639</v>
      </c>
      <c r="C133" s="351" t="e">
        <f t="shared" si="13"/>
        <v>#REF!</v>
      </c>
      <c r="D133" s="348" t="e">
        <f t="shared" si="19"/>
        <v>#REF!</v>
      </c>
      <c r="E133" s="348" t="e">
        <f t="shared" si="14"/>
        <v>#REF!</v>
      </c>
      <c r="F133" s="348" t="e">
        <f t="shared" si="12"/>
        <v>#REF!</v>
      </c>
      <c r="G133" s="349" t="e">
        <f t="shared" si="15"/>
        <v>#REF!</v>
      </c>
      <c r="H133" s="348" t="e">
        <f t="shared" si="16"/>
        <v>#REF!</v>
      </c>
      <c r="I133" s="275"/>
      <c r="J133" s="275" t="e">
        <f t="shared" si="11"/>
        <v>#REF!</v>
      </c>
      <c r="K133" s="277" t="e">
        <f t="shared" si="20"/>
        <v>#REF!</v>
      </c>
      <c r="L133" s="277" t="e">
        <f t="shared" si="17"/>
        <v>#REF!</v>
      </c>
      <c r="M133" s="277"/>
    </row>
    <row r="134" spans="1:13">
      <c r="A134" s="345">
        <v>119</v>
      </c>
      <c r="B134" s="346">
        <f t="shared" si="18"/>
        <v>48670</v>
      </c>
      <c r="C134" s="351" t="e">
        <f t="shared" si="13"/>
        <v>#REF!</v>
      </c>
      <c r="D134" s="348" t="e">
        <f t="shared" si="19"/>
        <v>#REF!</v>
      </c>
      <c r="E134" s="348" t="e">
        <f t="shared" si="14"/>
        <v>#REF!</v>
      </c>
      <c r="F134" s="348" t="e">
        <f t="shared" si="12"/>
        <v>#REF!</v>
      </c>
      <c r="G134" s="349" t="e">
        <f t="shared" si="15"/>
        <v>#REF!</v>
      </c>
      <c r="H134" s="348" t="e">
        <f t="shared" si="16"/>
        <v>#REF!</v>
      </c>
      <c r="I134" s="275"/>
      <c r="J134" s="275" t="e">
        <f t="shared" si="11"/>
        <v>#REF!</v>
      </c>
      <c r="K134" s="277" t="e">
        <f t="shared" si="20"/>
        <v>#REF!</v>
      </c>
      <c r="L134" s="277" t="e">
        <f t="shared" si="17"/>
        <v>#REF!</v>
      </c>
      <c r="M134" s="277"/>
    </row>
    <row r="135" spans="1:13">
      <c r="A135" s="345">
        <v>120</v>
      </c>
      <c r="B135" s="346">
        <f t="shared" si="18"/>
        <v>48700</v>
      </c>
      <c r="C135" s="351" t="e">
        <f t="shared" si="13"/>
        <v>#REF!</v>
      </c>
      <c r="D135" s="348" t="e">
        <f t="shared" si="19"/>
        <v>#REF!</v>
      </c>
      <c r="E135" s="348" t="e">
        <f t="shared" si="14"/>
        <v>#REF!</v>
      </c>
      <c r="F135" s="348" t="e">
        <f t="shared" si="12"/>
        <v>#REF!</v>
      </c>
      <c r="G135" s="349" t="e">
        <f t="shared" si="15"/>
        <v>#REF!</v>
      </c>
      <c r="H135" s="348" t="e">
        <f t="shared" si="16"/>
        <v>#REF!</v>
      </c>
      <c r="I135" s="275"/>
      <c r="J135" s="275" t="e">
        <f t="shared" si="11"/>
        <v>#REF!</v>
      </c>
      <c r="K135" s="277" t="e">
        <f t="shared" si="20"/>
        <v>#REF!</v>
      </c>
      <c r="L135" s="277" t="e">
        <f t="shared" si="17"/>
        <v>#REF!</v>
      </c>
      <c r="M135" s="277"/>
    </row>
    <row r="136" spans="1:13">
      <c r="A136" s="345">
        <v>121</v>
      </c>
      <c r="B136" s="346">
        <f t="shared" si="18"/>
        <v>48731</v>
      </c>
      <c r="C136" s="351" t="e">
        <f t="shared" si="13"/>
        <v>#REF!</v>
      </c>
      <c r="D136" s="348" t="e">
        <f t="shared" si="19"/>
        <v>#REF!</v>
      </c>
      <c r="E136" s="348" t="e">
        <f t="shared" si="14"/>
        <v>#REF!</v>
      </c>
      <c r="F136" s="348" t="e">
        <f t="shared" si="12"/>
        <v>#REF!</v>
      </c>
      <c r="G136" s="349" t="e">
        <f t="shared" si="15"/>
        <v>#REF!</v>
      </c>
      <c r="H136" s="348" t="e">
        <f t="shared" si="16"/>
        <v>#REF!</v>
      </c>
      <c r="I136" s="275"/>
      <c r="J136" s="275" t="e">
        <f t="shared" si="11"/>
        <v>#REF!</v>
      </c>
      <c r="K136" s="277" t="e">
        <f t="shared" si="20"/>
        <v>#REF!</v>
      </c>
      <c r="L136" s="277" t="e">
        <f t="shared" si="17"/>
        <v>#REF!</v>
      </c>
      <c r="M136" s="277"/>
    </row>
    <row r="137" spans="1:13">
      <c r="A137" s="345">
        <v>122</v>
      </c>
      <c r="B137" s="346">
        <f t="shared" si="18"/>
        <v>48761</v>
      </c>
      <c r="C137" s="351" t="e">
        <f t="shared" si="13"/>
        <v>#REF!</v>
      </c>
      <c r="D137" s="348" t="e">
        <f t="shared" si="19"/>
        <v>#REF!</v>
      </c>
      <c r="E137" s="348" t="e">
        <f t="shared" si="14"/>
        <v>#REF!</v>
      </c>
      <c r="F137" s="348" t="e">
        <f t="shared" si="12"/>
        <v>#REF!</v>
      </c>
      <c r="G137" s="349" t="e">
        <f t="shared" si="15"/>
        <v>#REF!</v>
      </c>
      <c r="H137" s="348" t="e">
        <f t="shared" si="16"/>
        <v>#REF!</v>
      </c>
      <c r="I137" s="275"/>
      <c r="J137" s="275" t="e">
        <f t="shared" si="11"/>
        <v>#REF!</v>
      </c>
      <c r="K137" s="277" t="e">
        <f t="shared" si="20"/>
        <v>#REF!</v>
      </c>
      <c r="L137" s="277" t="e">
        <f t="shared" si="17"/>
        <v>#REF!</v>
      </c>
      <c r="M137" s="277"/>
    </row>
    <row r="138" spans="1:13">
      <c r="A138" s="345">
        <v>123</v>
      </c>
      <c r="B138" s="346">
        <f t="shared" si="18"/>
        <v>48792</v>
      </c>
      <c r="C138" s="351" t="e">
        <f t="shared" si="13"/>
        <v>#REF!</v>
      </c>
      <c r="D138" s="348" t="e">
        <f t="shared" si="19"/>
        <v>#REF!</v>
      </c>
      <c r="E138" s="348" t="e">
        <f t="shared" si="14"/>
        <v>#REF!</v>
      </c>
      <c r="F138" s="348" t="e">
        <f t="shared" si="12"/>
        <v>#REF!</v>
      </c>
      <c r="G138" s="349" t="e">
        <f t="shared" si="15"/>
        <v>#REF!</v>
      </c>
      <c r="H138" s="348" t="e">
        <f t="shared" si="16"/>
        <v>#REF!</v>
      </c>
      <c r="I138" s="275"/>
      <c r="J138" s="275" t="e">
        <f t="shared" si="11"/>
        <v>#REF!</v>
      </c>
      <c r="K138" s="277" t="e">
        <f t="shared" si="20"/>
        <v>#REF!</v>
      </c>
      <c r="L138" s="277" t="e">
        <f t="shared" si="17"/>
        <v>#REF!</v>
      </c>
      <c r="M138" s="277"/>
    </row>
    <row r="139" spans="1:13">
      <c r="A139" s="345">
        <v>124</v>
      </c>
      <c r="B139" s="346">
        <f t="shared" si="18"/>
        <v>48823</v>
      </c>
      <c r="C139" s="351" t="e">
        <f t="shared" si="13"/>
        <v>#REF!</v>
      </c>
      <c r="D139" s="348" t="e">
        <f t="shared" si="19"/>
        <v>#REF!</v>
      </c>
      <c r="E139" s="348" t="e">
        <f t="shared" si="14"/>
        <v>#REF!</v>
      </c>
      <c r="F139" s="348" t="e">
        <f t="shared" si="12"/>
        <v>#REF!</v>
      </c>
      <c r="G139" s="349" t="e">
        <f t="shared" si="15"/>
        <v>#REF!</v>
      </c>
      <c r="H139" s="348" t="e">
        <f t="shared" si="16"/>
        <v>#REF!</v>
      </c>
      <c r="I139" s="275"/>
      <c r="J139" s="275" t="e">
        <f t="shared" si="11"/>
        <v>#REF!</v>
      </c>
      <c r="K139" s="277" t="e">
        <f t="shared" si="20"/>
        <v>#REF!</v>
      </c>
      <c r="L139" s="277" t="e">
        <f t="shared" si="17"/>
        <v>#REF!</v>
      </c>
      <c r="M139" s="277"/>
    </row>
    <row r="140" spans="1:13">
      <c r="A140" s="345">
        <v>125</v>
      </c>
      <c r="B140" s="346">
        <f t="shared" si="18"/>
        <v>48853</v>
      </c>
      <c r="C140" s="351" t="e">
        <f t="shared" si="13"/>
        <v>#REF!</v>
      </c>
      <c r="D140" s="348" t="e">
        <f t="shared" si="19"/>
        <v>#REF!</v>
      </c>
      <c r="E140" s="348" t="e">
        <f t="shared" si="14"/>
        <v>#REF!</v>
      </c>
      <c r="F140" s="348" t="e">
        <f t="shared" si="12"/>
        <v>#REF!</v>
      </c>
      <c r="G140" s="349" t="e">
        <f t="shared" si="15"/>
        <v>#REF!</v>
      </c>
      <c r="H140" s="348" t="e">
        <f t="shared" si="16"/>
        <v>#REF!</v>
      </c>
      <c r="I140" s="275"/>
      <c r="J140" s="275" t="e">
        <f t="shared" ref="J140:J203" si="21">$E$10</f>
        <v>#REF!</v>
      </c>
      <c r="K140" s="277" t="e">
        <f t="shared" si="20"/>
        <v>#REF!</v>
      </c>
      <c r="L140" s="277" t="e">
        <f t="shared" si="17"/>
        <v>#REF!</v>
      </c>
      <c r="M140" s="277"/>
    </row>
    <row r="141" spans="1:13">
      <c r="A141" s="345">
        <v>126</v>
      </c>
      <c r="B141" s="346">
        <f t="shared" si="18"/>
        <v>48884</v>
      </c>
      <c r="C141" s="351" t="e">
        <f t="shared" si="13"/>
        <v>#REF!</v>
      </c>
      <c r="D141" s="348" t="e">
        <f t="shared" si="19"/>
        <v>#REF!</v>
      </c>
      <c r="E141" s="348" t="e">
        <f t="shared" si="14"/>
        <v>#REF!</v>
      </c>
      <c r="F141" s="348" t="e">
        <f t="shared" si="12"/>
        <v>#REF!</v>
      </c>
      <c r="G141" s="349" t="e">
        <f t="shared" si="15"/>
        <v>#REF!</v>
      </c>
      <c r="H141" s="348" t="e">
        <f t="shared" si="16"/>
        <v>#REF!</v>
      </c>
      <c r="I141" s="275"/>
      <c r="J141" s="275" t="e">
        <f t="shared" si="21"/>
        <v>#REF!</v>
      </c>
      <c r="K141" s="277" t="e">
        <f t="shared" si="20"/>
        <v>#REF!</v>
      </c>
      <c r="L141" s="277" t="e">
        <f t="shared" si="17"/>
        <v>#REF!</v>
      </c>
      <c r="M141" s="277"/>
    </row>
    <row r="142" spans="1:13">
      <c r="A142" s="345">
        <v>127</v>
      </c>
      <c r="B142" s="346">
        <f t="shared" si="18"/>
        <v>48914</v>
      </c>
      <c r="C142" s="351" t="e">
        <f t="shared" si="13"/>
        <v>#REF!</v>
      </c>
      <c r="D142" s="348" t="e">
        <f t="shared" si="19"/>
        <v>#REF!</v>
      </c>
      <c r="E142" s="348" t="e">
        <f t="shared" si="14"/>
        <v>#REF!</v>
      </c>
      <c r="F142" s="348" t="e">
        <f t="shared" si="12"/>
        <v>#REF!</v>
      </c>
      <c r="G142" s="349" t="e">
        <f t="shared" si="15"/>
        <v>#REF!</v>
      </c>
      <c r="H142" s="348" t="e">
        <f t="shared" si="16"/>
        <v>#REF!</v>
      </c>
      <c r="I142" s="275"/>
      <c r="J142" s="275" t="e">
        <f t="shared" si="21"/>
        <v>#REF!</v>
      </c>
      <c r="K142" s="277" t="e">
        <f t="shared" si="20"/>
        <v>#REF!</v>
      </c>
      <c r="L142" s="277" t="e">
        <f t="shared" si="17"/>
        <v>#REF!</v>
      </c>
      <c r="M142" s="277"/>
    </row>
    <row r="143" spans="1:13">
      <c r="A143" s="345">
        <v>128</v>
      </c>
      <c r="B143" s="346">
        <f t="shared" si="18"/>
        <v>48945</v>
      </c>
      <c r="C143" s="351" t="e">
        <f t="shared" si="13"/>
        <v>#REF!</v>
      </c>
      <c r="D143" s="348" t="e">
        <f t="shared" si="19"/>
        <v>#REF!</v>
      </c>
      <c r="E143" s="348" t="e">
        <f t="shared" si="14"/>
        <v>#REF!</v>
      </c>
      <c r="F143" s="348" t="e">
        <f t="shared" si="12"/>
        <v>#REF!</v>
      </c>
      <c r="G143" s="349" t="e">
        <f t="shared" si="15"/>
        <v>#REF!</v>
      </c>
      <c r="H143" s="348" t="e">
        <f t="shared" si="16"/>
        <v>#REF!</v>
      </c>
      <c r="I143" s="275"/>
      <c r="J143" s="275" t="e">
        <f t="shared" si="21"/>
        <v>#REF!</v>
      </c>
      <c r="K143" s="277" t="e">
        <f t="shared" si="20"/>
        <v>#REF!</v>
      </c>
      <c r="L143" s="277" t="e">
        <f t="shared" si="17"/>
        <v>#REF!</v>
      </c>
      <c r="M143" s="277"/>
    </row>
    <row r="144" spans="1:13">
      <c r="A144" s="345">
        <v>129</v>
      </c>
      <c r="B144" s="346">
        <f t="shared" si="18"/>
        <v>48976</v>
      </c>
      <c r="C144" s="351" t="e">
        <f t="shared" si="13"/>
        <v>#REF!</v>
      </c>
      <c r="D144" s="348" t="e">
        <f t="shared" si="19"/>
        <v>#REF!</v>
      </c>
      <c r="E144" s="348" t="e">
        <f t="shared" si="14"/>
        <v>#REF!</v>
      </c>
      <c r="F144" s="348" t="e">
        <f t="shared" ref="F144:F207" si="22">H143*$E$10%/12</f>
        <v>#REF!</v>
      </c>
      <c r="G144" s="349" t="e">
        <f t="shared" si="15"/>
        <v>#REF!</v>
      </c>
      <c r="H144" s="348" t="e">
        <f t="shared" si="16"/>
        <v>#REF!</v>
      </c>
      <c r="I144" s="275"/>
      <c r="J144" s="275" t="e">
        <f t="shared" si="21"/>
        <v>#REF!</v>
      </c>
      <c r="K144" s="277" t="e">
        <f t="shared" si="20"/>
        <v>#REF!</v>
      </c>
      <c r="L144" s="277" t="e">
        <f t="shared" si="17"/>
        <v>#REF!</v>
      </c>
      <c r="M144" s="277"/>
    </row>
    <row r="145" spans="1:13">
      <c r="A145" s="345">
        <v>130</v>
      </c>
      <c r="B145" s="346">
        <f t="shared" si="18"/>
        <v>49004</v>
      </c>
      <c r="C145" s="351" t="e">
        <f t="shared" ref="C145:C208" si="23">L145</f>
        <v>#REF!</v>
      </c>
      <c r="D145" s="348" t="e">
        <f t="shared" si="19"/>
        <v>#REF!</v>
      </c>
      <c r="E145" s="348" t="e">
        <f t="shared" ref="E145:E208" si="24">D145-F145</f>
        <v>#REF!</v>
      </c>
      <c r="F145" s="348" t="e">
        <f t="shared" si="22"/>
        <v>#REF!</v>
      </c>
      <c r="G145" s="349" t="e">
        <f t="shared" ref="G145:G208" si="25">K145</f>
        <v>#REF!</v>
      </c>
      <c r="H145" s="348" t="e">
        <f t="shared" ref="H145:H208" si="26">H144-E145</f>
        <v>#REF!</v>
      </c>
      <c r="I145" s="275"/>
      <c r="J145" s="275" t="e">
        <f t="shared" si="21"/>
        <v>#REF!</v>
      </c>
      <c r="K145" s="277" t="e">
        <f t="shared" si="20"/>
        <v>#REF!</v>
      </c>
      <c r="L145" s="277" t="e">
        <f t="shared" ref="L145:L208" si="27">E145+K145</f>
        <v>#REF!</v>
      </c>
      <c r="M145" s="277"/>
    </row>
    <row r="146" spans="1:13">
      <c r="A146" s="345">
        <v>131</v>
      </c>
      <c r="B146" s="346">
        <f t="shared" ref="B146:B209" si="28">DATE(YEAR(B145),MONTH(B145)+1,DAY(B145))</f>
        <v>49035</v>
      </c>
      <c r="C146" s="351" t="e">
        <f t="shared" si="23"/>
        <v>#REF!</v>
      </c>
      <c r="D146" s="348" t="e">
        <f t="shared" ref="D146:D209" si="29">D145</f>
        <v>#REF!</v>
      </c>
      <c r="E146" s="348" t="e">
        <f t="shared" si="24"/>
        <v>#REF!</v>
      </c>
      <c r="F146" s="348" t="e">
        <f t="shared" si="22"/>
        <v>#REF!</v>
      </c>
      <c r="G146" s="349" t="e">
        <f t="shared" si="25"/>
        <v>#REF!</v>
      </c>
      <c r="H146" s="348" t="e">
        <f t="shared" si="26"/>
        <v>#REF!</v>
      </c>
      <c r="I146" s="275"/>
      <c r="J146" s="275" t="e">
        <f t="shared" si="21"/>
        <v>#REF!</v>
      </c>
      <c r="K146" s="277" t="e">
        <f t="shared" ref="K146:K209" si="30">H145*J146%/12</f>
        <v>#REF!</v>
      </c>
      <c r="L146" s="277" t="e">
        <f t="shared" si="27"/>
        <v>#REF!</v>
      </c>
      <c r="M146" s="277"/>
    </row>
    <row r="147" spans="1:13">
      <c r="A147" s="345">
        <v>132</v>
      </c>
      <c r="B147" s="346">
        <f t="shared" si="28"/>
        <v>49065</v>
      </c>
      <c r="C147" s="351" t="e">
        <f t="shared" si="23"/>
        <v>#REF!</v>
      </c>
      <c r="D147" s="348" t="e">
        <f t="shared" si="29"/>
        <v>#REF!</v>
      </c>
      <c r="E147" s="348" t="e">
        <f t="shared" si="24"/>
        <v>#REF!</v>
      </c>
      <c r="F147" s="348" t="e">
        <f t="shared" si="22"/>
        <v>#REF!</v>
      </c>
      <c r="G147" s="349" t="e">
        <f t="shared" si="25"/>
        <v>#REF!</v>
      </c>
      <c r="H147" s="348" t="e">
        <f t="shared" si="26"/>
        <v>#REF!</v>
      </c>
      <c r="I147" s="275"/>
      <c r="J147" s="275" t="e">
        <f t="shared" si="21"/>
        <v>#REF!</v>
      </c>
      <c r="K147" s="277" t="e">
        <f t="shared" si="30"/>
        <v>#REF!</v>
      </c>
      <c r="L147" s="277" t="e">
        <f t="shared" si="27"/>
        <v>#REF!</v>
      </c>
      <c r="M147" s="277"/>
    </row>
    <row r="148" spans="1:13">
      <c r="A148" s="345">
        <v>133</v>
      </c>
      <c r="B148" s="346">
        <f t="shared" si="28"/>
        <v>49096</v>
      </c>
      <c r="C148" s="351" t="e">
        <f t="shared" si="23"/>
        <v>#REF!</v>
      </c>
      <c r="D148" s="348" t="e">
        <f t="shared" si="29"/>
        <v>#REF!</v>
      </c>
      <c r="E148" s="348" t="e">
        <f t="shared" si="24"/>
        <v>#REF!</v>
      </c>
      <c r="F148" s="348" t="e">
        <f t="shared" si="22"/>
        <v>#REF!</v>
      </c>
      <c r="G148" s="349" t="e">
        <f t="shared" si="25"/>
        <v>#REF!</v>
      </c>
      <c r="H148" s="348" t="e">
        <f t="shared" si="26"/>
        <v>#REF!</v>
      </c>
      <c r="I148" s="275"/>
      <c r="J148" s="275" t="e">
        <f t="shared" si="21"/>
        <v>#REF!</v>
      </c>
      <c r="K148" s="277" t="e">
        <f t="shared" si="30"/>
        <v>#REF!</v>
      </c>
      <c r="L148" s="277" t="e">
        <f t="shared" si="27"/>
        <v>#REF!</v>
      </c>
      <c r="M148" s="277"/>
    </row>
    <row r="149" spans="1:13">
      <c r="A149" s="345">
        <v>134</v>
      </c>
      <c r="B149" s="346">
        <f t="shared" si="28"/>
        <v>49126</v>
      </c>
      <c r="C149" s="351" t="e">
        <f t="shared" si="23"/>
        <v>#REF!</v>
      </c>
      <c r="D149" s="348" t="e">
        <f t="shared" si="29"/>
        <v>#REF!</v>
      </c>
      <c r="E149" s="348" t="e">
        <f t="shared" si="24"/>
        <v>#REF!</v>
      </c>
      <c r="F149" s="348" t="e">
        <f t="shared" si="22"/>
        <v>#REF!</v>
      </c>
      <c r="G149" s="349" t="e">
        <f t="shared" si="25"/>
        <v>#REF!</v>
      </c>
      <c r="H149" s="348" t="e">
        <f t="shared" si="26"/>
        <v>#REF!</v>
      </c>
      <c r="I149" s="275"/>
      <c r="J149" s="275" t="e">
        <f t="shared" si="21"/>
        <v>#REF!</v>
      </c>
      <c r="K149" s="277" t="e">
        <f t="shared" si="30"/>
        <v>#REF!</v>
      </c>
      <c r="L149" s="277" t="e">
        <f t="shared" si="27"/>
        <v>#REF!</v>
      </c>
      <c r="M149" s="277"/>
    </row>
    <row r="150" spans="1:13">
      <c r="A150" s="345">
        <v>135</v>
      </c>
      <c r="B150" s="346">
        <f t="shared" si="28"/>
        <v>49157</v>
      </c>
      <c r="C150" s="351" t="e">
        <f t="shared" si="23"/>
        <v>#REF!</v>
      </c>
      <c r="D150" s="348" t="e">
        <f t="shared" si="29"/>
        <v>#REF!</v>
      </c>
      <c r="E150" s="348" t="e">
        <f t="shared" si="24"/>
        <v>#REF!</v>
      </c>
      <c r="F150" s="348" t="e">
        <f t="shared" si="22"/>
        <v>#REF!</v>
      </c>
      <c r="G150" s="349" t="e">
        <f t="shared" si="25"/>
        <v>#REF!</v>
      </c>
      <c r="H150" s="348" t="e">
        <f t="shared" si="26"/>
        <v>#REF!</v>
      </c>
      <c r="I150" s="275"/>
      <c r="J150" s="275" t="e">
        <f t="shared" si="21"/>
        <v>#REF!</v>
      </c>
      <c r="K150" s="277" t="e">
        <f t="shared" si="30"/>
        <v>#REF!</v>
      </c>
      <c r="L150" s="277" t="e">
        <f t="shared" si="27"/>
        <v>#REF!</v>
      </c>
      <c r="M150" s="277"/>
    </row>
    <row r="151" spans="1:13">
      <c r="A151" s="345">
        <v>136</v>
      </c>
      <c r="B151" s="346">
        <f t="shared" si="28"/>
        <v>49188</v>
      </c>
      <c r="C151" s="351" t="e">
        <f t="shared" si="23"/>
        <v>#REF!</v>
      </c>
      <c r="D151" s="348" t="e">
        <f t="shared" si="29"/>
        <v>#REF!</v>
      </c>
      <c r="E151" s="348" t="e">
        <f t="shared" si="24"/>
        <v>#REF!</v>
      </c>
      <c r="F151" s="348" t="e">
        <f t="shared" si="22"/>
        <v>#REF!</v>
      </c>
      <c r="G151" s="349" t="e">
        <f t="shared" si="25"/>
        <v>#REF!</v>
      </c>
      <c r="H151" s="348" t="e">
        <f t="shared" si="26"/>
        <v>#REF!</v>
      </c>
      <c r="I151" s="275"/>
      <c r="J151" s="275" t="e">
        <f t="shared" si="21"/>
        <v>#REF!</v>
      </c>
      <c r="K151" s="277" t="e">
        <f t="shared" si="30"/>
        <v>#REF!</v>
      </c>
      <c r="L151" s="277" t="e">
        <f t="shared" si="27"/>
        <v>#REF!</v>
      </c>
      <c r="M151" s="277"/>
    </row>
    <row r="152" spans="1:13">
      <c r="A152" s="345">
        <v>137</v>
      </c>
      <c r="B152" s="346">
        <f t="shared" si="28"/>
        <v>49218</v>
      </c>
      <c r="C152" s="351" t="e">
        <f t="shared" si="23"/>
        <v>#REF!</v>
      </c>
      <c r="D152" s="348" t="e">
        <f t="shared" si="29"/>
        <v>#REF!</v>
      </c>
      <c r="E152" s="348" t="e">
        <f t="shared" si="24"/>
        <v>#REF!</v>
      </c>
      <c r="F152" s="348" t="e">
        <f t="shared" si="22"/>
        <v>#REF!</v>
      </c>
      <c r="G152" s="349" t="e">
        <f t="shared" si="25"/>
        <v>#REF!</v>
      </c>
      <c r="H152" s="348" t="e">
        <f t="shared" si="26"/>
        <v>#REF!</v>
      </c>
      <c r="I152" s="275"/>
      <c r="J152" s="275" t="e">
        <f t="shared" si="21"/>
        <v>#REF!</v>
      </c>
      <c r="K152" s="277" t="e">
        <f t="shared" si="30"/>
        <v>#REF!</v>
      </c>
      <c r="L152" s="277" t="e">
        <f t="shared" si="27"/>
        <v>#REF!</v>
      </c>
      <c r="M152" s="277"/>
    </row>
    <row r="153" spans="1:13">
      <c r="A153" s="345">
        <v>138</v>
      </c>
      <c r="B153" s="346">
        <f t="shared" si="28"/>
        <v>49249</v>
      </c>
      <c r="C153" s="351" t="e">
        <f t="shared" si="23"/>
        <v>#REF!</v>
      </c>
      <c r="D153" s="348" t="e">
        <f t="shared" si="29"/>
        <v>#REF!</v>
      </c>
      <c r="E153" s="348" t="e">
        <f t="shared" si="24"/>
        <v>#REF!</v>
      </c>
      <c r="F153" s="348" t="e">
        <f t="shared" si="22"/>
        <v>#REF!</v>
      </c>
      <c r="G153" s="349" t="e">
        <f t="shared" si="25"/>
        <v>#REF!</v>
      </c>
      <c r="H153" s="348" t="e">
        <f t="shared" si="26"/>
        <v>#REF!</v>
      </c>
      <c r="I153" s="275"/>
      <c r="J153" s="275" t="e">
        <f t="shared" si="21"/>
        <v>#REF!</v>
      </c>
      <c r="K153" s="277" t="e">
        <f t="shared" si="30"/>
        <v>#REF!</v>
      </c>
      <c r="L153" s="277" t="e">
        <f t="shared" si="27"/>
        <v>#REF!</v>
      </c>
      <c r="M153" s="277"/>
    </row>
    <row r="154" spans="1:13">
      <c r="A154" s="345">
        <v>139</v>
      </c>
      <c r="B154" s="346">
        <f t="shared" si="28"/>
        <v>49279</v>
      </c>
      <c r="C154" s="351" t="e">
        <f t="shared" si="23"/>
        <v>#REF!</v>
      </c>
      <c r="D154" s="348" t="e">
        <f t="shared" si="29"/>
        <v>#REF!</v>
      </c>
      <c r="E154" s="348" t="e">
        <f t="shared" si="24"/>
        <v>#REF!</v>
      </c>
      <c r="F154" s="348" t="e">
        <f t="shared" si="22"/>
        <v>#REF!</v>
      </c>
      <c r="G154" s="349" t="e">
        <f t="shared" si="25"/>
        <v>#REF!</v>
      </c>
      <c r="H154" s="348" t="e">
        <f t="shared" si="26"/>
        <v>#REF!</v>
      </c>
      <c r="I154" s="275"/>
      <c r="J154" s="275" t="e">
        <f t="shared" si="21"/>
        <v>#REF!</v>
      </c>
      <c r="K154" s="277" t="e">
        <f t="shared" si="30"/>
        <v>#REF!</v>
      </c>
      <c r="L154" s="277" t="e">
        <f t="shared" si="27"/>
        <v>#REF!</v>
      </c>
      <c r="M154" s="277"/>
    </row>
    <row r="155" spans="1:13">
      <c r="A155" s="345">
        <v>140</v>
      </c>
      <c r="B155" s="346">
        <f t="shared" si="28"/>
        <v>49310</v>
      </c>
      <c r="C155" s="351" t="e">
        <f t="shared" si="23"/>
        <v>#REF!</v>
      </c>
      <c r="D155" s="348" t="e">
        <f t="shared" si="29"/>
        <v>#REF!</v>
      </c>
      <c r="E155" s="348" t="e">
        <f t="shared" si="24"/>
        <v>#REF!</v>
      </c>
      <c r="F155" s="348" t="e">
        <f t="shared" si="22"/>
        <v>#REF!</v>
      </c>
      <c r="G155" s="349" t="e">
        <f t="shared" si="25"/>
        <v>#REF!</v>
      </c>
      <c r="H155" s="348" t="e">
        <f t="shared" si="26"/>
        <v>#REF!</v>
      </c>
      <c r="I155" s="275"/>
      <c r="J155" s="275" t="e">
        <f t="shared" si="21"/>
        <v>#REF!</v>
      </c>
      <c r="K155" s="277" t="e">
        <f t="shared" si="30"/>
        <v>#REF!</v>
      </c>
      <c r="L155" s="277" t="e">
        <f t="shared" si="27"/>
        <v>#REF!</v>
      </c>
      <c r="M155" s="277"/>
    </row>
    <row r="156" spans="1:13">
      <c r="A156" s="345">
        <v>141</v>
      </c>
      <c r="B156" s="346">
        <f t="shared" si="28"/>
        <v>49341</v>
      </c>
      <c r="C156" s="351" t="e">
        <f t="shared" si="23"/>
        <v>#REF!</v>
      </c>
      <c r="D156" s="348" t="e">
        <f t="shared" si="29"/>
        <v>#REF!</v>
      </c>
      <c r="E156" s="348" t="e">
        <f t="shared" si="24"/>
        <v>#REF!</v>
      </c>
      <c r="F156" s="348" t="e">
        <f t="shared" si="22"/>
        <v>#REF!</v>
      </c>
      <c r="G156" s="349" t="e">
        <f t="shared" si="25"/>
        <v>#REF!</v>
      </c>
      <c r="H156" s="348" t="e">
        <f t="shared" si="26"/>
        <v>#REF!</v>
      </c>
      <c r="I156" s="275"/>
      <c r="J156" s="275" t="e">
        <f t="shared" si="21"/>
        <v>#REF!</v>
      </c>
      <c r="K156" s="277" t="e">
        <f t="shared" si="30"/>
        <v>#REF!</v>
      </c>
      <c r="L156" s="277" t="e">
        <f t="shared" si="27"/>
        <v>#REF!</v>
      </c>
      <c r="M156" s="277"/>
    </row>
    <row r="157" spans="1:13">
      <c r="A157" s="345">
        <v>142</v>
      </c>
      <c r="B157" s="346">
        <f t="shared" si="28"/>
        <v>49369</v>
      </c>
      <c r="C157" s="351" t="e">
        <f t="shared" si="23"/>
        <v>#REF!</v>
      </c>
      <c r="D157" s="348" t="e">
        <f t="shared" si="29"/>
        <v>#REF!</v>
      </c>
      <c r="E157" s="348" t="e">
        <f t="shared" si="24"/>
        <v>#REF!</v>
      </c>
      <c r="F157" s="348" t="e">
        <f t="shared" si="22"/>
        <v>#REF!</v>
      </c>
      <c r="G157" s="349" t="e">
        <f t="shared" si="25"/>
        <v>#REF!</v>
      </c>
      <c r="H157" s="348" t="e">
        <f t="shared" si="26"/>
        <v>#REF!</v>
      </c>
      <c r="I157" s="275"/>
      <c r="J157" s="275" t="e">
        <f t="shared" si="21"/>
        <v>#REF!</v>
      </c>
      <c r="K157" s="277" t="e">
        <f t="shared" si="30"/>
        <v>#REF!</v>
      </c>
      <c r="L157" s="277" t="e">
        <f t="shared" si="27"/>
        <v>#REF!</v>
      </c>
      <c r="M157" s="277"/>
    </row>
    <row r="158" spans="1:13">
      <c r="A158" s="345">
        <v>143</v>
      </c>
      <c r="B158" s="346">
        <f t="shared" si="28"/>
        <v>49400</v>
      </c>
      <c r="C158" s="351" t="e">
        <f t="shared" si="23"/>
        <v>#REF!</v>
      </c>
      <c r="D158" s="348" t="e">
        <f t="shared" si="29"/>
        <v>#REF!</v>
      </c>
      <c r="E158" s="348" t="e">
        <f t="shared" si="24"/>
        <v>#REF!</v>
      </c>
      <c r="F158" s="348" t="e">
        <f t="shared" si="22"/>
        <v>#REF!</v>
      </c>
      <c r="G158" s="349" t="e">
        <f t="shared" si="25"/>
        <v>#REF!</v>
      </c>
      <c r="H158" s="348" t="e">
        <f t="shared" si="26"/>
        <v>#REF!</v>
      </c>
      <c r="I158" s="275"/>
      <c r="J158" s="275" t="e">
        <f t="shared" si="21"/>
        <v>#REF!</v>
      </c>
      <c r="K158" s="277" t="e">
        <f t="shared" si="30"/>
        <v>#REF!</v>
      </c>
      <c r="L158" s="277" t="e">
        <f t="shared" si="27"/>
        <v>#REF!</v>
      </c>
      <c r="M158" s="277"/>
    </row>
    <row r="159" spans="1:13">
      <c r="A159" s="345">
        <v>144</v>
      </c>
      <c r="B159" s="346">
        <f t="shared" si="28"/>
        <v>49430</v>
      </c>
      <c r="C159" s="351" t="e">
        <f t="shared" si="23"/>
        <v>#REF!</v>
      </c>
      <c r="D159" s="348" t="e">
        <f t="shared" si="29"/>
        <v>#REF!</v>
      </c>
      <c r="E159" s="348" t="e">
        <f t="shared" si="24"/>
        <v>#REF!</v>
      </c>
      <c r="F159" s="348" t="e">
        <f t="shared" si="22"/>
        <v>#REF!</v>
      </c>
      <c r="G159" s="349" t="e">
        <f t="shared" si="25"/>
        <v>#REF!</v>
      </c>
      <c r="H159" s="348" t="e">
        <f t="shared" si="26"/>
        <v>#REF!</v>
      </c>
      <c r="I159" s="275"/>
      <c r="J159" s="275" t="e">
        <f t="shared" si="21"/>
        <v>#REF!</v>
      </c>
      <c r="K159" s="277" t="e">
        <f t="shared" si="30"/>
        <v>#REF!</v>
      </c>
      <c r="L159" s="277" t="e">
        <f t="shared" si="27"/>
        <v>#REF!</v>
      </c>
      <c r="M159" s="277"/>
    </row>
    <row r="160" spans="1:13">
      <c r="A160" s="345">
        <v>145</v>
      </c>
      <c r="B160" s="346">
        <f t="shared" si="28"/>
        <v>49461</v>
      </c>
      <c r="C160" s="351" t="e">
        <f t="shared" si="23"/>
        <v>#REF!</v>
      </c>
      <c r="D160" s="348" t="e">
        <f t="shared" si="29"/>
        <v>#REF!</v>
      </c>
      <c r="E160" s="348" t="e">
        <f t="shared" si="24"/>
        <v>#REF!</v>
      </c>
      <c r="F160" s="348" t="e">
        <f t="shared" si="22"/>
        <v>#REF!</v>
      </c>
      <c r="G160" s="349" t="e">
        <f t="shared" si="25"/>
        <v>#REF!</v>
      </c>
      <c r="H160" s="348" t="e">
        <f t="shared" si="26"/>
        <v>#REF!</v>
      </c>
      <c r="I160" s="275"/>
      <c r="J160" s="275" t="e">
        <f t="shared" si="21"/>
        <v>#REF!</v>
      </c>
      <c r="K160" s="277" t="e">
        <f t="shared" si="30"/>
        <v>#REF!</v>
      </c>
      <c r="L160" s="277" t="e">
        <f t="shared" si="27"/>
        <v>#REF!</v>
      </c>
      <c r="M160" s="277"/>
    </row>
    <row r="161" spans="1:13">
      <c r="A161" s="345">
        <v>146</v>
      </c>
      <c r="B161" s="346">
        <f t="shared" si="28"/>
        <v>49491</v>
      </c>
      <c r="C161" s="351" t="e">
        <f t="shared" si="23"/>
        <v>#REF!</v>
      </c>
      <c r="D161" s="348" t="e">
        <f t="shared" si="29"/>
        <v>#REF!</v>
      </c>
      <c r="E161" s="348" t="e">
        <f t="shared" si="24"/>
        <v>#REF!</v>
      </c>
      <c r="F161" s="348" t="e">
        <f t="shared" si="22"/>
        <v>#REF!</v>
      </c>
      <c r="G161" s="349" t="e">
        <f t="shared" si="25"/>
        <v>#REF!</v>
      </c>
      <c r="H161" s="348" t="e">
        <f t="shared" si="26"/>
        <v>#REF!</v>
      </c>
      <c r="I161" s="275"/>
      <c r="J161" s="275" t="e">
        <f t="shared" si="21"/>
        <v>#REF!</v>
      </c>
      <c r="K161" s="277" t="e">
        <f t="shared" si="30"/>
        <v>#REF!</v>
      </c>
      <c r="L161" s="277" t="e">
        <f t="shared" si="27"/>
        <v>#REF!</v>
      </c>
      <c r="M161" s="277"/>
    </row>
    <row r="162" spans="1:13">
      <c r="A162" s="345">
        <v>147</v>
      </c>
      <c r="B162" s="346">
        <f t="shared" si="28"/>
        <v>49522</v>
      </c>
      <c r="C162" s="351" t="e">
        <f t="shared" si="23"/>
        <v>#REF!</v>
      </c>
      <c r="D162" s="348" t="e">
        <f t="shared" si="29"/>
        <v>#REF!</v>
      </c>
      <c r="E162" s="348" t="e">
        <f t="shared" si="24"/>
        <v>#REF!</v>
      </c>
      <c r="F162" s="348" t="e">
        <f t="shared" si="22"/>
        <v>#REF!</v>
      </c>
      <c r="G162" s="349" t="e">
        <f t="shared" si="25"/>
        <v>#REF!</v>
      </c>
      <c r="H162" s="348" t="e">
        <f t="shared" si="26"/>
        <v>#REF!</v>
      </c>
      <c r="I162" s="275"/>
      <c r="J162" s="275" t="e">
        <f t="shared" si="21"/>
        <v>#REF!</v>
      </c>
      <c r="K162" s="277" t="e">
        <f t="shared" si="30"/>
        <v>#REF!</v>
      </c>
      <c r="L162" s="277" t="e">
        <f t="shared" si="27"/>
        <v>#REF!</v>
      </c>
      <c r="M162" s="277"/>
    </row>
    <row r="163" spans="1:13">
      <c r="A163" s="345">
        <v>148</v>
      </c>
      <c r="B163" s="346">
        <f t="shared" si="28"/>
        <v>49553</v>
      </c>
      <c r="C163" s="351" t="e">
        <f t="shared" si="23"/>
        <v>#REF!</v>
      </c>
      <c r="D163" s="348" t="e">
        <f t="shared" si="29"/>
        <v>#REF!</v>
      </c>
      <c r="E163" s="348" t="e">
        <f t="shared" si="24"/>
        <v>#REF!</v>
      </c>
      <c r="F163" s="348" t="e">
        <f t="shared" si="22"/>
        <v>#REF!</v>
      </c>
      <c r="G163" s="349" t="e">
        <f t="shared" si="25"/>
        <v>#REF!</v>
      </c>
      <c r="H163" s="348" t="e">
        <f t="shared" si="26"/>
        <v>#REF!</v>
      </c>
      <c r="I163" s="275"/>
      <c r="J163" s="275" t="e">
        <f t="shared" si="21"/>
        <v>#REF!</v>
      </c>
      <c r="K163" s="277" t="e">
        <f t="shared" si="30"/>
        <v>#REF!</v>
      </c>
      <c r="L163" s="277" t="e">
        <f t="shared" si="27"/>
        <v>#REF!</v>
      </c>
      <c r="M163" s="277"/>
    </row>
    <row r="164" spans="1:13">
      <c r="A164" s="345">
        <v>149</v>
      </c>
      <c r="B164" s="346">
        <f t="shared" si="28"/>
        <v>49583</v>
      </c>
      <c r="C164" s="351" t="e">
        <f t="shared" si="23"/>
        <v>#REF!</v>
      </c>
      <c r="D164" s="348" t="e">
        <f t="shared" si="29"/>
        <v>#REF!</v>
      </c>
      <c r="E164" s="348" t="e">
        <f t="shared" si="24"/>
        <v>#REF!</v>
      </c>
      <c r="F164" s="348" t="e">
        <f t="shared" si="22"/>
        <v>#REF!</v>
      </c>
      <c r="G164" s="349" t="e">
        <f t="shared" si="25"/>
        <v>#REF!</v>
      </c>
      <c r="H164" s="348" t="e">
        <f t="shared" si="26"/>
        <v>#REF!</v>
      </c>
      <c r="I164" s="275"/>
      <c r="J164" s="275" t="e">
        <f t="shared" si="21"/>
        <v>#REF!</v>
      </c>
      <c r="K164" s="277" t="e">
        <f t="shared" si="30"/>
        <v>#REF!</v>
      </c>
      <c r="L164" s="277" t="e">
        <f t="shared" si="27"/>
        <v>#REF!</v>
      </c>
      <c r="M164" s="277"/>
    </row>
    <row r="165" spans="1:13">
      <c r="A165" s="345">
        <v>150</v>
      </c>
      <c r="B165" s="346">
        <f t="shared" si="28"/>
        <v>49614</v>
      </c>
      <c r="C165" s="351" t="e">
        <f t="shared" si="23"/>
        <v>#REF!</v>
      </c>
      <c r="D165" s="348" t="e">
        <f t="shared" si="29"/>
        <v>#REF!</v>
      </c>
      <c r="E165" s="348" t="e">
        <f t="shared" si="24"/>
        <v>#REF!</v>
      </c>
      <c r="F165" s="348" t="e">
        <f t="shared" si="22"/>
        <v>#REF!</v>
      </c>
      <c r="G165" s="349" t="e">
        <f t="shared" si="25"/>
        <v>#REF!</v>
      </c>
      <c r="H165" s="348" t="e">
        <f t="shared" si="26"/>
        <v>#REF!</v>
      </c>
      <c r="I165" s="275"/>
      <c r="J165" s="275" t="e">
        <f t="shared" si="21"/>
        <v>#REF!</v>
      </c>
      <c r="K165" s="277" t="e">
        <f t="shared" si="30"/>
        <v>#REF!</v>
      </c>
      <c r="L165" s="277" t="e">
        <f t="shared" si="27"/>
        <v>#REF!</v>
      </c>
      <c r="M165" s="277"/>
    </row>
    <row r="166" spans="1:13">
      <c r="A166" s="345">
        <v>151</v>
      </c>
      <c r="B166" s="346">
        <f t="shared" si="28"/>
        <v>49644</v>
      </c>
      <c r="C166" s="351" t="e">
        <f t="shared" si="23"/>
        <v>#REF!</v>
      </c>
      <c r="D166" s="348" t="e">
        <f t="shared" si="29"/>
        <v>#REF!</v>
      </c>
      <c r="E166" s="348" t="e">
        <f t="shared" si="24"/>
        <v>#REF!</v>
      </c>
      <c r="F166" s="348" t="e">
        <f t="shared" si="22"/>
        <v>#REF!</v>
      </c>
      <c r="G166" s="349" t="e">
        <f t="shared" si="25"/>
        <v>#REF!</v>
      </c>
      <c r="H166" s="348" t="e">
        <f t="shared" si="26"/>
        <v>#REF!</v>
      </c>
      <c r="I166" s="275"/>
      <c r="J166" s="275" t="e">
        <f t="shared" si="21"/>
        <v>#REF!</v>
      </c>
      <c r="K166" s="277" t="e">
        <f t="shared" si="30"/>
        <v>#REF!</v>
      </c>
      <c r="L166" s="277" t="e">
        <f t="shared" si="27"/>
        <v>#REF!</v>
      </c>
      <c r="M166" s="277"/>
    </row>
    <row r="167" spans="1:13">
      <c r="A167" s="345">
        <v>152</v>
      </c>
      <c r="B167" s="346">
        <f t="shared" si="28"/>
        <v>49675</v>
      </c>
      <c r="C167" s="351" t="e">
        <f t="shared" si="23"/>
        <v>#REF!</v>
      </c>
      <c r="D167" s="348" t="e">
        <f t="shared" si="29"/>
        <v>#REF!</v>
      </c>
      <c r="E167" s="348" t="e">
        <f t="shared" si="24"/>
        <v>#REF!</v>
      </c>
      <c r="F167" s="348" t="e">
        <f t="shared" si="22"/>
        <v>#REF!</v>
      </c>
      <c r="G167" s="349" t="e">
        <f t="shared" si="25"/>
        <v>#REF!</v>
      </c>
      <c r="H167" s="348" t="e">
        <f t="shared" si="26"/>
        <v>#REF!</v>
      </c>
      <c r="I167" s="275"/>
      <c r="J167" s="275" t="e">
        <f t="shared" si="21"/>
        <v>#REF!</v>
      </c>
      <c r="K167" s="277" t="e">
        <f t="shared" si="30"/>
        <v>#REF!</v>
      </c>
      <c r="L167" s="277" t="e">
        <f t="shared" si="27"/>
        <v>#REF!</v>
      </c>
      <c r="M167" s="277"/>
    </row>
    <row r="168" spans="1:13">
      <c r="A168" s="345">
        <v>153</v>
      </c>
      <c r="B168" s="346">
        <f t="shared" si="28"/>
        <v>49706</v>
      </c>
      <c r="C168" s="351" t="e">
        <f t="shared" si="23"/>
        <v>#REF!</v>
      </c>
      <c r="D168" s="348" t="e">
        <f t="shared" si="29"/>
        <v>#REF!</v>
      </c>
      <c r="E168" s="348" t="e">
        <f t="shared" si="24"/>
        <v>#REF!</v>
      </c>
      <c r="F168" s="348" t="e">
        <f t="shared" si="22"/>
        <v>#REF!</v>
      </c>
      <c r="G168" s="349" t="e">
        <f t="shared" si="25"/>
        <v>#REF!</v>
      </c>
      <c r="H168" s="348" t="e">
        <f t="shared" si="26"/>
        <v>#REF!</v>
      </c>
      <c r="I168" s="275"/>
      <c r="J168" s="275" t="e">
        <f t="shared" si="21"/>
        <v>#REF!</v>
      </c>
      <c r="K168" s="277" t="e">
        <f t="shared" si="30"/>
        <v>#REF!</v>
      </c>
      <c r="L168" s="277" t="e">
        <f t="shared" si="27"/>
        <v>#REF!</v>
      </c>
      <c r="M168" s="277"/>
    </row>
    <row r="169" spans="1:13">
      <c r="A169" s="345">
        <v>154</v>
      </c>
      <c r="B169" s="346">
        <f t="shared" si="28"/>
        <v>49735</v>
      </c>
      <c r="C169" s="351" t="e">
        <f t="shared" si="23"/>
        <v>#REF!</v>
      </c>
      <c r="D169" s="348" t="e">
        <f t="shared" si="29"/>
        <v>#REF!</v>
      </c>
      <c r="E169" s="348" t="e">
        <f t="shared" si="24"/>
        <v>#REF!</v>
      </c>
      <c r="F169" s="348" t="e">
        <f t="shared" si="22"/>
        <v>#REF!</v>
      </c>
      <c r="G169" s="349" t="e">
        <f t="shared" si="25"/>
        <v>#REF!</v>
      </c>
      <c r="H169" s="348" t="e">
        <f t="shared" si="26"/>
        <v>#REF!</v>
      </c>
      <c r="I169" s="275"/>
      <c r="J169" s="275" t="e">
        <f t="shared" si="21"/>
        <v>#REF!</v>
      </c>
      <c r="K169" s="277" t="e">
        <f t="shared" si="30"/>
        <v>#REF!</v>
      </c>
      <c r="L169" s="277" t="e">
        <f t="shared" si="27"/>
        <v>#REF!</v>
      </c>
      <c r="M169" s="277"/>
    </row>
    <row r="170" spans="1:13">
      <c r="A170" s="345">
        <v>155</v>
      </c>
      <c r="B170" s="346">
        <f t="shared" si="28"/>
        <v>49766</v>
      </c>
      <c r="C170" s="351" t="e">
        <f t="shared" si="23"/>
        <v>#REF!</v>
      </c>
      <c r="D170" s="348" t="e">
        <f t="shared" si="29"/>
        <v>#REF!</v>
      </c>
      <c r="E170" s="348" t="e">
        <f t="shared" si="24"/>
        <v>#REF!</v>
      </c>
      <c r="F170" s="348" t="e">
        <f t="shared" si="22"/>
        <v>#REF!</v>
      </c>
      <c r="G170" s="349" t="e">
        <f t="shared" si="25"/>
        <v>#REF!</v>
      </c>
      <c r="H170" s="348" t="e">
        <f t="shared" si="26"/>
        <v>#REF!</v>
      </c>
      <c r="I170" s="275"/>
      <c r="J170" s="275" t="e">
        <f t="shared" si="21"/>
        <v>#REF!</v>
      </c>
      <c r="K170" s="277" t="e">
        <f t="shared" si="30"/>
        <v>#REF!</v>
      </c>
      <c r="L170" s="277" t="e">
        <f t="shared" si="27"/>
        <v>#REF!</v>
      </c>
      <c r="M170" s="277"/>
    </row>
    <row r="171" spans="1:13">
      <c r="A171" s="345">
        <v>156</v>
      </c>
      <c r="B171" s="346">
        <f t="shared" si="28"/>
        <v>49796</v>
      </c>
      <c r="C171" s="351" t="e">
        <f t="shared" si="23"/>
        <v>#REF!</v>
      </c>
      <c r="D171" s="348" t="e">
        <f t="shared" si="29"/>
        <v>#REF!</v>
      </c>
      <c r="E171" s="348" t="e">
        <f t="shared" si="24"/>
        <v>#REF!</v>
      </c>
      <c r="F171" s="348" t="e">
        <f t="shared" si="22"/>
        <v>#REF!</v>
      </c>
      <c r="G171" s="349" t="e">
        <f t="shared" si="25"/>
        <v>#REF!</v>
      </c>
      <c r="H171" s="348" t="e">
        <f t="shared" si="26"/>
        <v>#REF!</v>
      </c>
      <c r="I171" s="275"/>
      <c r="J171" s="275" t="e">
        <f t="shared" si="21"/>
        <v>#REF!</v>
      </c>
      <c r="K171" s="277" t="e">
        <f t="shared" si="30"/>
        <v>#REF!</v>
      </c>
      <c r="L171" s="277" t="e">
        <f t="shared" si="27"/>
        <v>#REF!</v>
      </c>
      <c r="M171" s="277"/>
    </row>
    <row r="172" spans="1:13">
      <c r="A172" s="345">
        <v>157</v>
      </c>
      <c r="B172" s="346">
        <f t="shared" si="28"/>
        <v>49827</v>
      </c>
      <c r="C172" s="351" t="e">
        <f t="shared" si="23"/>
        <v>#REF!</v>
      </c>
      <c r="D172" s="348" t="e">
        <f t="shared" si="29"/>
        <v>#REF!</v>
      </c>
      <c r="E172" s="348" t="e">
        <f t="shared" si="24"/>
        <v>#REF!</v>
      </c>
      <c r="F172" s="348" t="e">
        <f t="shared" si="22"/>
        <v>#REF!</v>
      </c>
      <c r="G172" s="349" t="e">
        <f t="shared" si="25"/>
        <v>#REF!</v>
      </c>
      <c r="H172" s="348" t="e">
        <f t="shared" si="26"/>
        <v>#REF!</v>
      </c>
      <c r="I172" s="275"/>
      <c r="J172" s="275" t="e">
        <f t="shared" si="21"/>
        <v>#REF!</v>
      </c>
      <c r="K172" s="277" t="e">
        <f t="shared" si="30"/>
        <v>#REF!</v>
      </c>
      <c r="L172" s="277" t="e">
        <f t="shared" si="27"/>
        <v>#REF!</v>
      </c>
      <c r="M172" s="277"/>
    </row>
    <row r="173" spans="1:13">
      <c r="A173" s="345">
        <v>158</v>
      </c>
      <c r="B173" s="346">
        <f t="shared" si="28"/>
        <v>49857</v>
      </c>
      <c r="C173" s="351" t="e">
        <f t="shared" si="23"/>
        <v>#REF!</v>
      </c>
      <c r="D173" s="348" t="e">
        <f t="shared" si="29"/>
        <v>#REF!</v>
      </c>
      <c r="E173" s="348" t="e">
        <f t="shared" si="24"/>
        <v>#REF!</v>
      </c>
      <c r="F173" s="348" t="e">
        <f t="shared" si="22"/>
        <v>#REF!</v>
      </c>
      <c r="G173" s="349" t="e">
        <f t="shared" si="25"/>
        <v>#REF!</v>
      </c>
      <c r="H173" s="348" t="e">
        <f t="shared" si="26"/>
        <v>#REF!</v>
      </c>
      <c r="I173" s="275"/>
      <c r="J173" s="275" t="e">
        <f t="shared" si="21"/>
        <v>#REF!</v>
      </c>
      <c r="K173" s="277" t="e">
        <f t="shared" si="30"/>
        <v>#REF!</v>
      </c>
      <c r="L173" s="277" t="e">
        <f t="shared" si="27"/>
        <v>#REF!</v>
      </c>
      <c r="M173" s="277"/>
    </row>
    <row r="174" spans="1:13">
      <c r="A174" s="345">
        <v>159</v>
      </c>
      <c r="B174" s="346">
        <f t="shared" si="28"/>
        <v>49888</v>
      </c>
      <c r="C174" s="351" t="e">
        <f t="shared" si="23"/>
        <v>#REF!</v>
      </c>
      <c r="D174" s="348" t="e">
        <f t="shared" si="29"/>
        <v>#REF!</v>
      </c>
      <c r="E174" s="348" t="e">
        <f t="shared" si="24"/>
        <v>#REF!</v>
      </c>
      <c r="F174" s="348" t="e">
        <f t="shared" si="22"/>
        <v>#REF!</v>
      </c>
      <c r="G174" s="349" t="e">
        <f t="shared" si="25"/>
        <v>#REF!</v>
      </c>
      <c r="H174" s="348" t="e">
        <f t="shared" si="26"/>
        <v>#REF!</v>
      </c>
      <c r="I174" s="275"/>
      <c r="J174" s="275" t="e">
        <f t="shared" si="21"/>
        <v>#REF!</v>
      </c>
      <c r="K174" s="277" t="e">
        <f t="shared" si="30"/>
        <v>#REF!</v>
      </c>
      <c r="L174" s="277" t="e">
        <f t="shared" si="27"/>
        <v>#REF!</v>
      </c>
      <c r="M174" s="277"/>
    </row>
    <row r="175" spans="1:13">
      <c r="A175" s="345">
        <v>160</v>
      </c>
      <c r="B175" s="346">
        <f t="shared" si="28"/>
        <v>49919</v>
      </c>
      <c r="C175" s="351" t="e">
        <f t="shared" si="23"/>
        <v>#REF!</v>
      </c>
      <c r="D175" s="348" t="e">
        <f t="shared" si="29"/>
        <v>#REF!</v>
      </c>
      <c r="E175" s="348" t="e">
        <f t="shared" si="24"/>
        <v>#REF!</v>
      </c>
      <c r="F175" s="348" t="e">
        <f t="shared" si="22"/>
        <v>#REF!</v>
      </c>
      <c r="G175" s="349" t="e">
        <f t="shared" si="25"/>
        <v>#REF!</v>
      </c>
      <c r="H175" s="348" t="e">
        <f t="shared" si="26"/>
        <v>#REF!</v>
      </c>
      <c r="I175" s="275"/>
      <c r="J175" s="275" t="e">
        <f t="shared" si="21"/>
        <v>#REF!</v>
      </c>
      <c r="K175" s="277" t="e">
        <f t="shared" si="30"/>
        <v>#REF!</v>
      </c>
      <c r="L175" s="277" t="e">
        <f t="shared" si="27"/>
        <v>#REF!</v>
      </c>
      <c r="M175" s="277"/>
    </row>
    <row r="176" spans="1:13">
      <c r="A176" s="345">
        <v>161</v>
      </c>
      <c r="B176" s="346">
        <f t="shared" si="28"/>
        <v>49949</v>
      </c>
      <c r="C176" s="351" t="e">
        <f t="shared" si="23"/>
        <v>#REF!</v>
      </c>
      <c r="D176" s="348" t="e">
        <f t="shared" si="29"/>
        <v>#REF!</v>
      </c>
      <c r="E176" s="348" t="e">
        <f t="shared" si="24"/>
        <v>#REF!</v>
      </c>
      <c r="F176" s="348" t="e">
        <f t="shared" si="22"/>
        <v>#REF!</v>
      </c>
      <c r="G176" s="349" t="e">
        <f t="shared" si="25"/>
        <v>#REF!</v>
      </c>
      <c r="H176" s="348" t="e">
        <f t="shared" si="26"/>
        <v>#REF!</v>
      </c>
      <c r="I176" s="275"/>
      <c r="J176" s="275" t="e">
        <f t="shared" si="21"/>
        <v>#REF!</v>
      </c>
      <c r="K176" s="277" t="e">
        <f t="shared" si="30"/>
        <v>#REF!</v>
      </c>
      <c r="L176" s="277" t="e">
        <f t="shared" si="27"/>
        <v>#REF!</v>
      </c>
      <c r="M176" s="277"/>
    </row>
    <row r="177" spans="1:13">
      <c r="A177" s="345">
        <v>162</v>
      </c>
      <c r="B177" s="346">
        <f t="shared" si="28"/>
        <v>49980</v>
      </c>
      <c r="C177" s="351" t="e">
        <f t="shared" si="23"/>
        <v>#REF!</v>
      </c>
      <c r="D177" s="348" t="e">
        <f t="shared" si="29"/>
        <v>#REF!</v>
      </c>
      <c r="E177" s="348" t="e">
        <f t="shared" si="24"/>
        <v>#REF!</v>
      </c>
      <c r="F177" s="348" t="e">
        <f t="shared" si="22"/>
        <v>#REF!</v>
      </c>
      <c r="G177" s="349" t="e">
        <f t="shared" si="25"/>
        <v>#REF!</v>
      </c>
      <c r="H177" s="348" t="e">
        <f t="shared" si="26"/>
        <v>#REF!</v>
      </c>
      <c r="I177" s="275"/>
      <c r="J177" s="275" t="e">
        <f t="shared" si="21"/>
        <v>#REF!</v>
      </c>
      <c r="K177" s="277" t="e">
        <f t="shared" si="30"/>
        <v>#REF!</v>
      </c>
      <c r="L177" s="277" t="e">
        <f t="shared" si="27"/>
        <v>#REF!</v>
      </c>
      <c r="M177" s="277"/>
    </row>
    <row r="178" spans="1:13">
      <c r="A178" s="345">
        <v>163</v>
      </c>
      <c r="B178" s="346">
        <f t="shared" si="28"/>
        <v>50010</v>
      </c>
      <c r="C178" s="351" t="e">
        <f t="shared" si="23"/>
        <v>#REF!</v>
      </c>
      <c r="D178" s="348" t="e">
        <f t="shared" si="29"/>
        <v>#REF!</v>
      </c>
      <c r="E178" s="348" t="e">
        <f t="shared" si="24"/>
        <v>#REF!</v>
      </c>
      <c r="F178" s="348" t="e">
        <f t="shared" si="22"/>
        <v>#REF!</v>
      </c>
      <c r="G178" s="349" t="e">
        <f t="shared" si="25"/>
        <v>#REF!</v>
      </c>
      <c r="H178" s="348" t="e">
        <f t="shared" si="26"/>
        <v>#REF!</v>
      </c>
      <c r="I178" s="275"/>
      <c r="J178" s="275" t="e">
        <f t="shared" si="21"/>
        <v>#REF!</v>
      </c>
      <c r="K178" s="277" t="e">
        <f t="shared" si="30"/>
        <v>#REF!</v>
      </c>
      <c r="L178" s="277" t="e">
        <f t="shared" si="27"/>
        <v>#REF!</v>
      </c>
      <c r="M178" s="277"/>
    </row>
    <row r="179" spans="1:13">
      <c r="A179" s="345">
        <v>164</v>
      </c>
      <c r="B179" s="346">
        <f t="shared" si="28"/>
        <v>50041</v>
      </c>
      <c r="C179" s="351" t="e">
        <f t="shared" si="23"/>
        <v>#REF!</v>
      </c>
      <c r="D179" s="348" t="e">
        <f t="shared" si="29"/>
        <v>#REF!</v>
      </c>
      <c r="E179" s="348" t="e">
        <f t="shared" si="24"/>
        <v>#REF!</v>
      </c>
      <c r="F179" s="348" t="e">
        <f t="shared" si="22"/>
        <v>#REF!</v>
      </c>
      <c r="G179" s="349" t="e">
        <f t="shared" si="25"/>
        <v>#REF!</v>
      </c>
      <c r="H179" s="348" t="e">
        <f t="shared" si="26"/>
        <v>#REF!</v>
      </c>
      <c r="I179" s="275"/>
      <c r="J179" s="275" t="e">
        <f t="shared" si="21"/>
        <v>#REF!</v>
      </c>
      <c r="K179" s="277" t="e">
        <f t="shared" si="30"/>
        <v>#REF!</v>
      </c>
      <c r="L179" s="277" t="e">
        <f t="shared" si="27"/>
        <v>#REF!</v>
      </c>
      <c r="M179" s="277"/>
    </row>
    <row r="180" spans="1:13">
      <c r="A180" s="345">
        <v>165</v>
      </c>
      <c r="B180" s="346">
        <f t="shared" si="28"/>
        <v>50072</v>
      </c>
      <c r="C180" s="351" t="e">
        <f t="shared" si="23"/>
        <v>#REF!</v>
      </c>
      <c r="D180" s="348" t="e">
        <f t="shared" si="29"/>
        <v>#REF!</v>
      </c>
      <c r="E180" s="348" t="e">
        <f t="shared" si="24"/>
        <v>#REF!</v>
      </c>
      <c r="F180" s="348" t="e">
        <f t="shared" si="22"/>
        <v>#REF!</v>
      </c>
      <c r="G180" s="349" t="e">
        <f t="shared" si="25"/>
        <v>#REF!</v>
      </c>
      <c r="H180" s="348" t="e">
        <f t="shared" si="26"/>
        <v>#REF!</v>
      </c>
      <c r="I180" s="275"/>
      <c r="J180" s="275" t="e">
        <f t="shared" si="21"/>
        <v>#REF!</v>
      </c>
      <c r="K180" s="277" t="e">
        <f t="shared" si="30"/>
        <v>#REF!</v>
      </c>
      <c r="L180" s="277" t="e">
        <f t="shared" si="27"/>
        <v>#REF!</v>
      </c>
      <c r="M180" s="277"/>
    </row>
    <row r="181" spans="1:13">
      <c r="A181" s="345">
        <v>166</v>
      </c>
      <c r="B181" s="346">
        <f t="shared" si="28"/>
        <v>50100</v>
      </c>
      <c r="C181" s="351" t="e">
        <f t="shared" si="23"/>
        <v>#REF!</v>
      </c>
      <c r="D181" s="348" t="e">
        <f t="shared" si="29"/>
        <v>#REF!</v>
      </c>
      <c r="E181" s="348" t="e">
        <f t="shared" si="24"/>
        <v>#REF!</v>
      </c>
      <c r="F181" s="348" t="e">
        <f t="shared" si="22"/>
        <v>#REF!</v>
      </c>
      <c r="G181" s="349" t="e">
        <f t="shared" si="25"/>
        <v>#REF!</v>
      </c>
      <c r="H181" s="348" t="e">
        <f t="shared" si="26"/>
        <v>#REF!</v>
      </c>
      <c r="I181" s="275"/>
      <c r="J181" s="275" t="e">
        <f t="shared" si="21"/>
        <v>#REF!</v>
      </c>
      <c r="K181" s="277" t="e">
        <f t="shared" si="30"/>
        <v>#REF!</v>
      </c>
      <c r="L181" s="277" t="e">
        <f t="shared" si="27"/>
        <v>#REF!</v>
      </c>
      <c r="M181" s="277"/>
    </row>
    <row r="182" spans="1:13">
      <c r="A182" s="345">
        <v>167</v>
      </c>
      <c r="B182" s="346">
        <f t="shared" si="28"/>
        <v>50131</v>
      </c>
      <c r="C182" s="351" t="e">
        <f t="shared" si="23"/>
        <v>#REF!</v>
      </c>
      <c r="D182" s="348" t="e">
        <f t="shared" si="29"/>
        <v>#REF!</v>
      </c>
      <c r="E182" s="348" t="e">
        <f t="shared" si="24"/>
        <v>#REF!</v>
      </c>
      <c r="F182" s="348" t="e">
        <f t="shared" si="22"/>
        <v>#REF!</v>
      </c>
      <c r="G182" s="349" t="e">
        <f t="shared" si="25"/>
        <v>#REF!</v>
      </c>
      <c r="H182" s="348" t="e">
        <f t="shared" si="26"/>
        <v>#REF!</v>
      </c>
      <c r="I182" s="275"/>
      <c r="J182" s="275" t="e">
        <f t="shared" si="21"/>
        <v>#REF!</v>
      </c>
      <c r="K182" s="277" t="e">
        <f t="shared" si="30"/>
        <v>#REF!</v>
      </c>
      <c r="L182" s="277" t="e">
        <f t="shared" si="27"/>
        <v>#REF!</v>
      </c>
      <c r="M182" s="277"/>
    </row>
    <row r="183" spans="1:13">
      <c r="A183" s="345">
        <v>168</v>
      </c>
      <c r="B183" s="346">
        <f t="shared" si="28"/>
        <v>50161</v>
      </c>
      <c r="C183" s="351" t="e">
        <f t="shared" si="23"/>
        <v>#REF!</v>
      </c>
      <c r="D183" s="348" t="e">
        <f t="shared" si="29"/>
        <v>#REF!</v>
      </c>
      <c r="E183" s="348" t="e">
        <f t="shared" si="24"/>
        <v>#REF!</v>
      </c>
      <c r="F183" s="348" t="e">
        <f t="shared" si="22"/>
        <v>#REF!</v>
      </c>
      <c r="G183" s="349" t="e">
        <f t="shared" si="25"/>
        <v>#REF!</v>
      </c>
      <c r="H183" s="348" t="e">
        <f t="shared" si="26"/>
        <v>#REF!</v>
      </c>
      <c r="I183" s="275"/>
      <c r="J183" s="275" t="e">
        <f t="shared" si="21"/>
        <v>#REF!</v>
      </c>
      <c r="K183" s="277" t="e">
        <f t="shared" si="30"/>
        <v>#REF!</v>
      </c>
      <c r="L183" s="277" t="e">
        <f t="shared" si="27"/>
        <v>#REF!</v>
      </c>
      <c r="M183" s="277"/>
    </row>
    <row r="184" spans="1:13">
      <c r="A184" s="345">
        <v>169</v>
      </c>
      <c r="B184" s="346">
        <f t="shared" si="28"/>
        <v>50192</v>
      </c>
      <c r="C184" s="351" t="e">
        <f t="shared" si="23"/>
        <v>#REF!</v>
      </c>
      <c r="D184" s="348" t="e">
        <f t="shared" si="29"/>
        <v>#REF!</v>
      </c>
      <c r="E184" s="348" t="e">
        <f t="shared" si="24"/>
        <v>#REF!</v>
      </c>
      <c r="F184" s="348" t="e">
        <f t="shared" si="22"/>
        <v>#REF!</v>
      </c>
      <c r="G184" s="349" t="e">
        <f t="shared" si="25"/>
        <v>#REF!</v>
      </c>
      <c r="H184" s="348" t="e">
        <f t="shared" si="26"/>
        <v>#REF!</v>
      </c>
      <c r="I184" s="275"/>
      <c r="J184" s="275" t="e">
        <f t="shared" si="21"/>
        <v>#REF!</v>
      </c>
      <c r="K184" s="277" t="e">
        <f t="shared" si="30"/>
        <v>#REF!</v>
      </c>
      <c r="L184" s="277" t="e">
        <f t="shared" si="27"/>
        <v>#REF!</v>
      </c>
      <c r="M184" s="277"/>
    </row>
    <row r="185" spans="1:13">
      <c r="A185" s="345">
        <v>170</v>
      </c>
      <c r="B185" s="346">
        <f t="shared" si="28"/>
        <v>50222</v>
      </c>
      <c r="C185" s="351" t="e">
        <f t="shared" si="23"/>
        <v>#REF!</v>
      </c>
      <c r="D185" s="348" t="e">
        <f t="shared" si="29"/>
        <v>#REF!</v>
      </c>
      <c r="E185" s="348" t="e">
        <f t="shared" si="24"/>
        <v>#REF!</v>
      </c>
      <c r="F185" s="348" t="e">
        <f t="shared" si="22"/>
        <v>#REF!</v>
      </c>
      <c r="G185" s="349" t="e">
        <f t="shared" si="25"/>
        <v>#REF!</v>
      </c>
      <c r="H185" s="348" t="e">
        <f t="shared" si="26"/>
        <v>#REF!</v>
      </c>
      <c r="I185" s="275"/>
      <c r="J185" s="275" t="e">
        <f t="shared" si="21"/>
        <v>#REF!</v>
      </c>
      <c r="K185" s="277" t="e">
        <f t="shared" si="30"/>
        <v>#REF!</v>
      </c>
      <c r="L185" s="277" t="e">
        <f t="shared" si="27"/>
        <v>#REF!</v>
      </c>
      <c r="M185" s="277"/>
    </row>
    <row r="186" spans="1:13">
      <c r="A186" s="345">
        <v>171</v>
      </c>
      <c r="B186" s="346">
        <f t="shared" si="28"/>
        <v>50253</v>
      </c>
      <c r="C186" s="351" t="e">
        <f t="shared" si="23"/>
        <v>#REF!</v>
      </c>
      <c r="D186" s="348" t="e">
        <f t="shared" si="29"/>
        <v>#REF!</v>
      </c>
      <c r="E186" s="348" t="e">
        <f t="shared" si="24"/>
        <v>#REF!</v>
      </c>
      <c r="F186" s="348" t="e">
        <f t="shared" si="22"/>
        <v>#REF!</v>
      </c>
      <c r="G186" s="349" t="e">
        <f t="shared" si="25"/>
        <v>#REF!</v>
      </c>
      <c r="H186" s="348" t="e">
        <f t="shared" si="26"/>
        <v>#REF!</v>
      </c>
      <c r="I186" s="275"/>
      <c r="J186" s="275" t="e">
        <f t="shared" si="21"/>
        <v>#REF!</v>
      </c>
      <c r="K186" s="277" t="e">
        <f t="shared" si="30"/>
        <v>#REF!</v>
      </c>
      <c r="L186" s="277" t="e">
        <f t="shared" si="27"/>
        <v>#REF!</v>
      </c>
      <c r="M186" s="277"/>
    </row>
    <row r="187" spans="1:13">
      <c r="A187" s="345">
        <v>172</v>
      </c>
      <c r="B187" s="346">
        <f t="shared" si="28"/>
        <v>50284</v>
      </c>
      <c r="C187" s="351" t="e">
        <f t="shared" si="23"/>
        <v>#REF!</v>
      </c>
      <c r="D187" s="348" t="e">
        <f t="shared" si="29"/>
        <v>#REF!</v>
      </c>
      <c r="E187" s="348" t="e">
        <f t="shared" si="24"/>
        <v>#REF!</v>
      </c>
      <c r="F187" s="348" t="e">
        <f t="shared" si="22"/>
        <v>#REF!</v>
      </c>
      <c r="G187" s="349" t="e">
        <f t="shared" si="25"/>
        <v>#REF!</v>
      </c>
      <c r="H187" s="348" t="e">
        <f t="shared" si="26"/>
        <v>#REF!</v>
      </c>
      <c r="I187" s="275"/>
      <c r="J187" s="275" t="e">
        <f t="shared" si="21"/>
        <v>#REF!</v>
      </c>
      <c r="K187" s="277" t="e">
        <f t="shared" si="30"/>
        <v>#REF!</v>
      </c>
      <c r="L187" s="277" t="e">
        <f t="shared" si="27"/>
        <v>#REF!</v>
      </c>
      <c r="M187" s="277"/>
    </row>
    <row r="188" spans="1:13">
      <c r="A188" s="345">
        <v>173</v>
      </c>
      <c r="B188" s="346">
        <f t="shared" si="28"/>
        <v>50314</v>
      </c>
      <c r="C188" s="351" t="e">
        <f t="shared" si="23"/>
        <v>#REF!</v>
      </c>
      <c r="D188" s="348" t="e">
        <f t="shared" si="29"/>
        <v>#REF!</v>
      </c>
      <c r="E188" s="348" t="e">
        <f t="shared" si="24"/>
        <v>#REF!</v>
      </c>
      <c r="F188" s="348" t="e">
        <f t="shared" si="22"/>
        <v>#REF!</v>
      </c>
      <c r="G188" s="349" t="e">
        <f t="shared" si="25"/>
        <v>#REF!</v>
      </c>
      <c r="H188" s="348" t="e">
        <f t="shared" si="26"/>
        <v>#REF!</v>
      </c>
      <c r="I188" s="275"/>
      <c r="J188" s="275" t="e">
        <f t="shared" si="21"/>
        <v>#REF!</v>
      </c>
      <c r="K188" s="277" t="e">
        <f t="shared" si="30"/>
        <v>#REF!</v>
      </c>
      <c r="L188" s="277" t="e">
        <f t="shared" si="27"/>
        <v>#REF!</v>
      </c>
      <c r="M188" s="277"/>
    </row>
    <row r="189" spans="1:13">
      <c r="A189" s="345">
        <v>174</v>
      </c>
      <c r="B189" s="346">
        <f t="shared" si="28"/>
        <v>50345</v>
      </c>
      <c r="C189" s="351" t="e">
        <f t="shared" si="23"/>
        <v>#REF!</v>
      </c>
      <c r="D189" s="348" t="e">
        <f t="shared" si="29"/>
        <v>#REF!</v>
      </c>
      <c r="E189" s="348" t="e">
        <f t="shared" si="24"/>
        <v>#REF!</v>
      </c>
      <c r="F189" s="348" t="e">
        <f t="shared" si="22"/>
        <v>#REF!</v>
      </c>
      <c r="G189" s="349" t="e">
        <f t="shared" si="25"/>
        <v>#REF!</v>
      </c>
      <c r="H189" s="348" t="e">
        <f t="shared" si="26"/>
        <v>#REF!</v>
      </c>
      <c r="I189" s="275"/>
      <c r="J189" s="275" t="e">
        <f t="shared" si="21"/>
        <v>#REF!</v>
      </c>
      <c r="K189" s="277" t="e">
        <f t="shared" si="30"/>
        <v>#REF!</v>
      </c>
      <c r="L189" s="277" t="e">
        <f t="shared" si="27"/>
        <v>#REF!</v>
      </c>
      <c r="M189" s="277"/>
    </row>
    <row r="190" spans="1:13">
      <c r="A190" s="345">
        <v>175</v>
      </c>
      <c r="B190" s="346">
        <f t="shared" si="28"/>
        <v>50375</v>
      </c>
      <c r="C190" s="351" t="e">
        <f t="shared" si="23"/>
        <v>#REF!</v>
      </c>
      <c r="D190" s="348" t="e">
        <f t="shared" si="29"/>
        <v>#REF!</v>
      </c>
      <c r="E190" s="348" t="e">
        <f t="shared" si="24"/>
        <v>#REF!</v>
      </c>
      <c r="F190" s="348" t="e">
        <f t="shared" si="22"/>
        <v>#REF!</v>
      </c>
      <c r="G190" s="349" t="e">
        <f t="shared" si="25"/>
        <v>#REF!</v>
      </c>
      <c r="H190" s="348" t="e">
        <f t="shared" si="26"/>
        <v>#REF!</v>
      </c>
      <c r="I190" s="275"/>
      <c r="J190" s="275" t="e">
        <f t="shared" si="21"/>
        <v>#REF!</v>
      </c>
      <c r="K190" s="277" t="e">
        <f t="shared" si="30"/>
        <v>#REF!</v>
      </c>
      <c r="L190" s="277" t="e">
        <f t="shared" si="27"/>
        <v>#REF!</v>
      </c>
      <c r="M190" s="277"/>
    </row>
    <row r="191" spans="1:13">
      <c r="A191" s="345">
        <v>176</v>
      </c>
      <c r="B191" s="346">
        <f t="shared" si="28"/>
        <v>50406</v>
      </c>
      <c r="C191" s="351" t="e">
        <f t="shared" si="23"/>
        <v>#REF!</v>
      </c>
      <c r="D191" s="348" t="e">
        <f t="shared" si="29"/>
        <v>#REF!</v>
      </c>
      <c r="E191" s="348" t="e">
        <f t="shared" si="24"/>
        <v>#REF!</v>
      </c>
      <c r="F191" s="348" t="e">
        <f t="shared" si="22"/>
        <v>#REF!</v>
      </c>
      <c r="G191" s="349" t="e">
        <f t="shared" si="25"/>
        <v>#REF!</v>
      </c>
      <c r="H191" s="348" t="e">
        <f t="shared" si="26"/>
        <v>#REF!</v>
      </c>
      <c r="I191" s="275"/>
      <c r="J191" s="275" t="e">
        <f t="shared" si="21"/>
        <v>#REF!</v>
      </c>
      <c r="K191" s="277" t="e">
        <f t="shared" si="30"/>
        <v>#REF!</v>
      </c>
      <c r="L191" s="277" t="e">
        <f t="shared" si="27"/>
        <v>#REF!</v>
      </c>
      <c r="M191" s="277"/>
    </row>
    <row r="192" spans="1:13">
      <c r="A192" s="345">
        <v>177</v>
      </c>
      <c r="B192" s="346">
        <f t="shared" si="28"/>
        <v>50437</v>
      </c>
      <c r="C192" s="351" t="e">
        <f t="shared" si="23"/>
        <v>#REF!</v>
      </c>
      <c r="D192" s="348" t="e">
        <f t="shared" si="29"/>
        <v>#REF!</v>
      </c>
      <c r="E192" s="348" t="e">
        <f t="shared" si="24"/>
        <v>#REF!</v>
      </c>
      <c r="F192" s="348" t="e">
        <f t="shared" si="22"/>
        <v>#REF!</v>
      </c>
      <c r="G192" s="349" t="e">
        <f t="shared" si="25"/>
        <v>#REF!</v>
      </c>
      <c r="H192" s="348" t="e">
        <f t="shared" si="26"/>
        <v>#REF!</v>
      </c>
      <c r="I192" s="275"/>
      <c r="J192" s="275" t="e">
        <f t="shared" si="21"/>
        <v>#REF!</v>
      </c>
      <c r="K192" s="277" t="e">
        <f t="shared" si="30"/>
        <v>#REF!</v>
      </c>
      <c r="L192" s="277" t="e">
        <f t="shared" si="27"/>
        <v>#REF!</v>
      </c>
      <c r="M192" s="277"/>
    </row>
    <row r="193" spans="1:13">
      <c r="A193" s="345">
        <v>178</v>
      </c>
      <c r="B193" s="346">
        <f t="shared" si="28"/>
        <v>50465</v>
      </c>
      <c r="C193" s="351" t="e">
        <f t="shared" si="23"/>
        <v>#REF!</v>
      </c>
      <c r="D193" s="348" t="e">
        <f t="shared" si="29"/>
        <v>#REF!</v>
      </c>
      <c r="E193" s="348" t="e">
        <f t="shared" si="24"/>
        <v>#REF!</v>
      </c>
      <c r="F193" s="348" t="e">
        <f t="shared" si="22"/>
        <v>#REF!</v>
      </c>
      <c r="G193" s="349" t="e">
        <f t="shared" si="25"/>
        <v>#REF!</v>
      </c>
      <c r="H193" s="348" t="e">
        <f t="shared" si="26"/>
        <v>#REF!</v>
      </c>
      <c r="I193" s="275"/>
      <c r="J193" s="275" t="e">
        <f t="shared" si="21"/>
        <v>#REF!</v>
      </c>
      <c r="K193" s="277" t="e">
        <f t="shared" si="30"/>
        <v>#REF!</v>
      </c>
      <c r="L193" s="277" t="e">
        <f t="shared" si="27"/>
        <v>#REF!</v>
      </c>
      <c r="M193" s="277"/>
    </row>
    <row r="194" spans="1:13">
      <c r="A194" s="345">
        <v>179</v>
      </c>
      <c r="B194" s="346">
        <f t="shared" si="28"/>
        <v>50496</v>
      </c>
      <c r="C194" s="351" t="e">
        <f t="shared" si="23"/>
        <v>#REF!</v>
      </c>
      <c r="D194" s="348" t="e">
        <f t="shared" si="29"/>
        <v>#REF!</v>
      </c>
      <c r="E194" s="348" t="e">
        <f t="shared" si="24"/>
        <v>#REF!</v>
      </c>
      <c r="F194" s="348" t="e">
        <f t="shared" si="22"/>
        <v>#REF!</v>
      </c>
      <c r="G194" s="349" t="e">
        <f t="shared" si="25"/>
        <v>#REF!</v>
      </c>
      <c r="H194" s="348" t="e">
        <f t="shared" si="26"/>
        <v>#REF!</v>
      </c>
      <c r="I194" s="275"/>
      <c r="J194" s="275" t="e">
        <f t="shared" si="21"/>
        <v>#REF!</v>
      </c>
      <c r="K194" s="277" t="e">
        <f t="shared" si="30"/>
        <v>#REF!</v>
      </c>
      <c r="L194" s="277" t="e">
        <f t="shared" si="27"/>
        <v>#REF!</v>
      </c>
      <c r="M194" s="277"/>
    </row>
    <row r="195" spans="1:13">
      <c r="A195" s="345">
        <v>180</v>
      </c>
      <c r="B195" s="346">
        <f t="shared" si="28"/>
        <v>50526</v>
      </c>
      <c r="C195" s="351" t="e">
        <f t="shared" si="23"/>
        <v>#REF!</v>
      </c>
      <c r="D195" s="348" t="e">
        <f t="shared" si="29"/>
        <v>#REF!</v>
      </c>
      <c r="E195" s="348" t="e">
        <f t="shared" si="24"/>
        <v>#REF!</v>
      </c>
      <c r="F195" s="348" t="e">
        <f t="shared" si="22"/>
        <v>#REF!</v>
      </c>
      <c r="G195" s="349" t="e">
        <f t="shared" si="25"/>
        <v>#REF!</v>
      </c>
      <c r="H195" s="348" t="e">
        <f t="shared" si="26"/>
        <v>#REF!</v>
      </c>
      <c r="I195" s="275"/>
      <c r="J195" s="275" t="e">
        <f t="shared" si="21"/>
        <v>#REF!</v>
      </c>
      <c r="K195" s="277" t="e">
        <f t="shared" si="30"/>
        <v>#REF!</v>
      </c>
      <c r="L195" s="277" t="e">
        <f t="shared" si="27"/>
        <v>#REF!</v>
      </c>
      <c r="M195" s="277"/>
    </row>
    <row r="196" spans="1:13">
      <c r="A196" s="345">
        <v>181</v>
      </c>
      <c r="B196" s="346">
        <f t="shared" si="28"/>
        <v>50557</v>
      </c>
      <c r="C196" s="351" t="e">
        <f t="shared" si="23"/>
        <v>#REF!</v>
      </c>
      <c r="D196" s="348" t="e">
        <f t="shared" si="29"/>
        <v>#REF!</v>
      </c>
      <c r="E196" s="348" t="e">
        <f t="shared" si="24"/>
        <v>#REF!</v>
      </c>
      <c r="F196" s="348" t="e">
        <f t="shared" si="22"/>
        <v>#REF!</v>
      </c>
      <c r="G196" s="349" t="e">
        <f t="shared" si="25"/>
        <v>#REF!</v>
      </c>
      <c r="H196" s="348" t="e">
        <f t="shared" si="26"/>
        <v>#REF!</v>
      </c>
      <c r="I196" s="275"/>
      <c r="J196" s="275" t="e">
        <f t="shared" si="21"/>
        <v>#REF!</v>
      </c>
      <c r="K196" s="277" t="e">
        <f t="shared" si="30"/>
        <v>#REF!</v>
      </c>
      <c r="L196" s="277" t="e">
        <f t="shared" si="27"/>
        <v>#REF!</v>
      </c>
      <c r="M196" s="277"/>
    </row>
    <row r="197" spans="1:13">
      <c r="A197" s="345">
        <v>182</v>
      </c>
      <c r="B197" s="346">
        <f t="shared" si="28"/>
        <v>50587</v>
      </c>
      <c r="C197" s="351" t="e">
        <f t="shared" si="23"/>
        <v>#REF!</v>
      </c>
      <c r="D197" s="348" t="e">
        <f t="shared" si="29"/>
        <v>#REF!</v>
      </c>
      <c r="E197" s="348" t="e">
        <f t="shared" si="24"/>
        <v>#REF!</v>
      </c>
      <c r="F197" s="348" t="e">
        <f t="shared" si="22"/>
        <v>#REF!</v>
      </c>
      <c r="G197" s="349" t="e">
        <f t="shared" si="25"/>
        <v>#REF!</v>
      </c>
      <c r="H197" s="348" t="e">
        <f t="shared" si="26"/>
        <v>#REF!</v>
      </c>
      <c r="I197" s="275"/>
      <c r="J197" s="275" t="e">
        <f t="shared" si="21"/>
        <v>#REF!</v>
      </c>
      <c r="K197" s="277" t="e">
        <f t="shared" si="30"/>
        <v>#REF!</v>
      </c>
      <c r="L197" s="277" t="e">
        <f t="shared" si="27"/>
        <v>#REF!</v>
      </c>
      <c r="M197" s="277"/>
    </row>
    <row r="198" spans="1:13">
      <c r="A198" s="345">
        <v>183</v>
      </c>
      <c r="B198" s="346">
        <f t="shared" si="28"/>
        <v>50618</v>
      </c>
      <c r="C198" s="351" t="e">
        <f t="shared" si="23"/>
        <v>#REF!</v>
      </c>
      <c r="D198" s="348" t="e">
        <f t="shared" si="29"/>
        <v>#REF!</v>
      </c>
      <c r="E198" s="348" t="e">
        <f t="shared" si="24"/>
        <v>#REF!</v>
      </c>
      <c r="F198" s="348" t="e">
        <f t="shared" si="22"/>
        <v>#REF!</v>
      </c>
      <c r="G198" s="349" t="e">
        <f t="shared" si="25"/>
        <v>#REF!</v>
      </c>
      <c r="H198" s="348" t="e">
        <f t="shared" si="26"/>
        <v>#REF!</v>
      </c>
      <c r="I198" s="275"/>
      <c r="J198" s="275" t="e">
        <f t="shared" si="21"/>
        <v>#REF!</v>
      </c>
      <c r="K198" s="277" t="e">
        <f t="shared" si="30"/>
        <v>#REF!</v>
      </c>
      <c r="L198" s="277" t="e">
        <f t="shared" si="27"/>
        <v>#REF!</v>
      </c>
      <c r="M198" s="277"/>
    </row>
    <row r="199" spans="1:13">
      <c r="A199" s="345">
        <v>184</v>
      </c>
      <c r="B199" s="346">
        <f t="shared" si="28"/>
        <v>50649</v>
      </c>
      <c r="C199" s="351" t="e">
        <f t="shared" si="23"/>
        <v>#REF!</v>
      </c>
      <c r="D199" s="348" t="e">
        <f t="shared" si="29"/>
        <v>#REF!</v>
      </c>
      <c r="E199" s="348" t="e">
        <f t="shared" si="24"/>
        <v>#REF!</v>
      </c>
      <c r="F199" s="348" t="e">
        <f t="shared" si="22"/>
        <v>#REF!</v>
      </c>
      <c r="G199" s="349" t="e">
        <f t="shared" si="25"/>
        <v>#REF!</v>
      </c>
      <c r="H199" s="348" t="e">
        <f t="shared" si="26"/>
        <v>#REF!</v>
      </c>
      <c r="I199" s="275"/>
      <c r="J199" s="275" t="e">
        <f t="shared" si="21"/>
        <v>#REF!</v>
      </c>
      <c r="K199" s="277" t="e">
        <f t="shared" si="30"/>
        <v>#REF!</v>
      </c>
      <c r="L199" s="277" t="e">
        <f t="shared" si="27"/>
        <v>#REF!</v>
      </c>
      <c r="M199" s="277"/>
    </row>
    <row r="200" spans="1:13">
      <c r="A200" s="345">
        <v>185</v>
      </c>
      <c r="B200" s="346">
        <f t="shared" si="28"/>
        <v>50679</v>
      </c>
      <c r="C200" s="351" t="e">
        <f t="shared" si="23"/>
        <v>#REF!</v>
      </c>
      <c r="D200" s="348" t="e">
        <f t="shared" si="29"/>
        <v>#REF!</v>
      </c>
      <c r="E200" s="348" t="e">
        <f t="shared" si="24"/>
        <v>#REF!</v>
      </c>
      <c r="F200" s="348" t="e">
        <f t="shared" si="22"/>
        <v>#REF!</v>
      </c>
      <c r="G200" s="349" t="e">
        <f t="shared" si="25"/>
        <v>#REF!</v>
      </c>
      <c r="H200" s="348" t="e">
        <f t="shared" si="26"/>
        <v>#REF!</v>
      </c>
      <c r="I200" s="275"/>
      <c r="J200" s="275" t="e">
        <f t="shared" si="21"/>
        <v>#REF!</v>
      </c>
      <c r="K200" s="277" t="e">
        <f t="shared" si="30"/>
        <v>#REF!</v>
      </c>
      <c r="L200" s="277" t="e">
        <f t="shared" si="27"/>
        <v>#REF!</v>
      </c>
      <c r="M200" s="277"/>
    </row>
    <row r="201" spans="1:13">
      <c r="A201" s="345">
        <v>186</v>
      </c>
      <c r="B201" s="346">
        <f t="shared" si="28"/>
        <v>50710</v>
      </c>
      <c r="C201" s="351" t="e">
        <f t="shared" si="23"/>
        <v>#REF!</v>
      </c>
      <c r="D201" s="348" t="e">
        <f t="shared" si="29"/>
        <v>#REF!</v>
      </c>
      <c r="E201" s="348" t="e">
        <f t="shared" si="24"/>
        <v>#REF!</v>
      </c>
      <c r="F201" s="348" t="e">
        <f t="shared" si="22"/>
        <v>#REF!</v>
      </c>
      <c r="G201" s="349" t="e">
        <f t="shared" si="25"/>
        <v>#REF!</v>
      </c>
      <c r="H201" s="348" t="e">
        <f t="shared" si="26"/>
        <v>#REF!</v>
      </c>
      <c r="I201" s="275"/>
      <c r="J201" s="275" t="e">
        <f t="shared" si="21"/>
        <v>#REF!</v>
      </c>
      <c r="K201" s="277" t="e">
        <f t="shared" si="30"/>
        <v>#REF!</v>
      </c>
      <c r="L201" s="277" t="e">
        <f t="shared" si="27"/>
        <v>#REF!</v>
      </c>
      <c r="M201" s="277"/>
    </row>
    <row r="202" spans="1:13">
      <c r="A202" s="345">
        <v>187</v>
      </c>
      <c r="B202" s="346">
        <f t="shared" si="28"/>
        <v>50740</v>
      </c>
      <c r="C202" s="351" t="e">
        <f t="shared" si="23"/>
        <v>#REF!</v>
      </c>
      <c r="D202" s="348" t="e">
        <f t="shared" si="29"/>
        <v>#REF!</v>
      </c>
      <c r="E202" s="348" t="e">
        <f t="shared" si="24"/>
        <v>#REF!</v>
      </c>
      <c r="F202" s="348" t="e">
        <f t="shared" si="22"/>
        <v>#REF!</v>
      </c>
      <c r="G202" s="349" t="e">
        <f t="shared" si="25"/>
        <v>#REF!</v>
      </c>
      <c r="H202" s="348" t="e">
        <f t="shared" si="26"/>
        <v>#REF!</v>
      </c>
      <c r="I202" s="275"/>
      <c r="J202" s="275" t="e">
        <f t="shared" si="21"/>
        <v>#REF!</v>
      </c>
      <c r="K202" s="277" t="e">
        <f t="shared" si="30"/>
        <v>#REF!</v>
      </c>
      <c r="L202" s="277" t="e">
        <f t="shared" si="27"/>
        <v>#REF!</v>
      </c>
      <c r="M202" s="277"/>
    </row>
    <row r="203" spans="1:13">
      <c r="A203" s="345">
        <v>188</v>
      </c>
      <c r="B203" s="346">
        <f t="shared" si="28"/>
        <v>50771</v>
      </c>
      <c r="C203" s="351" t="e">
        <f t="shared" si="23"/>
        <v>#REF!</v>
      </c>
      <c r="D203" s="348" t="e">
        <f t="shared" si="29"/>
        <v>#REF!</v>
      </c>
      <c r="E203" s="348" t="e">
        <f t="shared" si="24"/>
        <v>#REF!</v>
      </c>
      <c r="F203" s="348" t="e">
        <f t="shared" si="22"/>
        <v>#REF!</v>
      </c>
      <c r="G203" s="349" t="e">
        <f t="shared" si="25"/>
        <v>#REF!</v>
      </c>
      <c r="H203" s="348" t="e">
        <f t="shared" si="26"/>
        <v>#REF!</v>
      </c>
      <c r="I203" s="275"/>
      <c r="J203" s="275" t="e">
        <f t="shared" si="21"/>
        <v>#REF!</v>
      </c>
      <c r="K203" s="277" t="e">
        <f t="shared" si="30"/>
        <v>#REF!</v>
      </c>
      <c r="L203" s="277" t="e">
        <f t="shared" si="27"/>
        <v>#REF!</v>
      </c>
      <c r="M203" s="277"/>
    </row>
    <row r="204" spans="1:13">
      <c r="A204" s="345">
        <v>189</v>
      </c>
      <c r="B204" s="346">
        <f t="shared" si="28"/>
        <v>50802</v>
      </c>
      <c r="C204" s="351" t="e">
        <f t="shared" si="23"/>
        <v>#REF!</v>
      </c>
      <c r="D204" s="348" t="e">
        <f t="shared" si="29"/>
        <v>#REF!</v>
      </c>
      <c r="E204" s="348" t="e">
        <f t="shared" si="24"/>
        <v>#REF!</v>
      </c>
      <c r="F204" s="348" t="e">
        <f t="shared" si="22"/>
        <v>#REF!</v>
      </c>
      <c r="G204" s="349" t="e">
        <f t="shared" si="25"/>
        <v>#REF!</v>
      </c>
      <c r="H204" s="348" t="e">
        <f t="shared" si="26"/>
        <v>#REF!</v>
      </c>
      <c r="I204" s="275"/>
      <c r="J204" s="275" t="e">
        <f t="shared" ref="J204:J255" si="31">$E$10</f>
        <v>#REF!</v>
      </c>
      <c r="K204" s="277" t="e">
        <f t="shared" si="30"/>
        <v>#REF!</v>
      </c>
      <c r="L204" s="277" t="e">
        <f t="shared" si="27"/>
        <v>#REF!</v>
      </c>
      <c r="M204" s="277"/>
    </row>
    <row r="205" spans="1:13">
      <c r="A205" s="345">
        <v>190</v>
      </c>
      <c r="B205" s="346">
        <f t="shared" si="28"/>
        <v>50830</v>
      </c>
      <c r="C205" s="351" t="e">
        <f t="shared" si="23"/>
        <v>#REF!</v>
      </c>
      <c r="D205" s="348" t="e">
        <f t="shared" si="29"/>
        <v>#REF!</v>
      </c>
      <c r="E205" s="348" t="e">
        <f t="shared" si="24"/>
        <v>#REF!</v>
      </c>
      <c r="F205" s="348" t="e">
        <f t="shared" si="22"/>
        <v>#REF!</v>
      </c>
      <c r="G205" s="349" t="e">
        <f t="shared" si="25"/>
        <v>#REF!</v>
      </c>
      <c r="H205" s="348" t="e">
        <f t="shared" si="26"/>
        <v>#REF!</v>
      </c>
      <c r="I205" s="275"/>
      <c r="J205" s="275" t="e">
        <f t="shared" si="31"/>
        <v>#REF!</v>
      </c>
      <c r="K205" s="277" t="e">
        <f t="shared" si="30"/>
        <v>#REF!</v>
      </c>
      <c r="L205" s="277" t="e">
        <f t="shared" si="27"/>
        <v>#REF!</v>
      </c>
      <c r="M205" s="277"/>
    </row>
    <row r="206" spans="1:13">
      <c r="A206" s="345">
        <v>191</v>
      </c>
      <c r="B206" s="346">
        <f t="shared" si="28"/>
        <v>50861</v>
      </c>
      <c r="C206" s="351" t="e">
        <f t="shared" si="23"/>
        <v>#REF!</v>
      </c>
      <c r="D206" s="348" t="e">
        <f t="shared" si="29"/>
        <v>#REF!</v>
      </c>
      <c r="E206" s="348" t="e">
        <f t="shared" si="24"/>
        <v>#REF!</v>
      </c>
      <c r="F206" s="348" t="e">
        <f t="shared" si="22"/>
        <v>#REF!</v>
      </c>
      <c r="G206" s="349" t="e">
        <f t="shared" si="25"/>
        <v>#REF!</v>
      </c>
      <c r="H206" s="348" t="e">
        <f t="shared" si="26"/>
        <v>#REF!</v>
      </c>
      <c r="I206" s="275"/>
      <c r="J206" s="275" t="e">
        <f t="shared" si="31"/>
        <v>#REF!</v>
      </c>
      <c r="K206" s="277" t="e">
        <f t="shared" si="30"/>
        <v>#REF!</v>
      </c>
      <c r="L206" s="277" t="e">
        <f t="shared" si="27"/>
        <v>#REF!</v>
      </c>
      <c r="M206" s="277"/>
    </row>
    <row r="207" spans="1:13">
      <c r="A207" s="345">
        <v>192</v>
      </c>
      <c r="B207" s="346">
        <f t="shared" si="28"/>
        <v>50891</v>
      </c>
      <c r="C207" s="351" t="e">
        <f t="shared" si="23"/>
        <v>#REF!</v>
      </c>
      <c r="D207" s="348" t="e">
        <f t="shared" si="29"/>
        <v>#REF!</v>
      </c>
      <c r="E207" s="348" t="e">
        <f t="shared" si="24"/>
        <v>#REF!</v>
      </c>
      <c r="F207" s="348" t="e">
        <f t="shared" si="22"/>
        <v>#REF!</v>
      </c>
      <c r="G207" s="349" t="e">
        <f t="shared" si="25"/>
        <v>#REF!</v>
      </c>
      <c r="H207" s="348" t="e">
        <f t="shared" si="26"/>
        <v>#REF!</v>
      </c>
      <c r="I207" s="275"/>
      <c r="J207" s="275" t="e">
        <f t="shared" si="31"/>
        <v>#REF!</v>
      </c>
      <c r="K207" s="277" t="e">
        <f t="shared" si="30"/>
        <v>#REF!</v>
      </c>
      <c r="L207" s="277" t="e">
        <f t="shared" si="27"/>
        <v>#REF!</v>
      </c>
      <c r="M207" s="277"/>
    </row>
    <row r="208" spans="1:13">
      <c r="A208" s="345">
        <v>193</v>
      </c>
      <c r="B208" s="346">
        <f t="shared" si="28"/>
        <v>50922</v>
      </c>
      <c r="C208" s="351" t="e">
        <f t="shared" si="23"/>
        <v>#REF!</v>
      </c>
      <c r="D208" s="348" t="e">
        <f t="shared" si="29"/>
        <v>#REF!</v>
      </c>
      <c r="E208" s="348" t="e">
        <f t="shared" si="24"/>
        <v>#REF!</v>
      </c>
      <c r="F208" s="348" t="e">
        <f t="shared" ref="F208:F255" si="32">H207*$E$10%/12</f>
        <v>#REF!</v>
      </c>
      <c r="G208" s="349" t="e">
        <f t="shared" si="25"/>
        <v>#REF!</v>
      </c>
      <c r="H208" s="348" t="e">
        <f t="shared" si="26"/>
        <v>#REF!</v>
      </c>
      <c r="I208" s="275"/>
      <c r="J208" s="275" t="e">
        <f t="shared" si="31"/>
        <v>#REF!</v>
      </c>
      <c r="K208" s="277" t="e">
        <f t="shared" si="30"/>
        <v>#REF!</v>
      </c>
      <c r="L208" s="277" t="e">
        <f t="shared" si="27"/>
        <v>#REF!</v>
      </c>
      <c r="M208" s="277"/>
    </row>
    <row r="209" spans="1:13">
      <c r="A209" s="345">
        <v>194</v>
      </c>
      <c r="B209" s="346">
        <f t="shared" si="28"/>
        <v>50952</v>
      </c>
      <c r="C209" s="351" t="e">
        <f t="shared" ref="C209:C255" si="33">L209</f>
        <v>#REF!</v>
      </c>
      <c r="D209" s="348" t="e">
        <f t="shared" si="29"/>
        <v>#REF!</v>
      </c>
      <c r="E209" s="348" t="e">
        <f t="shared" ref="E209:E255" si="34">D209-F209</f>
        <v>#REF!</v>
      </c>
      <c r="F209" s="348" t="e">
        <f t="shared" si="32"/>
        <v>#REF!</v>
      </c>
      <c r="G209" s="349" t="e">
        <f t="shared" ref="G209:G255" si="35">K209</f>
        <v>#REF!</v>
      </c>
      <c r="H209" s="348" t="e">
        <f t="shared" ref="H209:H255" si="36">H208-E209</f>
        <v>#REF!</v>
      </c>
      <c r="I209" s="275"/>
      <c r="J209" s="275" t="e">
        <f t="shared" si="31"/>
        <v>#REF!</v>
      </c>
      <c r="K209" s="277" t="e">
        <f t="shared" si="30"/>
        <v>#REF!</v>
      </c>
      <c r="L209" s="277" t="e">
        <f t="shared" ref="L209:L255" si="37">E209+K209</f>
        <v>#REF!</v>
      </c>
      <c r="M209" s="277"/>
    </row>
    <row r="210" spans="1:13">
      <c r="A210" s="345">
        <v>195</v>
      </c>
      <c r="B210" s="346">
        <f t="shared" ref="B210:B255" si="38">DATE(YEAR(B209),MONTH(B209)+1,DAY(B209))</f>
        <v>50983</v>
      </c>
      <c r="C210" s="351" t="e">
        <f t="shared" si="33"/>
        <v>#REF!</v>
      </c>
      <c r="D210" s="348" t="e">
        <f t="shared" ref="D210:D255" si="39">D209</f>
        <v>#REF!</v>
      </c>
      <c r="E210" s="348" t="e">
        <f t="shared" si="34"/>
        <v>#REF!</v>
      </c>
      <c r="F210" s="348" t="e">
        <f t="shared" si="32"/>
        <v>#REF!</v>
      </c>
      <c r="G210" s="349" t="e">
        <f t="shared" si="35"/>
        <v>#REF!</v>
      </c>
      <c r="H210" s="348" t="e">
        <f t="shared" si="36"/>
        <v>#REF!</v>
      </c>
      <c r="I210" s="275"/>
      <c r="J210" s="275" t="e">
        <f t="shared" si="31"/>
        <v>#REF!</v>
      </c>
      <c r="K210" s="277" t="e">
        <f t="shared" ref="K210:K255" si="40">H209*J210%/12</f>
        <v>#REF!</v>
      </c>
      <c r="L210" s="277" t="e">
        <f t="shared" si="37"/>
        <v>#REF!</v>
      </c>
      <c r="M210" s="277"/>
    </row>
    <row r="211" spans="1:13">
      <c r="A211" s="345">
        <v>196</v>
      </c>
      <c r="B211" s="346">
        <f t="shared" si="38"/>
        <v>51014</v>
      </c>
      <c r="C211" s="351" t="e">
        <f t="shared" si="33"/>
        <v>#REF!</v>
      </c>
      <c r="D211" s="348" t="e">
        <f t="shared" si="39"/>
        <v>#REF!</v>
      </c>
      <c r="E211" s="348" t="e">
        <f t="shared" si="34"/>
        <v>#REF!</v>
      </c>
      <c r="F211" s="348" t="e">
        <f t="shared" si="32"/>
        <v>#REF!</v>
      </c>
      <c r="G211" s="349" t="e">
        <f t="shared" si="35"/>
        <v>#REF!</v>
      </c>
      <c r="H211" s="348" t="e">
        <f t="shared" si="36"/>
        <v>#REF!</v>
      </c>
      <c r="I211" s="275"/>
      <c r="J211" s="275" t="e">
        <f t="shared" si="31"/>
        <v>#REF!</v>
      </c>
      <c r="K211" s="277" t="e">
        <f t="shared" si="40"/>
        <v>#REF!</v>
      </c>
      <c r="L211" s="277" t="e">
        <f t="shared" si="37"/>
        <v>#REF!</v>
      </c>
      <c r="M211" s="277"/>
    </row>
    <row r="212" spans="1:13">
      <c r="A212" s="345">
        <v>197</v>
      </c>
      <c r="B212" s="346">
        <f t="shared" si="38"/>
        <v>51044</v>
      </c>
      <c r="C212" s="351" t="e">
        <f t="shared" si="33"/>
        <v>#REF!</v>
      </c>
      <c r="D212" s="348" t="e">
        <f t="shared" si="39"/>
        <v>#REF!</v>
      </c>
      <c r="E212" s="348" t="e">
        <f t="shared" si="34"/>
        <v>#REF!</v>
      </c>
      <c r="F212" s="348" t="e">
        <f t="shared" si="32"/>
        <v>#REF!</v>
      </c>
      <c r="G212" s="349" t="e">
        <f t="shared" si="35"/>
        <v>#REF!</v>
      </c>
      <c r="H212" s="348" t="e">
        <f t="shared" si="36"/>
        <v>#REF!</v>
      </c>
      <c r="I212" s="275"/>
      <c r="J212" s="275" t="e">
        <f t="shared" si="31"/>
        <v>#REF!</v>
      </c>
      <c r="K212" s="277" t="e">
        <f t="shared" si="40"/>
        <v>#REF!</v>
      </c>
      <c r="L212" s="277" t="e">
        <f t="shared" si="37"/>
        <v>#REF!</v>
      </c>
      <c r="M212" s="277"/>
    </row>
    <row r="213" spans="1:13">
      <c r="A213" s="345">
        <v>198</v>
      </c>
      <c r="B213" s="346">
        <f t="shared" si="38"/>
        <v>51075</v>
      </c>
      <c r="C213" s="351" t="e">
        <f t="shared" si="33"/>
        <v>#REF!</v>
      </c>
      <c r="D213" s="348" t="e">
        <f t="shared" si="39"/>
        <v>#REF!</v>
      </c>
      <c r="E213" s="348" t="e">
        <f t="shared" si="34"/>
        <v>#REF!</v>
      </c>
      <c r="F213" s="348" t="e">
        <f t="shared" si="32"/>
        <v>#REF!</v>
      </c>
      <c r="G213" s="349" t="e">
        <f t="shared" si="35"/>
        <v>#REF!</v>
      </c>
      <c r="H213" s="348" t="e">
        <f t="shared" si="36"/>
        <v>#REF!</v>
      </c>
      <c r="I213" s="275"/>
      <c r="J213" s="275" t="e">
        <f t="shared" si="31"/>
        <v>#REF!</v>
      </c>
      <c r="K213" s="277" t="e">
        <f t="shared" si="40"/>
        <v>#REF!</v>
      </c>
      <c r="L213" s="277" t="e">
        <f t="shared" si="37"/>
        <v>#REF!</v>
      </c>
      <c r="M213" s="277"/>
    </row>
    <row r="214" spans="1:13">
      <c r="A214" s="345">
        <v>199</v>
      </c>
      <c r="B214" s="346">
        <f t="shared" si="38"/>
        <v>51105</v>
      </c>
      <c r="C214" s="351" t="e">
        <f t="shared" si="33"/>
        <v>#REF!</v>
      </c>
      <c r="D214" s="348" t="e">
        <f t="shared" si="39"/>
        <v>#REF!</v>
      </c>
      <c r="E214" s="348" t="e">
        <f t="shared" si="34"/>
        <v>#REF!</v>
      </c>
      <c r="F214" s="348" t="e">
        <f t="shared" si="32"/>
        <v>#REF!</v>
      </c>
      <c r="G214" s="349" t="e">
        <f t="shared" si="35"/>
        <v>#REF!</v>
      </c>
      <c r="H214" s="348" t="e">
        <f t="shared" si="36"/>
        <v>#REF!</v>
      </c>
      <c r="I214" s="275"/>
      <c r="J214" s="275" t="e">
        <f t="shared" si="31"/>
        <v>#REF!</v>
      </c>
      <c r="K214" s="277" t="e">
        <f t="shared" si="40"/>
        <v>#REF!</v>
      </c>
      <c r="L214" s="277" t="e">
        <f t="shared" si="37"/>
        <v>#REF!</v>
      </c>
      <c r="M214" s="277"/>
    </row>
    <row r="215" spans="1:13">
      <c r="A215" s="345">
        <v>200</v>
      </c>
      <c r="B215" s="346">
        <f t="shared" si="38"/>
        <v>51136</v>
      </c>
      <c r="C215" s="351" t="e">
        <f t="shared" si="33"/>
        <v>#REF!</v>
      </c>
      <c r="D215" s="348" t="e">
        <f t="shared" si="39"/>
        <v>#REF!</v>
      </c>
      <c r="E215" s="348" t="e">
        <f t="shared" si="34"/>
        <v>#REF!</v>
      </c>
      <c r="F215" s="348" t="e">
        <f t="shared" si="32"/>
        <v>#REF!</v>
      </c>
      <c r="G215" s="349" t="e">
        <f t="shared" si="35"/>
        <v>#REF!</v>
      </c>
      <c r="H215" s="348" t="e">
        <f t="shared" si="36"/>
        <v>#REF!</v>
      </c>
      <c r="I215" s="275"/>
      <c r="J215" s="275" t="e">
        <f t="shared" si="31"/>
        <v>#REF!</v>
      </c>
      <c r="K215" s="277" t="e">
        <f t="shared" si="40"/>
        <v>#REF!</v>
      </c>
      <c r="L215" s="277" t="e">
        <f t="shared" si="37"/>
        <v>#REF!</v>
      </c>
      <c r="M215" s="277"/>
    </row>
    <row r="216" spans="1:13">
      <c r="A216" s="345">
        <v>201</v>
      </c>
      <c r="B216" s="346">
        <f t="shared" si="38"/>
        <v>51167</v>
      </c>
      <c r="C216" s="351" t="e">
        <f t="shared" si="33"/>
        <v>#REF!</v>
      </c>
      <c r="D216" s="348" t="e">
        <f t="shared" si="39"/>
        <v>#REF!</v>
      </c>
      <c r="E216" s="348" t="e">
        <f t="shared" si="34"/>
        <v>#REF!</v>
      </c>
      <c r="F216" s="348" t="e">
        <f t="shared" si="32"/>
        <v>#REF!</v>
      </c>
      <c r="G216" s="349" t="e">
        <f t="shared" si="35"/>
        <v>#REF!</v>
      </c>
      <c r="H216" s="348" t="e">
        <f t="shared" si="36"/>
        <v>#REF!</v>
      </c>
      <c r="I216" s="275"/>
      <c r="J216" s="275" t="e">
        <f t="shared" si="31"/>
        <v>#REF!</v>
      </c>
      <c r="K216" s="277" t="e">
        <f t="shared" si="40"/>
        <v>#REF!</v>
      </c>
      <c r="L216" s="277" t="e">
        <f t="shared" si="37"/>
        <v>#REF!</v>
      </c>
      <c r="M216" s="277"/>
    </row>
    <row r="217" spans="1:13">
      <c r="A217" s="345">
        <v>202</v>
      </c>
      <c r="B217" s="346">
        <f t="shared" si="38"/>
        <v>51196</v>
      </c>
      <c r="C217" s="351" t="e">
        <f t="shared" si="33"/>
        <v>#REF!</v>
      </c>
      <c r="D217" s="348" t="e">
        <f t="shared" si="39"/>
        <v>#REF!</v>
      </c>
      <c r="E217" s="348" t="e">
        <f t="shared" si="34"/>
        <v>#REF!</v>
      </c>
      <c r="F217" s="348" t="e">
        <f t="shared" si="32"/>
        <v>#REF!</v>
      </c>
      <c r="G217" s="349" t="e">
        <f t="shared" si="35"/>
        <v>#REF!</v>
      </c>
      <c r="H217" s="348" t="e">
        <f t="shared" si="36"/>
        <v>#REF!</v>
      </c>
      <c r="I217" s="275"/>
      <c r="J217" s="275" t="e">
        <f t="shared" si="31"/>
        <v>#REF!</v>
      </c>
      <c r="K217" s="277" t="e">
        <f t="shared" si="40"/>
        <v>#REF!</v>
      </c>
      <c r="L217" s="277" t="e">
        <f t="shared" si="37"/>
        <v>#REF!</v>
      </c>
      <c r="M217" s="277"/>
    </row>
    <row r="218" spans="1:13">
      <c r="A218" s="345">
        <v>203</v>
      </c>
      <c r="B218" s="346">
        <f t="shared" si="38"/>
        <v>51227</v>
      </c>
      <c r="C218" s="351" t="e">
        <f t="shared" si="33"/>
        <v>#REF!</v>
      </c>
      <c r="D218" s="348" t="e">
        <f t="shared" si="39"/>
        <v>#REF!</v>
      </c>
      <c r="E218" s="348" t="e">
        <f t="shared" si="34"/>
        <v>#REF!</v>
      </c>
      <c r="F218" s="348" t="e">
        <f t="shared" si="32"/>
        <v>#REF!</v>
      </c>
      <c r="G218" s="349" t="e">
        <f t="shared" si="35"/>
        <v>#REF!</v>
      </c>
      <c r="H218" s="348" t="e">
        <f t="shared" si="36"/>
        <v>#REF!</v>
      </c>
      <c r="I218" s="275"/>
      <c r="J218" s="275" t="e">
        <f t="shared" si="31"/>
        <v>#REF!</v>
      </c>
      <c r="K218" s="277" t="e">
        <f t="shared" si="40"/>
        <v>#REF!</v>
      </c>
      <c r="L218" s="277" t="e">
        <f t="shared" si="37"/>
        <v>#REF!</v>
      </c>
      <c r="M218" s="277"/>
    </row>
    <row r="219" spans="1:13">
      <c r="A219" s="345">
        <v>204</v>
      </c>
      <c r="B219" s="346">
        <f t="shared" si="38"/>
        <v>51257</v>
      </c>
      <c r="C219" s="351" t="e">
        <f t="shared" si="33"/>
        <v>#REF!</v>
      </c>
      <c r="D219" s="348" t="e">
        <f t="shared" si="39"/>
        <v>#REF!</v>
      </c>
      <c r="E219" s="348" t="e">
        <f t="shared" si="34"/>
        <v>#REF!</v>
      </c>
      <c r="F219" s="348" t="e">
        <f t="shared" si="32"/>
        <v>#REF!</v>
      </c>
      <c r="G219" s="349" t="e">
        <f t="shared" si="35"/>
        <v>#REF!</v>
      </c>
      <c r="H219" s="348" t="e">
        <f t="shared" si="36"/>
        <v>#REF!</v>
      </c>
      <c r="I219" s="275"/>
      <c r="J219" s="275" t="e">
        <f t="shared" si="31"/>
        <v>#REF!</v>
      </c>
      <c r="K219" s="277" t="e">
        <f t="shared" si="40"/>
        <v>#REF!</v>
      </c>
      <c r="L219" s="277" t="e">
        <f t="shared" si="37"/>
        <v>#REF!</v>
      </c>
      <c r="M219" s="277"/>
    </row>
    <row r="220" spans="1:13">
      <c r="A220" s="345">
        <v>205</v>
      </c>
      <c r="B220" s="346">
        <f t="shared" si="38"/>
        <v>51288</v>
      </c>
      <c r="C220" s="351" t="e">
        <f t="shared" si="33"/>
        <v>#REF!</v>
      </c>
      <c r="D220" s="348" t="e">
        <f t="shared" si="39"/>
        <v>#REF!</v>
      </c>
      <c r="E220" s="348" t="e">
        <f t="shared" si="34"/>
        <v>#REF!</v>
      </c>
      <c r="F220" s="348" t="e">
        <f t="shared" si="32"/>
        <v>#REF!</v>
      </c>
      <c r="G220" s="349" t="e">
        <f t="shared" si="35"/>
        <v>#REF!</v>
      </c>
      <c r="H220" s="348" t="e">
        <f t="shared" si="36"/>
        <v>#REF!</v>
      </c>
      <c r="I220" s="275"/>
      <c r="J220" s="275" t="e">
        <f t="shared" si="31"/>
        <v>#REF!</v>
      </c>
      <c r="K220" s="277" t="e">
        <f t="shared" si="40"/>
        <v>#REF!</v>
      </c>
      <c r="L220" s="277" t="e">
        <f t="shared" si="37"/>
        <v>#REF!</v>
      </c>
      <c r="M220" s="277"/>
    </row>
    <row r="221" spans="1:13">
      <c r="A221" s="345">
        <v>206</v>
      </c>
      <c r="B221" s="346">
        <f t="shared" si="38"/>
        <v>51318</v>
      </c>
      <c r="C221" s="351" t="e">
        <f t="shared" si="33"/>
        <v>#REF!</v>
      </c>
      <c r="D221" s="348" t="e">
        <f t="shared" si="39"/>
        <v>#REF!</v>
      </c>
      <c r="E221" s="348" t="e">
        <f t="shared" si="34"/>
        <v>#REF!</v>
      </c>
      <c r="F221" s="348" t="e">
        <f t="shared" si="32"/>
        <v>#REF!</v>
      </c>
      <c r="G221" s="349" t="e">
        <f t="shared" si="35"/>
        <v>#REF!</v>
      </c>
      <c r="H221" s="348" t="e">
        <f t="shared" si="36"/>
        <v>#REF!</v>
      </c>
      <c r="I221" s="275"/>
      <c r="J221" s="275" t="e">
        <f t="shared" si="31"/>
        <v>#REF!</v>
      </c>
      <c r="K221" s="277" t="e">
        <f t="shared" si="40"/>
        <v>#REF!</v>
      </c>
      <c r="L221" s="277" t="e">
        <f t="shared" si="37"/>
        <v>#REF!</v>
      </c>
      <c r="M221" s="277"/>
    </row>
    <row r="222" spans="1:13">
      <c r="A222" s="345">
        <v>207</v>
      </c>
      <c r="B222" s="346">
        <f t="shared" si="38"/>
        <v>51349</v>
      </c>
      <c r="C222" s="351" t="e">
        <f t="shared" si="33"/>
        <v>#REF!</v>
      </c>
      <c r="D222" s="348" t="e">
        <f t="shared" si="39"/>
        <v>#REF!</v>
      </c>
      <c r="E222" s="348" t="e">
        <f t="shared" si="34"/>
        <v>#REF!</v>
      </c>
      <c r="F222" s="348" t="e">
        <f t="shared" si="32"/>
        <v>#REF!</v>
      </c>
      <c r="G222" s="349" t="e">
        <f t="shared" si="35"/>
        <v>#REF!</v>
      </c>
      <c r="H222" s="348" t="e">
        <f t="shared" si="36"/>
        <v>#REF!</v>
      </c>
      <c r="I222" s="275"/>
      <c r="J222" s="275" t="e">
        <f t="shared" si="31"/>
        <v>#REF!</v>
      </c>
      <c r="K222" s="277" t="e">
        <f t="shared" si="40"/>
        <v>#REF!</v>
      </c>
      <c r="L222" s="277" t="e">
        <f t="shared" si="37"/>
        <v>#REF!</v>
      </c>
      <c r="M222" s="277"/>
    </row>
    <row r="223" spans="1:13">
      <c r="A223" s="345">
        <v>208</v>
      </c>
      <c r="B223" s="346">
        <f t="shared" si="38"/>
        <v>51380</v>
      </c>
      <c r="C223" s="351" t="e">
        <f t="shared" si="33"/>
        <v>#REF!</v>
      </c>
      <c r="D223" s="348" t="e">
        <f t="shared" si="39"/>
        <v>#REF!</v>
      </c>
      <c r="E223" s="348" t="e">
        <f t="shared" si="34"/>
        <v>#REF!</v>
      </c>
      <c r="F223" s="348" t="e">
        <f t="shared" si="32"/>
        <v>#REF!</v>
      </c>
      <c r="G223" s="349" t="e">
        <f t="shared" si="35"/>
        <v>#REF!</v>
      </c>
      <c r="H223" s="348" t="e">
        <f t="shared" si="36"/>
        <v>#REF!</v>
      </c>
      <c r="I223" s="275"/>
      <c r="J223" s="275" t="e">
        <f t="shared" si="31"/>
        <v>#REF!</v>
      </c>
      <c r="K223" s="277" t="e">
        <f t="shared" si="40"/>
        <v>#REF!</v>
      </c>
      <c r="L223" s="277" t="e">
        <f t="shared" si="37"/>
        <v>#REF!</v>
      </c>
      <c r="M223" s="277"/>
    </row>
    <row r="224" spans="1:13">
      <c r="A224" s="345">
        <v>209</v>
      </c>
      <c r="B224" s="346">
        <f t="shared" si="38"/>
        <v>51410</v>
      </c>
      <c r="C224" s="351" t="e">
        <f t="shared" si="33"/>
        <v>#REF!</v>
      </c>
      <c r="D224" s="348" t="e">
        <f t="shared" si="39"/>
        <v>#REF!</v>
      </c>
      <c r="E224" s="348" t="e">
        <f t="shared" si="34"/>
        <v>#REF!</v>
      </c>
      <c r="F224" s="348" t="e">
        <f t="shared" si="32"/>
        <v>#REF!</v>
      </c>
      <c r="G224" s="349" t="e">
        <f t="shared" si="35"/>
        <v>#REF!</v>
      </c>
      <c r="H224" s="348" t="e">
        <f t="shared" si="36"/>
        <v>#REF!</v>
      </c>
      <c r="I224" s="275"/>
      <c r="J224" s="275" t="e">
        <f t="shared" si="31"/>
        <v>#REF!</v>
      </c>
      <c r="K224" s="277" t="e">
        <f t="shared" si="40"/>
        <v>#REF!</v>
      </c>
      <c r="L224" s="277" t="e">
        <f t="shared" si="37"/>
        <v>#REF!</v>
      </c>
      <c r="M224" s="277"/>
    </row>
    <row r="225" spans="1:13">
      <c r="A225" s="345">
        <v>210</v>
      </c>
      <c r="B225" s="346">
        <f t="shared" si="38"/>
        <v>51441</v>
      </c>
      <c r="C225" s="351" t="e">
        <f t="shared" si="33"/>
        <v>#REF!</v>
      </c>
      <c r="D225" s="348" t="e">
        <f t="shared" si="39"/>
        <v>#REF!</v>
      </c>
      <c r="E225" s="348" t="e">
        <f t="shared" si="34"/>
        <v>#REF!</v>
      </c>
      <c r="F225" s="348" t="e">
        <f t="shared" si="32"/>
        <v>#REF!</v>
      </c>
      <c r="G225" s="349" t="e">
        <f t="shared" si="35"/>
        <v>#REF!</v>
      </c>
      <c r="H225" s="348" t="e">
        <f t="shared" si="36"/>
        <v>#REF!</v>
      </c>
      <c r="I225" s="275"/>
      <c r="J225" s="275" t="e">
        <f t="shared" si="31"/>
        <v>#REF!</v>
      </c>
      <c r="K225" s="277" t="e">
        <f t="shared" si="40"/>
        <v>#REF!</v>
      </c>
      <c r="L225" s="277" t="e">
        <f t="shared" si="37"/>
        <v>#REF!</v>
      </c>
      <c r="M225" s="277"/>
    </row>
    <row r="226" spans="1:13">
      <c r="A226" s="345">
        <v>211</v>
      </c>
      <c r="B226" s="346">
        <f t="shared" si="38"/>
        <v>51471</v>
      </c>
      <c r="C226" s="351" t="e">
        <f t="shared" si="33"/>
        <v>#REF!</v>
      </c>
      <c r="D226" s="348" t="e">
        <f t="shared" si="39"/>
        <v>#REF!</v>
      </c>
      <c r="E226" s="348" t="e">
        <f t="shared" si="34"/>
        <v>#REF!</v>
      </c>
      <c r="F226" s="348" t="e">
        <f t="shared" si="32"/>
        <v>#REF!</v>
      </c>
      <c r="G226" s="349" t="e">
        <f t="shared" si="35"/>
        <v>#REF!</v>
      </c>
      <c r="H226" s="348" t="e">
        <f t="shared" si="36"/>
        <v>#REF!</v>
      </c>
      <c r="I226" s="275"/>
      <c r="J226" s="275" t="e">
        <f t="shared" si="31"/>
        <v>#REF!</v>
      </c>
      <c r="K226" s="277" t="e">
        <f t="shared" si="40"/>
        <v>#REF!</v>
      </c>
      <c r="L226" s="277" t="e">
        <f t="shared" si="37"/>
        <v>#REF!</v>
      </c>
      <c r="M226" s="277"/>
    </row>
    <row r="227" spans="1:13">
      <c r="A227" s="345">
        <v>212</v>
      </c>
      <c r="B227" s="346">
        <f t="shared" si="38"/>
        <v>51502</v>
      </c>
      <c r="C227" s="351" t="e">
        <f t="shared" si="33"/>
        <v>#REF!</v>
      </c>
      <c r="D227" s="348" t="e">
        <f t="shared" si="39"/>
        <v>#REF!</v>
      </c>
      <c r="E227" s="348" t="e">
        <f t="shared" si="34"/>
        <v>#REF!</v>
      </c>
      <c r="F227" s="348" t="e">
        <f t="shared" si="32"/>
        <v>#REF!</v>
      </c>
      <c r="G227" s="349" t="e">
        <f t="shared" si="35"/>
        <v>#REF!</v>
      </c>
      <c r="H227" s="348" t="e">
        <f t="shared" si="36"/>
        <v>#REF!</v>
      </c>
      <c r="I227" s="275"/>
      <c r="J227" s="275" t="e">
        <f t="shared" si="31"/>
        <v>#REF!</v>
      </c>
      <c r="K227" s="277" t="e">
        <f t="shared" si="40"/>
        <v>#REF!</v>
      </c>
      <c r="L227" s="277" t="e">
        <f t="shared" si="37"/>
        <v>#REF!</v>
      </c>
      <c r="M227" s="277"/>
    </row>
    <row r="228" spans="1:13">
      <c r="A228" s="345">
        <v>213</v>
      </c>
      <c r="B228" s="346">
        <f t="shared" si="38"/>
        <v>51533</v>
      </c>
      <c r="C228" s="351" t="e">
        <f t="shared" si="33"/>
        <v>#REF!</v>
      </c>
      <c r="D228" s="348" t="e">
        <f t="shared" si="39"/>
        <v>#REF!</v>
      </c>
      <c r="E228" s="348" t="e">
        <f t="shared" si="34"/>
        <v>#REF!</v>
      </c>
      <c r="F228" s="348" t="e">
        <f t="shared" si="32"/>
        <v>#REF!</v>
      </c>
      <c r="G228" s="349" t="e">
        <f t="shared" si="35"/>
        <v>#REF!</v>
      </c>
      <c r="H228" s="348" t="e">
        <f t="shared" si="36"/>
        <v>#REF!</v>
      </c>
      <c r="I228" s="275"/>
      <c r="J228" s="275" t="e">
        <f t="shared" si="31"/>
        <v>#REF!</v>
      </c>
      <c r="K228" s="277" t="e">
        <f t="shared" si="40"/>
        <v>#REF!</v>
      </c>
      <c r="L228" s="277" t="e">
        <f t="shared" si="37"/>
        <v>#REF!</v>
      </c>
      <c r="M228" s="277"/>
    </row>
    <row r="229" spans="1:13">
      <c r="A229" s="345">
        <v>214</v>
      </c>
      <c r="B229" s="346">
        <f t="shared" si="38"/>
        <v>51561</v>
      </c>
      <c r="C229" s="351" t="e">
        <f t="shared" si="33"/>
        <v>#REF!</v>
      </c>
      <c r="D229" s="348" t="e">
        <f t="shared" si="39"/>
        <v>#REF!</v>
      </c>
      <c r="E229" s="348" t="e">
        <f t="shared" si="34"/>
        <v>#REF!</v>
      </c>
      <c r="F229" s="348" t="e">
        <f t="shared" si="32"/>
        <v>#REF!</v>
      </c>
      <c r="G229" s="349" t="e">
        <f t="shared" si="35"/>
        <v>#REF!</v>
      </c>
      <c r="H229" s="348" t="e">
        <f t="shared" si="36"/>
        <v>#REF!</v>
      </c>
      <c r="I229" s="275"/>
      <c r="J229" s="275" t="e">
        <f t="shared" si="31"/>
        <v>#REF!</v>
      </c>
      <c r="K229" s="277" t="e">
        <f t="shared" si="40"/>
        <v>#REF!</v>
      </c>
      <c r="L229" s="277" t="e">
        <f t="shared" si="37"/>
        <v>#REF!</v>
      </c>
      <c r="M229" s="277"/>
    </row>
    <row r="230" spans="1:13">
      <c r="A230" s="345">
        <v>215</v>
      </c>
      <c r="B230" s="346">
        <f t="shared" si="38"/>
        <v>51592</v>
      </c>
      <c r="C230" s="351" t="e">
        <f t="shared" si="33"/>
        <v>#REF!</v>
      </c>
      <c r="D230" s="348" t="e">
        <f t="shared" si="39"/>
        <v>#REF!</v>
      </c>
      <c r="E230" s="348" t="e">
        <f t="shared" si="34"/>
        <v>#REF!</v>
      </c>
      <c r="F230" s="348" t="e">
        <f t="shared" si="32"/>
        <v>#REF!</v>
      </c>
      <c r="G230" s="349" t="e">
        <f t="shared" si="35"/>
        <v>#REF!</v>
      </c>
      <c r="H230" s="348" t="e">
        <f t="shared" si="36"/>
        <v>#REF!</v>
      </c>
      <c r="I230" s="275"/>
      <c r="J230" s="275" t="e">
        <f t="shared" si="31"/>
        <v>#REF!</v>
      </c>
      <c r="K230" s="277" t="e">
        <f t="shared" si="40"/>
        <v>#REF!</v>
      </c>
      <c r="L230" s="277" t="e">
        <f t="shared" si="37"/>
        <v>#REF!</v>
      </c>
      <c r="M230" s="277"/>
    </row>
    <row r="231" spans="1:13">
      <c r="A231" s="345">
        <v>216</v>
      </c>
      <c r="B231" s="346">
        <f t="shared" si="38"/>
        <v>51622</v>
      </c>
      <c r="C231" s="351" t="e">
        <f t="shared" si="33"/>
        <v>#REF!</v>
      </c>
      <c r="D231" s="348" t="e">
        <f t="shared" si="39"/>
        <v>#REF!</v>
      </c>
      <c r="E231" s="348" t="e">
        <f t="shared" si="34"/>
        <v>#REF!</v>
      </c>
      <c r="F231" s="348" t="e">
        <f t="shared" si="32"/>
        <v>#REF!</v>
      </c>
      <c r="G231" s="349" t="e">
        <f t="shared" si="35"/>
        <v>#REF!</v>
      </c>
      <c r="H231" s="348" t="e">
        <f t="shared" si="36"/>
        <v>#REF!</v>
      </c>
      <c r="I231" s="275"/>
      <c r="J231" s="275" t="e">
        <f t="shared" si="31"/>
        <v>#REF!</v>
      </c>
      <c r="K231" s="277" t="e">
        <f t="shared" si="40"/>
        <v>#REF!</v>
      </c>
      <c r="L231" s="277" t="e">
        <f t="shared" si="37"/>
        <v>#REF!</v>
      </c>
      <c r="M231" s="277"/>
    </row>
    <row r="232" spans="1:13">
      <c r="A232" s="345">
        <v>217</v>
      </c>
      <c r="B232" s="346">
        <f t="shared" si="38"/>
        <v>51653</v>
      </c>
      <c r="C232" s="351" t="e">
        <f t="shared" si="33"/>
        <v>#REF!</v>
      </c>
      <c r="D232" s="348" t="e">
        <f t="shared" si="39"/>
        <v>#REF!</v>
      </c>
      <c r="E232" s="348" t="e">
        <f t="shared" si="34"/>
        <v>#REF!</v>
      </c>
      <c r="F232" s="348" t="e">
        <f t="shared" si="32"/>
        <v>#REF!</v>
      </c>
      <c r="G232" s="349" t="e">
        <f t="shared" si="35"/>
        <v>#REF!</v>
      </c>
      <c r="H232" s="348" t="e">
        <f t="shared" si="36"/>
        <v>#REF!</v>
      </c>
      <c r="I232" s="275"/>
      <c r="J232" s="275" t="e">
        <f t="shared" si="31"/>
        <v>#REF!</v>
      </c>
      <c r="K232" s="277" t="e">
        <f t="shared" si="40"/>
        <v>#REF!</v>
      </c>
      <c r="L232" s="277" t="e">
        <f t="shared" si="37"/>
        <v>#REF!</v>
      </c>
      <c r="M232" s="277"/>
    </row>
    <row r="233" spans="1:13">
      <c r="A233" s="345">
        <v>218</v>
      </c>
      <c r="B233" s="346">
        <f t="shared" si="38"/>
        <v>51683</v>
      </c>
      <c r="C233" s="351" t="e">
        <f t="shared" si="33"/>
        <v>#REF!</v>
      </c>
      <c r="D233" s="348" t="e">
        <f t="shared" si="39"/>
        <v>#REF!</v>
      </c>
      <c r="E233" s="348" t="e">
        <f t="shared" si="34"/>
        <v>#REF!</v>
      </c>
      <c r="F233" s="348" t="e">
        <f t="shared" si="32"/>
        <v>#REF!</v>
      </c>
      <c r="G233" s="349" t="e">
        <f t="shared" si="35"/>
        <v>#REF!</v>
      </c>
      <c r="H233" s="348" t="e">
        <f t="shared" si="36"/>
        <v>#REF!</v>
      </c>
      <c r="I233" s="275"/>
      <c r="J233" s="275" t="e">
        <f t="shared" si="31"/>
        <v>#REF!</v>
      </c>
      <c r="K233" s="277" t="e">
        <f t="shared" si="40"/>
        <v>#REF!</v>
      </c>
      <c r="L233" s="277" t="e">
        <f t="shared" si="37"/>
        <v>#REF!</v>
      </c>
      <c r="M233" s="277"/>
    </row>
    <row r="234" spans="1:13">
      <c r="A234" s="345">
        <v>219</v>
      </c>
      <c r="B234" s="346">
        <f t="shared" si="38"/>
        <v>51714</v>
      </c>
      <c r="C234" s="351" t="e">
        <f t="shared" si="33"/>
        <v>#REF!</v>
      </c>
      <c r="D234" s="348" t="e">
        <f t="shared" si="39"/>
        <v>#REF!</v>
      </c>
      <c r="E234" s="348" t="e">
        <f t="shared" si="34"/>
        <v>#REF!</v>
      </c>
      <c r="F234" s="348" t="e">
        <f t="shared" si="32"/>
        <v>#REF!</v>
      </c>
      <c r="G234" s="349" t="e">
        <f t="shared" si="35"/>
        <v>#REF!</v>
      </c>
      <c r="H234" s="348" t="e">
        <f t="shared" si="36"/>
        <v>#REF!</v>
      </c>
      <c r="I234" s="275"/>
      <c r="J234" s="275" t="e">
        <f t="shared" si="31"/>
        <v>#REF!</v>
      </c>
      <c r="K234" s="277" t="e">
        <f t="shared" si="40"/>
        <v>#REF!</v>
      </c>
      <c r="L234" s="277" t="e">
        <f t="shared" si="37"/>
        <v>#REF!</v>
      </c>
      <c r="M234" s="277"/>
    </row>
    <row r="235" spans="1:13">
      <c r="A235" s="345">
        <v>220</v>
      </c>
      <c r="B235" s="346">
        <f t="shared" si="38"/>
        <v>51745</v>
      </c>
      <c r="C235" s="351" t="e">
        <f t="shared" si="33"/>
        <v>#REF!</v>
      </c>
      <c r="D235" s="348" t="e">
        <f t="shared" si="39"/>
        <v>#REF!</v>
      </c>
      <c r="E235" s="348" t="e">
        <f t="shared" si="34"/>
        <v>#REF!</v>
      </c>
      <c r="F235" s="348" t="e">
        <f t="shared" si="32"/>
        <v>#REF!</v>
      </c>
      <c r="G235" s="349" t="e">
        <f t="shared" si="35"/>
        <v>#REF!</v>
      </c>
      <c r="H235" s="348" t="e">
        <f t="shared" si="36"/>
        <v>#REF!</v>
      </c>
      <c r="I235" s="275"/>
      <c r="J235" s="275" t="e">
        <f t="shared" si="31"/>
        <v>#REF!</v>
      </c>
      <c r="K235" s="277" t="e">
        <f t="shared" si="40"/>
        <v>#REF!</v>
      </c>
      <c r="L235" s="277" t="e">
        <f t="shared" si="37"/>
        <v>#REF!</v>
      </c>
      <c r="M235" s="277"/>
    </row>
    <row r="236" spans="1:13">
      <c r="A236" s="345">
        <v>221</v>
      </c>
      <c r="B236" s="346">
        <f t="shared" si="38"/>
        <v>51775</v>
      </c>
      <c r="C236" s="351" t="e">
        <f t="shared" si="33"/>
        <v>#REF!</v>
      </c>
      <c r="D236" s="348" t="e">
        <f t="shared" si="39"/>
        <v>#REF!</v>
      </c>
      <c r="E236" s="348" t="e">
        <f t="shared" si="34"/>
        <v>#REF!</v>
      </c>
      <c r="F236" s="348" t="e">
        <f t="shared" si="32"/>
        <v>#REF!</v>
      </c>
      <c r="G236" s="349" t="e">
        <f t="shared" si="35"/>
        <v>#REF!</v>
      </c>
      <c r="H236" s="348" t="e">
        <f t="shared" si="36"/>
        <v>#REF!</v>
      </c>
      <c r="I236" s="275"/>
      <c r="J236" s="275" t="e">
        <f t="shared" si="31"/>
        <v>#REF!</v>
      </c>
      <c r="K236" s="277" t="e">
        <f t="shared" si="40"/>
        <v>#REF!</v>
      </c>
      <c r="L236" s="277" t="e">
        <f t="shared" si="37"/>
        <v>#REF!</v>
      </c>
      <c r="M236" s="277"/>
    </row>
    <row r="237" spans="1:13">
      <c r="A237" s="345">
        <v>222</v>
      </c>
      <c r="B237" s="346">
        <f t="shared" si="38"/>
        <v>51806</v>
      </c>
      <c r="C237" s="351" t="e">
        <f t="shared" si="33"/>
        <v>#REF!</v>
      </c>
      <c r="D237" s="348" t="e">
        <f t="shared" si="39"/>
        <v>#REF!</v>
      </c>
      <c r="E237" s="348" t="e">
        <f t="shared" si="34"/>
        <v>#REF!</v>
      </c>
      <c r="F237" s="348" t="e">
        <f t="shared" si="32"/>
        <v>#REF!</v>
      </c>
      <c r="G237" s="349" t="e">
        <f t="shared" si="35"/>
        <v>#REF!</v>
      </c>
      <c r="H237" s="348" t="e">
        <f t="shared" si="36"/>
        <v>#REF!</v>
      </c>
      <c r="I237" s="275"/>
      <c r="J237" s="275" t="e">
        <f t="shared" si="31"/>
        <v>#REF!</v>
      </c>
      <c r="K237" s="277" t="e">
        <f t="shared" si="40"/>
        <v>#REF!</v>
      </c>
      <c r="L237" s="277" t="e">
        <f t="shared" si="37"/>
        <v>#REF!</v>
      </c>
      <c r="M237" s="277"/>
    </row>
    <row r="238" spans="1:13">
      <c r="A238" s="345">
        <v>223</v>
      </c>
      <c r="B238" s="346">
        <f t="shared" si="38"/>
        <v>51836</v>
      </c>
      <c r="C238" s="351" t="e">
        <f t="shared" si="33"/>
        <v>#REF!</v>
      </c>
      <c r="D238" s="348" t="e">
        <f t="shared" si="39"/>
        <v>#REF!</v>
      </c>
      <c r="E238" s="348" t="e">
        <f t="shared" si="34"/>
        <v>#REF!</v>
      </c>
      <c r="F238" s="348" t="e">
        <f t="shared" si="32"/>
        <v>#REF!</v>
      </c>
      <c r="G238" s="349" t="e">
        <f t="shared" si="35"/>
        <v>#REF!</v>
      </c>
      <c r="H238" s="348" t="e">
        <f t="shared" si="36"/>
        <v>#REF!</v>
      </c>
      <c r="I238" s="275"/>
      <c r="J238" s="275" t="e">
        <f t="shared" si="31"/>
        <v>#REF!</v>
      </c>
      <c r="K238" s="277" t="e">
        <f t="shared" si="40"/>
        <v>#REF!</v>
      </c>
      <c r="L238" s="277" t="e">
        <f t="shared" si="37"/>
        <v>#REF!</v>
      </c>
      <c r="M238" s="277"/>
    </row>
    <row r="239" spans="1:13">
      <c r="A239" s="345">
        <v>224</v>
      </c>
      <c r="B239" s="346">
        <f t="shared" si="38"/>
        <v>51867</v>
      </c>
      <c r="C239" s="351" t="e">
        <f t="shared" si="33"/>
        <v>#REF!</v>
      </c>
      <c r="D239" s="348" t="e">
        <f t="shared" si="39"/>
        <v>#REF!</v>
      </c>
      <c r="E239" s="348" t="e">
        <f t="shared" si="34"/>
        <v>#REF!</v>
      </c>
      <c r="F239" s="348" t="e">
        <f t="shared" si="32"/>
        <v>#REF!</v>
      </c>
      <c r="G239" s="349" t="e">
        <f t="shared" si="35"/>
        <v>#REF!</v>
      </c>
      <c r="H239" s="348" t="e">
        <f t="shared" si="36"/>
        <v>#REF!</v>
      </c>
      <c r="I239" s="275"/>
      <c r="J239" s="275" t="e">
        <f t="shared" si="31"/>
        <v>#REF!</v>
      </c>
      <c r="K239" s="277" t="e">
        <f t="shared" si="40"/>
        <v>#REF!</v>
      </c>
      <c r="L239" s="277" t="e">
        <f t="shared" si="37"/>
        <v>#REF!</v>
      </c>
      <c r="M239" s="277"/>
    </row>
    <row r="240" spans="1:13">
      <c r="A240" s="345">
        <v>225</v>
      </c>
      <c r="B240" s="346">
        <f t="shared" si="38"/>
        <v>51898</v>
      </c>
      <c r="C240" s="351" t="e">
        <f t="shared" si="33"/>
        <v>#REF!</v>
      </c>
      <c r="D240" s="348" t="e">
        <f t="shared" si="39"/>
        <v>#REF!</v>
      </c>
      <c r="E240" s="348" t="e">
        <f t="shared" si="34"/>
        <v>#REF!</v>
      </c>
      <c r="F240" s="348" t="e">
        <f t="shared" si="32"/>
        <v>#REF!</v>
      </c>
      <c r="G240" s="349" t="e">
        <f t="shared" si="35"/>
        <v>#REF!</v>
      </c>
      <c r="H240" s="348" t="e">
        <f t="shared" si="36"/>
        <v>#REF!</v>
      </c>
      <c r="I240" s="275"/>
      <c r="J240" s="275" t="e">
        <f t="shared" si="31"/>
        <v>#REF!</v>
      </c>
      <c r="K240" s="277" t="e">
        <f t="shared" si="40"/>
        <v>#REF!</v>
      </c>
      <c r="L240" s="277" t="e">
        <f t="shared" si="37"/>
        <v>#REF!</v>
      </c>
      <c r="M240" s="277"/>
    </row>
    <row r="241" spans="1:13">
      <c r="A241" s="345">
        <v>226</v>
      </c>
      <c r="B241" s="346">
        <f t="shared" si="38"/>
        <v>51926</v>
      </c>
      <c r="C241" s="351" t="e">
        <f t="shared" si="33"/>
        <v>#REF!</v>
      </c>
      <c r="D241" s="348" t="e">
        <f t="shared" si="39"/>
        <v>#REF!</v>
      </c>
      <c r="E241" s="348" t="e">
        <f t="shared" si="34"/>
        <v>#REF!</v>
      </c>
      <c r="F241" s="348" t="e">
        <f t="shared" si="32"/>
        <v>#REF!</v>
      </c>
      <c r="G241" s="349" t="e">
        <f t="shared" si="35"/>
        <v>#REF!</v>
      </c>
      <c r="H241" s="348" t="e">
        <f t="shared" si="36"/>
        <v>#REF!</v>
      </c>
      <c r="I241" s="275"/>
      <c r="J241" s="275" t="e">
        <f t="shared" si="31"/>
        <v>#REF!</v>
      </c>
      <c r="K241" s="277" t="e">
        <f t="shared" si="40"/>
        <v>#REF!</v>
      </c>
      <c r="L241" s="277" t="e">
        <f t="shared" si="37"/>
        <v>#REF!</v>
      </c>
      <c r="M241" s="277"/>
    </row>
    <row r="242" spans="1:13">
      <c r="A242" s="345">
        <v>227</v>
      </c>
      <c r="B242" s="346">
        <f t="shared" si="38"/>
        <v>51957</v>
      </c>
      <c r="C242" s="351" t="e">
        <f t="shared" si="33"/>
        <v>#REF!</v>
      </c>
      <c r="D242" s="348" t="e">
        <f t="shared" si="39"/>
        <v>#REF!</v>
      </c>
      <c r="E242" s="348" t="e">
        <f t="shared" si="34"/>
        <v>#REF!</v>
      </c>
      <c r="F242" s="348" t="e">
        <f t="shared" si="32"/>
        <v>#REF!</v>
      </c>
      <c r="G242" s="349" t="e">
        <f t="shared" si="35"/>
        <v>#REF!</v>
      </c>
      <c r="H242" s="348" t="e">
        <f t="shared" si="36"/>
        <v>#REF!</v>
      </c>
      <c r="I242" s="275"/>
      <c r="J242" s="275" t="e">
        <f t="shared" si="31"/>
        <v>#REF!</v>
      </c>
      <c r="K242" s="277" t="e">
        <f t="shared" si="40"/>
        <v>#REF!</v>
      </c>
      <c r="L242" s="277" t="e">
        <f t="shared" si="37"/>
        <v>#REF!</v>
      </c>
      <c r="M242" s="277"/>
    </row>
    <row r="243" spans="1:13">
      <c r="A243" s="345">
        <v>228</v>
      </c>
      <c r="B243" s="346">
        <f t="shared" si="38"/>
        <v>51987</v>
      </c>
      <c r="C243" s="351" t="e">
        <f t="shared" si="33"/>
        <v>#REF!</v>
      </c>
      <c r="D243" s="348" t="e">
        <f t="shared" si="39"/>
        <v>#REF!</v>
      </c>
      <c r="E243" s="348" t="e">
        <f t="shared" si="34"/>
        <v>#REF!</v>
      </c>
      <c r="F243" s="348" t="e">
        <f t="shared" si="32"/>
        <v>#REF!</v>
      </c>
      <c r="G243" s="349" t="e">
        <f t="shared" si="35"/>
        <v>#REF!</v>
      </c>
      <c r="H243" s="348" t="e">
        <f t="shared" si="36"/>
        <v>#REF!</v>
      </c>
      <c r="I243" s="275"/>
      <c r="J243" s="275" t="e">
        <f t="shared" si="31"/>
        <v>#REF!</v>
      </c>
      <c r="K243" s="277" t="e">
        <f t="shared" si="40"/>
        <v>#REF!</v>
      </c>
      <c r="L243" s="277" t="e">
        <f t="shared" si="37"/>
        <v>#REF!</v>
      </c>
      <c r="M243" s="277"/>
    </row>
    <row r="244" spans="1:13">
      <c r="A244" s="345">
        <v>229</v>
      </c>
      <c r="B244" s="346">
        <f t="shared" si="38"/>
        <v>52018</v>
      </c>
      <c r="C244" s="351" t="e">
        <f t="shared" si="33"/>
        <v>#REF!</v>
      </c>
      <c r="D244" s="348" t="e">
        <f t="shared" si="39"/>
        <v>#REF!</v>
      </c>
      <c r="E244" s="348" t="e">
        <f t="shared" si="34"/>
        <v>#REF!</v>
      </c>
      <c r="F244" s="348" t="e">
        <f t="shared" si="32"/>
        <v>#REF!</v>
      </c>
      <c r="G244" s="349" t="e">
        <f t="shared" si="35"/>
        <v>#REF!</v>
      </c>
      <c r="H244" s="348" t="e">
        <f t="shared" si="36"/>
        <v>#REF!</v>
      </c>
      <c r="I244" s="275"/>
      <c r="J244" s="275" t="e">
        <f t="shared" si="31"/>
        <v>#REF!</v>
      </c>
      <c r="K244" s="277" t="e">
        <f t="shared" si="40"/>
        <v>#REF!</v>
      </c>
      <c r="L244" s="277" t="e">
        <f t="shared" si="37"/>
        <v>#REF!</v>
      </c>
      <c r="M244" s="277"/>
    </row>
    <row r="245" spans="1:13">
      <c r="A245" s="345">
        <v>230</v>
      </c>
      <c r="B245" s="346">
        <f t="shared" si="38"/>
        <v>52048</v>
      </c>
      <c r="C245" s="351" t="e">
        <f t="shared" si="33"/>
        <v>#REF!</v>
      </c>
      <c r="D245" s="348" t="e">
        <f t="shared" si="39"/>
        <v>#REF!</v>
      </c>
      <c r="E245" s="348" t="e">
        <f t="shared" si="34"/>
        <v>#REF!</v>
      </c>
      <c r="F245" s="348" t="e">
        <f t="shared" si="32"/>
        <v>#REF!</v>
      </c>
      <c r="G245" s="349" t="e">
        <f t="shared" si="35"/>
        <v>#REF!</v>
      </c>
      <c r="H245" s="348" t="e">
        <f t="shared" si="36"/>
        <v>#REF!</v>
      </c>
      <c r="I245" s="275"/>
      <c r="J245" s="275" t="e">
        <f t="shared" si="31"/>
        <v>#REF!</v>
      </c>
      <c r="K245" s="277" t="e">
        <f t="shared" si="40"/>
        <v>#REF!</v>
      </c>
      <c r="L245" s="277" t="e">
        <f t="shared" si="37"/>
        <v>#REF!</v>
      </c>
      <c r="M245" s="277"/>
    </row>
    <row r="246" spans="1:13">
      <c r="A246" s="345">
        <v>231</v>
      </c>
      <c r="B246" s="346">
        <f t="shared" si="38"/>
        <v>52079</v>
      </c>
      <c r="C246" s="351" t="e">
        <f t="shared" si="33"/>
        <v>#REF!</v>
      </c>
      <c r="D246" s="348" t="e">
        <f t="shared" si="39"/>
        <v>#REF!</v>
      </c>
      <c r="E246" s="348" t="e">
        <f t="shared" si="34"/>
        <v>#REF!</v>
      </c>
      <c r="F246" s="348" t="e">
        <f t="shared" si="32"/>
        <v>#REF!</v>
      </c>
      <c r="G246" s="349" t="e">
        <f t="shared" si="35"/>
        <v>#REF!</v>
      </c>
      <c r="H246" s="348" t="e">
        <f t="shared" si="36"/>
        <v>#REF!</v>
      </c>
      <c r="I246" s="275"/>
      <c r="J246" s="275" t="e">
        <f t="shared" si="31"/>
        <v>#REF!</v>
      </c>
      <c r="K246" s="277" t="e">
        <f t="shared" si="40"/>
        <v>#REF!</v>
      </c>
      <c r="L246" s="277" t="e">
        <f t="shared" si="37"/>
        <v>#REF!</v>
      </c>
      <c r="M246" s="277"/>
    </row>
    <row r="247" spans="1:13">
      <c r="A247" s="345">
        <v>232</v>
      </c>
      <c r="B247" s="346">
        <f t="shared" si="38"/>
        <v>52110</v>
      </c>
      <c r="C247" s="351" t="e">
        <f t="shared" si="33"/>
        <v>#REF!</v>
      </c>
      <c r="D247" s="348" t="e">
        <f t="shared" si="39"/>
        <v>#REF!</v>
      </c>
      <c r="E247" s="348" t="e">
        <f t="shared" si="34"/>
        <v>#REF!</v>
      </c>
      <c r="F247" s="348" t="e">
        <f t="shared" si="32"/>
        <v>#REF!</v>
      </c>
      <c r="G247" s="349" t="e">
        <f t="shared" si="35"/>
        <v>#REF!</v>
      </c>
      <c r="H247" s="348" t="e">
        <f t="shared" si="36"/>
        <v>#REF!</v>
      </c>
      <c r="I247" s="275"/>
      <c r="J247" s="275" t="e">
        <f t="shared" si="31"/>
        <v>#REF!</v>
      </c>
      <c r="K247" s="277" t="e">
        <f t="shared" si="40"/>
        <v>#REF!</v>
      </c>
      <c r="L247" s="277" t="e">
        <f t="shared" si="37"/>
        <v>#REF!</v>
      </c>
      <c r="M247" s="277"/>
    </row>
    <row r="248" spans="1:13">
      <c r="A248" s="345">
        <v>233</v>
      </c>
      <c r="B248" s="346">
        <f t="shared" si="38"/>
        <v>52140</v>
      </c>
      <c r="C248" s="351" t="e">
        <f t="shared" si="33"/>
        <v>#REF!</v>
      </c>
      <c r="D248" s="348" t="e">
        <f t="shared" si="39"/>
        <v>#REF!</v>
      </c>
      <c r="E248" s="348" t="e">
        <f t="shared" si="34"/>
        <v>#REF!</v>
      </c>
      <c r="F248" s="348" t="e">
        <f t="shared" si="32"/>
        <v>#REF!</v>
      </c>
      <c r="G248" s="349" t="e">
        <f t="shared" si="35"/>
        <v>#REF!</v>
      </c>
      <c r="H248" s="348" t="e">
        <f t="shared" si="36"/>
        <v>#REF!</v>
      </c>
      <c r="I248" s="275"/>
      <c r="J248" s="275" t="e">
        <f t="shared" si="31"/>
        <v>#REF!</v>
      </c>
      <c r="K248" s="277" t="e">
        <f t="shared" si="40"/>
        <v>#REF!</v>
      </c>
      <c r="L248" s="277" t="e">
        <f t="shared" si="37"/>
        <v>#REF!</v>
      </c>
      <c r="M248" s="277"/>
    </row>
    <row r="249" spans="1:13">
      <c r="A249" s="345">
        <v>234</v>
      </c>
      <c r="B249" s="346">
        <f t="shared" si="38"/>
        <v>52171</v>
      </c>
      <c r="C249" s="351" t="e">
        <f t="shared" si="33"/>
        <v>#REF!</v>
      </c>
      <c r="D249" s="348" t="e">
        <f t="shared" si="39"/>
        <v>#REF!</v>
      </c>
      <c r="E249" s="348" t="e">
        <f t="shared" si="34"/>
        <v>#REF!</v>
      </c>
      <c r="F249" s="348" t="e">
        <f t="shared" si="32"/>
        <v>#REF!</v>
      </c>
      <c r="G249" s="349" t="e">
        <f t="shared" si="35"/>
        <v>#REF!</v>
      </c>
      <c r="H249" s="348" t="e">
        <f t="shared" si="36"/>
        <v>#REF!</v>
      </c>
      <c r="I249" s="275"/>
      <c r="J249" s="275" t="e">
        <f t="shared" si="31"/>
        <v>#REF!</v>
      </c>
      <c r="K249" s="277" t="e">
        <f t="shared" si="40"/>
        <v>#REF!</v>
      </c>
      <c r="L249" s="277" t="e">
        <f t="shared" si="37"/>
        <v>#REF!</v>
      </c>
      <c r="M249" s="277"/>
    </row>
    <row r="250" spans="1:13">
      <c r="A250" s="345">
        <v>235</v>
      </c>
      <c r="B250" s="346">
        <f t="shared" si="38"/>
        <v>52201</v>
      </c>
      <c r="C250" s="351" t="e">
        <f t="shared" si="33"/>
        <v>#REF!</v>
      </c>
      <c r="D250" s="348" t="e">
        <f t="shared" si="39"/>
        <v>#REF!</v>
      </c>
      <c r="E250" s="348" t="e">
        <f t="shared" si="34"/>
        <v>#REF!</v>
      </c>
      <c r="F250" s="348" t="e">
        <f t="shared" si="32"/>
        <v>#REF!</v>
      </c>
      <c r="G250" s="349" t="e">
        <f t="shared" si="35"/>
        <v>#REF!</v>
      </c>
      <c r="H250" s="348" t="e">
        <f t="shared" si="36"/>
        <v>#REF!</v>
      </c>
      <c r="I250" s="275"/>
      <c r="J250" s="275" t="e">
        <f t="shared" si="31"/>
        <v>#REF!</v>
      </c>
      <c r="K250" s="277" t="e">
        <f t="shared" si="40"/>
        <v>#REF!</v>
      </c>
      <c r="L250" s="277" t="e">
        <f t="shared" si="37"/>
        <v>#REF!</v>
      </c>
      <c r="M250" s="277"/>
    </row>
    <row r="251" spans="1:13">
      <c r="A251" s="345">
        <v>236</v>
      </c>
      <c r="B251" s="346">
        <f t="shared" si="38"/>
        <v>52232</v>
      </c>
      <c r="C251" s="351" t="e">
        <f t="shared" si="33"/>
        <v>#REF!</v>
      </c>
      <c r="D251" s="348" t="e">
        <f t="shared" si="39"/>
        <v>#REF!</v>
      </c>
      <c r="E251" s="348" t="e">
        <f t="shared" si="34"/>
        <v>#REF!</v>
      </c>
      <c r="F251" s="348" t="e">
        <f t="shared" si="32"/>
        <v>#REF!</v>
      </c>
      <c r="G251" s="349" t="e">
        <f t="shared" si="35"/>
        <v>#REF!</v>
      </c>
      <c r="H251" s="348" t="e">
        <f t="shared" si="36"/>
        <v>#REF!</v>
      </c>
      <c r="I251" s="275"/>
      <c r="J251" s="275" t="e">
        <f t="shared" si="31"/>
        <v>#REF!</v>
      </c>
      <c r="K251" s="277" t="e">
        <f t="shared" si="40"/>
        <v>#REF!</v>
      </c>
      <c r="L251" s="277" t="e">
        <f t="shared" si="37"/>
        <v>#REF!</v>
      </c>
      <c r="M251" s="277"/>
    </row>
    <row r="252" spans="1:13">
      <c r="A252" s="345">
        <v>237</v>
      </c>
      <c r="B252" s="346">
        <f t="shared" si="38"/>
        <v>52263</v>
      </c>
      <c r="C252" s="351" t="e">
        <f t="shared" si="33"/>
        <v>#REF!</v>
      </c>
      <c r="D252" s="348" t="e">
        <f t="shared" si="39"/>
        <v>#REF!</v>
      </c>
      <c r="E252" s="348" t="e">
        <f t="shared" si="34"/>
        <v>#REF!</v>
      </c>
      <c r="F252" s="348" t="e">
        <f t="shared" si="32"/>
        <v>#REF!</v>
      </c>
      <c r="G252" s="349" t="e">
        <f t="shared" si="35"/>
        <v>#REF!</v>
      </c>
      <c r="H252" s="348" t="e">
        <f t="shared" si="36"/>
        <v>#REF!</v>
      </c>
      <c r="I252" s="275"/>
      <c r="J252" s="275" t="e">
        <f t="shared" si="31"/>
        <v>#REF!</v>
      </c>
      <c r="K252" s="277" t="e">
        <f t="shared" si="40"/>
        <v>#REF!</v>
      </c>
      <c r="L252" s="277" t="e">
        <f t="shared" si="37"/>
        <v>#REF!</v>
      </c>
      <c r="M252" s="277"/>
    </row>
    <row r="253" spans="1:13">
      <c r="A253" s="345">
        <v>238</v>
      </c>
      <c r="B253" s="346">
        <f t="shared" si="38"/>
        <v>52291</v>
      </c>
      <c r="C253" s="351" t="e">
        <f t="shared" si="33"/>
        <v>#REF!</v>
      </c>
      <c r="D253" s="348" t="e">
        <f t="shared" si="39"/>
        <v>#REF!</v>
      </c>
      <c r="E253" s="348" t="e">
        <f t="shared" si="34"/>
        <v>#REF!</v>
      </c>
      <c r="F253" s="348" t="e">
        <f t="shared" si="32"/>
        <v>#REF!</v>
      </c>
      <c r="G253" s="349" t="e">
        <f t="shared" si="35"/>
        <v>#REF!</v>
      </c>
      <c r="H253" s="348" t="e">
        <f t="shared" si="36"/>
        <v>#REF!</v>
      </c>
      <c r="I253" s="275"/>
      <c r="J253" s="275" t="e">
        <f t="shared" si="31"/>
        <v>#REF!</v>
      </c>
      <c r="K253" s="277" t="e">
        <f t="shared" si="40"/>
        <v>#REF!</v>
      </c>
      <c r="L253" s="277" t="e">
        <f t="shared" si="37"/>
        <v>#REF!</v>
      </c>
      <c r="M253" s="277"/>
    </row>
    <row r="254" spans="1:13">
      <c r="A254" s="345">
        <v>239</v>
      </c>
      <c r="B254" s="346">
        <f t="shared" si="38"/>
        <v>52322</v>
      </c>
      <c r="C254" s="351" t="e">
        <f t="shared" si="33"/>
        <v>#REF!</v>
      </c>
      <c r="D254" s="348" t="e">
        <f t="shared" si="39"/>
        <v>#REF!</v>
      </c>
      <c r="E254" s="348" t="e">
        <f t="shared" si="34"/>
        <v>#REF!</v>
      </c>
      <c r="F254" s="348" t="e">
        <f t="shared" si="32"/>
        <v>#REF!</v>
      </c>
      <c r="G254" s="349" t="e">
        <f t="shared" si="35"/>
        <v>#REF!</v>
      </c>
      <c r="H254" s="348" t="e">
        <f t="shared" si="36"/>
        <v>#REF!</v>
      </c>
      <c r="I254" s="275"/>
      <c r="J254" s="275" t="e">
        <f t="shared" si="31"/>
        <v>#REF!</v>
      </c>
      <c r="K254" s="277" t="e">
        <f t="shared" si="40"/>
        <v>#REF!</v>
      </c>
      <c r="L254" s="277" t="e">
        <f t="shared" si="37"/>
        <v>#REF!</v>
      </c>
      <c r="M254" s="277"/>
    </row>
    <row r="255" spans="1:13">
      <c r="A255" s="345">
        <v>240</v>
      </c>
      <c r="B255" s="346">
        <f t="shared" si="38"/>
        <v>52352</v>
      </c>
      <c r="C255" s="351" t="e">
        <f t="shared" si="33"/>
        <v>#REF!</v>
      </c>
      <c r="D255" s="348" t="e">
        <f t="shared" si="39"/>
        <v>#REF!</v>
      </c>
      <c r="E255" s="348" t="e">
        <f t="shared" si="34"/>
        <v>#REF!</v>
      </c>
      <c r="F255" s="348" t="e">
        <f t="shared" si="32"/>
        <v>#REF!</v>
      </c>
      <c r="G255" s="349" t="e">
        <f t="shared" si="35"/>
        <v>#REF!</v>
      </c>
      <c r="H255" s="348" t="e">
        <f t="shared" si="36"/>
        <v>#REF!</v>
      </c>
      <c r="I255" s="275"/>
      <c r="J255" s="275" t="e">
        <f t="shared" si="31"/>
        <v>#REF!</v>
      </c>
      <c r="K255" s="277" t="e">
        <f t="shared" si="40"/>
        <v>#REF!</v>
      </c>
      <c r="L255" s="277" t="e">
        <f t="shared" si="37"/>
        <v>#REF!</v>
      </c>
      <c r="M255" s="277"/>
    </row>
    <row r="256" spans="1:13">
      <c r="A256" s="352" t="s">
        <v>90</v>
      </c>
      <c r="B256" s="353"/>
      <c r="C256" s="353"/>
      <c r="D256" s="348" t="e">
        <f>SUM(D16:D255)</f>
        <v>#REF!</v>
      </c>
      <c r="E256" s="348" t="e">
        <f>SUM(E16:E255)</f>
        <v>#REF!</v>
      </c>
      <c r="F256" s="348" t="e">
        <f>SUM(F16:F255)</f>
        <v>#REF!</v>
      </c>
      <c r="G256" s="348"/>
      <c r="H256" s="280"/>
      <c r="I256" s="274"/>
      <c r="J256" s="281"/>
      <c r="K256" s="281"/>
      <c r="L256" s="281"/>
      <c r="M256" s="281"/>
    </row>
    <row r="259" spans="1:13">
      <c r="A259" s="252" t="s">
        <v>91</v>
      </c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</row>
    <row r="260" spans="1:13">
      <c r="A260" s="252" t="s">
        <v>92</v>
      </c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</row>
    <row r="261" spans="1:13">
      <c r="A261" s="252" t="s">
        <v>93</v>
      </c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</row>
    <row r="262" spans="1:13">
      <c r="A262" s="252" t="s">
        <v>94</v>
      </c>
      <c r="B262" s="252"/>
      <c r="C262" s="252"/>
      <c r="D262" s="258"/>
      <c r="E262" s="258"/>
      <c r="F262" s="258"/>
      <c r="G262" s="258"/>
      <c r="H262" s="258"/>
      <c r="I262" s="258"/>
      <c r="J262" s="258"/>
      <c r="K262" s="258"/>
      <c r="L262" s="258"/>
      <c r="M262" s="258"/>
    </row>
    <row r="263" spans="1:13">
      <c r="A263" s="252" t="s">
        <v>95</v>
      </c>
      <c r="B263" s="252"/>
      <c r="C263" s="252"/>
      <c r="D263" s="258"/>
      <c r="E263" s="258"/>
      <c r="F263" s="258"/>
      <c r="G263" s="258"/>
      <c r="H263" s="258"/>
      <c r="I263" s="258"/>
      <c r="J263" s="258"/>
      <c r="K263" s="258"/>
      <c r="L263" s="258"/>
      <c r="M263" s="258"/>
    </row>
    <row r="264" spans="1:13">
      <c r="A264" s="252" t="s">
        <v>96</v>
      </c>
      <c r="B264" s="252"/>
      <c r="C264" s="252"/>
      <c r="D264" s="258"/>
      <c r="E264" s="258"/>
      <c r="F264" s="258"/>
      <c r="G264" s="258"/>
      <c r="H264" s="258"/>
      <c r="I264" s="258"/>
      <c r="J264" s="258"/>
      <c r="K264" s="258"/>
      <c r="L264" s="258"/>
      <c r="M264" s="258"/>
    </row>
    <row r="267" spans="1:13" ht="15.6">
      <c r="A267" s="253" t="s">
        <v>97</v>
      </c>
      <c r="B267" s="253"/>
      <c r="C267" s="253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</row>
    <row r="269" spans="1:13">
      <c r="A269" s="254" t="s">
        <v>98</v>
      </c>
      <c r="B269" s="254"/>
      <c r="C269" s="254"/>
    </row>
    <row r="270" spans="1:13">
      <c r="A270" s="282" t="s">
        <v>99</v>
      </c>
      <c r="B270" s="252"/>
      <c r="C270" s="252"/>
    </row>
    <row r="271" spans="1:13">
      <c r="A271" s="252" t="s">
        <v>100</v>
      </c>
      <c r="B271" s="255"/>
      <c r="C271" s="255"/>
    </row>
    <row r="274" spans="1:3">
      <c r="A274" s="256" t="s">
        <v>101</v>
      </c>
      <c r="B274" s="255"/>
      <c r="C274" s="255"/>
    </row>
  </sheetData>
  <sheetProtection algorithmName="SHA-512" hashValue="eJe/zegojjGzrNJTGdHzeCJ11SMNwvylm11kmATuuOhNsuB4ZHtpAY7hF5ts3A+qyWgRGZDUimGkW5UtPlK6wg==" saltValue="TPThGTRCduRe76sNCIFzgg==" spinCount="100000" sheet="1" scenarios="1" formatCells="0" insertColumns="0" insertRow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F84"/>
  <sheetViews>
    <sheetView workbookViewId="0">
      <selection activeCell="E16" sqref="E16"/>
    </sheetView>
  </sheetViews>
  <sheetFormatPr defaultRowHeight="13.2"/>
  <cols>
    <col min="1" max="1" width="17" customWidth="1"/>
    <col min="2" max="2" width="30.33203125" customWidth="1"/>
    <col min="3" max="3" width="18.44140625" customWidth="1"/>
    <col min="4" max="4" width="19.44140625" hidden="1" customWidth="1"/>
    <col min="5" max="5" width="20.44140625" customWidth="1"/>
    <col min="6" max="6" width="18" customWidth="1"/>
  </cols>
  <sheetData>
    <row r="1" spans="1:6" ht="13.8" thickBot="1"/>
    <row r="2" spans="1:6" ht="24.75" customHeight="1">
      <c r="A2" s="1491" t="s">
        <v>0</v>
      </c>
      <c r="B2" s="1496" t="s">
        <v>1</v>
      </c>
      <c r="C2" s="1493" t="s">
        <v>2</v>
      </c>
      <c r="D2" s="1493" t="s">
        <v>545</v>
      </c>
      <c r="E2" s="1496" t="s">
        <v>3</v>
      </c>
      <c r="F2" s="1518" t="s">
        <v>546</v>
      </c>
    </row>
    <row r="3" spans="1:6" ht="15.75" customHeight="1" thickBot="1">
      <c r="A3" s="1519"/>
      <c r="B3" s="1520"/>
      <c r="C3" s="1521"/>
      <c r="D3" s="1521"/>
      <c r="E3" s="1497"/>
      <c r="F3" s="1518"/>
    </row>
    <row r="4" spans="1:6" ht="13.8">
      <c r="A4" s="436"/>
      <c r="B4" s="476"/>
      <c r="C4" s="437"/>
      <c r="D4" s="455"/>
      <c r="E4" s="438"/>
      <c r="F4" s="456"/>
    </row>
    <row r="5" spans="1:6">
      <c r="A5" s="436"/>
      <c r="B5" s="454"/>
      <c r="C5" s="437"/>
      <c r="D5" s="455"/>
      <c r="E5" s="438"/>
      <c r="F5" s="456"/>
    </row>
    <row r="6" spans="1:6">
      <c r="A6" s="436"/>
      <c r="B6" s="454"/>
      <c r="C6" s="437"/>
      <c r="D6" s="455"/>
      <c r="E6" s="438"/>
      <c r="F6" s="456"/>
    </row>
    <row r="7" spans="1:6">
      <c r="A7" s="436"/>
      <c r="B7" s="457"/>
      <c r="C7" s="437"/>
      <c r="D7" s="455"/>
      <c r="E7" s="438"/>
      <c r="F7" s="456"/>
    </row>
    <row r="8" spans="1:6">
      <c r="A8" s="436"/>
      <c r="B8" s="457"/>
      <c r="C8" s="437"/>
      <c r="D8" s="455"/>
      <c r="E8" s="438"/>
      <c r="F8" s="456"/>
    </row>
    <row r="9" spans="1:6">
      <c r="A9" s="436"/>
      <c r="B9" s="457"/>
      <c r="C9" s="437"/>
      <c r="D9" s="455"/>
      <c r="E9" s="438"/>
      <c r="F9" s="456"/>
    </row>
    <row r="10" spans="1:6">
      <c r="A10" s="436"/>
      <c r="B10" s="457"/>
      <c r="C10" s="437"/>
      <c r="D10" s="455"/>
      <c r="E10" s="438"/>
      <c r="F10" s="456"/>
    </row>
    <row r="11" spans="1:6">
      <c r="A11" s="436"/>
      <c r="B11" s="457"/>
      <c r="C11" s="437"/>
      <c r="D11" s="455"/>
      <c r="E11" s="438"/>
      <c r="F11" s="456"/>
    </row>
    <row r="12" spans="1:6">
      <c r="A12" s="436"/>
      <c r="B12" s="457"/>
      <c r="C12" s="437"/>
      <c r="D12" s="455"/>
      <c r="E12" s="438"/>
      <c r="F12" s="456"/>
    </row>
    <row r="13" spans="1:6">
      <c r="A13" s="436"/>
      <c r="B13" s="457"/>
      <c r="C13" s="437"/>
      <c r="D13" s="455"/>
      <c r="E13" s="438"/>
      <c r="F13" s="456"/>
    </row>
    <row r="14" spans="1:6">
      <c r="A14" s="436"/>
      <c r="B14" s="457"/>
      <c r="C14" s="437"/>
      <c r="D14" s="455"/>
      <c r="E14" s="438"/>
      <c r="F14" s="456"/>
    </row>
    <row r="15" spans="1:6">
      <c r="A15" s="458"/>
      <c r="B15" s="459"/>
      <c r="C15" s="437"/>
      <c r="D15" s="455"/>
      <c r="E15" s="438"/>
      <c r="F15" s="456" t="s">
        <v>604</v>
      </c>
    </row>
    <row r="16" spans="1:6">
      <c r="A16" s="436"/>
      <c r="B16" s="460"/>
      <c r="C16" s="437"/>
      <c r="D16" s="455"/>
      <c r="E16" s="438"/>
      <c r="F16" s="456"/>
    </row>
    <row r="17" spans="1:6">
      <c r="A17" s="436"/>
      <c r="B17" s="461"/>
      <c r="C17" s="437"/>
      <c r="D17" s="455"/>
      <c r="E17" s="438"/>
      <c r="F17" s="456"/>
    </row>
    <row r="18" spans="1:6">
      <c r="A18" s="436"/>
      <c r="B18" s="460"/>
      <c r="C18" s="437"/>
      <c r="D18" s="455"/>
      <c r="E18" s="438"/>
      <c r="F18" s="456"/>
    </row>
    <row r="19" spans="1:6">
      <c r="A19" s="436"/>
      <c r="B19" s="460"/>
      <c r="C19" s="437"/>
      <c r="D19" s="455"/>
      <c r="E19" s="438"/>
      <c r="F19" s="456"/>
    </row>
    <row r="20" spans="1:6">
      <c r="A20" s="436"/>
      <c r="B20" s="460"/>
      <c r="C20" s="437"/>
      <c r="D20" s="455"/>
      <c r="E20" s="438"/>
      <c r="F20" s="456"/>
    </row>
    <row r="21" spans="1:6">
      <c r="A21" s="436"/>
      <c r="B21" s="439"/>
      <c r="C21" s="437"/>
      <c r="D21" s="455"/>
      <c r="E21" s="438"/>
      <c r="F21" s="456"/>
    </row>
    <row r="22" spans="1:6">
      <c r="A22" s="436"/>
      <c r="B22" s="460"/>
      <c r="C22" s="462"/>
      <c r="D22" s="455"/>
      <c r="E22" s="438"/>
      <c r="F22" s="456"/>
    </row>
    <row r="23" spans="1:6">
      <c r="A23" s="436"/>
      <c r="B23" s="460"/>
      <c r="C23" s="437"/>
      <c r="D23" s="455"/>
      <c r="E23" s="438"/>
      <c r="F23" s="456"/>
    </row>
    <row r="24" spans="1:6">
      <c r="A24" s="436"/>
      <c r="B24" s="439"/>
      <c r="C24" s="437"/>
      <c r="D24" s="455"/>
      <c r="E24" s="438"/>
      <c r="F24" s="456"/>
    </row>
    <row r="25" spans="1:6">
      <c r="A25" s="436"/>
      <c r="B25" s="439"/>
      <c r="C25" s="437"/>
      <c r="D25" s="455"/>
      <c r="E25" s="438"/>
      <c r="F25" s="456"/>
    </row>
    <row r="26" spans="1:6">
      <c r="A26" s="463"/>
      <c r="B26" s="460"/>
      <c r="C26" s="437"/>
      <c r="D26" s="455"/>
      <c r="E26" s="438"/>
      <c r="F26" s="456"/>
    </row>
    <row r="27" spans="1:6">
      <c r="A27" s="463"/>
      <c r="B27" s="460"/>
      <c r="C27" s="460"/>
      <c r="D27" s="455"/>
      <c r="E27" s="464"/>
      <c r="F27" s="456"/>
    </row>
    <row r="28" spans="1:6">
      <c r="A28" s="436"/>
      <c r="B28" s="465"/>
      <c r="C28" s="466"/>
      <c r="D28" s="467"/>
      <c r="E28" s="468"/>
      <c r="F28" s="456"/>
    </row>
    <row r="29" spans="1:6">
      <c r="A29" s="436"/>
      <c r="B29" s="460"/>
      <c r="C29" s="460"/>
      <c r="D29" s="449"/>
      <c r="E29" s="449"/>
      <c r="F29" s="456"/>
    </row>
    <row r="30" spans="1:6">
      <c r="A30" s="436"/>
      <c r="B30" s="460"/>
      <c r="C30" s="460"/>
      <c r="D30" s="449"/>
      <c r="E30" s="449"/>
      <c r="F30" s="456"/>
    </row>
    <row r="31" spans="1:6">
      <c r="A31" s="436"/>
      <c r="B31" s="460"/>
      <c r="C31" s="460"/>
      <c r="D31" s="449"/>
      <c r="E31" s="449"/>
      <c r="F31" s="456"/>
    </row>
    <row r="32" spans="1:6">
      <c r="A32" s="436"/>
      <c r="B32" s="460"/>
      <c r="C32" s="460"/>
      <c r="D32" s="449"/>
      <c r="E32" s="449"/>
      <c r="F32" s="456"/>
    </row>
    <row r="33" spans="1:6">
      <c r="A33" s="436"/>
      <c r="B33" s="469"/>
      <c r="C33" s="470"/>
      <c r="D33" s="455"/>
      <c r="E33" s="471"/>
      <c r="F33" s="456"/>
    </row>
    <row r="34" spans="1:6">
      <c r="A34" s="436"/>
      <c r="B34" s="460"/>
      <c r="C34" s="437"/>
      <c r="D34" s="455"/>
      <c r="E34" s="438"/>
      <c r="F34" s="456"/>
    </row>
    <row r="35" spans="1:6">
      <c r="A35" s="436"/>
      <c r="B35" s="460"/>
      <c r="C35" s="437"/>
      <c r="D35" s="455"/>
      <c r="E35" s="438"/>
      <c r="F35" s="456"/>
    </row>
    <row r="36" spans="1:6">
      <c r="A36" s="436"/>
      <c r="B36" s="460"/>
      <c r="C36" s="437"/>
      <c r="D36" s="455"/>
      <c r="E36" s="438"/>
      <c r="F36" s="456"/>
    </row>
    <row r="37" spans="1:6">
      <c r="A37" s="436"/>
      <c r="B37" s="469"/>
      <c r="C37" s="437"/>
      <c r="D37" s="455"/>
      <c r="E37" s="438"/>
      <c r="F37" s="456"/>
    </row>
    <row r="38" spans="1:6">
      <c r="A38" s="463"/>
      <c r="B38" s="469"/>
      <c r="C38" s="437"/>
      <c r="D38" s="455"/>
      <c r="E38" s="438"/>
      <c r="F38" s="456"/>
    </row>
    <row r="39" spans="1:6">
      <c r="A39" s="463"/>
      <c r="B39" s="469"/>
      <c r="C39" s="437"/>
      <c r="D39" s="455"/>
      <c r="E39" s="438"/>
      <c r="F39" s="456"/>
    </row>
    <row r="40" spans="1:6">
      <c r="A40" s="463"/>
      <c r="B40" s="469"/>
      <c r="C40" s="437"/>
      <c r="D40" s="455"/>
      <c r="E40" s="438"/>
      <c r="F40" s="456"/>
    </row>
    <row r="41" spans="1:6">
      <c r="A41" s="463"/>
      <c r="B41" s="469"/>
      <c r="C41" s="437"/>
      <c r="D41" s="455"/>
      <c r="E41" s="438"/>
      <c r="F41" s="456"/>
    </row>
    <row r="42" spans="1:6">
      <c r="A42" s="472"/>
      <c r="B42" s="469"/>
      <c r="C42" s="437"/>
      <c r="D42" s="455"/>
      <c r="E42" s="438"/>
      <c r="F42" s="456"/>
    </row>
    <row r="43" spans="1:6">
      <c r="A43" s="436"/>
      <c r="B43" s="469"/>
      <c r="C43" s="437"/>
      <c r="D43" s="455"/>
      <c r="E43" s="438"/>
      <c r="F43" s="456"/>
    </row>
    <row r="44" spans="1:6">
      <c r="A44" s="436"/>
      <c r="B44" s="469"/>
      <c r="C44" s="437"/>
      <c r="D44" s="455"/>
      <c r="E44" s="438"/>
      <c r="F44" s="456"/>
    </row>
    <row r="45" spans="1:6">
      <c r="A45" s="436"/>
      <c r="B45" s="469"/>
      <c r="C45" s="437"/>
      <c r="D45" s="455"/>
      <c r="E45" s="438"/>
      <c r="F45" s="456"/>
    </row>
    <row r="46" spans="1:6">
      <c r="A46" s="436"/>
      <c r="B46" s="469"/>
      <c r="C46" s="437"/>
      <c r="D46" s="455"/>
      <c r="E46" s="438"/>
      <c r="F46" s="456"/>
    </row>
    <row r="47" spans="1:6">
      <c r="A47" s="436"/>
      <c r="B47" s="469"/>
      <c r="C47" s="437"/>
      <c r="D47" s="455"/>
      <c r="E47" s="438"/>
      <c r="F47" s="456"/>
    </row>
    <row r="48" spans="1:6">
      <c r="A48" s="458"/>
      <c r="B48" s="469"/>
      <c r="C48" s="466"/>
      <c r="D48" s="455"/>
      <c r="E48" s="438"/>
      <c r="F48" s="456"/>
    </row>
    <row r="49" spans="1:6">
      <c r="A49" s="463"/>
      <c r="B49" s="469"/>
      <c r="C49" s="460"/>
      <c r="D49" s="455"/>
      <c r="E49" s="449"/>
      <c r="F49" s="456"/>
    </row>
    <row r="50" spans="1:6">
      <c r="A50" s="472"/>
      <c r="B50" s="469"/>
      <c r="C50" s="470"/>
      <c r="D50" s="455"/>
      <c r="E50" s="471"/>
      <c r="F50" s="456"/>
    </row>
    <row r="51" spans="1:6">
      <c r="A51" s="436"/>
      <c r="B51" s="469"/>
      <c r="C51" s="437"/>
      <c r="D51" s="455"/>
      <c r="E51" s="438"/>
      <c r="F51" s="456"/>
    </row>
    <row r="52" spans="1:6">
      <c r="A52" s="436"/>
      <c r="B52" s="469"/>
      <c r="C52" s="437"/>
      <c r="D52" s="455"/>
      <c r="E52" s="438"/>
      <c r="F52" s="456"/>
    </row>
    <row r="53" spans="1:6">
      <c r="A53" s="436"/>
      <c r="B53" s="469"/>
      <c r="C53" s="437"/>
      <c r="D53" s="455"/>
      <c r="E53" s="438"/>
      <c r="F53" s="456"/>
    </row>
    <row r="54" spans="1:6">
      <c r="A54" s="436"/>
      <c r="B54" s="473"/>
      <c r="C54" s="466"/>
      <c r="D54" s="467"/>
      <c r="E54" s="468"/>
      <c r="F54" s="456"/>
    </row>
    <row r="55" spans="1:6">
      <c r="A55" s="436"/>
      <c r="B55" s="460"/>
      <c r="C55" s="460"/>
      <c r="D55" s="449"/>
      <c r="E55" s="449"/>
      <c r="F55" s="456"/>
    </row>
    <row r="56" spans="1:6" hidden="1">
      <c r="A56" s="436"/>
      <c r="B56" s="460"/>
      <c r="C56" s="460"/>
      <c r="D56" s="449"/>
      <c r="E56" s="449"/>
      <c r="F56" s="456"/>
    </row>
    <row r="57" spans="1:6">
      <c r="A57" s="436"/>
      <c r="B57" s="460"/>
      <c r="C57" s="460"/>
      <c r="D57" s="449"/>
      <c r="E57" s="449"/>
      <c r="F57" s="456"/>
    </row>
    <row r="58" spans="1:6">
      <c r="A58" s="436"/>
      <c r="B58" s="460"/>
      <c r="C58" s="460"/>
      <c r="D58" s="449"/>
      <c r="E58" s="449"/>
      <c r="F58" s="456"/>
    </row>
    <row r="59" spans="1:6">
      <c r="A59" s="436"/>
      <c r="B59" s="460"/>
      <c r="C59" s="460"/>
      <c r="D59" s="449"/>
      <c r="E59" s="449"/>
      <c r="F59" s="456"/>
    </row>
    <row r="60" spans="1:6">
      <c r="A60" s="436"/>
      <c r="B60" s="460"/>
      <c r="C60" s="460"/>
      <c r="D60" s="449"/>
      <c r="E60" s="449"/>
      <c r="F60" s="456"/>
    </row>
    <row r="61" spans="1:6">
      <c r="A61" s="436"/>
      <c r="B61" s="460"/>
      <c r="C61" s="460"/>
      <c r="D61" s="449"/>
      <c r="E61" s="449"/>
      <c r="F61" s="456"/>
    </row>
    <row r="62" spans="1:6">
      <c r="A62" s="436"/>
      <c r="B62" s="460"/>
      <c r="C62" s="460"/>
      <c r="D62" s="449"/>
      <c r="E62" s="449"/>
      <c r="F62" s="456"/>
    </row>
    <row r="63" spans="1:6">
      <c r="A63" s="458"/>
      <c r="B63" s="474"/>
      <c r="C63" s="460"/>
      <c r="D63" s="449"/>
      <c r="E63" s="449"/>
      <c r="F63" s="456"/>
    </row>
    <row r="64" spans="1:6">
      <c r="A64" s="458"/>
      <c r="B64" s="474"/>
      <c r="C64" s="460"/>
      <c r="D64" s="449"/>
      <c r="E64" s="449"/>
      <c r="F64" s="456"/>
    </row>
    <row r="65" spans="1:6">
      <c r="A65" s="458"/>
      <c r="B65" s="460"/>
      <c r="C65" s="460"/>
      <c r="D65" s="449"/>
      <c r="E65" s="449"/>
      <c r="F65" s="456"/>
    </row>
    <row r="66" spans="1:6">
      <c r="A66" s="458"/>
      <c r="B66" s="460"/>
      <c r="C66" s="460"/>
      <c r="D66" s="449"/>
      <c r="E66" s="449"/>
      <c r="F66" s="456"/>
    </row>
    <row r="67" spans="1:6">
      <c r="A67" s="458"/>
      <c r="B67" s="460"/>
      <c r="C67" s="460"/>
      <c r="D67" s="449"/>
      <c r="E67" s="449"/>
      <c r="F67" s="456"/>
    </row>
    <row r="68" spans="1:6">
      <c r="A68" s="458"/>
      <c r="B68" s="460"/>
      <c r="C68" s="460"/>
      <c r="D68" s="449"/>
      <c r="E68" s="449"/>
      <c r="F68" s="456"/>
    </row>
    <row r="69" spans="1:6">
      <c r="A69" s="458"/>
      <c r="B69" s="460"/>
      <c r="C69" s="460"/>
      <c r="D69" s="449"/>
      <c r="E69" s="449"/>
      <c r="F69" s="456"/>
    </row>
    <row r="70" spans="1:6">
      <c r="A70" s="436"/>
      <c r="B70" s="469"/>
      <c r="C70" s="470"/>
      <c r="D70" s="455"/>
      <c r="E70" s="471"/>
      <c r="F70" s="456"/>
    </row>
    <row r="71" spans="1:6">
      <c r="A71" s="436"/>
      <c r="B71" s="460"/>
      <c r="C71" s="437"/>
      <c r="D71" s="455"/>
      <c r="E71" s="438"/>
      <c r="F71" s="456"/>
    </row>
    <row r="72" spans="1:6">
      <c r="A72" s="436"/>
      <c r="B72" s="460"/>
      <c r="C72" s="437"/>
      <c r="D72" s="455"/>
      <c r="E72" s="438"/>
      <c r="F72" s="456"/>
    </row>
    <row r="73" spans="1:6">
      <c r="A73" s="436"/>
      <c r="B73" s="465"/>
      <c r="C73" s="466"/>
      <c r="D73" s="467"/>
      <c r="E73" s="468"/>
      <c r="F73" s="456"/>
    </row>
    <row r="74" spans="1:6">
      <c r="A74" s="442"/>
      <c r="B74" s="447"/>
      <c r="C74" s="447"/>
      <c r="D74" s="450"/>
      <c r="E74" s="450"/>
      <c r="F74" s="446"/>
    </row>
    <row r="75" spans="1:6">
      <c r="A75" s="442"/>
      <c r="B75" s="447"/>
      <c r="C75" s="447"/>
      <c r="D75" s="450"/>
      <c r="E75" s="450"/>
      <c r="F75" s="446"/>
    </row>
    <row r="76" spans="1:6">
      <c r="A76" s="442"/>
      <c r="B76" s="447"/>
      <c r="C76" s="447"/>
      <c r="D76" s="450"/>
      <c r="E76" s="450"/>
      <c r="F76" s="446"/>
    </row>
    <row r="77" spans="1:6">
      <c r="A77" s="201"/>
      <c r="B77" s="199"/>
      <c r="C77" s="440"/>
      <c r="D77" s="200"/>
      <c r="E77" s="441"/>
      <c r="F77" s="448"/>
    </row>
    <row r="78" spans="1:6">
      <c r="A78" s="442"/>
      <c r="B78" s="447"/>
      <c r="C78" s="443"/>
      <c r="D78" s="444"/>
      <c r="E78" s="445"/>
      <c r="F78" s="446"/>
    </row>
    <row r="79" spans="1:6">
      <c r="A79" s="442"/>
      <c r="B79" s="447"/>
      <c r="C79" s="443"/>
      <c r="D79" s="444"/>
      <c r="E79" s="445"/>
      <c r="F79" s="446"/>
    </row>
    <row r="80" spans="1:6">
      <c r="A80" s="442"/>
      <c r="B80" s="451"/>
      <c r="C80" s="443"/>
      <c r="D80" s="444"/>
      <c r="E80" s="445"/>
      <c r="F80" s="446"/>
    </row>
    <row r="81" spans="1:6">
      <c r="A81" s="442"/>
      <c r="B81" s="452"/>
      <c r="C81" s="443"/>
      <c r="D81" s="444"/>
      <c r="E81" s="445"/>
      <c r="F81" s="446"/>
    </row>
    <row r="82" spans="1:6">
      <c r="A82" s="442"/>
      <c r="B82" s="447"/>
      <c r="C82" s="443"/>
      <c r="D82" s="444"/>
      <c r="E82" s="445"/>
      <c r="F82" s="446"/>
    </row>
    <row r="83" spans="1:6">
      <c r="A83" s="442"/>
      <c r="B83" s="447"/>
      <c r="C83" s="443"/>
      <c r="D83" s="444"/>
      <c r="E83" s="445"/>
      <c r="F83" s="446"/>
    </row>
    <row r="84" spans="1:6">
      <c r="A84" s="442"/>
      <c r="B84" s="447"/>
      <c r="C84" s="443"/>
      <c r="D84" s="444"/>
      <c r="E84" s="445"/>
      <c r="F84" s="446"/>
    </row>
  </sheetData>
  <mergeCells count="6">
    <mergeCell ref="F2:F3"/>
    <mergeCell ref="A2:A3"/>
    <mergeCell ref="B2:B3"/>
    <mergeCell ref="C2:C3"/>
    <mergeCell ref="D2:D3"/>
    <mergeCell ref="E2:E3"/>
  </mergeCells>
  <conditionalFormatting sqref="B25">
    <cfRule type="duplicateValues" dxfId="17" priority="15"/>
  </conditionalFormatting>
  <conditionalFormatting sqref="B33">
    <cfRule type="duplicateValues" dxfId="16" priority="13"/>
  </conditionalFormatting>
  <conditionalFormatting sqref="B34:B35">
    <cfRule type="duplicateValues" dxfId="15" priority="12"/>
  </conditionalFormatting>
  <conditionalFormatting sqref="B36:B54">
    <cfRule type="duplicateValues" dxfId="14" priority="11"/>
  </conditionalFormatting>
  <conditionalFormatting sqref="B49:B51">
    <cfRule type="duplicateValues" dxfId="13" priority="10"/>
  </conditionalFormatting>
  <conditionalFormatting sqref="B52:B54">
    <cfRule type="duplicateValues" dxfId="12" priority="9"/>
  </conditionalFormatting>
  <conditionalFormatting sqref="B55:B66">
    <cfRule type="duplicateValues" dxfId="11" priority="8"/>
  </conditionalFormatting>
  <conditionalFormatting sqref="B67">
    <cfRule type="duplicateValues" dxfId="10" priority="7"/>
  </conditionalFormatting>
  <conditionalFormatting sqref="B68:B69">
    <cfRule type="duplicateValues" dxfId="9" priority="6"/>
  </conditionalFormatting>
  <conditionalFormatting sqref="B70:B84">
    <cfRule type="duplicateValues" dxfId="8" priority="5"/>
  </conditionalFormatting>
  <conditionalFormatting sqref="B2:B3 B16:B24 B26:B32">
    <cfRule type="duplicateValues" dxfId="7" priority="18"/>
  </conditionalFormatting>
  <conditionalFormatting sqref="B5">
    <cfRule type="duplicateValues" dxfId="6" priority="3"/>
  </conditionalFormatting>
  <conditionalFormatting sqref="B6">
    <cfRule type="duplicateValues" dxfId="5" priority="2"/>
  </conditionalFormatting>
  <conditionalFormatting sqref="B7:B10">
    <cfRule type="duplicateValues" dxfId="4" priority="4"/>
  </conditionalFormatting>
  <conditionalFormatting sqref="B11:B15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BC7D-B217-48F5-9C52-5DEC48AE023C}">
  <dimension ref="B1:AF37"/>
  <sheetViews>
    <sheetView topLeftCell="A4" workbookViewId="0">
      <selection activeCell="P23" sqref="P23"/>
    </sheetView>
  </sheetViews>
  <sheetFormatPr defaultRowHeight="13.2"/>
  <cols>
    <col min="2" max="2" width="18.88671875" customWidth="1"/>
    <col min="3" max="3" width="19.44140625" customWidth="1"/>
    <col min="4" max="4" width="7.5546875" customWidth="1"/>
    <col min="5" max="5" width="7.77734375" customWidth="1"/>
    <col min="6" max="6" width="12" customWidth="1"/>
    <col min="7" max="7" width="11.109375" customWidth="1"/>
    <col min="8" max="8" width="11.88671875" customWidth="1"/>
    <col min="9" max="9" width="13.21875" customWidth="1"/>
    <col min="10" max="10" width="11.21875" customWidth="1"/>
    <col min="11" max="11" width="5.44140625" customWidth="1"/>
    <col min="12" max="12" width="3.5546875" customWidth="1"/>
    <col min="13" max="13" width="9.33203125" customWidth="1"/>
    <col min="14" max="14" width="6.44140625" customWidth="1"/>
    <col min="15" max="15" width="1.5546875" customWidth="1"/>
    <col min="17" max="17" width="1.21875" customWidth="1"/>
    <col min="18" max="18" width="8.6640625" customWidth="1"/>
  </cols>
  <sheetData>
    <row r="1" spans="2:20" ht="13.8" thickBot="1">
      <c r="G1" s="1269"/>
      <c r="H1" s="1269"/>
      <c r="I1" s="1269"/>
      <c r="J1" s="1269"/>
      <c r="K1" s="1269"/>
      <c r="L1" s="1269"/>
      <c r="M1" s="1269"/>
      <c r="N1" s="1269"/>
      <c r="O1" s="1269"/>
      <c r="P1" s="1269"/>
      <c r="Q1" s="1269"/>
      <c r="R1" s="1269"/>
      <c r="S1" s="1269"/>
      <c r="T1" s="1269"/>
    </row>
    <row r="2" spans="2:20" ht="16.2" customHeight="1">
      <c r="B2" s="1522" t="s">
        <v>1250</v>
      </c>
      <c r="C2" s="1523"/>
      <c r="D2" s="1523"/>
      <c r="E2" s="1523"/>
      <c r="F2" s="1523"/>
      <c r="G2" s="1269"/>
      <c r="H2" s="1269"/>
      <c r="I2" s="1269"/>
      <c r="J2" s="1269"/>
      <c r="K2" s="1269"/>
      <c r="L2" s="1269"/>
      <c r="M2" s="1269"/>
      <c r="N2" s="1269"/>
      <c r="O2" s="1269"/>
      <c r="P2" s="1269"/>
      <c r="Q2" s="1269"/>
      <c r="R2" s="1269"/>
      <c r="S2" s="1269"/>
      <c r="T2" s="1269"/>
    </row>
    <row r="3" spans="2:20" ht="21.6" customHeight="1">
      <c r="B3" s="1529" t="s">
        <v>1174</v>
      </c>
      <c r="C3" s="1529"/>
      <c r="D3" s="1529"/>
      <c r="E3" s="1529"/>
      <c r="F3" s="1529"/>
      <c r="G3" s="1276"/>
      <c r="H3" s="1276"/>
      <c r="I3" s="1269"/>
      <c r="J3" s="1269"/>
      <c r="K3" s="1269"/>
      <c r="L3" s="1269"/>
      <c r="M3" s="1269"/>
      <c r="N3" s="1269"/>
      <c r="O3" s="1269"/>
      <c r="P3" s="1269"/>
      <c r="Q3" s="1269"/>
      <c r="R3" s="1269"/>
      <c r="S3" s="1269"/>
      <c r="T3" s="1269"/>
    </row>
    <row r="4" spans="2:20" ht="13.2" customHeight="1">
      <c r="B4" s="1524" t="s">
        <v>1169</v>
      </c>
      <c r="C4" s="1524"/>
      <c r="D4" s="1524"/>
      <c r="E4" s="1524"/>
      <c r="F4" s="1524"/>
      <c r="G4" s="1274"/>
      <c r="H4" s="1274"/>
      <c r="I4" s="1274"/>
      <c r="J4" s="1274"/>
      <c r="K4" s="1269"/>
      <c r="L4" s="1269"/>
      <c r="M4" s="1269"/>
      <c r="N4" s="1269"/>
      <c r="O4" s="1269"/>
      <c r="P4" s="1269"/>
      <c r="Q4" s="1269"/>
      <c r="R4" s="1269"/>
      <c r="S4" s="1269"/>
      <c r="T4" s="1269"/>
    </row>
    <row r="5" spans="2:20">
      <c r="B5" s="1524"/>
      <c r="C5" s="1524"/>
      <c r="D5" s="1524"/>
      <c r="E5" s="1524"/>
      <c r="F5" s="1524"/>
      <c r="G5" s="1274"/>
      <c r="H5" s="1274"/>
      <c r="I5" s="1274"/>
      <c r="J5" s="1274"/>
      <c r="K5" s="1269"/>
      <c r="L5" s="1269"/>
      <c r="M5" s="1269"/>
      <c r="N5" s="1269"/>
      <c r="O5" s="1269"/>
      <c r="P5" s="1269"/>
      <c r="Q5" s="1269"/>
      <c r="R5" s="1269"/>
      <c r="S5" s="1269"/>
      <c r="T5" s="1269"/>
    </row>
    <row r="6" spans="2:20" ht="91.2" customHeight="1">
      <c r="B6" s="1524"/>
      <c r="C6" s="1524"/>
      <c r="D6" s="1524"/>
      <c r="E6" s="1524"/>
      <c r="F6" s="1524"/>
      <c r="G6" s="1274"/>
      <c r="H6" s="1274"/>
      <c r="I6" s="1274"/>
      <c r="J6" s="1274"/>
      <c r="K6" s="1269"/>
      <c r="L6" s="1269"/>
      <c r="M6" s="1269"/>
      <c r="N6" s="1269"/>
      <c r="O6" s="1269"/>
      <c r="P6" s="1269"/>
      <c r="Q6" s="1269"/>
      <c r="R6" s="1269"/>
      <c r="S6" s="1269"/>
      <c r="T6" s="1269"/>
    </row>
    <row r="7" spans="2:20">
      <c r="B7" s="1529" t="s">
        <v>1170</v>
      </c>
      <c r="C7" s="1529"/>
      <c r="D7" s="1529"/>
      <c r="E7" s="1529"/>
      <c r="F7" s="1529"/>
      <c r="G7" s="1269"/>
      <c r="H7" s="1269"/>
      <c r="I7" s="1269"/>
      <c r="J7" s="1269"/>
      <c r="K7" s="1269"/>
      <c r="L7" s="1269"/>
      <c r="M7" s="1269"/>
      <c r="N7" s="1269"/>
      <c r="O7" s="1269"/>
      <c r="P7" s="1269"/>
      <c r="Q7" s="1269"/>
      <c r="R7" s="1269"/>
      <c r="S7" s="1269"/>
      <c r="T7" s="1269"/>
    </row>
    <row r="8" spans="2:20" ht="21.6" customHeight="1">
      <c r="B8" s="1525" t="s">
        <v>1171</v>
      </c>
      <c r="C8" s="1525"/>
      <c r="D8" s="1525"/>
      <c r="E8" s="1525"/>
      <c r="F8" s="1525"/>
      <c r="G8" s="1269"/>
      <c r="H8" s="1269"/>
      <c r="I8" s="1269"/>
      <c r="J8" s="1269"/>
      <c r="K8" s="1269"/>
      <c r="L8" s="1269"/>
      <c r="M8" s="1269"/>
      <c r="N8" s="1269"/>
      <c r="O8" s="1269"/>
      <c r="P8" s="1269"/>
      <c r="Q8" s="1269"/>
      <c r="R8" s="1269"/>
      <c r="S8" s="1269"/>
      <c r="T8" s="1269"/>
    </row>
    <row r="9" spans="2:20">
      <c r="B9" s="1526"/>
      <c r="C9" s="1526"/>
      <c r="D9" s="1526"/>
      <c r="E9" s="1526"/>
      <c r="F9" s="1526"/>
      <c r="G9" s="1269"/>
      <c r="H9" s="1269"/>
      <c r="I9" s="1269"/>
      <c r="J9" s="1269"/>
      <c r="K9" s="1269"/>
      <c r="L9" s="1269"/>
      <c r="M9" s="1269"/>
      <c r="N9" s="1269"/>
      <c r="O9" s="1269"/>
      <c r="P9" s="1269"/>
      <c r="Q9" s="1269"/>
      <c r="R9" s="1269"/>
      <c r="S9" s="1269"/>
      <c r="T9" s="1269"/>
    </row>
    <row r="10" spans="2:20">
      <c r="B10" s="1528" t="s">
        <v>1175</v>
      </c>
      <c r="C10" s="1528"/>
      <c r="D10" s="1528"/>
      <c r="E10" s="1528"/>
      <c r="F10" s="1528"/>
      <c r="G10" s="1269"/>
      <c r="H10" s="1269"/>
      <c r="I10" s="1269"/>
      <c r="J10" s="1269"/>
      <c r="K10" s="1269"/>
      <c r="L10" s="1269"/>
      <c r="M10" s="1269"/>
      <c r="N10" s="1269"/>
      <c r="O10" s="1269"/>
      <c r="P10" s="1269"/>
      <c r="Q10" s="1269"/>
      <c r="R10" s="1269"/>
      <c r="S10" s="1269"/>
      <c r="T10" s="1269"/>
    </row>
    <row r="11" spans="2:20" ht="13.2" customHeight="1">
      <c r="B11" s="1524" t="s">
        <v>1172</v>
      </c>
      <c r="C11" s="1524"/>
      <c r="D11" s="1524"/>
      <c r="E11" s="1524"/>
      <c r="F11" s="1524"/>
      <c r="G11" s="1269"/>
      <c r="H11" s="1269"/>
      <c r="I11" s="1269"/>
      <c r="J11" s="1269"/>
      <c r="K11" s="1269"/>
      <c r="L11" s="1269"/>
      <c r="M11" s="1269"/>
      <c r="N11" s="1269"/>
      <c r="O11" s="1269"/>
      <c r="P11" s="1269"/>
      <c r="Q11" s="1269"/>
      <c r="R11" s="1269"/>
      <c r="S11" s="1269"/>
      <c r="T11" s="1269"/>
    </row>
    <row r="12" spans="2:20">
      <c r="B12" s="1524"/>
      <c r="C12" s="1524"/>
      <c r="D12" s="1524"/>
      <c r="E12" s="1524"/>
      <c r="F12" s="1524"/>
      <c r="G12" s="1269"/>
      <c r="H12" s="1269"/>
      <c r="I12" s="1269"/>
      <c r="J12" s="1269"/>
      <c r="K12" s="1269"/>
      <c r="L12" s="1269"/>
      <c r="M12" s="1269"/>
      <c r="N12" s="1269"/>
      <c r="O12" s="1269"/>
      <c r="P12" s="1269"/>
      <c r="Q12" s="1269"/>
      <c r="R12" s="1269"/>
      <c r="S12" s="1269"/>
      <c r="T12" s="1269"/>
    </row>
    <row r="13" spans="2:20">
      <c r="B13" s="1524"/>
      <c r="C13" s="1524"/>
      <c r="D13" s="1524"/>
      <c r="E13" s="1524"/>
      <c r="F13" s="1524"/>
      <c r="G13" s="1269"/>
      <c r="H13" s="1269"/>
      <c r="I13" s="1269"/>
      <c r="J13" s="1269"/>
      <c r="K13" s="1269"/>
      <c r="L13" s="1269"/>
      <c r="M13" s="1269"/>
      <c r="N13" s="1269"/>
      <c r="O13" s="1269"/>
      <c r="P13" s="1269"/>
      <c r="Q13" s="1269"/>
      <c r="R13" s="1269"/>
      <c r="S13" s="1269"/>
      <c r="T13" s="1269"/>
    </row>
    <row r="14" spans="2:20">
      <c r="B14" s="1524"/>
      <c r="C14" s="1524"/>
      <c r="D14" s="1524"/>
      <c r="E14" s="1524"/>
      <c r="F14" s="1524"/>
      <c r="G14" s="1269"/>
      <c r="H14" s="1269"/>
      <c r="I14" s="1269"/>
      <c r="J14" s="1269"/>
      <c r="K14" s="1269"/>
      <c r="L14" s="1269"/>
      <c r="M14" s="1269"/>
      <c r="N14" s="1269"/>
      <c r="O14" s="1269"/>
      <c r="P14" s="1269"/>
      <c r="Q14" s="1269"/>
      <c r="R14" s="1269"/>
      <c r="S14" s="1269"/>
      <c r="T14" s="1269"/>
    </row>
    <row r="15" spans="2:20">
      <c r="B15" s="1524"/>
      <c r="C15" s="1524"/>
      <c r="D15" s="1524"/>
      <c r="E15" s="1524"/>
      <c r="F15" s="1524"/>
      <c r="G15" s="1269"/>
      <c r="H15" s="1269"/>
      <c r="I15" s="1269"/>
      <c r="J15" s="1269"/>
      <c r="K15" s="1269"/>
      <c r="L15" s="1269"/>
      <c r="M15" s="1269"/>
      <c r="N15" s="1269"/>
      <c r="O15" s="1269"/>
      <c r="P15" s="1269"/>
      <c r="Q15" s="1269"/>
      <c r="R15" s="1269"/>
      <c r="S15" s="1269"/>
      <c r="T15" s="1269"/>
    </row>
    <row r="16" spans="2:20">
      <c r="B16" s="1529" t="s">
        <v>1173</v>
      </c>
      <c r="C16" s="1529"/>
      <c r="D16" s="1529"/>
      <c r="E16" s="1529"/>
      <c r="F16" s="1529"/>
      <c r="G16" s="1269"/>
      <c r="H16" s="1269"/>
      <c r="I16" s="1269"/>
      <c r="J16" s="1269"/>
      <c r="K16" s="1269"/>
      <c r="L16" s="1269"/>
      <c r="M16" s="1269"/>
      <c r="N16" s="1269"/>
      <c r="O16" s="1269"/>
      <c r="P16" s="1269"/>
      <c r="Q16" s="1269"/>
      <c r="R16" s="1269"/>
      <c r="S16" s="1269"/>
      <c r="T16" s="1269"/>
    </row>
    <row r="17" spans="2:32" ht="63.6" customHeight="1">
      <c r="B17" s="1525" t="s">
        <v>1176</v>
      </c>
      <c r="C17" s="1525"/>
      <c r="D17" s="1525"/>
      <c r="E17" s="1525"/>
      <c r="F17" s="1525"/>
      <c r="G17" s="1269"/>
      <c r="H17" s="1269"/>
      <c r="I17" s="1269"/>
      <c r="J17" s="1269"/>
      <c r="K17" s="1269"/>
      <c r="L17" s="1269"/>
      <c r="M17" s="1269"/>
      <c r="N17" s="1269"/>
      <c r="O17" s="1269"/>
      <c r="P17" s="1269"/>
      <c r="Q17" s="1269"/>
      <c r="R17" s="1269"/>
      <c r="S17" s="1269"/>
      <c r="T17" s="1269"/>
    </row>
    <row r="18" spans="2:32">
      <c r="G18" s="1269"/>
      <c r="H18" s="1269"/>
      <c r="I18" s="1269"/>
      <c r="J18" s="1269"/>
      <c r="K18" s="1269"/>
      <c r="L18" s="1269"/>
      <c r="M18" s="1269"/>
      <c r="N18" s="1269"/>
      <c r="O18" s="1269"/>
      <c r="P18" s="1269"/>
      <c r="Q18" s="1269"/>
      <c r="R18" s="1269"/>
      <c r="S18" s="1269"/>
      <c r="T18" s="1269"/>
    </row>
    <row r="19" spans="2:32">
      <c r="F19" s="1283"/>
      <c r="G19" s="1275"/>
      <c r="H19" s="1275"/>
      <c r="I19" s="1009"/>
      <c r="J19" s="1009"/>
      <c r="K19" s="1009"/>
      <c r="L19" s="1009"/>
      <c r="M19" s="1009"/>
      <c r="N19" s="1009"/>
      <c r="O19" s="1009"/>
      <c r="P19" s="1009"/>
      <c r="Q19" s="1009"/>
      <c r="R19" s="1009"/>
      <c r="S19" s="1269"/>
      <c r="T19" s="1269"/>
    </row>
    <row r="20" spans="2:32">
      <c r="B20" s="1536" t="s">
        <v>896</v>
      </c>
      <c r="C20" s="1536"/>
      <c r="D20" s="1537" t="s">
        <v>218</v>
      </c>
      <c r="E20" s="1537"/>
      <c r="F20" s="1478" t="s">
        <v>532</v>
      </c>
      <c r="G20" s="1478" t="s">
        <v>219</v>
      </c>
      <c r="H20" s="1455"/>
      <c r="I20" s="1455"/>
      <c r="J20" s="1455"/>
      <c r="K20" s="1012"/>
      <c r="L20" s="1012"/>
      <c r="M20" s="1009"/>
      <c r="N20" s="1009"/>
      <c r="O20" s="1009"/>
      <c r="P20" s="1009"/>
      <c r="Q20" s="1009"/>
      <c r="R20" s="1009"/>
      <c r="T20" s="1269"/>
      <c r="U20" s="1269"/>
      <c r="V20" s="1269"/>
      <c r="W20" s="1269"/>
      <c r="X20" s="1269"/>
      <c r="Y20" s="1269"/>
      <c r="Z20" s="1269"/>
      <c r="AA20" s="1269"/>
      <c r="AB20" s="1269"/>
      <c r="AC20" s="1269"/>
      <c r="AD20" s="1269"/>
      <c r="AE20" s="1269"/>
      <c r="AF20" s="1269"/>
    </row>
    <row r="21" spans="2:32" ht="15.6" customHeight="1">
      <c r="B21" s="1527" t="s">
        <v>419</v>
      </c>
      <c r="C21" s="1527"/>
      <c r="D21" s="1531" t="s">
        <v>1180</v>
      </c>
      <c r="E21" s="1531"/>
      <c r="F21" s="1475" t="s">
        <v>1179</v>
      </c>
      <c r="G21" s="1479">
        <v>0.1</v>
      </c>
      <c r="H21" s="1476"/>
      <c r="I21" s="1476"/>
      <c r="J21" s="1477"/>
      <c r="K21" s="1013"/>
      <c r="L21" s="1013"/>
      <c r="M21" s="1009"/>
      <c r="N21" s="1009"/>
      <c r="O21" s="1009"/>
      <c r="P21" s="1009"/>
      <c r="Q21" s="1009"/>
      <c r="R21" s="1009"/>
      <c r="T21" s="1539"/>
      <c r="U21" s="1539"/>
      <c r="V21" s="1532"/>
      <c r="W21" s="1532"/>
      <c r="X21" s="1532"/>
      <c r="Y21" s="1532"/>
      <c r="Z21" s="1532"/>
      <c r="AA21" s="1532"/>
      <c r="AB21" s="1532"/>
      <c r="AC21" s="1532"/>
      <c r="AD21" s="1532"/>
      <c r="AE21" s="1532"/>
      <c r="AF21" s="1269"/>
    </row>
    <row r="22" spans="2:32">
      <c r="B22" s="1527" t="s">
        <v>423</v>
      </c>
      <c r="C22" s="1527"/>
      <c r="D22" s="1531" t="s">
        <v>1181</v>
      </c>
      <c r="E22" s="1531"/>
      <c r="F22" s="1475" t="s">
        <v>1180</v>
      </c>
      <c r="G22" s="1479">
        <v>0.1</v>
      </c>
      <c r="H22" s="1476"/>
      <c r="I22" s="1476"/>
      <c r="J22" s="1477"/>
      <c r="K22" s="1009"/>
      <c r="L22" s="1009"/>
      <c r="M22" s="1009"/>
      <c r="N22" s="1009"/>
      <c r="O22" s="1009"/>
      <c r="P22" s="1009"/>
      <c r="Q22" s="1009"/>
      <c r="R22" s="1009"/>
      <c r="T22" s="1532"/>
      <c r="U22" s="1540"/>
      <c r="V22" s="1530"/>
      <c r="W22" s="1530"/>
      <c r="X22" s="1530"/>
      <c r="Y22" s="1530"/>
      <c r="Z22" s="1284"/>
      <c r="AA22" s="1530"/>
      <c r="AB22" s="1530"/>
      <c r="AC22" s="1530"/>
      <c r="AD22" s="1530"/>
      <c r="AE22" s="1284"/>
      <c r="AF22" s="1269"/>
    </row>
    <row r="23" spans="2:32" ht="15.6" customHeight="1">
      <c r="B23" s="1527" t="s">
        <v>426</v>
      </c>
      <c r="C23" s="1527"/>
      <c r="D23" s="1531" t="s">
        <v>1182</v>
      </c>
      <c r="E23" s="1531"/>
      <c r="F23" s="1475" t="s">
        <v>1185</v>
      </c>
      <c r="G23" s="1479">
        <v>3</v>
      </c>
      <c r="H23" s="1476"/>
      <c r="I23" s="1476"/>
      <c r="J23" s="1477"/>
      <c r="K23" s="1009"/>
      <c r="L23" s="1009"/>
      <c r="M23" s="1009"/>
      <c r="N23" s="1009"/>
      <c r="O23" s="1009"/>
      <c r="P23" s="1009"/>
      <c r="Q23" s="1009"/>
      <c r="R23" s="1009"/>
      <c r="T23" s="1538"/>
      <c r="U23" s="1538"/>
      <c r="V23" s="1533"/>
      <c r="W23" s="1533"/>
      <c r="X23" s="1533"/>
      <c r="Y23" s="1533"/>
      <c r="Z23" s="1533"/>
      <c r="AA23" s="1533"/>
      <c r="AB23" s="1533"/>
      <c r="AC23" s="1533"/>
      <c r="AD23" s="1533"/>
      <c r="AE23" s="1269"/>
      <c r="AF23" s="1269"/>
    </row>
    <row r="24" spans="2:32">
      <c r="B24" s="1527" t="s">
        <v>429</v>
      </c>
      <c r="C24" s="1527"/>
      <c r="D24" s="1531" t="s">
        <v>1183</v>
      </c>
      <c r="E24" s="1531"/>
      <c r="F24" s="1475" t="s">
        <v>1186</v>
      </c>
      <c r="G24" s="1479">
        <v>8.5</v>
      </c>
      <c r="H24" s="1476"/>
      <c r="I24" s="1476"/>
      <c r="J24" s="1477"/>
      <c r="K24" s="1009"/>
      <c r="L24" s="1009"/>
      <c r="M24" s="1009"/>
      <c r="N24" s="1009"/>
      <c r="O24" s="1009"/>
      <c r="P24" s="1009"/>
      <c r="Q24" s="1009"/>
      <c r="R24" s="1009"/>
      <c r="T24" s="1538"/>
      <c r="U24" s="1538"/>
      <c r="V24" s="1533"/>
      <c r="W24" s="1533"/>
      <c r="X24" s="1533"/>
      <c r="Y24" s="1533"/>
      <c r="Z24" s="1269"/>
      <c r="AA24" s="1533"/>
      <c r="AB24" s="1533"/>
      <c r="AC24" s="1533"/>
      <c r="AD24" s="1533"/>
      <c r="AE24" s="1269"/>
      <c r="AF24" s="1269"/>
    </row>
    <row r="25" spans="2:32" ht="15.6" customHeight="1">
      <c r="B25" s="1527" t="s">
        <v>432</v>
      </c>
      <c r="C25" s="1527"/>
      <c r="D25" s="1531" t="s">
        <v>1184</v>
      </c>
      <c r="E25" s="1531"/>
      <c r="F25" s="1475" t="s">
        <v>1187</v>
      </c>
      <c r="G25" s="1479">
        <v>13.5</v>
      </c>
      <c r="H25" s="1476"/>
      <c r="I25" s="1476"/>
      <c r="J25" s="1477"/>
      <c r="K25" s="1009"/>
      <c r="L25" s="1009"/>
      <c r="M25" s="1009"/>
      <c r="N25" s="1009"/>
      <c r="O25" s="1009"/>
      <c r="P25" s="1009"/>
      <c r="Q25" s="1009"/>
      <c r="R25" s="1009"/>
      <c r="T25" s="1538"/>
      <c r="U25" s="1538"/>
      <c r="V25" s="1533"/>
      <c r="W25" s="1533"/>
      <c r="X25" s="1533"/>
      <c r="Y25" s="1533"/>
      <c r="Z25" s="1269"/>
      <c r="AA25" s="1533"/>
      <c r="AB25" s="1533"/>
      <c r="AC25" s="1533"/>
      <c r="AD25" s="1533"/>
      <c r="AE25" s="1269"/>
      <c r="AF25" s="1269"/>
    </row>
    <row r="26" spans="2:32" ht="17.399999999999999">
      <c r="B26" s="1280"/>
      <c r="C26" s="1281"/>
      <c r="D26" s="1281"/>
      <c r="E26" s="1281"/>
      <c r="F26" s="1281"/>
      <c r="I26" s="1009"/>
      <c r="J26" s="1009"/>
      <c r="K26" s="1009"/>
      <c r="L26" s="1009"/>
      <c r="M26" s="1009"/>
      <c r="N26" s="1009"/>
      <c r="O26" s="1009"/>
      <c r="P26" s="1009"/>
      <c r="Q26" s="1009"/>
      <c r="R26" s="1009"/>
      <c r="T26" s="1538"/>
      <c r="U26" s="1538"/>
      <c r="V26" s="1533"/>
      <c r="W26" s="1533"/>
      <c r="X26" s="1533"/>
      <c r="Y26" s="1533"/>
      <c r="Z26" s="1269"/>
      <c r="AA26" s="1533"/>
      <c r="AB26" s="1533"/>
      <c r="AC26" s="1533"/>
      <c r="AD26" s="1533"/>
      <c r="AE26" s="1269"/>
      <c r="AF26" s="1269"/>
    </row>
    <row r="27" spans="2:32" ht="22.8">
      <c r="B27" s="1282"/>
      <c r="C27" s="1282"/>
      <c r="D27" s="1282"/>
      <c r="E27" s="1282"/>
      <c r="F27" s="1282"/>
      <c r="I27" s="1009"/>
      <c r="J27" s="1009"/>
      <c r="K27" s="1009"/>
      <c r="L27" s="1009"/>
      <c r="M27" s="1009"/>
      <c r="N27" s="1009"/>
      <c r="O27" s="1009"/>
      <c r="P27" s="1009"/>
      <c r="Q27" s="1009"/>
      <c r="R27" s="1009"/>
      <c r="T27" s="1538"/>
      <c r="U27" s="1538"/>
      <c r="V27" s="1533"/>
      <c r="W27" s="1533"/>
      <c r="X27" s="1533"/>
      <c r="Y27" s="1533"/>
      <c r="Z27" s="1269"/>
      <c r="AA27" s="1533"/>
      <c r="AB27" s="1533"/>
      <c r="AC27" s="1533"/>
      <c r="AD27" s="1533"/>
      <c r="AE27" s="1269"/>
      <c r="AF27" s="1269"/>
    </row>
    <row r="28" spans="2:32" ht="21" customHeight="1">
      <c r="B28" s="1545"/>
      <c r="C28" s="1546"/>
      <c r="D28" s="1546"/>
      <c r="E28" s="1546"/>
      <c r="F28" s="1279"/>
      <c r="I28" s="1018"/>
      <c r="J28" s="1019"/>
      <c r="K28" s="1013"/>
      <c r="L28" s="1013"/>
      <c r="M28" s="1009"/>
      <c r="N28" s="1534"/>
      <c r="O28" s="1534"/>
      <c r="P28" s="1535"/>
      <c r="Q28" s="1535"/>
      <c r="R28" s="1009"/>
    </row>
    <row r="29" spans="2:32" ht="15.6">
      <c r="B29" s="1547" t="s">
        <v>1177</v>
      </c>
      <c r="C29" s="1548"/>
      <c r="D29" s="1549">
        <v>25000000</v>
      </c>
      <c r="E29" s="1550"/>
      <c r="F29" s="1280"/>
      <c r="I29" s="1009"/>
      <c r="J29" s="1009"/>
      <c r="K29" s="1009"/>
      <c r="L29" s="1009"/>
      <c r="M29" s="1009"/>
      <c r="N29" s="1009"/>
      <c r="O29" s="1009"/>
      <c r="P29" s="1009"/>
      <c r="Q29" s="1009"/>
      <c r="R29" s="1009"/>
    </row>
    <row r="30" spans="2:32" ht="15.6" customHeight="1">
      <c r="B30" s="1551" t="s">
        <v>1178</v>
      </c>
      <c r="C30" s="1552"/>
      <c r="D30" s="1553">
        <f>D29*1.05</f>
        <v>26250000</v>
      </c>
      <c r="E30" s="1554"/>
      <c r="F30" s="1278"/>
    </row>
    <row r="31" spans="2:32" ht="17.399999999999999">
      <c r="B31" s="1541" t="s">
        <v>64</v>
      </c>
      <c r="C31" s="1542"/>
      <c r="D31" s="1543">
        <v>0.5</v>
      </c>
      <c r="E31" s="1544"/>
      <c r="F31" s="1277"/>
    </row>
    <row r="32" spans="2:32" ht="15.6" customHeight="1">
      <c r="B32" s="1547" t="s">
        <v>107</v>
      </c>
      <c r="C32" s="1548"/>
      <c r="D32" s="1553">
        <f>D30*D31</f>
        <v>13125000</v>
      </c>
      <c r="E32" s="1554"/>
      <c r="F32" s="1278"/>
    </row>
    <row r="33" spans="2:6" ht="17.399999999999999">
      <c r="B33" s="1555" t="s">
        <v>66</v>
      </c>
      <c r="C33" s="1556"/>
      <c r="D33" s="1549">
        <f>D30-D32</f>
        <v>13125000</v>
      </c>
      <c r="E33" s="1550"/>
      <c r="F33" s="1277"/>
    </row>
    <row r="34" spans="2:6" ht="15.6" customHeight="1">
      <c r="B34" s="1555" t="s">
        <v>68</v>
      </c>
      <c r="C34" s="1556"/>
      <c r="D34" s="1557">
        <v>0.17</v>
      </c>
      <c r="E34" s="1558"/>
      <c r="F34" s="1278"/>
    </row>
    <row r="35" spans="2:6" ht="17.399999999999999">
      <c r="B35" s="1547" t="s">
        <v>67</v>
      </c>
      <c r="C35" s="1548"/>
      <c r="D35" s="1559">
        <v>120</v>
      </c>
      <c r="E35" s="1560"/>
      <c r="F35" s="1277"/>
    </row>
    <row r="36" spans="2:6">
      <c r="B36" s="1551" t="s">
        <v>69</v>
      </c>
      <c r="C36" s="1552"/>
      <c r="D36" s="1561">
        <f>ROUND(POWER((1+D34/12),D35)*D34/12/(POWER((1+D34/12),D35)-1)*D33,0)</f>
        <v>228109</v>
      </c>
      <c r="E36" s="1562"/>
      <c r="F36" s="1009"/>
    </row>
    <row r="37" spans="2:6" ht="13.8" thickBot="1">
      <c r="B37" s="1563" t="s">
        <v>70</v>
      </c>
      <c r="C37" s="1564"/>
      <c r="D37" s="1565">
        <f>D36*D35-D33</f>
        <v>14248080</v>
      </c>
      <c r="E37" s="1566"/>
    </row>
  </sheetData>
  <mergeCells count="74">
    <mergeCell ref="B35:C35"/>
    <mergeCell ref="D35:E35"/>
    <mergeCell ref="B36:C36"/>
    <mergeCell ref="D36:E36"/>
    <mergeCell ref="B37:C37"/>
    <mergeCell ref="D37:E37"/>
    <mergeCell ref="B32:C32"/>
    <mergeCell ref="D32:E32"/>
    <mergeCell ref="B33:C33"/>
    <mergeCell ref="D33:E33"/>
    <mergeCell ref="B34:C34"/>
    <mergeCell ref="D34:E34"/>
    <mergeCell ref="B31:C31"/>
    <mergeCell ref="D31:E31"/>
    <mergeCell ref="B24:C24"/>
    <mergeCell ref="D24:E24"/>
    <mergeCell ref="B25:C25"/>
    <mergeCell ref="D25:E25"/>
    <mergeCell ref="B28:E28"/>
    <mergeCell ref="B29:C29"/>
    <mergeCell ref="D29:E29"/>
    <mergeCell ref="B30:C30"/>
    <mergeCell ref="D30:E30"/>
    <mergeCell ref="B23:C23"/>
    <mergeCell ref="D23:E23"/>
    <mergeCell ref="AA27:AB27"/>
    <mergeCell ref="AC27:AD27"/>
    <mergeCell ref="AA24:AB24"/>
    <mergeCell ref="AC24:AD24"/>
    <mergeCell ref="AA25:AB25"/>
    <mergeCell ref="AC25:AD25"/>
    <mergeCell ref="AA26:AB26"/>
    <mergeCell ref="AC26:AD26"/>
    <mergeCell ref="V26:W26"/>
    <mergeCell ref="X26:Y26"/>
    <mergeCell ref="T23:U23"/>
    <mergeCell ref="T24:U24"/>
    <mergeCell ref="V24:W24"/>
    <mergeCell ref="X24:Y24"/>
    <mergeCell ref="N28:O28"/>
    <mergeCell ref="P28:Q28"/>
    <mergeCell ref="V23:Z23"/>
    <mergeCell ref="B20:C20"/>
    <mergeCell ref="D20:E20"/>
    <mergeCell ref="V21:Z21"/>
    <mergeCell ref="T27:U27"/>
    <mergeCell ref="V27:W27"/>
    <mergeCell ref="X27:Y27"/>
    <mergeCell ref="T25:U25"/>
    <mergeCell ref="V25:W25"/>
    <mergeCell ref="X25:Y25"/>
    <mergeCell ref="T26:U26"/>
    <mergeCell ref="T21:U21"/>
    <mergeCell ref="T22:U22"/>
    <mergeCell ref="V22:W22"/>
    <mergeCell ref="AA21:AE21"/>
    <mergeCell ref="AA22:AB22"/>
    <mergeCell ref="AC22:AD22"/>
    <mergeCell ref="AA23:AB23"/>
    <mergeCell ref="AC23:AD23"/>
    <mergeCell ref="X22:Y22"/>
    <mergeCell ref="B3:F3"/>
    <mergeCell ref="B7:F7"/>
    <mergeCell ref="B11:F15"/>
    <mergeCell ref="B22:C22"/>
    <mergeCell ref="D22:E22"/>
    <mergeCell ref="D21:E21"/>
    <mergeCell ref="B2:F2"/>
    <mergeCell ref="B4:F6"/>
    <mergeCell ref="B8:F9"/>
    <mergeCell ref="B21:C21"/>
    <mergeCell ref="B10:F10"/>
    <mergeCell ref="B16:F16"/>
    <mergeCell ref="B17:F1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06DF-1DC4-47EA-8CBC-DC82ED779D5C}">
  <sheetPr>
    <pageSetUpPr fitToPage="1"/>
  </sheetPr>
  <dimension ref="A1:BS163"/>
  <sheetViews>
    <sheetView zoomScale="85" zoomScaleNormal="85" workbookViewId="0">
      <selection activeCell="I11" sqref="I11:J11"/>
    </sheetView>
  </sheetViews>
  <sheetFormatPr defaultColWidth="8.88671875" defaultRowHeight="13.2"/>
  <cols>
    <col min="1" max="1" width="30.109375" bestFit="1" customWidth="1"/>
    <col min="2" max="2" width="14" customWidth="1"/>
    <col min="3" max="3" width="16.109375" customWidth="1"/>
    <col min="4" max="4" width="17" bestFit="1" customWidth="1"/>
    <col min="5" max="5" width="18.5546875" customWidth="1"/>
    <col min="6" max="6" width="31.33203125" bestFit="1" customWidth="1"/>
    <col min="7" max="7" width="11.109375" bestFit="1" customWidth="1"/>
    <col min="9" max="9" width="29.33203125" customWidth="1"/>
    <col min="10" max="10" width="22.33203125" customWidth="1"/>
    <col min="11" max="11" width="15.33203125" customWidth="1"/>
    <col min="12" max="12" width="17.33203125" customWidth="1"/>
    <col min="13" max="13" width="62.5546875" customWidth="1"/>
    <col min="14" max="14" width="17.33203125" bestFit="1" customWidth="1"/>
    <col min="15" max="15" width="22.109375" bestFit="1" customWidth="1"/>
    <col min="16" max="16" width="15.109375" customWidth="1"/>
    <col min="17" max="17" width="27.44140625" bestFit="1" customWidth="1"/>
    <col min="18" max="18" width="14.33203125" bestFit="1" customWidth="1"/>
    <col min="19" max="19" width="14.6640625" bestFit="1" customWidth="1"/>
    <col min="20" max="20" width="62" customWidth="1"/>
    <col min="21" max="21" width="17.88671875" bestFit="1" customWidth="1"/>
    <col min="22" max="22" width="24.88671875" bestFit="1" customWidth="1"/>
    <col min="24" max="25" width="13.88671875" bestFit="1" customWidth="1"/>
    <col min="26" max="26" width="14.88671875" customWidth="1"/>
    <col min="27" max="27" width="14.6640625" bestFit="1" customWidth="1"/>
    <col min="28" max="28" width="13.88671875" bestFit="1" customWidth="1"/>
    <col min="29" max="29" width="14.44140625" customWidth="1"/>
    <col min="31" max="32" width="13.88671875" bestFit="1" customWidth="1"/>
    <col min="33" max="34" width="14.6640625" bestFit="1" customWidth="1"/>
    <col min="35" max="35" width="13.88671875" bestFit="1" customWidth="1"/>
    <col min="39" max="39" width="17.109375" bestFit="1" customWidth="1"/>
    <col min="40" max="40" width="12.6640625" bestFit="1" customWidth="1"/>
    <col min="41" max="41" width="16.5546875" bestFit="1" customWidth="1"/>
    <col min="42" max="42" width="11.6640625" bestFit="1" customWidth="1"/>
    <col min="43" max="43" width="15.6640625" bestFit="1" customWidth="1"/>
    <col min="46" max="46" width="16.5546875" bestFit="1" customWidth="1"/>
    <col min="47" max="47" width="12.6640625" bestFit="1" customWidth="1"/>
    <col min="48" max="48" width="16.5546875" bestFit="1" customWidth="1"/>
    <col min="49" max="49" width="11.6640625" bestFit="1" customWidth="1"/>
    <col min="50" max="50" width="15.6640625" bestFit="1" customWidth="1"/>
    <col min="53" max="54" width="12.6640625" bestFit="1" customWidth="1"/>
    <col min="55" max="55" width="16.5546875" bestFit="1" customWidth="1"/>
    <col min="56" max="56" width="11.6640625" bestFit="1" customWidth="1"/>
    <col min="57" max="57" width="15.6640625" bestFit="1" customWidth="1"/>
    <col min="60" max="61" width="12.6640625" bestFit="1" customWidth="1"/>
    <col min="62" max="62" width="16.5546875" bestFit="1" customWidth="1"/>
    <col min="63" max="63" width="10.33203125" bestFit="1" customWidth="1"/>
    <col min="64" max="64" width="15.6640625" bestFit="1" customWidth="1"/>
    <col min="67" max="68" width="12.6640625" bestFit="1" customWidth="1"/>
    <col min="69" max="69" width="16.5546875" bestFit="1" customWidth="1"/>
    <col min="70" max="70" width="10.33203125" bestFit="1" customWidth="1"/>
    <col min="71" max="71" width="15.6640625" bestFit="1" customWidth="1"/>
  </cols>
  <sheetData>
    <row r="1" spans="1:13" s="1269" customFormat="1"/>
    <row r="2" spans="1:13" ht="17.399999999999999" customHeight="1">
      <c r="A2" s="1589" t="s">
        <v>1116</v>
      </c>
      <c r="B2" s="1589"/>
      <c r="C2" s="1589"/>
      <c r="D2" s="1589"/>
      <c r="E2" s="1589"/>
      <c r="F2" s="905"/>
      <c r="G2" s="905"/>
      <c r="H2" s="905"/>
      <c r="I2" s="1587" t="s">
        <v>1256</v>
      </c>
      <c r="J2" s="1587"/>
      <c r="K2" s="905"/>
      <c r="L2" s="905"/>
      <c r="M2" s="905"/>
    </row>
    <row r="3" spans="1:13" ht="17.399999999999999" customHeight="1">
      <c r="A3" s="1590" t="s">
        <v>199</v>
      </c>
      <c r="B3" s="1590"/>
      <c r="C3" s="1590"/>
      <c r="D3" s="1590" t="s">
        <v>200</v>
      </c>
      <c r="E3" s="1590"/>
      <c r="F3" s="905"/>
      <c r="G3" s="905"/>
      <c r="H3" s="905"/>
      <c r="I3" s="1580" t="s">
        <v>1113</v>
      </c>
      <c r="J3" s="1580"/>
      <c r="K3" s="1155"/>
      <c r="L3" s="1588"/>
      <c r="M3" s="1588"/>
    </row>
    <row r="4" spans="1:13" ht="28.2" customHeight="1">
      <c r="A4" s="1570" t="s">
        <v>956</v>
      </c>
      <c r="B4" s="1570"/>
      <c r="C4" s="1570"/>
      <c r="D4" s="1581" t="s">
        <v>954</v>
      </c>
      <c r="E4" s="1581"/>
      <c r="F4" s="905"/>
      <c r="G4" s="905"/>
      <c r="H4" s="905"/>
      <c r="I4" s="1374" t="s">
        <v>1114</v>
      </c>
      <c r="J4" s="1375" t="s">
        <v>1021</v>
      </c>
      <c r="K4" s="1200"/>
      <c r="L4" s="1209"/>
      <c r="M4" s="1438"/>
    </row>
    <row r="5" spans="1:13" ht="14.4">
      <c r="A5" s="1570" t="s">
        <v>955</v>
      </c>
      <c r="B5" s="1570"/>
      <c r="C5" s="1570"/>
      <c r="D5" s="1581" t="s">
        <v>954</v>
      </c>
      <c r="E5" s="1581"/>
      <c r="F5" s="905"/>
      <c r="G5" s="905"/>
      <c r="H5" s="905"/>
      <c r="I5" s="1270">
        <v>12</v>
      </c>
      <c r="J5" s="1271" t="s">
        <v>1336</v>
      </c>
      <c r="K5" s="1201"/>
      <c r="L5" s="1439"/>
      <c r="M5" s="1210"/>
    </row>
    <row r="6" spans="1:13" ht="30" customHeight="1">
      <c r="A6" s="1570" t="s">
        <v>186</v>
      </c>
      <c r="B6" s="1570"/>
      <c r="C6" s="1570"/>
      <c r="D6" s="1581" t="s">
        <v>227</v>
      </c>
      <c r="E6" s="1581"/>
      <c r="F6" s="905"/>
      <c r="G6" s="905"/>
      <c r="H6" s="905"/>
      <c r="I6" s="1270">
        <v>24</v>
      </c>
      <c r="J6" s="1271" t="s">
        <v>1336</v>
      </c>
      <c r="K6" s="504"/>
      <c r="L6" s="1439"/>
      <c r="M6" s="1210"/>
    </row>
    <row r="7" spans="1:13" ht="17.399999999999999" customHeight="1">
      <c r="A7" s="1570" t="s">
        <v>188</v>
      </c>
      <c r="B7" s="1570"/>
      <c r="C7" s="1570"/>
      <c r="D7" s="1581" t="s">
        <v>951</v>
      </c>
      <c r="E7" s="1581"/>
      <c r="F7" s="905"/>
      <c r="G7" s="905"/>
      <c r="H7" s="905"/>
      <c r="I7" s="1270">
        <v>36</v>
      </c>
      <c r="J7" s="1271" t="s">
        <v>1334</v>
      </c>
      <c r="K7" s="504"/>
      <c r="L7" s="1439"/>
      <c r="M7" s="1210"/>
    </row>
    <row r="8" spans="1:13" ht="17.399999999999999" customHeight="1">
      <c r="A8" s="1577" t="s">
        <v>952</v>
      </c>
      <c r="B8" s="1582"/>
      <c r="C8" s="1578"/>
      <c r="D8" s="1583" t="s">
        <v>957</v>
      </c>
      <c r="E8" s="1584"/>
      <c r="F8" s="905"/>
      <c r="G8" s="905"/>
      <c r="H8" s="905"/>
      <c r="I8" s="1270">
        <v>48</v>
      </c>
      <c r="J8" s="1271" t="s">
        <v>1334</v>
      </c>
      <c r="K8" s="1155"/>
      <c r="L8" s="1439"/>
      <c r="M8" s="1210"/>
    </row>
    <row r="9" spans="1:13" ht="25.2" customHeight="1">
      <c r="A9" s="1570" t="s">
        <v>190</v>
      </c>
      <c r="B9" s="1570"/>
      <c r="C9" s="1570"/>
      <c r="D9" s="1581" t="s">
        <v>228</v>
      </c>
      <c r="E9" s="1581"/>
      <c r="F9" s="905"/>
      <c r="G9" s="905"/>
      <c r="H9" s="905"/>
      <c r="I9" s="1270">
        <v>60</v>
      </c>
      <c r="J9" s="1271" t="s">
        <v>1335</v>
      </c>
      <c r="K9" s="1155"/>
      <c r="L9" s="1439"/>
      <c r="M9" s="1210"/>
    </row>
    <row r="10" spans="1:13" ht="9.6" customHeight="1">
      <c r="A10" s="1577"/>
      <c r="B10" s="1582"/>
      <c r="C10" s="1582"/>
      <c r="D10" s="1582"/>
      <c r="E10" s="1578"/>
      <c r="F10" s="905"/>
      <c r="G10" s="905"/>
      <c r="H10" s="905"/>
      <c r="I10" s="1439"/>
      <c r="J10" s="1210"/>
      <c r="K10" s="1155"/>
      <c r="L10" s="1439"/>
      <c r="M10" s="1210"/>
    </row>
    <row r="11" spans="1:13" ht="24.6" customHeight="1">
      <c r="A11" s="1570" t="s">
        <v>192</v>
      </c>
      <c r="B11" s="1570"/>
      <c r="C11" s="1570"/>
      <c r="D11" s="1581" t="s">
        <v>207</v>
      </c>
      <c r="E11" s="1581"/>
      <c r="F11" s="1585"/>
      <c r="G11" s="1586"/>
      <c r="H11" s="905"/>
      <c r="I11" s="1587" t="s">
        <v>1354</v>
      </c>
      <c r="J11" s="1587"/>
      <c r="K11" s="905"/>
      <c r="L11" s="905"/>
      <c r="M11" s="905"/>
    </row>
    <row r="12" spans="1:13" ht="17.399999999999999" customHeight="1">
      <c r="A12" s="1579" t="s">
        <v>208</v>
      </c>
      <c r="B12" s="1579"/>
      <c r="C12" s="1579"/>
      <c r="D12" s="1579"/>
      <c r="E12" s="1579"/>
      <c r="F12" s="905"/>
      <c r="G12" s="905"/>
      <c r="H12" s="905"/>
      <c r="I12" s="1580" t="s">
        <v>1020</v>
      </c>
      <c r="J12" s="1580"/>
      <c r="K12" s="905"/>
      <c r="L12" s="905"/>
      <c r="M12" s="905"/>
    </row>
    <row r="13" spans="1:13" ht="26.4" customHeight="1">
      <c r="A13" s="1570" t="s">
        <v>209</v>
      </c>
      <c r="B13" s="1570"/>
      <c r="C13" s="1570"/>
      <c r="D13" s="1571" t="s">
        <v>210</v>
      </c>
      <c r="E13" s="1571"/>
      <c r="F13" s="905"/>
      <c r="G13" s="905"/>
      <c r="H13" s="905"/>
      <c r="I13" s="1374" t="s">
        <v>1353</v>
      </c>
      <c r="J13" s="1375" t="s">
        <v>1021</v>
      </c>
      <c r="K13" s="905"/>
      <c r="L13" s="905"/>
      <c r="M13" s="905"/>
    </row>
    <row r="14" spans="1:13" ht="22.2" customHeight="1">
      <c r="A14" s="1570" t="s">
        <v>211</v>
      </c>
      <c r="B14" s="1570"/>
      <c r="C14" s="1570"/>
      <c r="D14" s="1571" t="s">
        <v>212</v>
      </c>
      <c r="E14" s="1571"/>
      <c r="F14" s="905"/>
      <c r="G14" s="905"/>
      <c r="H14" s="905"/>
      <c r="I14" s="1270">
        <v>12</v>
      </c>
      <c r="J14" s="1271" t="s">
        <v>1336</v>
      </c>
      <c r="K14" s="905"/>
      <c r="L14" s="905"/>
      <c r="M14" s="905"/>
    </row>
    <row r="15" spans="1:13" ht="27.6" customHeight="1">
      <c r="A15" s="1570" t="s">
        <v>213</v>
      </c>
      <c r="B15" s="1570"/>
      <c r="C15" s="1570"/>
      <c r="D15" s="1577" t="s">
        <v>953</v>
      </c>
      <c r="E15" s="1578"/>
      <c r="F15" s="905"/>
      <c r="G15" s="905"/>
      <c r="H15" s="905"/>
      <c r="I15" s="1270">
        <v>24</v>
      </c>
      <c r="J15" s="1271" t="s">
        <v>1336</v>
      </c>
      <c r="K15" s="905"/>
      <c r="L15" s="905"/>
      <c r="M15" s="905"/>
    </row>
    <row r="16" spans="1:13" ht="21.6" customHeight="1">
      <c r="A16" s="1570" t="s">
        <v>194</v>
      </c>
      <c r="B16" s="1570"/>
      <c r="C16" s="1570"/>
      <c r="D16" s="1571" t="s">
        <v>212</v>
      </c>
      <c r="E16" s="1571"/>
      <c r="F16" s="905"/>
      <c r="G16" s="905"/>
      <c r="H16" s="905"/>
      <c r="I16" s="1270">
        <v>36</v>
      </c>
      <c r="J16" s="1271" t="s">
        <v>1334</v>
      </c>
      <c r="K16" s="905"/>
      <c r="L16" s="905"/>
      <c r="M16" s="905"/>
    </row>
    <row r="17" spans="1:22" ht="18" customHeight="1">
      <c r="A17" s="496"/>
      <c r="B17" s="496"/>
      <c r="C17" s="496"/>
      <c r="D17" s="1208"/>
      <c r="E17" s="1208"/>
      <c r="F17" s="905"/>
      <c r="G17" s="905"/>
      <c r="H17" s="905"/>
      <c r="I17" s="1270">
        <v>48</v>
      </c>
      <c r="J17" s="1271" t="s">
        <v>1334</v>
      </c>
      <c r="K17" s="905"/>
      <c r="L17" s="905"/>
      <c r="M17" s="905"/>
    </row>
    <row r="18" spans="1:22" ht="21.6" customHeight="1">
      <c r="A18" s="496"/>
      <c r="B18" s="496"/>
      <c r="C18" s="496"/>
      <c r="D18" s="1208"/>
      <c r="E18" s="1208"/>
      <c r="F18" s="905"/>
      <c r="G18" s="905"/>
      <c r="H18" s="905"/>
      <c r="I18" s="1270">
        <v>60</v>
      </c>
      <c r="J18" s="1271" t="s">
        <v>1335</v>
      </c>
      <c r="K18" s="905"/>
      <c r="L18" s="905"/>
      <c r="M18" s="905"/>
    </row>
    <row r="19" spans="1:22" ht="14.4" customHeight="1">
      <c r="A19" s="496"/>
      <c r="B19" s="496"/>
      <c r="C19" s="496"/>
      <c r="D19" s="1208"/>
      <c r="E19" s="1208"/>
      <c r="F19" s="905"/>
      <c r="G19" s="905"/>
      <c r="H19" s="905"/>
      <c r="I19" s="905"/>
      <c r="J19" s="905"/>
      <c r="K19" s="905"/>
      <c r="L19" s="905"/>
      <c r="M19" s="905"/>
    </row>
    <row r="20" spans="1:22" ht="14.4" customHeight="1">
      <c r="A20" s="496"/>
      <c r="B20" s="496"/>
      <c r="C20" s="496"/>
      <c r="D20" s="1208"/>
      <c r="E20" s="1208"/>
      <c r="F20" s="905"/>
      <c r="G20" s="905"/>
      <c r="H20" s="905"/>
      <c r="I20" s="905"/>
      <c r="J20" s="905"/>
      <c r="K20" s="905"/>
      <c r="L20" s="905"/>
      <c r="M20" s="905"/>
      <c r="Q20" s="1572" t="s">
        <v>1033</v>
      </c>
      <c r="R20" s="1572"/>
      <c r="S20" s="1572"/>
      <c r="T20" s="1572"/>
      <c r="U20" s="1572"/>
      <c r="V20" s="1572"/>
    </row>
    <row r="21" spans="1:22" ht="14.4" customHeight="1">
      <c r="A21" s="496"/>
      <c r="B21" s="496"/>
      <c r="C21" s="496"/>
      <c r="D21" s="1208"/>
      <c r="E21" s="1208"/>
      <c r="F21" s="905"/>
      <c r="G21" s="905"/>
      <c r="H21" s="905"/>
      <c r="I21" s="905"/>
      <c r="J21" s="905"/>
      <c r="K21" s="905"/>
      <c r="L21" s="905"/>
      <c r="M21" s="905"/>
      <c r="Q21" s="1572"/>
      <c r="R21" s="1572"/>
      <c r="S21" s="1572"/>
      <c r="T21" s="1572"/>
      <c r="U21" s="1572"/>
      <c r="V21" s="1572"/>
    </row>
    <row r="22" spans="1:22" ht="14.4" customHeight="1">
      <c r="A22" s="496"/>
      <c r="B22" s="496"/>
      <c r="C22" s="496"/>
      <c r="D22" s="1208"/>
      <c r="E22" s="1208"/>
      <c r="F22" s="905"/>
      <c r="G22" s="905"/>
      <c r="H22" s="905"/>
      <c r="I22" s="905"/>
      <c r="J22" s="905"/>
      <c r="K22" s="905"/>
      <c r="L22" s="905"/>
      <c r="M22" s="905"/>
    </row>
    <row r="23" spans="1:22" ht="14.4" customHeight="1" thickBot="1">
      <c r="A23" s="905"/>
      <c r="B23" s="906"/>
      <c r="C23" s="905"/>
      <c r="D23" s="905"/>
      <c r="E23" s="905"/>
      <c r="F23" s="905"/>
      <c r="G23" s="905"/>
      <c r="H23" s="905"/>
      <c r="I23" s="905"/>
      <c r="J23" s="905"/>
      <c r="K23" s="905"/>
      <c r="L23" s="905"/>
      <c r="M23" s="905"/>
      <c r="Q23" s="1376" t="s">
        <v>1034</v>
      </c>
      <c r="R23" s="1377" t="s">
        <v>1035</v>
      </c>
      <c r="T23" s="1378" t="s">
        <v>1022</v>
      </c>
      <c r="U23" s="1376" t="s">
        <v>1028</v>
      </c>
      <c r="V23" s="55" t="s">
        <v>1029</v>
      </c>
    </row>
    <row r="24" spans="1:22" ht="14.4" customHeight="1" thickBot="1">
      <c r="A24" s="1573" t="s">
        <v>782</v>
      </c>
      <c r="B24" s="1574"/>
      <c r="C24" s="1156"/>
      <c r="D24" s="1156"/>
      <c r="E24" s="1156"/>
      <c r="F24" s="1379" t="s">
        <v>930</v>
      </c>
      <c r="G24" s="1380"/>
      <c r="H24" s="1156"/>
      <c r="I24" s="1379" t="s">
        <v>931</v>
      </c>
      <c r="J24" s="1381"/>
      <c r="K24" s="1156"/>
      <c r="L24" s="1156"/>
      <c r="M24" s="1382" t="s">
        <v>783</v>
      </c>
      <c r="Q24" s="1383" t="s">
        <v>942</v>
      </c>
      <c r="R24" s="1384">
        <v>30223000</v>
      </c>
      <c r="T24" s="1385" t="s">
        <v>1023</v>
      </c>
      <c r="U24" s="1386">
        <v>2850389</v>
      </c>
      <c r="V24" s="1203">
        <f>(U25+U29+(U30/12))/V27</f>
        <v>1772393.9795918369</v>
      </c>
    </row>
    <row r="25" spans="1:22" ht="14.4" customHeight="1">
      <c r="A25" s="1150"/>
      <c r="B25" s="1150"/>
      <c r="C25" s="1156"/>
      <c r="D25" s="1156"/>
      <c r="E25" s="1156"/>
      <c r="F25" s="1387" t="s">
        <v>69</v>
      </c>
      <c r="G25" s="1388">
        <f>E55</f>
        <v>148852.45790000001</v>
      </c>
      <c r="H25" s="1156"/>
      <c r="I25" s="1387" t="s">
        <v>69</v>
      </c>
      <c r="J25" s="1389">
        <f>AA55</f>
        <v>201967.21160000001</v>
      </c>
      <c r="K25" s="1156"/>
      <c r="L25" s="1156"/>
      <c r="M25" s="1390" t="s">
        <v>785</v>
      </c>
      <c r="Q25" s="1391" t="s">
        <v>547</v>
      </c>
      <c r="R25" s="1167">
        <f>R24*1.05</f>
        <v>31734150</v>
      </c>
      <c r="S25" s="1216"/>
      <c r="T25" s="1392" t="s">
        <v>1024</v>
      </c>
      <c r="U25" s="1386">
        <v>868473.05</v>
      </c>
    </row>
    <row r="26" spans="1:22" ht="27.75" customHeight="1">
      <c r="A26" s="1393" t="s">
        <v>790</v>
      </c>
      <c r="B26" s="1394">
        <f>$B$28*$B$39</f>
        <v>7868852.4000000004</v>
      </c>
      <c r="C26" s="1156"/>
      <c r="D26" s="1156"/>
      <c r="E26" s="1156"/>
      <c r="F26" s="1387" t="s">
        <v>932</v>
      </c>
      <c r="G26" s="1395">
        <f>E46</f>
        <v>23436563.380199999</v>
      </c>
      <c r="H26" s="1157"/>
      <c r="I26" s="1387" t="s">
        <v>932</v>
      </c>
      <c r="J26" s="1389">
        <f>AA46</f>
        <v>6132142.5857999995</v>
      </c>
      <c r="K26" s="1156"/>
      <c r="L26" s="1156"/>
      <c r="M26" s="1396" t="s">
        <v>786</v>
      </c>
      <c r="Q26" s="1397" t="s">
        <v>238</v>
      </c>
      <c r="R26" s="1398">
        <v>0.3</v>
      </c>
      <c r="S26" s="1216"/>
      <c r="T26" s="1399" t="s">
        <v>1036</v>
      </c>
      <c r="U26" s="1400">
        <f>R30</f>
        <v>1009748.0435259958</v>
      </c>
    </row>
    <row r="27" spans="1:22" ht="19.2" customHeight="1">
      <c r="A27" s="1393" t="s">
        <v>791</v>
      </c>
      <c r="B27" s="1394">
        <f>B37-B26</f>
        <v>14353872.6</v>
      </c>
      <c r="C27" s="1156"/>
      <c r="D27" s="1156"/>
      <c r="E27" s="1156"/>
      <c r="F27" s="1387" t="s">
        <v>792</v>
      </c>
      <c r="G27" s="1401">
        <f>D47+D67</f>
        <v>2902690.8265499999</v>
      </c>
      <c r="H27" s="1156"/>
      <c r="I27" s="1387" t="s">
        <v>791</v>
      </c>
      <c r="J27" s="1389">
        <f>AA47</f>
        <v>5594584.6318500005</v>
      </c>
      <c r="K27" s="1156"/>
      <c r="L27" s="1156"/>
      <c r="M27" s="1402" t="s">
        <v>787</v>
      </c>
      <c r="Q27" s="1397" t="s">
        <v>1037</v>
      </c>
      <c r="R27" s="1403">
        <f>R25-(R25*R26)</f>
        <v>22213905</v>
      </c>
      <c r="T27" s="1376" t="s">
        <v>1026</v>
      </c>
      <c r="U27" s="1404">
        <f>(U25+U26)/U24</f>
        <v>0.65893500624861934</v>
      </c>
      <c r="V27">
        <v>0.49</v>
      </c>
    </row>
    <row r="28" spans="1:22" ht="17.399999999999999" customHeight="1">
      <c r="A28" s="1405" t="s">
        <v>933</v>
      </c>
      <c r="B28" s="1406">
        <f>VLOOKUP('BIG Tandau'!B31,'для бигтандау'!$A$2:$F$7,MATCH('BIG Tandau'!B30,'для бигтандау'!$A$1:$F$1,0),FALSE)</f>
        <v>131147.54</v>
      </c>
      <c r="C28" s="1156"/>
      <c r="D28" s="1156"/>
      <c r="E28" s="1156"/>
      <c r="F28" s="1158"/>
      <c r="G28" s="1407"/>
      <c r="H28" s="1156"/>
      <c r="I28" s="1387" t="s">
        <v>934</v>
      </c>
      <c r="J28" s="1389">
        <f>AA48</f>
        <v>5057026.6779000005</v>
      </c>
      <c r="K28" s="1156"/>
      <c r="L28" s="1156"/>
      <c r="M28" s="905"/>
      <c r="Q28" s="1408" t="s">
        <v>274</v>
      </c>
      <c r="R28" s="1409">
        <v>24</v>
      </c>
    </row>
    <row r="29" spans="1:22" ht="14.4" customHeight="1">
      <c r="A29" s="1156"/>
      <c r="B29" s="1156"/>
      <c r="C29" s="1156"/>
      <c r="D29" s="1156"/>
      <c r="E29" s="1156"/>
      <c r="F29" s="1379" t="s">
        <v>935</v>
      </c>
      <c r="G29" s="1381"/>
      <c r="H29" s="1156"/>
      <c r="I29" s="1387" t="s">
        <v>936</v>
      </c>
      <c r="J29" s="1159">
        <f>AA49</f>
        <v>4519468.7239500005</v>
      </c>
      <c r="K29" s="1156"/>
      <c r="L29" s="1156"/>
      <c r="M29" s="905"/>
      <c r="Q29" s="1410" t="s">
        <v>948</v>
      </c>
      <c r="R29" s="1411">
        <f>_xlfn.IFS('BIG Tandau'!R28='для бигтандау'!A11,'для бигтандау'!B11,'BIG Tandau'!R28='для бигтандау'!A12,'для бигтандау'!B12,'BIG Tandau'!R28='для бигтандау'!A13,'для бигтандау'!B13,'BIG Tandau'!R28='для бигтандау'!A14,'для бигтандау'!B14,'BIG Tandau'!R28='для бигтандау'!A15,'для бигтандау'!B15)</f>
        <v>8.5000000000000006E-2</v>
      </c>
    </row>
    <row r="30" spans="1:22" ht="18" customHeight="1" thickBot="1">
      <c r="A30" s="1412" t="s">
        <v>937</v>
      </c>
      <c r="B30" s="1413" t="s">
        <v>808</v>
      </c>
      <c r="C30" s="1156"/>
      <c r="D30" s="1156"/>
      <c r="E30" s="1157"/>
      <c r="F30" s="1387" t="s">
        <v>69</v>
      </c>
      <c r="G30" s="1389">
        <f>L55</f>
        <v>166557.37580000001</v>
      </c>
      <c r="H30" s="1156"/>
      <c r="I30" s="1202" t="s">
        <v>938</v>
      </c>
      <c r="J30" s="1160">
        <f>Z50+Z103</f>
        <v>7110661.4936999995</v>
      </c>
      <c r="K30" s="1156"/>
      <c r="L30" s="1156"/>
      <c r="M30" s="1378" t="s">
        <v>1022</v>
      </c>
      <c r="N30" s="1376" t="s">
        <v>1028</v>
      </c>
      <c r="O30" s="55" t="s">
        <v>1029</v>
      </c>
      <c r="Q30" s="1410" t="s">
        <v>1038</v>
      </c>
      <c r="R30" s="1414">
        <f>_xlfn.IFS(R28=AL43,AP45,R28=AS43,AW45,R28=AZ43,BD45,R28=BG43,BK45,R28=BN43,BR45)</f>
        <v>1009748.0435259958</v>
      </c>
    </row>
    <row r="31" spans="1:22" ht="19.95" customHeight="1">
      <c r="A31" s="1412" t="s">
        <v>939</v>
      </c>
      <c r="B31" s="1413" t="s">
        <v>795</v>
      </c>
      <c r="C31" s="1156"/>
      <c r="D31" s="1156"/>
      <c r="E31" s="1156"/>
      <c r="F31" s="1387" t="s">
        <v>932</v>
      </c>
      <c r="G31" s="1389">
        <f>L46</f>
        <v>12112741.8654</v>
      </c>
      <c r="H31" s="1156"/>
      <c r="I31" s="1156"/>
      <c r="J31" s="1161"/>
      <c r="K31" s="1156"/>
      <c r="M31" s="1385" t="s">
        <v>1023</v>
      </c>
      <c r="N31" s="1386">
        <v>2850389</v>
      </c>
      <c r="O31" s="1203">
        <f>(N32+N36+(N37/12))/O34</f>
        <v>3271221.4956111112</v>
      </c>
      <c r="Q31" s="1410" t="s">
        <v>516</v>
      </c>
      <c r="R31" s="1415">
        <f>_xlfn.IFS(R28=AL43,AO57,R28=AS43,AV69,R28=AZ43,BC81,R28=BG43,BJ93,R28=BN43,BQ105)</f>
        <v>2020048.0446238979</v>
      </c>
    </row>
    <row r="32" spans="1:22" ht="23.4" customHeight="1" thickBot="1">
      <c r="A32" s="1162" t="s">
        <v>940</v>
      </c>
      <c r="B32" s="1163" t="s">
        <v>941</v>
      </c>
      <c r="C32" s="1156"/>
      <c r="D32" s="1156"/>
      <c r="E32" s="1156"/>
      <c r="F32" s="1387" t="s">
        <v>791</v>
      </c>
      <c r="G32" s="1389">
        <f>L47</f>
        <v>10825166.942699999</v>
      </c>
      <c r="H32" s="1156"/>
      <c r="I32" s="1156"/>
      <c r="J32" s="1156"/>
      <c r="K32" s="1156"/>
      <c r="M32" s="1392" t="s">
        <v>1024</v>
      </c>
      <c r="N32" s="1386">
        <v>868473.05</v>
      </c>
      <c r="Q32" s="1410" t="s">
        <v>1039</v>
      </c>
      <c r="R32" s="1416" t="s">
        <v>1040</v>
      </c>
    </row>
    <row r="33" spans="1:71" ht="27.75" customHeight="1">
      <c r="A33" s="1164" t="s">
        <v>942</v>
      </c>
      <c r="B33" s="1165">
        <v>30235000</v>
      </c>
      <c r="C33" s="1156"/>
      <c r="D33" s="1156"/>
      <c r="E33" s="1156"/>
      <c r="F33" s="1387" t="s">
        <v>793</v>
      </c>
      <c r="G33" s="1389">
        <f>K48+K79</f>
        <v>4305347.7155999998</v>
      </c>
      <c r="H33" s="1156"/>
      <c r="I33" s="1379" t="s">
        <v>943</v>
      </c>
      <c r="J33" s="1381"/>
      <c r="K33" s="1156"/>
      <c r="M33" s="1399" t="s">
        <v>1025</v>
      </c>
      <c r="N33" s="1400">
        <f>N36+(N37/12)</f>
        <v>767137.69780555565</v>
      </c>
    </row>
    <row r="34" spans="1:71" ht="24" customHeight="1">
      <c r="A34" s="1166" t="s">
        <v>547</v>
      </c>
      <c r="B34" s="1167">
        <f>B33*1.05</f>
        <v>31746750</v>
      </c>
      <c r="C34" s="1157"/>
      <c r="D34" s="1156"/>
      <c r="E34" s="1156"/>
      <c r="F34" s="1158"/>
      <c r="G34" s="1417"/>
      <c r="H34" s="1156"/>
      <c r="I34" s="1387" t="s">
        <v>69</v>
      </c>
      <c r="J34" s="1389">
        <f>AH55</f>
        <v>219672.12950000004</v>
      </c>
      <c r="K34" s="1156"/>
      <c r="M34" s="1376" t="s">
        <v>1026</v>
      </c>
      <c r="N34" s="1404">
        <f>(N32+N33)/N31</f>
        <v>0.57382018657999168</v>
      </c>
      <c r="O34">
        <v>0.5</v>
      </c>
    </row>
    <row r="35" spans="1:71" ht="24" customHeight="1">
      <c r="A35" s="1418" t="s">
        <v>106</v>
      </c>
      <c r="B35" s="1168">
        <v>0.3</v>
      </c>
      <c r="C35" s="1419" t="s">
        <v>944</v>
      </c>
      <c r="D35" s="1420">
        <f>_xlfn.IFS(B32='для бигтандау'!A19,'для бигтандау'!B19,'BIG Tandau'!B32='для бигтандау'!A20,'для бигтандау'!B20)</f>
        <v>0.3</v>
      </c>
      <c r="E35" s="1156"/>
      <c r="F35" s="1379" t="s">
        <v>945</v>
      </c>
      <c r="G35" s="1381"/>
      <c r="H35" s="1156"/>
      <c r="I35" s="1387" t="s">
        <v>932</v>
      </c>
      <c r="J35" s="1389">
        <f>AH46</f>
        <v>4808547.3210000005</v>
      </c>
      <c r="K35" s="1156"/>
      <c r="L35" s="1156"/>
      <c r="M35" s="905"/>
      <c r="N35" s="905"/>
    </row>
    <row r="36" spans="1:71" ht="24.6" customHeight="1">
      <c r="A36" s="1405" t="s">
        <v>310</v>
      </c>
      <c r="B36" s="1421">
        <f>B34*B35</f>
        <v>9524025</v>
      </c>
      <c r="C36" s="1419" t="s">
        <v>784</v>
      </c>
      <c r="D36" s="1422">
        <f>B34*D35</f>
        <v>9524025</v>
      </c>
      <c r="E36" s="1156"/>
      <c r="F36" s="1387" t="s">
        <v>69</v>
      </c>
      <c r="G36" s="1389">
        <f>S55</f>
        <v>184262.29370000001</v>
      </c>
      <c r="H36" s="1156"/>
      <c r="I36" s="1387" t="s">
        <v>791</v>
      </c>
      <c r="J36" s="1389">
        <f>AH47</f>
        <v>4420992.7608000003</v>
      </c>
      <c r="K36" s="1156"/>
      <c r="L36" s="1156"/>
      <c r="M36" s="1423" t="s">
        <v>69</v>
      </c>
      <c r="N36" s="1389">
        <v>255737.70300000001</v>
      </c>
      <c r="O36" s="1575" t="s">
        <v>1027</v>
      </c>
      <c r="P36" s="1576"/>
      <c r="Q36" s="1217"/>
      <c r="R36" s="1217"/>
      <c r="S36" s="905"/>
      <c r="T36" s="905"/>
      <c r="U36" s="905"/>
      <c r="V36" s="905"/>
      <c r="W36" s="905"/>
      <c r="X36" s="905"/>
      <c r="Y36" s="905"/>
      <c r="Z36" s="905"/>
      <c r="AA36" s="905"/>
      <c r="AB36" s="905"/>
      <c r="AC36" s="905"/>
      <c r="AD36" s="905"/>
      <c r="AE36" s="905"/>
      <c r="AF36" s="905"/>
      <c r="AG36" s="905"/>
      <c r="AH36" s="905"/>
      <c r="AI36" s="905"/>
    </row>
    <row r="37" spans="1:71" ht="24.6" customHeight="1">
      <c r="A37" s="1169" t="s">
        <v>72</v>
      </c>
      <c r="B37" s="1170">
        <f>B34-B36</f>
        <v>22222725</v>
      </c>
      <c r="C37" s="1156"/>
      <c r="D37" s="1156"/>
      <c r="E37" s="1156"/>
      <c r="F37" s="1387" t="s">
        <v>932</v>
      </c>
      <c r="G37" s="1389">
        <f>S46</f>
        <v>8196495.3505999995</v>
      </c>
      <c r="H37" s="1156"/>
      <c r="I37" s="1387" t="s">
        <v>934</v>
      </c>
      <c r="J37" s="1389">
        <f>AH48</f>
        <v>4033438.2006000001</v>
      </c>
      <c r="K37" s="1156"/>
      <c r="L37" s="1156"/>
      <c r="M37" s="1423" t="s">
        <v>932</v>
      </c>
      <c r="N37" s="1389">
        <v>6136799.9376666676</v>
      </c>
      <c r="O37" s="1575"/>
      <c r="P37" s="1576"/>
      <c r="Q37" s="1217"/>
      <c r="R37" s="1217"/>
      <c r="S37" s="905"/>
      <c r="T37" s="905"/>
      <c r="U37" s="905"/>
      <c r="V37" s="905"/>
      <c r="W37" s="905"/>
      <c r="X37" s="905"/>
      <c r="Y37" s="905"/>
      <c r="Z37" s="905"/>
      <c r="AA37" s="905"/>
      <c r="AB37" s="905"/>
      <c r="AC37" s="905"/>
      <c r="AD37" s="905"/>
      <c r="AE37" s="905"/>
      <c r="AF37" s="905"/>
      <c r="AG37" s="905"/>
      <c r="AH37" s="905"/>
      <c r="AI37" s="905"/>
    </row>
    <row r="38" spans="1:71" ht="25.95" customHeight="1">
      <c r="A38" s="1171" t="s">
        <v>789</v>
      </c>
      <c r="B38" s="1204" t="str">
        <f>VLOOKUP(B39, I5:J9, 2, FALSE)</f>
        <v>13,5%</v>
      </c>
      <c r="C38" s="1156"/>
      <c r="D38" s="1156"/>
      <c r="E38" s="1156"/>
      <c r="F38" s="1387" t="s">
        <v>791</v>
      </c>
      <c r="G38" s="1389">
        <f>S47</f>
        <v>7408931.7403999995</v>
      </c>
      <c r="H38" s="1156"/>
      <c r="I38" s="1387" t="s">
        <v>936</v>
      </c>
      <c r="J38" s="1389">
        <f>AH49</f>
        <v>3645883.6403999999</v>
      </c>
      <c r="K38" s="1156"/>
      <c r="L38" s="1156"/>
      <c r="M38" s="905"/>
      <c r="N38" s="905"/>
      <c r="O38" s="905"/>
      <c r="P38" s="905"/>
      <c r="Q38" s="905"/>
      <c r="R38" s="905"/>
      <c r="S38" s="905"/>
      <c r="T38" s="905"/>
      <c r="U38" s="905"/>
      <c r="V38" s="905"/>
      <c r="W38" s="905"/>
      <c r="X38" s="905"/>
      <c r="Y38" s="905"/>
      <c r="Z38" s="905"/>
      <c r="AA38" s="905"/>
      <c r="AB38" s="905"/>
      <c r="AC38" s="905"/>
      <c r="AD38" s="905"/>
      <c r="AE38" s="905"/>
      <c r="AF38" s="905"/>
      <c r="AG38" s="905"/>
      <c r="AH38" s="905"/>
      <c r="AI38" s="905"/>
    </row>
    <row r="39" spans="1:71" ht="19.95" customHeight="1">
      <c r="A39" s="1172" t="s">
        <v>788</v>
      </c>
      <c r="B39" s="1173">
        <v>60</v>
      </c>
      <c r="C39" s="1156"/>
      <c r="D39" s="1156"/>
      <c r="E39" s="1156"/>
      <c r="F39" s="1387" t="s">
        <v>934</v>
      </c>
      <c r="G39" s="1389">
        <f>S48</f>
        <v>6621368.1301999995</v>
      </c>
      <c r="H39" s="1156"/>
      <c r="I39" s="1387" t="s">
        <v>946</v>
      </c>
      <c r="J39" s="1389">
        <f>AH50</f>
        <v>3258329.0802000002</v>
      </c>
      <c r="K39" s="1156"/>
      <c r="L39" s="1156"/>
      <c r="M39" s="905"/>
      <c r="N39" s="905"/>
      <c r="O39" s="905"/>
      <c r="P39" s="905"/>
      <c r="Q39" s="905"/>
      <c r="R39" s="905"/>
      <c r="S39" s="905"/>
      <c r="T39" s="905"/>
      <c r="U39" s="905"/>
      <c r="V39" s="905"/>
      <c r="W39" s="905"/>
      <c r="X39" s="905"/>
      <c r="Y39" s="905"/>
      <c r="Z39" s="905"/>
      <c r="AA39" s="905"/>
      <c r="AB39" s="905"/>
      <c r="AC39" s="905"/>
      <c r="AD39" s="905"/>
      <c r="AE39" s="905"/>
      <c r="AF39" s="905"/>
      <c r="AG39" s="905"/>
      <c r="AH39" s="905"/>
      <c r="AI39" s="905"/>
    </row>
    <row r="40" spans="1:71" ht="15" thickBot="1">
      <c r="A40" s="1174"/>
      <c r="B40" s="1175"/>
      <c r="C40" s="1156"/>
      <c r="D40" s="1156"/>
      <c r="E40" s="1156"/>
      <c r="F40" s="1205" t="s">
        <v>794</v>
      </c>
      <c r="G40" s="1206">
        <f>R49+R91</f>
        <v>5708004.6046500001</v>
      </c>
      <c r="H40" s="1156"/>
      <c r="I40" s="1202" t="s">
        <v>1042</v>
      </c>
      <c r="J40" s="1202">
        <f>AG51+AG115</f>
        <v>8513318.3827500008</v>
      </c>
      <c r="K40" s="1176"/>
      <c r="L40" s="1156"/>
      <c r="M40" s="905"/>
      <c r="N40" s="905"/>
      <c r="O40" s="905"/>
      <c r="P40" s="905"/>
      <c r="Q40" s="905"/>
      <c r="R40" s="905"/>
      <c r="S40" s="905"/>
      <c r="T40" s="905"/>
      <c r="U40" s="905"/>
      <c r="V40" s="905"/>
      <c r="W40" s="905"/>
      <c r="X40" s="905"/>
      <c r="Y40" s="905"/>
      <c r="Z40" s="905"/>
      <c r="AA40" s="905"/>
      <c r="AB40" s="905"/>
      <c r="AC40" s="905"/>
      <c r="AD40" s="905"/>
      <c r="AE40" s="905"/>
      <c r="AF40" s="905"/>
      <c r="AG40" s="905"/>
      <c r="AH40" s="905"/>
      <c r="AI40" s="905"/>
    </row>
    <row r="41" spans="1:71" ht="21.6" customHeight="1">
      <c r="A41" s="905"/>
      <c r="B41" s="906"/>
      <c r="C41" s="905"/>
      <c r="D41" s="905"/>
      <c r="E41" s="905"/>
      <c r="F41" s="905"/>
      <c r="G41" s="905"/>
      <c r="H41" s="905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</row>
    <row r="42" spans="1:71" hidden="1"/>
    <row r="43" spans="1:71" ht="14.4" hidden="1">
      <c r="A43" s="909">
        <v>12</v>
      </c>
      <c r="B43" s="909" t="s">
        <v>800</v>
      </c>
      <c r="C43" s="905"/>
      <c r="D43" s="905"/>
      <c r="E43" s="905"/>
      <c r="F43" s="905"/>
      <c r="G43" s="905"/>
      <c r="H43" s="909">
        <v>24</v>
      </c>
      <c r="I43" s="909" t="s">
        <v>800</v>
      </c>
      <c r="J43" s="905"/>
      <c r="K43" s="905"/>
      <c r="L43" s="905"/>
      <c r="M43" s="905"/>
      <c r="N43" s="905"/>
      <c r="O43" s="909">
        <v>36</v>
      </c>
      <c r="P43" s="909" t="s">
        <v>800</v>
      </c>
      <c r="Q43" s="905"/>
      <c r="R43" s="905"/>
      <c r="S43" s="905"/>
      <c r="T43" s="905"/>
      <c r="U43" s="905"/>
      <c r="V43" s="905"/>
      <c r="W43" s="909">
        <v>48</v>
      </c>
      <c r="X43" s="909" t="s">
        <v>800</v>
      </c>
      <c r="Y43" s="905"/>
      <c r="Z43" s="905"/>
      <c r="AA43" s="905"/>
      <c r="AB43" s="905"/>
      <c r="AC43" s="905"/>
      <c r="AD43" s="909">
        <v>60</v>
      </c>
      <c r="AE43" s="909" t="s">
        <v>800</v>
      </c>
      <c r="AF43" s="905"/>
      <c r="AG43" s="905"/>
      <c r="AH43" s="905"/>
      <c r="AI43" s="905"/>
      <c r="AL43" s="1218">
        <v>12</v>
      </c>
      <c r="AM43" s="1218" t="s">
        <v>800</v>
      </c>
      <c r="AS43" s="1218">
        <v>24</v>
      </c>
      <c r="AT43" s="1218" t="s">
        <v>800</v>
      </c>
      <c r="AZ43" s="1218">
        <v>36</v>
      </c>
      <c r="BA43" s="1218" t="s">
        <v>800</v>
      </c>
      <c r="BG43" s="1218">
        <v>48</v>
      </c>
      <c r="BH43" s="1218" t="s">
        <v>800</v>
      </c>
      <c r="BN43" s="1218">
        <v>60</v>
      </c>
      <c r="BO43" s="1218" t="s">
        <v>800</v>
      </c>
    </row>
    <row r="44" spans="1:71" ht="14.4" hidden="1">
      <c r="A44" s="1449">
        <f>A43/12</f>
        <v>1</v>
      </c>
      <c r="B44" s="905"/>
      <c r="C44" s="905"/>
      <c r="D44" s="905"/>
      <c r="E44" s="905"/>
      <c r="F44" s="905"/>
      <c r="G44" s="905"/>
      <c r="H44" s="905">
        <f>H43/12</f>
        <v>2</v>
      </c>
      <c r="I44" s="905"/>
      <c r="J44" s="905"/>
      <c r="K44" s="905"/>
      <c r="L44" s="905"/>
      <c r="M44" s="905"/>
      <c r="N44" s="905"/>
      <c r="O44" s="905">
        <f>O43/12</f>
        <v>3</v>
      </c>
      <c r="P44" s="905"/>
      <c r="Q44" s="905"/>
      <c r="R44" s="905"/>
      <c r="S44" s="905"/>
      <c r="T44" s="905"/>
      <c r="U44" s="905"/>
      <c r="V44" s="905"/>
      <c r="W44" s="905">
        <f>W43/12</f>
        <v>4</v>
      </c>
      <c r="X44" s="905"/>
      <c r="Y44" s="905"/>
      <c r="Z44" s="905"/>
      <c r="AA44" s="905"/>
      <c r="AB44" s="905"/>
      <c r="AC44" s="905"/>
      <c r="AD44" s="905">
        <f>AD43/12</f>
        <v>5</v>
      </c>
      <c r="AE44" s="905"/>
      <c r="AF44" s="905"/>
      <c r="AG44" s="905"/>
      <c r="AH44" s="905"/>
      <c r="AI44" s="905"/>
      <c r="AL44" s="1424" t="s">
        <v>801</v>
      </c>
      <c r="AM44" s="1424" t="s">
        <v>802</v>
      </c>
      <c r="AN44" s="1424" t="s">
        <v>85</v>
      </c>
      <c r="AO44" s="1424" t="s">
        <v>803</v>
      </c>
      <c r="AP44" s="1424" t="s">
        <v>804</v>
      </c>
      <c r="AQ44" s="1424" t="s">
        <v>805</v>
      </c>
      <c r="AS44" s="1424" t="s">
        <v>801</v>
      </c>
      <c r="AT44" s="1424" t="s">
        <v>802</v>
      </c>
      <c r="AU44" s="1424" t="s">
        <v>85</v>
      </c>
      <c r="AV44" s="1424" t="s">
        <v>803</v>
      </c>
      <c r="AW44" s="1424" t="s">
        <v>804</v>
      </c>
      <c r="AX44" s="1424" t="s">
        <v>805</v>
      </c>
      <c r="AZ44" s="1424" t="s">
        <v>801</v>
      </c>
      <c r="BA44" s="1424" t="s">
        <v>802</v>
      </c>
      <c r="BB44" s="1424" t="s">
        <v>85</v>
      </c>
      <c r="BC44" s="1424" t="s">
        <v>803</v>
      </c>
      <c r="BD44" s="1424" t="s">
        <v>804</v>
      </c>
      <c r="BE44" s="1424" t="s">
        <v>805</v>
      </c>
      <c r="BG44" s="1424" t="s">
        <v>801</v>
      </c>
      <c r="BH44" s="1424" t="s">
        <v>802</v>
      </c>
      <c r="BI44" s="1424" t="s">
        <v>85</v>
      </c>
      <c r="BJ44" s="1424" t="s">
        <v>803</v>
      </c>
      <c r="BK44" s="1424" t="s">
        <v>804</v>
      </c>
      <c r="BL44" s="1424" t="s">
        <v>805</v>
      </c>
      <c r="BN44" s="1424" t="s">
        <v>801</v>
      </c>
      <c r="BO44" s="1424" t="s">
        <v>802</v>
      </c>
      <c r="BP44" s="1424" t="s">
        <v>85</v>
      </c>
      <c r="BQ44" s="1424" t="s">
        <v>803</v>
      </c>
      <c r="BR44" s="1424" t="s">
        <v>804</v>
      </c>
      <c r="BS44" s="1424" t="s">
        <v>805</v>
      </c>
    </row>
    <row r="45" spans="1:71" ht="28.8" hidden="1">
      <c r="A45" s="1425" t="s">
        <v>801</v>
      </c>
      <c r="B45" s="1425" t="s">
        <v>802</v>
      </c>
      <c r="C45" s="1425" t="s">
        <v>85</v>
      </c>
      <c r="D45" s="1425" t="s">
        <v>803</v>
      </c>
      <c r="E45" s="1425" t="s">
        <v>804</v>
      </c>
      <c r="F45" s="1425" t="s">
        <v>805</v>
      </c>
      <c r="G45" s="905"/>
      <c r="H45" s="1425" t="s">
        <v>801</v>
      </c>
      <c r="I45" s="1425" t="s">
        <v>802</v>
      </c>
      <c r="J45" s="1425" t="s">
        <v>85</v>
      </c>
      <c r="K45" s="1425" t="s">
        <v>803</v>
      </c>
      <c r="L45" s="1425" t="s">
        <v>804</v>
      </c>
      <c r="M45" s="1425" t="s">
        <v>805</v>
      </c>
      <c r="N45" s="910"/>
      <c r="O45" s="1425" t="s">
        <v>801</v>
      </c>
      <c r="P45" s="1425" t="s">
        <v>802</v>
      </c>
      <c r="Q45" s="1425" t="s">
        <v>85</v>
      </c>
      <c r="R45" s="1425" t="s">
        <v>803</v>
      </c>
      <c r="S45" s="1425" t="s">
        <v>804</v>
      </c>
      <c r="T45" s="1425" t="s">
        <v>805</v>
      </c>
      <c r="U45" s="905"/>
      <c r="V45" s="905"/>
      <c r="W45" s="1425" t="s">
        <v>801</v>
      </c>
      <c r="X45" s="1425" t="s">
        <v>802</v>
      </c>
      <c r="Y45" s="1425" t="s">
        <v>85</v>
      </c>
      <c r="Z45" s="1425" t="s">
        <v>803</v>
      </c>
      <c r="AA45" s="1425" t="s">
        <v>804</v>
      </c>
      <c r="AB45" s="1425" t="s">
        <v>805</v>
      </c>
      <c r="AC45" s="910"/>
      <c r="AD45" s="1425" t="s">
        <v>801</v>
      </c>
      <c r="AE45" s="1425" t="s">
        <v>802</v>
      </c>
      <c r="AF45" s="1425" t="s">
        <v>85</v>
      </c>
      <c r="AG45" s="1425" t="s">
        <v>803</v>
      </c>
      <c r="AH45" s="1425" t="s">
        <v>804</v>
      </c>
      <c r="AI45" s="1425" t="s">
        <v>805</v>
      </c>
      <c r="AL45" s="1426">
        <v>1</v>
      </c>
      <c r="AM45" s="1427">
        <f>R27</f>
        <v>22213905</v>
      </c>
      <c r="AN45" s="1427">
        <f>AP45-AO45</f>
        <v>1780143.4679391664</v>
      </c>
      <c r="AO45" s="1428">
        <f>AM45*(($R$29*30)/360)</f>
        <v>157348.49375000002</v>
      </c>
      <c r="AP45" s="1427">
        <f>PMT($R$29/12,$AL$43,AM45)*-1</f>
        <v>1937491.9616891663</v>
      </c>
      <c r="AQ45" s="1427">
        <f>AM45-AN45</f>
        <v>20433761.532060832</v>
      </c>
      <c r="AS45" s="1426">
        <v>1</v>
      </c>
      <c r="AT45" s="1427">
        <f>R27</f>
        <v>22213905</v>
      </c>
      <c r="AU45" s="1427">
        <f>AW45-AV45</f>
        <v>852399.54977599578</v>
      </c>
      <c r="AV45" s="1428">
        <f>AT45*(($R$29*30)/360)</f>
        <v>157348.49375000002</v>
      </c>
      <c r="AW45" s="1427">
        <f>PMT($R$29/12,$AS$43,AT45)*-1</f>
        <v>1009748.0435259958</v>
      </c>
      <c r="AX45" s="1427">
        <f>AT45-AU45</f>
        <v>21361505.450224005</v>
      </c>
      <c r="AZ45" s="1426">
        <v>1</v>
      </c>
      <c r="BA45" s="1427">
        <f>R27</f>
        <v>22213905</v>
      </c>
      <c r="BB45" s="1427">
        <f>BD45-BC45</f>
        <v>543889.78366084874</v>
      </c>
      <c r="BC45" s="1428">
        <f>BA45*(($R$29*30)/360)</f>
        <v>157348.49375000002</v>
      </c>
      <c r="BD45" s="1427">
        <f>PMT($R$29/12,$AZ$43,BA45)*-1</f>
        <v>701238.27741084876</v>
      </c>
      <c r="BE45" s="1427">
        <f>BA45-BB45</f>
        <v>21670015.216339152</v>
      </c>
      <c r="BG45" s="1426">
        <v>1</v>
      </c>
      <c r="BH45" s="1427">
        <f>R27</f>
        <v>22213905</v>
      </c>
      <c r="BI45" s="1427">
        <f>BK45-BJ45</f>
        <v>390186.57547435735</v>
      </c>
      <c r="BJ45" s="1428">
        <f>BH45*(($R$29*30)/360)</f>
        <v>157348.49375000002</v>
      </c>
      <c r="BK45" s="1427">
        <f>PMT($R$29/12,$BG$43,BH45)*-1</f>
        <v>547535.06922435737</v>
      </c>
      <c r="BL45" s="1427">
        <f>BH45-BI45</f>
        <v>21823718.424525641</v>
      </c>
      <c r="BN45" s="1426">
        <v>1</v>
      </c>
      <c r="BO45" s="1427">
        <f>R27</f>
        <v>22213905</v>
      </c>
      <c r="BP45" s="1427">
        <f>BR45-BQ45</f>
        <v>298403.78407864034</v>
      </c>
      <c r="BQ45" s="1428">
        <f>BO45*(($R$29*30)/360)</f>
        <v>157348.49375000002</v>
      </c>
      <c r="BR45" s="1427">
        <f>PMT($R$29/12,$BN$43,BO45)*-1</f>
        <v>455752.27782864036</v>
      </c>
      <c r="BS45" s="1427">
        <f>BO45-BP45</f>
        <v>21915501.215921361</v>
      </c>
    </row>
    <row r="46" spans="1:71" ht="14.4" hidden="1">
      <c r="A46" s="1429">
        <v>1</v>
      </c>
      <c r="B46" s="1430">
        <f>B37-(B28*12)</f>
        <v>20648954.52</v>
      </c>
      <c r="C46" s="1430">
        <f>B46/A44</f>
        <v>20648954.52</v>
      </c>
      <c r="D46" s="1428">
        <f>B46*((B38*360)/360)</f>
        <v>2787608.8602</v>
      </c>
      <c r="E46" s="1431">
        <f>C46+D46</f>
        <v>23436563.380199999</v>
      </c>
      <c r="F46" s="1430">
        <f>B46-C46</f>
        <v>0</v>
      </c>
      <c r="G46" s="905"/>
      <c r="H46" s="1429">
        <v>1</v>
      </c>
      <c r="I46" s="1430">
        <f>B37-(B28*24)</f>
        <v>19075184.039999999</v>
      </c>
      <c r="J46" s="1430">
        <f>I46/H44</f>
        <v>9537592.0199999996</v>
      </c>
      <c r="K46" s="1428">
        <f>I46*((B38*360)/360)</f>
        <v>2575149.8454</v>
      </c>
      <c r="L46" s="1431">
        <f>J46+K46</f>
        <v>12112741.8654</v>
      </c>
      <c r="M46" s="1430">
        <f>I46-J46</f>
        <v>9537592.0199999996</v>
      </c>
      <c r="N46" s="905"/>
      <c r="O46" s="1429">
        <v>1</v>
      </c>
      <c r="P46" s="1430">
        <f>B37-(B28*36)</f>
        <v>17501413.559999999</v>
      </c>
      <c r="Q46" s="1430">
        <f>P46/O44</f>
        <v>5833804.5199999996</v>
      </c>
      <c r="R46" s="1428">
        <f>P46*((B38*360)/360)</f>
        <v>2362690.8306</v>
      </c>
      <c r="S46" s="1431">
        <f>Q46+R46</f>
        <v>8196495.3505999995</v>
      </c>
      <c r="T46" s="1430">
        <f>P46-Q46</f>
        <v>11667609.039999999</v>
      </c>
      <c r="U46" s="905"/>
      <c r="V46" s="905"/>
      <c r="W46" s="1429">
        <v>1</v>
      </c>
      <c r="X46" s="1430">
        <f>B37-(B28*48)</f>
        <v>15927643.08</v>
      </c>
      <c r="Y46" s="1430">
        <f>X46/W44</f>
        <v>3981910.77</v>
      </c>
      <c r="Z46" s="1428">
        <f>X46*(($B$38*360)/360)</f>
        <v>2150231.8158</v>
      </c>
      <c r="AA46" s="1431">
        <f>Y46+Z46</f>
        <v>6132142.5857999995</v>
      </c>
      <c r="AB46" s="1430">
        <f>X46-Y46</f>
        <v>11945732.310000001</v>
      </c>
      <c r="AC46" s="905"/>
      <c r="AD46" s="1429">
        <v>1</v>
      </c>
      <c r="AE46" s="1430">
        <f>B37-(B28*60)</f>
        <v>14353872.6</v>
      </c>
      <c r="AF46" s="1430">
        <f>AE46/AD44</f>
        <v>2870774.52</v>
      </c>
      <c r="AG46" s="1428">
        <f>AE46*(($B$38*360)/360)</f>
        <v>1937772.801</v>
      </c>
      <c r="AH46" s="1431">
        <f>AF46+AG46</f>
        <v>4808547.3210000005</v>
      </c>
      <c r="AI46" s="1430">
        <f>AE46-AF46</f>
        <v>11483098.08</v>
      </c>
      <c r="AL46" s="1426">
        <v>2</v>
      </c>
      <c r="AM46" s="1427">
        <f>AQ45</f>
        <v>20433761.532060832</v>
      </c>
      <c r="AN46" s="1427">
        <f t="shared" ref="AN46:AN56" si="0">AP46-AO46</f>
        <v>1792752.8175037354</v>
      </c>
      <c r="AO46" s="1428">
        <f t="shared" ref="AO46:AO56" si="1">AM46*(($R$29*30)/360)</f>
        <v>144739.14418543089</v>
      </c>
      <c r="AP46" s="1427">
        <f>AP45</f>
        <v>1937491.9616891663</v>
      </c>
      <c r="AQ46" s="1427">
        <f t="shared" ref="AQ46:AQ56" si="2">AM46-AN46</f>
        <v>18641008.714557096</v>
      </c>
      <c r="AS46" s="1426">
        <v>2</v>
      </c>
      <c r="AT46" s="1427">
        <f>AX45</f>
        <v>21361505.450224005</v>
      </c>
      <c r="AU46" s="1427">
        <f t="shared" ref="AU46:AU68" si="3">AW46-AV46</f>
        <v>858437.37992024235</v>
      </c>
      <c r="AV46" s="1428">
        <f t="shared" ref="AV46:AV68" si="4">AT46*(($R$29*30)/360)</f>
        <v>151310.66360575339</v>
      </c>
      <c r="AW46" s="1427">
        <f>AW45</f>
        <v>1009748.0435259958</v>
      </c>
      <c r="AX46" s="1427">
        <f t="shared" ref="AX46:AX68" si="5">AT46-AU46</f>
        <v>20503068.07030376</v>
      </c>
      <c r="AZ46" s="1426">
        <v>2</v>
      </c>
      <c r="BA46" s="1427">
        <f>BE45</f>
        <v>21670015.216339152</v>
      </c>
      <c r="BB46" s="1427">
        <f t="shared" ref="BB46:BB80" si="6">BD46-BC46</f>
        <v>547742.33629511308</v>
      </c>
      <c r="BC46" s="1428">
        <f t="shared" ref="BC46:BC80" si="7">BA46*(($R$29*30)/360)</f>
        <v>153495.94111573568</v>
      </c>
      <c r="BD46" s="1427">
        <f>BD45</f>
        <v>701238.27741084876</v>
      </c>
      <c r="BE46" s="1427">
        <f t="shared" ref="BE46:BE80" si="8">BA46-BB46</f>
        <v>21122272.880044039</v>
      </c>
      <c r="BG46" s="1426">
        <v>2</v>
      </c>
      <c r="BH46" s="1427">
        <f>BL45</f>
        <v>21823718.424525641</v>
      </c>
      <c r="BI46" s="1427">
        <f t="shared" ref="BI46:BI92" si="9">BK46-BJ46</f>
        <v>392950.39705063408</v>
      </c>
      <c r="BJ46" s="1428">
        <f t="shared" ref="BJ46:BJ92" si="10">BH46*(($R$29*30)/360)</f>
        <v>154584.67217372329</v>
      </c>
      <c r="BK46" s="1427">
        <f>BK45</f>
        <v>547535.06922435737</v>
      </c>
      <c r="BL46" s="1427">
        <f t="shared" ref="BL46:BL92" si="11">BH46-BI46</f>
        <v>21430768.027475007</v>
      </c>
      <c r="BN46" s="1426">
        <v>2</v>
      </c>
      <c r="BO46" s="1427">
        <f>BS45</f>
        <v>21915501.215921361</v>
      </c>
      <c r="BP46" s="1427">
        <f t="shared" ref="BP46:BP104" si="12">BR46-BQ46</f>
        <v>300517.47754919739</v>
      </c>
      <c r="BQ46" s="1428">
        <f t="shared" ref="BQ46:BQ104" si="13">BO46*(($R$29*30)/360)</f>
        <v>155234.80027944298</v>
      </c>
      <c r="BR46" s="1427">
        <f>BR45</f>
        <v>455752.27782864036</v>
      </c>
      <c r="BS46" s="1427">
        <f t="shared" ref="BS46:BS104" si="14">BO46-BP46</f>
        <v>21614983.738372162</v>
      </c>
    </row>
    <row r="47" spans="1:71" ht="14.4" hidden="1">
      <c r="A47" s="1567" t="s">
        <v>806</v>
      </c>
      <c r="B47" s="1568"/>
      <c r="C47" s="1432">
        <f>SUM(C46)</f>
        <v>20648954.52</v>
      </c>
      <c r="D47" s="1433">
        <f>SUM(D46)</f>
        <v>2787608.8602</v>
      </c>
      <c r="E47" s="1434"/>
      <c r="F47" s="1423"/>
      <c r="G47" s="905"/>
      <c r="H47" s="1429">
        <v>2</v>
      </c>
      <c r="I47" s="1430">
        <f>M46</f>
        <v>9537592.0199999996</v>
      </c>
      <c r="J47" s="1430">
        <f>I46/H44</f>
        <v>9537592.0199999996</v>
      </c>
      <c r="K47" s="1428">
        <f>I47*((B38*360)/360)</f>
        <v>1287574.9227</v>
      </c>
      <c r="L47" s="1431">
        <f>J47+K47</f>
        <v>10825166.942699999</v>
      </c>
      <c r="M47" s="1430">
        <f>I47-J47</f>
        <v>0</v>
      </c>
      <c r="N47" s="905"/>
      <c r="O47" s="1429">
        <v>2</v>
      </c>
      <c r="P47" s="1430">
        <f>T46</f>
        <v>11667609.039999999</v>
      </c>
      <c r="Q47" s="1430">
        <f>P46/O44</f>
        <v>5833804.5199999996</v>
      </c>
      <c r="R47" s="1428">
        <f>P47*((B38*360)/360)</f>
        <v>1575127.2204</v>
      </c>
      <c r="S47" s="1431">
        <f t="shared" ref="S47:S48" si="15">Q47+R47</f>
        <v>7408931.7403999995</v>
      </c>
      <c r="T47" s="1430">
        <f t="shared" ref="T47:T48" si="16">P47-Q47</f>
        <v>5833804.5199999996</v>
      </c>
      <c r="U47" s="905"/>
      <c r="V47" s="905"/>
      <c r="W47" s="1429">
        <v>2</v>
      </c>
      <c r="X47" s="1430">
        <f>AB46</f>
        <v>11945732.310000001</v>
      </c>
      <c r="Y47" s="1430">
        <f>X46/W44</f>
        <v>3981910.77</v>
      </c>
      <c r="Z47" s="1428">
        <f t="shared" ref="Z47:Z49" si="17">X47*(($B$38*360)/360)</f>
        <v>1612673.8618500002</v>
      </c>
      <c r="AA47" s="1431">
        <f t="shared" ref="AA47:AA49" si="18">Y47+Z47</f>
        <v>5594584.6318500005</v>
      </c>
      <c r="AB47" s="1430">
        <f t="shared" ref="AB47:AB49" si="19">X47-Y47</f>
        <v>7963821.540000001</v>
      </c>
      <c r="AC47" s="905"/>
      <c r="AD47" s="1429">
        <v>2</v>
      </c>
      <c r="AE47" s="1430">
        <f>AI46</f>
        <v>11483098.08</v>
      </c>
      <c r="AF47" s="1430">
        <f>AE46/AD44</f>
        <v>2870774.52</v>
      </c>
      <c r="AG47" s="1428">
        <f t="shared" ref="AG47:AG50" si="20">AE47*(($B$38*360)/360)</f>
        <v>1550218.2408</v>
      </c>
      <c r="AH47" s="1431">
        <f t="shared" ref="AH47:AH50" si="21">AF47+AG47</f>
        <v>4420992.7608000003</v>
      </c>
      <c r="AI47" s="1430">
        <f t="shared" ref="AI47:AI50" si="22">AE47-AF47</f>
        <v>8612323.5600000005</v>
      </c>
      <c r="AL47" s="1426">
        <v>3</v>
      </c>
      <c r="AM47" s="1427">
        <f t="shared" ref="AM47:AM56" si="23">AQ46</f>
        <v>18641008.714557096</v>
      </c>
      <c r="AN47" s="1427">
        <f t="shared" si="0"/>
        <v>1805451.4832943869</v>
      </c>
      <c r="AO47" s="1428">
        <f t="shared" si="1"/>
        <v>132040.47839477943</v>
      </c>
      <c r="AP47" s="1427">
        <f t="shared" ref="AP47:AP56" si="24">AP46</f>
        <v>1937491.9616891663</v>
      </c>
      <c r="AQ47" s="1427">
        <f t="shared" si="2"/>
        <v>16835557.23126271</v>
      </c>
      <c r="AS47" s="1426">
        <v>3</v>
      </c>
      <c r="AT47" s="1427">
        <f t="shared" ref="AT47:AT68" si="25">AX46</f>
        <v>20503068.07030376</v>
      </c>
      <c r="AU47" s="1427">
        <f t="shared" si="3"/>
        <v>864517.97802801081</v>
      </c>
      <c r="AV47" s="1428">
        <f t="shared" si="4"/>
        <v>145230.06549798499</v>
      </c>
      <c r="AW47" s="1427">
        <f t="shared" ref="AW47:AW68" si="26">AW46</f>
        <v>1009748.0435259958</v>
      </c>
      <c r="AX47" s="1427">
        <f t="shared" si="5"/>
        <v>19638550.09227575</v>
      </c>
      <c r="AZ47" s="1426">
        <v>3</v>
      </c>
      <c r="BA47" s="1427">
        <f t="shared" ref="BA47:BA80" si="27">BE46</f>
        <v>21122272.880044039</v>
      </c>
      <c r="BB47" s="1427">
        <f t="shared" si="6"/>
        <v>551622.17784387013</v>
      </c>
      <c r="BC47" s="1428">
        <f t="shared" si="7"/>
        <v>149616.09956697864</v>
      </c>
      <c r="BD47" s="1427">
        <f t="shared" ref="BD47:BD80" si="28">BD46</f>
        <v>701238.27741084876</v>
      </c>
      <c r="BE47" s="1427">
        <f t="shared" si="8"/>
        <v>20570650.702200171</v>
      </c>
      <c r="BG47" s="1426">
        <v>3</v>
      </c>
      <c r="BH47" s="1427">
        <f t="shared" ref="BH47:BH92" si="29">BL46</f>
        <v>21430768.027475007</v>
      </c>
      <c r="BI47" s="1427">
        <f t="shared" si="9"/>
        <v>395733.79569640942</v>
      </c>
      <c r="BJ47" s="1428">
        <f t="shared" si="10"/>
        <v>151801.27352794798</v>
      </c>
      <c r="BK47" s="1427">
        <f t="shared" ref="BK47:BK92" si="30">BK46</f>
        <v>547535.06922435737</v>
      </c>
      <c r="BL47" s="1427">
        <f t="shared" si="11"/>
        <v>21035034.231778599</v>
      </c>
      <c r="BN47" s="1426">
        <v>3</v>
      </c>
      <c r="BO47" s="1427">
        <f t="shared" ref="BO47:BO104" si="31">BS46</f>
        <v>21614983.738372162</v>
      </c>
      <c r="BP47" s="1427">
        <f t="shared" si="12"/>
        <v>302646.14301517088</v>
      </c>
      <c r="BQ47" s="1428">
        <f t="shared" si="13"/>
        <v>153106.13481346949</v>
      </c>
      <c r="BR47" s="1427">
        <f t="shared" ref="BR47:BR104" si="32">BR46</f>
        <v>455752.27782864036</v>
      </c>
      <c r="BS47" s="1427">
        <f t="shared" si="14"/>
        <v>21312337.59535699</v>
      </c>
    </row>
    <row r="48" spans="1:71" ht="14.4" hidden="1">
      <c r="A48" s="905"/>
      <c r="B48" s="905"/>
      <c r="C48" s="905"/>
      <c r="D48" s="905"/>
      <c r="E48" s="905"/>
      <c r="F48" s="905"/>
      <c r="G48" s="905"/>
      <c r="H48" s="1567" t="s">
        <v>806</v>
      </c>
      <c r="I48" s="1568"/>
      <c r="J48" s="1432">
        <f>SUM(J46:J47)</f>
        <v>19075184.039999999</v>
      </c>
      <c r="K48" s="1433">
        <f>SUM(K46:K47)</f>
        <v>3862724.7681</v>
      </c>
      <c r="L48" s="1434">
        <f>J48+K48</f>
        <v>22937908.8081</v>
      </c>
      <c r="M48" s="1423"/>
      <c r="N48" s="905"/>
      <c r="O48" s="1429">
        <v>3</v>
      </c>
      <c r="P48" s="1430">
        <f>T47</f>
        <v>5833804.5199999996</v>
      </c>
      <c r="Q48" s="1430">
        <f>P46/O44</f>
        <v>5833804.5199999996</v>
      </c>
      <c r="R48" s="1428">
        <f>P48*((B38*360)/360)</f>
        <v>787563.6102</v>
      </c>
      <c r="S48" s="1431">
        <f t="shared" si="15"/>
        <v>6621368.1301999995</v>
      </c>
      <c r="T48" s="1430">
        <f t="shared" si="16"/>
        <v>0</v>
      </c>
      <c r="U48" s="905"/>
      <c r="V48" s="905"/>
      <c r="W48" s="1429">
        <v>3</v>
      </c>
      <c r="X48" s="1430">
        <f>AB47</f>
        <v>7963821.540000001</v>
      </c>
      <c r="Y48" s="1430">
        <f>X46/W44</f>
        <v>3981910.77</v>
      </c>
      <c r="Z48" s="1428">
        <f t="shared" si="17"/>
        <v>1075115.9079000002</v>
      </c>
      <c r="AA48" s="1431">
        <f t="shared" si="18"/>
        <v>5057026.6779000005</v>
      </c>
      <c r="AB48" s="1430">
        <f t="shared" si="19"/>
        <v>3981910.7700000009</v>
      </c>
      <c r="AC48" s="905"/>
      <c r="AD48" s="1429">
        <v>3</v>
      </c>
      <c r="AE48" s="1430">
        <f>AI47</f>
        <v>8612323.5600000005</v>
      </c>
      <c r="AF48" s="1430">
        <f>AE46/AD44</f>
        <v>2870774.52</v>
      </c>
      <c r="AG48" s="1428">
        <f t="shared" si="20"/>
        <v>1162663.6806000001</v>
      </c>
      <c r="AH48" s="1431">
        <f t="shared" si="21"/>
        <v>4033438.2006000001</v>
      </c>
      <c r="AI48" s="1430">
        <f t="shared" si="22"/>
        <v>5741549.040000001</v>
      </c>
      <c r="AL48" s="1426">
        <v>4</v>
      </c>
      <c r="AM48" s="1427">
        <f t="shared" si="23"/>
        <v>16835557.23126271</v>
      </c>
      <c r="AN48" s="1427">
        <f t="shared" si="0"/>
        <v>1818240.097967722</v>
      </c>
      <c r="AO48" s="1428">
        <f t="shared" si="1"/>
        <v>119251.8637214442</v>
      </c>
      <c r="AP48" s="1427">
        <f t="shared" si="24"/>
        <v>1937491.9616891663</v>
      </c>
      <c r="AQ48" s="1427">
        <f t="shared" si="2"/>
        <v>15017317.133294988</v>
      </c>
      <c r="AS48" s="1426">
        <v>4</v>
      </c>
      <c r="AT48" s="1427">
        <f t="shared" si="25"/>
        <v>19638550.09227575</v>
      </c>
      <c r="AU48" s="1427">
        <f t="shared" si="3"/>
        <v>870641.64703904255</v>
      </c>
      <c r="AV48" s="1428">
        <f t="shared" si="4"/>
        <v>139106.39648695325</v>
      </c>
      <c r="AW48" s="1427">
        <f t="shared" si="26"/>
        <v>1009748.0435259958</v>
      </c>
      <c r="AX48" s="1427">
        <f t="shared" si="5"/>
        <v>18767908.445236709</v>
      </c>
      <c r="AZ48" s="1426">
        <v>4</v>
      </c>
      <c r="BA48" s="1427">
        <f t="shared" si="27"/>
        <v>20570650.702200171</v>
      </c>
      <c r="BB48" s="1427">
        <f t="shared" si="6"/>
        <v>555529.50160359754</v>
      </c>
      <c r="BC48" s="1428">
        <f t="shared" si="7"/>
        <v>145708.77580725122</v>
      </c>
      <c r="BD48" s="1427">
        <f t="shared" si="28"/>
        <v>701238.27741084876</v>
      </c>
      <c r="BE48" s="1427">
        <f t="shared" si="8"/>
        <v>20015121.200596575</v>
      </c>
      <c r="BG48" s="1426">
        <v>4</v>
      </c>
      <c r="BH48" s="1427">
        <f t="shared" si="29"/>
        <v>21035034.231778599</v>
      </c>
      <c r="BI48" s="1427">
        <f t="shared" si="9"/>
        <v>398536.91008259228</v>
      </c>
      <c r="BJ48" s="1428">
        <f t="shared" si="10"/>
        <v>148998.15914176509</v>
      </c>
      <c r="BK48" s="1427">
        <f t="shared" si="30"/>
        <v>547535.06922435737</v>
      </c>
      <c r="BL48" s="1427">
        <f t="shared" si="11"/>
        <v>20636497.321696006</v>
      </c>
      <c r="BN48" s="1426">
        <v>4</v>
      </c>
      <c r="BO48" s="1427">
        <f t="shared" si="31"/>
        <v>21312337.59535699</v>
      </c>
      <c r="BP48" s="1427">
        <f t="shared" si="12"/>
        <v>304789.886528195</v>
      </c>
      <c r="BQ48" s="1428">
        <f t="shared" si="13"/>
        <v>150962.39130044536</v>
      </c>
      <c r="BR48" s="1427">
        <f t="shared" si="32"/>
        <v>455752.27782864036</v>
      </c>
      <c r="BS48" s="1427">
        <f t="shared" si="14"/>
        <v>21007547.708828796</v>
      </c>
    </row>
    <row r="49" spans="1:71" ht="14.4" hidden="1">
      <c r="A49" s="905"/>
      <c r="B49" s="905"/>
      <c r="C49" s="905"/>
      <c r="D49" s="905"/>
      <c r="E49" s="905"/>
      <c r="F49" s="905"/>
      <c r="G49" s="905"/>
      <c r="H49" s="905"/>
      <c r="I49" s="907"/>
      <c r="J49" s="907"/>
      <c r="K49" s="908"/>
      <c r="L49" s="907"/>
      <c r="M49" s="907"/>
      <c r="N49" s="905"/>
      <c r="O49" s="1567" t="s">
        <v>806</v>
      </c>
      <c r="P49" s="1568"/>
      <c r="Q49" s="1432">
        <f>SUM(Q46:Q48)</f>
        <v>17501413.559999999</v>
      </c>
      <c r="R49" s="1433">
        <f>SUM(R46:R48)</f>
        <v>4725381.6612</v>
      </c>
      <c r="S49" s="1434">
        <f>Q49+R49</f>
        <v>22226795.221199997</v>
      </c>
      <c r="T49" s="1423"/>
      <c r="U49" s="905"/>
      <c r="V49" s="905"/>
      <c r="W49" s="1429">
        <v>4</v>
      </c>
      <c r="X49" s="1430">
        <f>AB48</f>
        <v>3981910.7700000009</v>
      </c>
      <c r="Y49" s="1430">
        <f>X46/W44</f>
        <v>3981910.77</v>
      </c>
      <c r="Z49" s="1428">
        <f t="shared" si="17"/>
        <v>537557.95395000011</v>
      </c>
      <c r="AA49" s="1431">
        <f t="shared" si="18"/>
        <v>4519468.7239500005</v>
      </c>
      <c r="AB49" s="1430">
        <f t="shared" si="19"/>
        <v>0</v>
      </c>
      <c r="AC49" s="905"/>
      <c r="AD49" s="1429">
        <v>4</v>
      </c>
      <c r="AE49" s="1430">
        <f>AI48</f>
        <v>5741549.040000001</v>
      </c>
      <c r="AF49" s="1430">
        <f>AE46/AD44</f>
        <v>2870774.52</v>
      </c>
      <c r="AG49" s="1428">
        <f t="shared" si="20"/>
        <v>775109.12040000013</v>
      </c>
      <c r="AH49" s="1431">
        <f t="shared" si="21"/>
        <v>3645883.6403999999</v>
      </c>
      <c r="AI49" s="1430">
        <f t="shared" si="22"/>
        <v>2870774.5200000009</v>
      </c>
      <c r="AL49" s="1426">
        <v>5</v>
      </c>
      <c r="AM49" s="1427">
        <f t="shared" si="23"/>
        <v>15017317.133294988</v>
      </c>
      <c r="AN49" s="1427">
        <f t="shared" si="0"/>
        <v>1831119.2986616602</v>
      </c>
      <c r="AO49" s="1428">
        <f t="shared" si="1"/>
        <v>106372.66302750618</v>
      </c>
      <c r="AP49" s="1427">
        <f t="shared" si="24"/>
        <v>1937491.9616891663</v>
      </c>
      <c r="AQ49" s="1427">
        <f t="shared" si="2"/>
        <v>13186197.834633328</v>
      </c>
      <c r="AS49" s="1426">
        <v>5</v>
      </c>
      <c r="AT49" s="1427">
        <f t="shared" si="25"/>
        <v>18767908.445236709</v>
      </c>
      <c r="AU49" s="1427">
        <f t="shared" si="3"/>
        <v>876808.69203890243</v>
      </c>
      <c r="AV49" s="1428">
        <f t="shared" si="4"/>
        <v>132939.35148709337</v>
      </c>
      <c r="AW49" s="1427">
        <f t="shared" si="26"/>
        <v>1009748.0435259958</v>
      </c>
      <c r="AX49" s="1427">
        <f t="shared" si="5"/>
        <v>17891099.753197808</v>
      </c>
      <c r="AZ49" s="1426">
        <v>5</v>
      </c>
      <c r="BA49" s="1427">
        <f t="shared" si="27"/>
        <v>20015121.200596575</v>
      </c>
      <c r="BB49" s="1427">
        <f t="shared" si="6"/>
        <v>559464.50223995629</v>
      </c>
      <c r="BC49" s="1428">
        <f t="shared" si="7"/>
        <v>141773.77517089242</v>
      </c>
      <c r="BD49" s="1427">
        <f t="shared" si="28"/>
        <v>701238.27741084876</v>
      </c>
      <c r="BE49" s="1427">
        <f t="shared" si="8"/>
        <v>19455656.698356617</v>
      </c>
      <c r="BG49" s="1426">
        <v>5</v>
      </c>
      <c r="BH49" s="1427">
        <f t="shared" si="29"/>
        <v>20636497.321696006</v>
      </c>
      <c r="BI49" s="1427">
        <f t="shared" si="9"/>
        <v>401359.87986234401</v>
      </c>
      <c r="BJ49" s="1428">
        <f t="shared" si="10"/>
        <v>146175.18936201339</v>
      </c>
      <c r="BK49" s="1427">
        <f t="shared" si="30"/>
        <v>547535.06922435737</v>
      </c>
      <c r="BL49" s="1427">
        <f t="shared" si="11"/>
        <v>20235137.44183366</v>
      </c>
      <c r="BN49" s="1426">
        <v>5</v>
      </c>
      <c r="BO49" s="1427">
        <f t="shared" si="31"/>
        <v>21007547.708828796</v>
      </c>
      <c r="BP49" s="1427">
        <f t="shared" si="12"/>
        <v>306948.81489110307</v>
      </c>
      <c r="BQ49" s="1428">
        <f t="shared" si="13"/>
        <v>148803.46293753732</v>
      </c>
      <c r="BR49" s="1427">
        <f t="shared" si="32"/>
        <v>455752.27782864036</v>
      </c>
      <c r="BS49" s="1427">
        <f t="shared" si="14"/>
        <v>20700598.893937692</v>
      </c>
    </row>
    <row r="50" spans="1:71" ht="14.4" hidden="1">
      <c r="A50" s="905"/>
      <c r="B50" s="905"/>
      <c r="C50" s="905"/>
      <c r="D50" s="905"/>
      <c r="E50" s="905"/>
      <c r="F50" s="905"/>
      <c r="G50" s="905"/>
      <c r="H50" s="905"/>
      <c r="I50" s="907"/>
      <c r="J50" s="907"/>
      <c r="K50" s="908"/>
      <c r="L50" s="907"/>
      <c r="M50" s="907"/>
      <c r="N50" s="905"/>
      <c r="O50" s="1151"/>
      <c r="P50" s="1151"/>
      <c r="Q50" s="1152"/>
      <c r="R50" s="1153"/>
      <c r="S50" s="1154"/>
      <c r="T50" s="1155"/>
      <c r="U50" s="905"/>
      <c r="V50" s="905"/>
      <c r="W50" s="1567" t="s">
        <v>806</v>
      </c>
      <c r="X50" s="1568"/>
      <c r="Y50" s="1432">
        <f>SUM(Y46:Y49)</f>
        <v>15927643.08</v>
      </c>
      <c r="Z50" s="1433">
        <f>SUM(Z46:Z49)</f>
        <v>5375579.5395</v>
      </c>
      <c r="AA50" s="1434">
        <f>Y50+Z50</f>
        <v>21303222.6195</v>
      </c>
      <c r="AB50" s="1423"/>
      <c r="AC50" s="905"/>
      <c r="AD50" s="1429">
        <v>5</v>
      </c>
      <c r="AE50" s="1430">
        <f>AI49</f>
        <v>2870774.5200000009</v>
      </c>
      <c r="AF50" s="1430">
        <f>AE46/AD44</f>
        <v>2870774.52</v>
      </c>
      <c r="AG50" s="1428">
        <f t="shared" si="20"/>
        <v>387554.56020000018</v>
      </c>
      <c r="AH50" s="1431">
        <f t="shared" si="21"/>
        <v>3258329.0802000002</v>
      </c>
      <c r="AI50" s="1430">
        <f t="shared" si="22"/>
        <v>0</v>
      </c>
      <c r="AL50" s="1426">
        <v>6</v>
      </c>
      <c r="AM50" s="1427">
        <f t="shared" si="23"/>
        <v>13186197.834633328</v>
      </c>
      <c r="AN50" s="1427">
        <f t="shared" si="0"/>
        <v>1844089.7270271801</v>
      </c>
      <c r="AO50" s="1428">
        <f t="shared" si="1"/>
        <v>93402.234661986076</v>
      </c>
      <c r="AP50" s="1427">
        <f t="shared" si="24"/>
        <v>1937491.9616891663</v>
      </c>
      <c r="AQ50" s="1427">
        <f t="shared" si="2"/>
        <v>11342108.107606148</v>
      </c>
      <c r="AS50" s="1426">
        <v>6</v>
      </c>
      <c r="AT50" s="1427">
        <f t="shared" si="25"/>
        <v>17891099.753197808</v>
      </c>
      <c r="AU50" s="1427">
        <f t="shared" si="3"/>
        <v>883019.42027417803</v>
      </c>
      <c r="AV50" s="1428">
        <f t="shared" si="4"/>
        <v>126728.62325181781</v>
      </c>
      <c r="AW50" s="1427">
        <f t="shared" si="26"/>
        <v>1009748.0435259958</v>
      </c>
      <c r="AX50" s="1427">
        <f t="shared" si="5"/>
        <v>17008080.332923628</v>
      </c>
      <c r="AZ50" s="1426">
        <v>6</v>
      </c>
      <c r="BA50" s="1427">
        <f t="shared" si="27"/>
        <v>19455656.698356617</v>
      </c>
      <c r="BB50" s="1427">
        <f t="shared" si="6"/>
        <v>563427.37579748943</v>
      </c>
      <c r="BC50" s="1428">
        <f t="shared" si="7"/>
        <v>137810.90161335937</v>
      </c>
      <c r="BD50" s="1427">
        <f t="shared" si="28"/>
        <v>701238.27741084876</v>
      </c>
      <c r="BE50" s="1427">
        <f t="shared" si="8"/>
        <v>18892229.322559129</v>
      </c>
      <c r="BG50" s="1426">
        <v>6</v>
      </c>
      <c r="BH50" s="1427">
        <f t="shared" si="29"/>
        <v>20235137.44183366</v>
      </c>
      <c r="BI50" s="1427">
        <f t="shared" si="9"/>
        <v>404202.84567803564</v>
      </c>
      <c r="BJ50" s="1428">
        <f t="shared" si="10"/>
        <v>143332.22354632177</v>
      </c>
      <c r="BK50" s="1427">
        <f t="shared" si="30"/>
        <v>547535.06922435737</v>
      </c>
      <c r="BL50" s="1427">
        <f t="shared" si="11"/>
        <v>19830934.596155625</v>
      </c>
      <c r="BN50" s="1426">
        <v>6</v>
      </c>
      <c r="BO50" s="1427">
        <f t="shared" si="31"/>
        <v>20700598.893937692</v>
      </c>
      <c r="BP50" s="1427">
        <f t="shared" si="12"/>
        <v>309123.03566324839</v>
      </c>
      <c r="BQ50" s="1428">
        <f t="shared" si="13"/>
        <v>146629.242165392</v>
      </c>
      <c r="BR50" s="1427">
        <f t="shared" si="32"/>
        <v>455752.27782864036</v>
      </c>
      <c r="BS50" s="1427">
        <f t="shared" si="14"/>
        <v>20391475.858274445</v>
      </c>
    </row>
    <row r="51" spans="1:71" ht="14.4" hidden="1">
      <c r="A51" s="905"/>
      <c r="B51" s="905"/>
      <c r="C51" s="905"/>
      <c r="D51" s="905"/>
      <c r="E51" s="905"/>
      <c r="F51" s="905"/>
      <c r="G51" s="905"/>
      <c r="H51" s="905"/>
      <c r="I51" s="907"/>
      <c r="J51" s="907"/>
      <c r="K51" s="908"/>
      <c r="L51" s="907"/>
      <c r="M51" s="907"/>
      <c r="N51" s="905"/>
      <c r="O51" s="1151"/>
      <c r="P51" s="1151"/>
      <c r="Q51" s="1152"/>
      <c r="R51" s="1153"/>
      <c r="S51" s="1154"/>
      <c r="T51" s="1155"/>
      <c r="U51" s="905"/>
      <c r="V51" s="905"/>
      <c r="W51" s="905"/>
      <c r="X51" s="905"/>
      <c r="Y51" s="905"/>
      <c r="Z51" s="905"/>
      <c r="AA51" s="905"/>
      <c r="AB51" s="905"/>
      <c r="AC51" s="905"/>
      <c r="AD51" s="1567" t="s">
        <v>806</v>
      </c>
      <c r="AE51" s="1568"/>
      <c r="AF51" s="1432">
        <f>SUM(AF46:AF50)</f>
        <v>14353872.6</v>
      </c>
      <c r="AG51" s="1433">
        <f>SUM(AG46:AG50)</f>
        <v>5813318.4030000009</v>
      </c>
      <c r="AH51" s="1434">
        <f>AF51+AG51</f>
        <v>20167191.002999999</v>
      </c>
      <c r="AI51" s="1423"/>
      <c r="AL51" s="1426">
        <v>7</v>
      </c>
      <c r="AM51" s="1427">
        <f t="shared" si="23"/>
        <v>11342108.107606148</v>
      </c>
      <c r="AN51" s="1427">
        <f t="shared" si="0"/>
        <v>1857152.0292602894</v>
      </c>
      <c r="AO51" s="1428">
        <f t="shared" si="1"/>
        <v>80339.932428876884</v>
      </c>
      <c r="AP51" s="1427">
        <f t="shared" si="24"/>
        <v>1937491.9616891663</v>
      </c>
      <c r="AQ51" s="1427">
        <f t="shared" si="2"/>
        <v>9484956.0783458594</v>
      </c>
      <c r="AS51" s="1426">
        <v>7</v>
      </c>
      <c r="AT51" s="1427">
        <f t="shared" si="25"/>
        <v>17008080.332923628</v>
      </c>
      <c r="AU51" s="1427">
        <f t="shared" si="3"/>
        <v>889274.14116778679</v>
      </c>
      <c r="AV51" s="1428">
        <f t="shared" si="4"/>
        <v>120473.90235820904</v>
      </c>
      <c r="AW51" s="1427">
        <f t="shared" si="26"/>
        <v>1009748.0435259958</v>
      </c>
      <c r="AX51" s="1427">
        <f t="shared" si="5"/>
        <v>16118806.191755842</v>
      </c>
      <c r="AZ51" s="1426">
        <v>7</v>
      </c>
      <c r="BA51" s="1427">
        <f t="shared" si="27"/>
        <v>18892229.322559129</v>
      </c>
      <c r="BB51" s="1427">
        <f t="shared" si="6"/>
        <v>567418.31970938831</v>
      </c>
      <c r="BC51" s="1428">
        <f t="shared" si="7"/>
        <v>133819.95770146052</v>
      </c>
      <c r="BD51" s="1427">
        <f t="shared" si="28"/>
        <v>701238.27741084876</v>
      </c>
      <c r="BE51" s="1427">
        <f t="shared" si="8"/>
        <v>18324811.002849743</v>
      </c>
      <c r="BG51" s="1426">
        <v>7</v>
      </c>
      <c r="BH51" s="1427">
        <f t="shared" si="29"/>
        <v>19830934.596155625</v>
      </c>
      <c r="BI51" s="1427">
        <f t="shared" si="9"/>
        <v>407065.94916825503</v>
      </c>
      <c r="BJ51" s="1428">
        <f t="shared" si="10"/>
        <v>140469.12005610234</v>
      </c>
      <c r="BK51" s="1427">
        <f t="shared" si="30"/>
        <v>547535.06922435737</v>
      </c>
      <c r="BL51" s="1427">
        <f t="shared" si="11"/>
        <v>19423868.646987371</v>
      </c>
      <c r="BN51" s="1426">
        <v>7</v>
      </c>
      <c r="BO51" s="1427">
        <f t="shared" si="31"/>
        <v>20391475.858274445</v>
      </c>
      <c r="BP51" s="1427">
        <f t="shared" si="12"/>
        <v>311312.65716586303</v>
      </c>
      <c r="BQ51" s="1428">
        <f t="shared" si="13"/>
        <v>144439.62066277734</v>
      </c>
      <c r="BR51" s="1427">
        <f t="shared" si="32"/>
        <v>455752.27782864036</v>
      </c>
      <c r="BS51" s="1427">
        <f t="shared" si="14"/>
        <v>20080163.201108582</v>
      </c>
    </row>
    <row r="52" spans="1:71" ht="14.4" hidden="1">
      <c r="A52" s="905"/>
      <c r="B52" s="905"/>
      <c r="C52" s="907"/>
      <c r="D52" s="905"/>
      <c r="E52" s="905"/>
      <c r="F52" s="905"/>
      <c r="G52" s="905"/>
      <c r="H52" s="905"/>
      <c r="I52" s="907"/>
      <c r="J52" s="907"/>
      <c r="K52" s="908"/>
      <c r="L52" s="907"/>
      <c r="M52" s="907"/>
      <c r="N52" s="905"/>
      <c r="O52" s="905"/>
      <c r="P52" s="905"/>
      <c r="Q52" s="907"/>
      <c r="R52" s="905"/>
      <c r="S52" s="905"/>
      <c r="T52" s="905"/>
      <c r="U52" s="905"/>
      <c r="V52" s="905"/>
      <c r="W52" s="910"/>
      <c r="X52" s="910"/>
      <c r="Y52" s="1207"/>
      <c r="Z52" s="910"/>
      <c r="AA52" s="910"/>
      <c r="AB52" s="910"/>
      <c r="AC52" s="910"/>
      <c r="AD52" s="910"/>
      <c r="AE52" s="910"/>
      <c r="AF52" s="910"/>
      <c r="AG52" s="910"/>
      <c r="AH52" s="910"/>
      <c r="AI52" s="910"/>
      <c r="AL52" s="1426">
        <v>8</v>
      </c>
      <c r="AM52" s="1427">
        <f t="shared" si="23"/>
        <v>9484956.0783458594</v>
      </c>
      <c r="AN52" s="1427">
        <f t="shared" si="0"/>
        <v>1870306.8561342163</v>
      </c>
      <c r="AO52" s="1428">
        <f t="shared" si="1"/>
        <v>67185.105554949841</v>
      </c>
      <c r="AP52" s="1427">
        <f t="shared" si="24"/>
        <v>1937491.9616891663</v>
      </c>
      <c r="AQ52" s="1427">
        <f t="shared" si="2"/>
        <v>7614649.2222116431</v>
      </c>
      <c r="AS52" s="1426">
        <v>8</v>
      </c>
      <c r="AT52" s="1427">
        <f t="shared" si="25"/>
        <v>16118806.191755842</v>
      </c>
      <c r="AU52" s="1427">
        <f t="shared" si="3"/>
        <v>895573.16633439192</v>
      </c>
      <c r="AV52" s="1428">
        <f t="shared" si="4"/>
        <v>114174.8771916039</v>
      </c>
      <c r="AW52" s="1427">
        <f t="shared" si="26"/>
        <v>1009748.0435259958</v>
      </c>
      <c r="AX52" s="1427">
        <f t="shared" si="5"/>
        <v>15223233.02542145</v>
      </c>
      <c r="AZ52" s="1426">
        <v>8</v>
      </c>
      <c r="BA52" s="1427">
        <f t="shared" si="27"/>
        <v>18324811.002849743</v>
      </c>
      <c r="BB52" s="1427">
        <f t="shared" si="6"/>
        <v>571437.53280732979</v>
      </c>
      <c r="BC52" s="1428">
        <f t="shared" si="7"/>
        <v>129800.74460351902</v>
      </c>
      <c r="BD52" s="1427">
        <f t="shared" si="28"/>
        <v>701238.27741084876</v>
      </c>
      <c r="BE52" s="1427">
        <f t="shared" si="8"/>
        <v>17753373.470042411</v>
      </c>
      <c r="BG52" s="1426">
        <v>8</v>
      </c>
      <c r="BH52" s="1427">
        <f t="shared" si="29"/>
        <v>19423868.646987371</v>
      </c>
      <c r="BI52" s="1427">
        <f t="shared" si="9"/>
        <v>409949.33297486347</v>
      </c>
      <c r="BJ52" s="1428">
        <f t="shared" si="10"/>
        <v>137585.7362494939</v>
      </c>
      <c r="BK52" s="1427">
        <f t="shared" si="30"/>
        <v>547535.06922435737</v>
      </c>
      <c r="BL52" s="1427">
        <f t="shared" si="11"/>
        <v>19013919.314012509</v>
      </c>
      <c r="BN52" s="1426">
        <v>8</v>
      </c>
      <c r="BO52" s="1427">
        <f t="shared" si="31"/>
        <v>20080163.201108582</v>
      </c>
      <c r="BP52" s="1427">
        <f t="shared" si="12"/>
        <v>313517.78848745453</v>
      </c>
      <c r="BQ52" s="1428">
        <f t="shared" si="13"/>
        <v>142234.48934118581</v>
      </c>
      <c r="BR52" s="1427">
        <f t="shared" si="32"/>
        <v>455752.27782864036</v>
      </c>
      <c r="BS52" s="1427">
        <f t="shared" si="14"/>
        <v>19766645.412621129</v>
      </c>
    </row>
    <row r="53" spans="1:71" ht="14.4" hidden="1">
      <c r="A53" s="909">
        <v>12</v>
      </c>
      <c r="B53" s="909" t="s">
        <v>800</v>
      </c>
      <c r="C53" s="905"/>
      <c r="D53" s="905"/>
      <c r="E53" s="905"/>
      <c r="F53" s="905"/>
      <c r="G53" s="905"/>
      <c r="H53" s="909">
        <v>24</v>
      </c>
      <c r="I53" s="909" t="s">
        <v>800</v>
      </c>
      <c r="J53" s="905"/>
      <c r="K53" s="905"/>
      <c r="L53" s="905"/>
      <c r="M53" s="905"/>
      <c r="N53" s="905"/>
      <c r="O53" s="909">
        <v>36</v>
      </c>
      <c r="P53" s="909" t="s">
        <v>800</v>
      </c>
      <c r="Q53" s="905"/>
      <c r="R53" s="905"/>
      <c r="S53" s="905"/>
      <c r="T53" s="905"/>
      <c r="U53" s="905"/>
      <c r="V53" s="905"/>
      <c r="W53" s="909">
        <v>48</v>
      </c>
      <c r="X53" s="909" t="s">
        <v>800</v>
      </c>
      <c r="Y53" s="905"/>
      <c r="Z53" s="905"/>
      <c r="AA53" s="905"/>
      <c r="AB53" s="905"/>
      <c r="AC53" s="905"/>
      <c r="AD53" s="909">
        <v>60</v>
      </c>
      <c r="AE53" s="909" t="s">
        <v>800</v>
      </c>
      <c r="AF53" s="907"/>
      <c r="AG53" s="905"/>
      <c r="AH53" s="905"/>
      <c r="AI53" s="905"/>
      <c r="AL53" s="1426">
        <v>9</v>
      </c>
      <c r="AM53" s="1427">
        <f t="shared" si="23"/>
        <v>7614649.2222116431</v>
      </c>
      <c r="AN53" s="1427">
        <f t="shared" si="0"/>
        <v>1883554.8630318339</v>
      </c>
      <c r="AO53" s="1428">
        <f t="shared" si="1"/>
        <v>53937.098657332477</v>
      </c>
      <c r="AP53" s="1427">
        <f t="shared" si="24"/>
        <v>1937491.9616891663</v>
      </c>
      <c r="AQ53" s="1427">
        <f t="shared" si="2"/>
        <v>5731094.3591798097</v>
      </c>
      <c r="AS53" s="1426">
        <v>9</v>
      </c>
      <c r="AT53" s="1427">
        <f t="shared" si="25"/>
        <v>15223233.02542145</v>
      </c>
      <c r="AU53" s="1427">
        <f t="shared" si="3"/>
        <v>901916.80959592713</v>
      </c>
      <c r="AV53" s="1428">
        <f t="shared" si="4"/>
        <v>107831.23393006861</v>
      </c>
      <c r="AW53" s="1427">
        <f t="shared" si="26"/>
        <v>1009748.0435259958</v>
      </c>
      <c r="AX53" s="1427">
        <f t="shared" si="5"/>
        <v>14321316.215825522</v>
      </c>
      <c r="AZ53" s="1426">
        <v>9</v>
      </c>
      <c r="BA53" s="1427">
        <f t="shared" si="27"/>
        <v>17753373.470042411</v>
      </c>
      <c r="BB53" s="1427">
        <f t="shared" si="6"/>
        <v>575485.21533138165</v>
      </c>
      <c r="BC53" s="1428">
        <f t="shared" si="7"/>
        <v>125753.06207946708</v>
      </c>
      <c r="BD53" s="1427">
        <f t="shared" si="28"/>
        <v>701238.27741084876</v>
      </c>
      <c r="BE53" s="1427">
        <f t="shared" si="8"/>
        <v>17177888.254711028</v>
      </c>
      <c r="BG53" s="1426">
        <v>9</v>
      </c>
      <c r="BH53" s="1427">
        <f t="shared" si="29"/>
        <v>19013919.314012509</v>
      </c>
      <c r="BI53" s="1427">
        <f t="shared" si="9"/>
        <v>412853.14075010212</v>
      </c>
      <c r="BJ53" s="1428">
        <f t="shared" si="10"/>
        <v>134681.92847425528</v>
      </c>
      <c r="BK53" s="1427">
        <f t="shared" si="30"/>
        <v>547535.06922435737</v>
      </c>
      <c r="BL53" s="1427">
        <f t="shared" si="11"/>
        <v>18601066.173262406</v>
      </c>
      <c r="BN53" s="1426">
        <v>9</v>
      </c>
      <c r="BO53" s="1427">
        <f t="shared" si="31"/>
        <v>19766645.412621129</v>
      </c>
      <c r="BP53" s="1427">
        <f t="shared" si="12"/>
        <v>315738.53948924068</v>
      </c>
      <c r="BQ53" s="1428">
        <f t="shared" si="13"/>
        <v>140013.73833939969</v>
      </c>
      <c r="BR53" s="1427">
        <f t="shared" si="32"/>
        <v>455752.27782864036</v>
      </c>
      <c r="BS53" s="1427">
        <f t="shared" si="14"/>
        <v>19450906.87313189</v>
      </c>
    </row>
    <row r="54" spans="1:71" ht="28.8" hidden="1">
      <c r="A54" s="1425" t="s">
        <v>801</v>
      </c>
      <c r="B54" s="1425" t="s">
        <v>802</v>
      </c>
      <c r="C54" s="1425" t="s">
        <v>85</v>
      </c>
      <c r="D54" s="1425" t="s">
        <v>803</v>
      </c>
      <c r="E54" s="1425" t="s">
        <v>804</v>
      </c>
      <c r="F54" s="1425" t="s">
        <v>805</v>
      </c>
      <c r="G54" s="905"/>
      <c r="H54" s="1425" t="s">
        <v>801</v>
      </c>
      <c r="I54" s="1425" t="s">
        <v>802</v>
      </c>
      <c r="J54" s="1425" t="s">
        <v>85</v>
      </c>
      <c r="K54" s="1425" t="s">
        <v>803</v>
      </c>
      <c r="L54" s="1425" t="s">
        <v>804</v>
      </c>
      <c r="M54" s="1425" t="s">
        <v>805</v>
      </c>
      <c r="N54" s="910"/>
      <c r="O54" s="1425" t="s">
        <v>801</v>
      </c>
      <c r="P54" s="1425" t="s">
        <v>802</v>
      </c>
      <c r="Q54" s="1425" t="s">
        <v>85</v>
      </c>
      <c r="R54" s="1425" t="s">
        <v>803</v>
      </c>
      <c r="S54" s="1425" t="s">
        <v>804</v>
      </c>
      <c r="T54" s="1425" t="s">
        <v>805</v>
      </c>
      <c r="U54" s="905"/>
      <c r="V54" s="905"/>
      <c r="W54" s="1425" t="s">
        <v>801</v>
      </c>
      <c r="X54" s="1425" t="s">
        <v>802</v>
      </c>
      <c r="Y54" s="1425" t="s">
        <v>85</v>
      </c>
      <c r="Z54" s="1425" t="s">
        <v>803</v>
      </c>
      <c r="AA54" s="1425" t="s">
        <v>804</v>
      </c>
      <c r="AB54" s="1425" t="s">
        <v>805</v>
      </c>
      <c r="AC54" s="905"/>
      <c r="AD54" s="1425" t="s">
        <v>801</v>
      </c>
      <c r="AE54" s="1425" t="s">
        <v>802</v>
      </c>
      <c r="AF54" s="1425" t="s">
        <v>85</v>
      </c>
      <c r="AG54" s="1425" t="s">
        <v>803</v>
      </c>
      <c r="AH54" s="1425" t="s">
        <v>804</v>
      </c>
      <c r="AI54" s="1425" t="s">
        <v>805</v>
      </c>
      <c r="AL54" s="1426">
        <v>10</v>
      </c>
      <c r="AM54" s="1427">
        <f t="shared" si="23"/>
        <v>5731094.3591798097</v>
      </c>
      <c r="AN54" s="1427">
        <f t="shared" si="0"/>
        <v>1896896.7099783092</v>
      </c>
      <c r="AO54" s="1428">
        <f t="shared" si="1"/>
        <v>40595.251710856988</v>
      </c>
      <c r="AP54" s="1427">
        <f t="shared" si="24"/>
        <v>1937491.9616891663</v>
      </c>
      <c r="AQ54" s="1427">
        <f t="shared" si="2"/>
        <v>3834197.6492015002</v>
      </c>
      <c r="AS54" s="1426">
        <v>10</v>
      </c>
      <c r="AT54" s="1427">
        <f t="shared" si="25"/>
        <v>14321316.215825522</v>
      </c>
      <c r="AU54" s="1427">
        <f t="shared" si="3"/>
        <v>908305.38699723163</v>
      </c>
      <c r="AV54" s="1428">
        <f t="shared" si="4"/>
        <v>101442.65652876413</v>
      </c>
      <c r="AW54" s="1427">
        <f t="shared" si="26"/>
        <v>1009748.0435259958</v>
      </c>
      <c r="AX54" s="1427">
        <f t="shared" si="5"/>
        <v>13413010.82882829</v>
      </c>
      <c r="AZ54" s="1426">
        <v>10</v>
      </c>
      <c r="BA54" s="1427">
        <f t="shared" si="27"/>
        <v>17177888.254711028</v>
      </c>
      <c r="BB54" s="1427">
        <f t="shared" si="6"/>
        <v>579561.56893997896</v>
      </c>
      <c r="BC54" s="1428">
        <f t="shared" si="7"/>
        <v>121676.70847086979</v>
      </c>
      <c r="BD54" s="1427">
        <f t="shared" si="28"/>
        <v>701238.27741084876</v>
      </c>
      <c r="BE54" s="1427">
        <f t="shared" si="8"/>
        <v>16598326.68577105</v>
      </c>
      <c r="BG54" s="1426">
        <v>10</v>
      </c>
      <c r="BH54" s="1427">
        <f t="shared" si="29"/>
        <v>18601066.173262406</v>
      </c>
      <c r="BI54" s="1427">
        <f t="shared" si="9"/>
        <v>415777.51716374862</v>
      </c>
      <c r="BJ54" s="1428">
        <f t="shared" si="10"/>
        <v>131757.55206060872</v>
      </c>
      <c r="BK54" s="1427">
        <f t="shared" si="30"/>
        <v>547535.06922435737</v>
      </c>
      <c r="BL54" s="1427">
        <f t="shared" si="11"/>
        <v>18185288.656098656</v>
      </c>
      <c r="BN54" s="1426">
        <v>10</v>
      </c>
      <c r="BO54" s="1427">
        <f t="shared" si="31"/>
        <v>19450906.87313189</v>
      </c>
      <c r="BP54" s="1427">
        <f t="shared" si="12"/>
        <v>317975.02081062284</v>
      </c>
      <c r="BQ54" s="1428">
        <f t="shared" si="13"/>
        <v>137777.25701801755</v>
      </c>
      <c r="BR54" s="1427">
        <f t="shared" si="32"/>
        <v>455752.27782864036</v>
      </c>
      <c r="BS54" s="1427">
        <f t="shared" si="14"/>
        <v>19132931.852321267</v>
      </c>
    </row>
    <row r="55" spans="1:71" ht="14.4" hidden="1">
      <c r="A55" s="1429">
        <v>1</v>
      </c>
      <c r="B55" s="1430">
        <f>B28*12</f>
        <v>1573770.48</v>
      </c>
      <c r="C55" s="1430">
        <f>B55/A53</f>
        <v>131147.54</v>
      </c>
      <c r="D55" s="1428">
        <f>B55*(($B$38*30)/360)</f>
        <v>17704.9179</v>
      </c>
      <c r="E55" s="1431">
        <f t="shared" ref="E55:E66" si="33">C55+D55</f>
        <v>148852.45790000001</v>
      </c>
      <c r="F55" s="1430">
        <f t="shared" ref="F55:F66" si="34">B55-C55</f>
        <v>1442622.94</v>
      </c>
      <c r="G55" s="905"/>
      <c r="H55" s="1429">
        <v>1</v>
      </c>
      <c r="I55" s="1430">
        <f>B28*24</f>
        <v>3147540.96</v>
      </c>
      <c r="J55" s="1430">
        <f>I55/H53</f>
        <v>131147.54</v>
      </c>
      <c r="K55" s="1428">
        <f>I55*(($B$38*30)/360)</f>
        <v>35409.835800000001</v>
      </c>
      <c r="L55" s="1431">
        <f>J55+K55</f>
        <v>166557.37580000001</v>
      </c>
      <c r="M55" s="1430">
        <f>I55-J55</f>
        <v>3016393.42</v>
      </c>
      <c r="N55" s="905"/>
      <c r="O55" s="1429">
        <v>1</v>
      </c>
      <c r="P55" s="1430">
        <f>B28*36</f>
        <v>4721311.4400000004</v>
      </c>
      <c r="Q55" s="1430">
        <f>P55/O53</f>
        <v>131147.54</v>
      </c>
      <c r="R55" s="1428">
        <f>P55*(($B$38*30)/360)</f>
        <v>53114.753700000008</v>
      </c>
      <c r="S55" s="1431">
        <f>Q55+R55</f>
        <v>184262.29370000001</v>
      </c>
      <c r="T55" s="1430">
        <f>P55-Q55</f>
        <v>4590163.9000000004</v>
      </c>
      <c r="U55" s="905"/>
      <c r="V55" s="905"/>
      <c r="W55" s="1429">
        <v>1</v>
      </c>
      <c r="X55" s="1430">
        <f>B28*48</f>
        <v>6295081.9199999999</v>
      </c>
      <c r="Y55" s="1430">
        <f>$X$55/$W$53</f>
        <v>131147.54</v>
      </c>
      <c r="Z55" s="1428">
        <f>X55*(($B$38*30)/360)</f>
        <v>70819.671600000001</v>
      </c>
      <c r="AA55" s="1431">
        <f>Y55+Z55</f>
        <v>201967.21160000001</v>
      </c>
      <c r="AB55" s="1430">
        <f>X55-Y55</f>
        <v>6163934.3799999999</v>
      </c>
      <c r="AC55" s="905"/>
      <c r="AD55" s="1429">
        <v>1</v>
      </c>
      <c r="AE55" s="1430">
        <f>B28*60</f>
        <v>7868852.4000000004</v>
      </c>
      <c r="AF55" s="1430">
        <f>$AE$55/$AD$53</f>
        <v>131147.54</v>
      </c>
      <c r="AG55" s="1428">
        <f>AE55*(($B$38*30)/360)</f>
        <v>88524.589500000016</v>
      </c>
      <c r="AH55" s="1431">
        <f>AF55+AG55</f>
        <v>219672.12950000004</v>
      </c>
      <c r="AI55" s="1430">
        <f>AE55-AF55</f>
        <v>7737704.8600000003</v>
      </c>
      <c r="AL55" s="1426">
        <v>11</v>
      </c>
      <c r="AM55" s="1427">
        <f t="shared" si="23"/>
        <v>3834197.6492015002</v>
      </c>
      <c r="AN55" s="1427">
        <f t="shared" si="0"/>
        <v>1910333.0616739891</v>
      </c>
      <c r="AO55" s="1428">
        <f t="shared" si="1"/>
        <v>27158.900015177296</v>
      </c>
      <c r="AP55" s="1427">
        <f t="shared" si="24"/>
        <v>1937491.9616891663</v>
      </c>
      <c r="AQ55" s="1427">
        <f t="shared" si="2"/>
        <v>1923864.5875275112</v>
      </c>
      <c r="AS55" s="1426">
        <v>11</v>
      </c>
      <c r="AT55" s="1427">
        <f t="shared" si="25"/>
        <v>13413010.82882829</v>
      </c>
      <c r="AU55" s="1427">
        <f t="shared" si="3"/>
        <v>914739.21682179545</v>
      </c>
      <c r="AV55" s="1428">
        <f t="shared" si="4"/>
        <v>95008.826704200401</v>
      </c>
      <c r="AW55" s="1427">
        <f t="shared" si="26"/>
        <v>1009748.0435259958</v>
      </c>
      <c r="AX55" s="1427">
        <f t="shared" si="5"/>
        <v>12498271.612006495</v>
      </c>
      <c r="AZ55" s="1426">
        <v>11</v>
      </c>
      <c r="BA55" s="1427">
        <f t="shared" si="27"/>
        <v>16598326.68577105</v>
      </c>
      <c r="BB55" s="1427">
        <f t="shared" si="6"/>
        <v>583666.79671997053</v>
      </c>
      <c r="BC55" s="1428">
        <f t="shared" si="7"/>
        <v>117571.48069087828</v>
      </c>
      <c r="BD55" s="1427">
        <f t="shared" si="28"/>
        <v>701238.27741084876</v>
      </c>
      <c r="BE55" s="1427">
        <f t="shared" si="8"/>
        <v>16014659.88905108</v>
      </c>
      <c r="BG55" s="1426">
        <v>11</v>
      </c>
      <c r="BH55" s="1427">
        <f t="shared" si="29"/>
        <v>18185288.656098656</v>
      </c>
      <c r="BI55" s="1427">
        <f t="shared" si="9"/>
        <v>418722.60791032523</v>
      </c>
      <c r="BJ55" s="1428">
        <f t="shared" si="10"/>
        <v>128812.46131403216</v>
      </c>
      <c r="BK55" s="1427">
        <f t="shared" si="30"/>
        <v>547535.06922435737</v>
      </c>
      <c r="BL55" s="1427">
        <f t="shared" si="11"/>
        <v>17766566.048188332</v>
      </c>
      <c r="BN55" s="1426">
        <v>11</v>
      </c>
      <c r="BO55" s="1427">
        <f t="shared" si="31"/>
        <v>19132931.852321267</v>
      </c>
      <c r="BP55" s="1427">
        <f t="shared" si="12"/>
        <v>320227.34387469804</v>
      </c>
      <c r="BQ55" s="1428">
        <f t="shared" si="13"/>
        <v>135524.93395394232</v>
      </c>
      <c r="BR55" s="1427">
        <f t="shared" si="32"/>
        <v>455752.27782864036</v>
      </c>
      <c r="BS55" s="1427">
        <f t="shared" si="14"/>
        <v>18812704.50844657</v>
      </c>
    </row>
    <row r="56" spans="1:71" ht="14.4" hidden="1">
      <c r="A56" s="1429">
        <v>2</v>
      </c>
      <c r="B56" s="1430">
        <f t="shared" ref="B56:B66" si="35">F55</f>
        <v>1442622.94</v>
      </c>
      <c r="C56" s="1430">
        <f>B55/A53</f>
        <v>131147.54</v>
      </c>
      <c r="D56" s="1428">
        <f t="shared" ref="D56:D66" si="36">B56*(($B$38*30)/360)</f>
        <v>16229.508075000002</v>
      </c>
      <c r="E56" s="1430">
        <f t="shared" si="33"/>
        <v>147377.048075</v>
      </c>
      <c r="F56" s="1430">
        <f t="shared" si="34"/>
        <v>1311475.3999999999</v>
      </c>
      <c r="G56" s="905"/>
      <c r="H56" s="1429">
        <v>2</v>
      </c>
      <c r="I56" s="1430">
        <f>M55</f>
        <v>3016393.42</v>
      </c>
      <c r="J56" s="1430">
        <f>I55/H53</f>
        <v>131147.54</v>
      </c>
      <c r="K56" s="1428">
        <f t="shared" ref="K56:K78" si="37">I56*(($B$38*30)/360)</f>
        <v>33934.425975000006</v>
      </c>
      <c r="L56" s="1430">
        <f t="shared" ref="L56:L79" si="38">J56+K56</f>
        <v>165081.965975</v>
      </c>
      <c r="M56" s="1430">
        <f t="shared" ref="M56:M78" si="39">I56-J56</f>
        <v>2885245.88</v>
      </c>
      <c r="N56" s="905"/>
      <c r="O56" s="1429">
        <v>2</v>
      </c>
      <c r="P56" s="1430">
        <f>T55</f>
        <v>4590163.9000000004</v>
      </c>
      <c r="Q56" s="1430">
        <f>P55/O53</f>
        <v>131147.54</v>
      </c>
      <c r="R56" s="1428">
        <f t="shared" ref="R56:R90" si="40">P56*(($B$38*30)/360)</f>
        <v>51639.343875000013</v>
      </c>
      <c r="S56" s="1430">
        <f>Q56+R56</f>
        <v>182786.88387500003</v>
      </c>
      <c r="T56" s="1430">
        <f>P56-Q56</f>
        <v>4459016.3600000003</v>
      </c>
      <c r="U56" s="905"/>
      <c r="V56" s="905"/>
      <c r="W56" s="1429">
        <v>2</v>
      </c>
      <c r="X56" s="1430">
        <f>AB55</f>
        <v>6163934.3799999999</v>
      </c>
      <c r="Y56" s="1430">
        <f t="shared" ref="Y56:Y102" si="41">$X$55/$W$53</f>
        <v>131147.54</v>
      </c>
      <c r="Z56" s="1428">
        <f t="shared" ref="Z56:Z67" si="42">X56*(($B$38*30)/360)</f>
        <v>69344.261775000006</v>
      </c>
      <c r="AA56" s="1430">
        <f>Y56+Z56</f>
        <v>200491.801775</v>
      </c>
      <c r="AB56" s="1430">
        <f>X56-Y56</f>
        <v>6032786.8399999999</v>
      </c>
      <c r="AC56" s="905"/>
      <c r="AD56" s="1429">
        <v>2</v>
      </c>
      <c r="AE56" s="1430">
        <f>AI55</f>
        <v>7737704.8600000003</v>
      </c>
      <c r="AF56" s="1430">
        <f t="shared" ref="AF56:AF114" si="43">$X$55/$W$53</f>
        <v>131147.54</v>
      </c>
      <c r="AG56" s="1428">
        <f t="shared" ref="AG56:AG114" si="44">AE56*(($B$38*30)/360)</f>
        <v>87049.179675000021</v>
      </c>
      <c r="AH56" s="1430">
        <f>AF56+AG56</f>
        <v>218196.71967500003</v>
      </c>
      <c r="AI56" s="1430">
        <f>AE56-AF56</f>
        <v>7606557.3200000003</v>
      </c>
      <c r="AL56" s="1426">
        <v>12</v>
      </c>
      <c r="AM56" s="1427">
        <f t="shared" si="23"/>
        <v>1923864.5875275112</v>
      </c>
      <c r="AN56" s="1427">
        <f t="shared" si="0"/>
        <v>1923864.587527513</v>
      </c>
      <c r="AO56" s="1428">
        <f t="shared" si="1"/>
        <v>13627.374161653204</v>
      </c>
      <c r="AP56" s="1427">
        <f t="shared" si="24"/>
        <v>1937491.9616891663</v>
      </c>
      <c r="AQ56" s="1427">
        <f t="shared" si="2"/>
        <v>-1.862645149230957E-9</v>
      </c>
      <c r="AS56" s="1426">
        <v>12</v>
      </c>
      <c r="AT56" s="1427">
        <f t="shared" si="25"/>
        <v>12498271.612006495</v>
      </c>
      <c r="AU56" s="1427">
        <f t="shared" si="3"/>
        <v>921218.61960761645</v>
      </c>
      <c r="AV56" s="1428">
        <f t="shared" si="4"/>
        <v>88529.42391837934</v>
      </c>
      <c r="AW56" s="1427">
        <f t="shared" si="26"/>
        <v>1009748.0435259958</v>
      </c>
      <c r="AX56" s="1427">
        <f t="shared" si="5"/>
        <v>11577052.992398879</v>
      </c>
      <c r="AZ56" s="1426">
        <v>12</v>
      </c>
      <c r="BA56" s="1427">
        <f t="shared" si="27"/>
        <v>16014659.88905108</v>
      </c>
      <c r="BB56" s="1427">
        <f t="shared" si="6"/>
        <v>587801.10319673689</v>
      </c>
      <c r="BC56" s="1428">
        <f t="shared" si="7"/>
        <v>113437.17421411183</v>
      </c>
      <c r="BD56" s="1427">
        <f t="shared" si="28"/>
        <v>701238.27741084876</v>
      </c>
      <c r="BE56" s="1427">
        <f t="shared" si="8"/>
        <v>15426858.785854343</v>
      </c>
      <c r="BG56" s="1426">
        <v>12</v>
      </c>
      <c r="BH56" s="1427">
        <f t="shared" si="29"/>
        <v>17766566.048188332</v>
      </c>
      <c r="BI56" s="1427">
        <f t="shared" si="9"/>
        <v>421688.55971635669</v>
      </c>
      <c r="BJ56" s="1428">
        <f t="shared" si="10"/>
        <v>125846.5095080007</v>
      </c>
      <c r="BK56" s="1427">
        <f t="shared" si="30"/>
        <v>547535.06922435737</v>
      </c>
      <c r="BL56" s="1427">
        <f t="shared" si="11"/>
        <v>17344877.488471977</v>
      </c>
      <c r="BN56" s="1426">
        <v>12</v>
      </c>
      <c r="BO56" s="1427">
        <f t="shared" si="31"/>
        <v>18812704.50844657</v>
      </c>
      <c r="BP56" s="1427">
        <f t="shared" si="12"/>
        <v>322495.62089381047</v>
      </c>
      <c r="BQ56" s="1428">
        <f t="shared" si="13"/>
        <v>133256.65693482989</v>
      </c>
      <c r="BR56" s="1427">
        <f t="shared" si="32"/>
        <v>455752.27782864036</v>
      </c>
      <c r="BS56" s="1427">
        <f t="shared" si="14"/>
        <v>18490208.887552761</v>
      </c>
    </row>
    <row r="57" spans="1:71" ht="14.4" hidden="1">
      <c r="A57" s="1429">
        <v>3</v>
      </c>
      <c r="B57" s="1430">
        <f t="shared" si="35"/>
        <v>1311475.3999999999</v>
      </c>
      <c r="C57" s="1430">
        <f>B55/A53</f>
        <v>131147.54</v>
      </c>
      <c r="D57" s="1428">
        <f t="shared" si="36"/>
        <v>14754.098250000001</v>
      </c>
      <c r="E57" s="1430">
        <f t="shared" si="33"/>
        <v>145901.63825000002</v>
      </c>
      <c r="F57" s="1430">
        <f t="shared" si="34"/>
        <v>1180327.8599999999</v>
      </c>
      <c r="G57" s="907"/>
      <c r="H57" s="1429">
        <v>3</v>
      </c>
      <c r="I57" s="1430">
        <f t="shared" ref="I57:I78" si="45">M56</f>
        <v>2885245.88</v>
      </c>
      <c r="J57" s="1430">
        <f>I55/H53</f>
        <v>131147.54</v>
      </c>
      <c r="K57" s="1428">
        <f t="shared" si="37"/>
        <v>32459.016150000003</v>
      </c>
      <c r="L57" s="1430">
        <f t="shared" si="38"/>
        <v>163606.55615000002</v>
      </c>
      <c r="M57" s="1430">
        <f t="shared" si="39"/>
        <v>2754098.34</v>
      </c>
      <c r="N57" s="905"/>
      <c r="O57" s="1429">
        <v>3</v>
      </c>
      <c r="P57" s="1430">
        <f t="shared" ref="P57:P90" si="46">T56</f>
        <v>4459016.3600000003</v>
      </c>
      <c r="Q57" s="1430">
        <f>P55/O53</f>
        <v>131147.54</v>
      </c>
      <c r="R57" s="1428">
        <f t="shared" si="40"/>
        <v>50163.934050000011</v>
      </c>
      <c r="S57" s="1430">
        <f t="shared" ref="S57:S90" si="47">Q57+R57</f>
        <v>181311.47405000002</v>
      </c>
      <c r="T57" s="1430">
        <f t="shared" ref="T57:T90" si="48">P57-Q57</f>
        <v>4327868.82</v>
      </c>
      <c r="U57" s="905"/>
      <c r="V57" s="905"/>
      <c r="W57" s="1429">
        <v>3</v>
      </c>
      <c r="X57" s="1430">
        <f t="shared" ref="X57:X102" si="49">AB56</f>
        <v>6032786.8399999999</v>
      </c>
      <c r="Y57" s="1430">
        <f t="shared" si="41"/>
        <v>131147.54</v>
      </c>
      <c r="Z57" s="1428">
        <f t="shared" si="42"/>
        <v>67868.851950000011</v>
      </c>
      <c r="AA57" s="1430">
        <f t="shared" ref="AA57:AA102" si="50">Y57+Z57</f>
        <v>199016.39195000002</v>
      </c>
      <c r="AB57" s="1430">
        <f t="shared" ref="AB57:AB102" si="51">X57-Y57</f>
        <v>5901639.2999999998</v>
      </c>
      <c r="AC57" s="905"/>
      <c r="AD57" s="1429">
        <v>3</v>
      </c>
      <c r="AE57" s="1430">
        <f t="shared" ref="AE57:AE114" si="52">AI56</f>
        <v>7606557.3200000003</v>
      </c>
      <c r="AF57" s="1430">
        <f t="shared" si="43"/>
        <v>131147.54</v>
      </c>
      <c r="AG57" s="1428">
        <f t="shared" si="44"/>
        <v>85573.769850000012</v>
      </c>
      <c r="AH57" s="1430">
        <f t="shared" ref="AH57:AH114" si="53">AF57+AG57</f>
        <v>216721.30985000002</v>
      </c>
      <c r="AI57" s="1430">
        <f t="shared" ref="AI57:AI114" si="54">AE57-AF57</f>
        <v>7475409.7800000003</v>
      </c>
      <c r="AL57" s="1569" t="s">
        <v>806</v>
      </c>
      <c r="AM57" s="1569"/>
      <c r="AN57" s="1435">
        <f>SUM(AN45:AN56)</f>
        <v>22213905</v>
      </c>
      <c r="AO57" s="1436">
        <f>SUM(AO45:AO56)</f>
        <v>1035998.5402699936</v>
      </c>
      <c r="AP57" s="1434"/>
      <c r="AQ57" s="1426"/>
      <c r="AS57" s="1426">
        <v>13</v>
      </c>
      <c r="AT57" s="1427">
        <f t="shared" si="25"/>
        <v>11577052.992398879</v>
      </c>
      <c r="AU57" s="1427">
        <f t="shared" si="3"/>
        <v>927743.91816317046</v>
      </c>
      <c r="AV57" s="1428">
        <f t="shared" si="4"/>
        <v>82004.125362825391</v>
      </c>
      <c r="AW57" s="1427">
        <f t="shared" si="26"/>
        <v>1009748.0435259958</v>
      </c>
      <c r="AX57" s="1427">
        <f t="shared" si="5"/>
        <v>10649309.074235708</v>
      </c>
      <c r="AZ57" s="1426">
        <v>13</v>
      </c>
      <c r="BA57" s="1427">
        <f t="shared" si="27"/>
        <v>15426858.785854343</v>
      </c>
      <c r="BB57" s="1427">
        <f t="shared" si="6"/>
        <v>591964.69434438052</v>
      </c>
      <c r="BC57" s="1428">
        <f t="shared" si="7"/>
        <v>109273.58306646827</v>
      </c>
      <c r="BD57" s="1427">
        <f t="shared" si="28"/>
        <v>701238.27741084876</v>
      </c>
      <c r="BE57" s="1427">
        <f t="shared" si="8"/>
        <v>14834894.091509962</v>
      </c>
      <c r="BG57" s="1426">
        <v>13</v>
      </c>
      <c r="BH57" s="1427">
        <f t="shared" si="29"/>
        <v>17344877.488471977</v>
      </c>
      <c r="BI57" s="1427">
        <f t="shared" si="9"/>
        <v>424675.52034768084</v>
      </c>
      <c r="BJ57" s="1428">
        <f t="shared" si="10"/>
        <v>122859.54887667652</v>
      </c>
      <c r="BK57" s="1427">
        <f t="shared" si="30"/>
        <v>547535.06922435737</v>
      </c>
      <c r="BL57" s="1427">
        <f t="shared" si="11"/>
        <v>16920201.968124297</v>
      </c>
      <c r="BN57" s="1426">
        <v>13</v>
      </c>
      <c r="BO57" s="1427">
        <f t="shared" si="31"/>
        <v>18490208.887552761</v>
      </c>
      <c r="BP57" s="1427">
        <f t="shared" si="12"/>
        <v>324779.96487514162</v>
      </c>
      <c r="BQ57" s="1428">
        <f t="shared" si="13"/>
        <v>130972.31295349872</v>
      </c>
      <c r="BR57" s="1427">
        <f t="shared" si="32"/>
        <v>455752.27782864036</v>
      </c>
      <c r="BS57" s="1427">
        <f t="shared" si="14"/>
        <v>18165428.922677618</v>
      </c>
    </row>
    <row r="58" spans="1:71" ht="14.4" hidden="1">
      <c r="A58" s="1429">
        <v>4</v>
      </c>
      <c r="B58" s="1430">
        <f t="shared" si="35"/>
        <v>1180327.8599999999</v>
      </c>
      <c r="C58" s="1430">
        <f>B55/A53</f>
        <v>131147.54</v>
      </c>
      <c r="D58" s="1428">
        <f t="shared" si="36"/>
        <v>13278.688425</v>
      </c>
      <c r="E58" s="1430">
        <f t="shared" si="33"/>
        <v>144426.22842500001</v>
      </c>
      <c r="F58" s="1430">
        <f t="shared" si="34"/>
        <v>1049180.3199999998</v>
      </c>
      <c r="G58" s="905"/>
      <c r="H58" s="1429">
        <v>4</v>
      </c>
      <c r="I58" s="1430">
        <f t="shared" si="45"/>
        <v>2754098.34</v>
      </c>
      <c r="J58" s="1430">
        <f>I55/H53</f>
        <v>131147.54</v>
      </c>
      <c r="K58" s="1428">
        <f t="shared" si="37"/>
        <v>30983.606325000001</v>
      </c>
      <c r="L58" s="1430">
        <f t="shared" si="38"/>
        <v>162131.14632500001</v>
      </c>
      <c r="M58" s="1430">
        <f t="shared" si="39"/>
        <v>2622950.7999999998</v>
      </c>
      <c r="N58" s="905"/>
      <c r="O58" s="1429">
        <v>4</v>
      </c>
      <c r="P58" s="1430">
        <f t="shared" si="46"/>
        <v>4327868.82</v>
      </c>
      <c r="Q58" s="1430">
        <f>P55/O53</f>
        <v>131147.54</v>
      </c>
      <c r="R58" s="1428">
        <f t="shared" si="40"/>
        <v>48688.524225000008</v>
      </c>
      <c r="S58" s="1430">
        <f t="shared" si="47"/>
        <v>179836.06422500001</v>
      </c>
      <c r="T58" s="1430">
        <f t="shared" si="48"/>
        <v>4196721.28</v>
      </c>
      <c r="U58" s="905"/>
      <c r="V58" s="905"/>
      <c r="W58" s="1429">
        <v>4</v>
      </c>
      <c r="X58" s="1430">
        <f t="shared" si="49"/>
        <v>5901639.2999999998</v>
      </c>
      <c r="Y58" s="1430">
        <f t="shared" si="41"/>
        <v>131147.54</v>
      </c>
      <c r="Z58" s="1428">
        <f t="shared" si="42"/>
        <v>66393.442125000001</v>
      </c>
      <c r="AA58" s="1430">
        <f t="shared" si="50"/>
        <v>197540.98212500001</v>
      </c>
      <c r="AB58" s="1430">
        <f t="shared" si="51"/>
        <v>5770491.7599999998</v>
      </c>
      <c r="AC58" s="905"/>
      <c r="AD58" s="1429">
        <v>4</v>
      </c>
      <c r="AE58" s="1430">
        <f t="shared" si="52"/>
        <v>7475409.7800000003</v>
      </c>
      <c r="AF58" s="1430">
        <f t="shared" si="43"/>
        <v>131147.54</v>
      </c>
      <c r="AG58" s="1428">
        <f t="shared" si="44"/>
        <v>84098.360025000016</v>
      </c>
      <c r="AH58" s="1430">
        <f t="shared" si="53"/>
        <v>215245.90002500004</v>
      </c>
      <c r="AI58" s="1430">
        <f t="shared" si="54"/>
        <v>7344262.2400000002</v>
      </c>
      <c r="AS58" s="1426">
        <v>14</v>
      </c>
      <c r="AT58" s="1427">
        <f t="shared" si="25"/>
        <v>10649309.074235708</v>
      </c>
      <c r="AU58" s="1427">
        <f t="shared" si="3"/>
        <v>934315.43758349284</v>
      </c>
      <c r="AV58" s="1428">
        <f t="shared" si="4"/>
        <v>75432.605942502938</v>
      </c>
      <c r="AW58" s="1427">
        <f t="shared" si="26"/>
        <v>1009748.0435259958</v>
      </c>
      <c r="AX58" s="1427">
        <f t="shared" si="5"/>
        <v>9714993.6366522145</v>
      </c>
      <c r="AZ58" s="1426">
        <v>14</v>
      </c>
      <c r="BA58" s="1427">
        <f t="shared" si="27"/>
        <v>14834894.091509962</v>
      </c>
      <c r="BB58" s="1427">
        <f t="shared" si="6"/>
        <v>596157.7775959865</v>
      </c>
      <c r="BC58" s="1428">
        <f t="shared" si="7"/>
        <v>105080.49981486224</v>
      </c>
      <c r="BD58" s="1427">
        <f t="shared" si="28"/>
        <v>701238.27741084876</v>
      </c>
      <c r="BE58" s="1427">
        <f t="shared" si="8"/>
        <v>14238736.313913977</v>
      </c>
      <c r="BG58" s="1426">
        <v>14</v>
      </c>
      <c r="BH58" s="1427">
        <f t="shared" si="29"/>
        <v>16920201.968124297</v>
      </c>
      <c r="BI58" s="1427">
        <f t="shared" si="9"/>
        <v>427683.63861681026</v>
      </c>
      <c r="BJ58" s="1428">
        <f t="shared" si="10"/>
        <v>119851.43060754711</v>
      </c>
      <c r="BK58" s="1427">
        <f t="shared" si="30"/>
        <v>547535.06922435737</v>
      </c>
      <c r="BL58" s="1427">
        <f t="shared" si="11"/>
        <v>16492518.329507487</v>
      </c>
      <c r="BN58" s="1426">
        <v>14</v>
      </c>
      <c r="BO58" s="1427">
        <f t="shared" si="31"/>
        <v>18165428.922677618</v>
      </c>
      <c r="BP58" s="1427">
        <f t="shared" si="12"/>
        <v>327080.48962634057</v>
      </c>
      <c r="BQ58" s="1428">
        <f t="shared" si="13"/>
        <v>128671.78820229979</v>
      </c>
      <c r="BR58" s="1427">
        <f t="shared" si="32"/>
        <v>455752.27782864036</v>
      </c>
      <c r="BS58" s="1427">
        <f t="shared" si="14"/>
        <v>17838348.433051277</v>
      </c>
    </row>
    <row r="59" spans="1:71" ht="14.4" hidden="1">
      <c r="A59" s="1429">
        <v>5</v>
      </c>
      <c r="B59" s="1430">
        <f t="shared" si="35"/>
        <v>1049180.3199999998</v>
      </c>
      <c r="C59" s="1430">
        <f>B55/A53</f>
        <v>131147.54</v>
      </c>
      <c r="D59" s="1428">
        <f t="shared" si="36"/>
        <v>11803.2786</v>
      </c>
      <c r="E59" s="1430">
        <f t="shared" si="33"/>
        <v>142950.8186</v>
      </c>
      <c r="F59" s="1430">
        <f t="shared" si="34"/>
        <v>918032.7799999998</v>
      </c>
      <c r="G59" s="905"/>
      <c r="H59" s="1429">
        <v>5</v>
      </c>
      <c r="I59" s="1430">
        <f t="shared" si="45"/>
        <v>2622950.7999999998</v>
      </c>
      <c r="J59" s="1430">
        <f>I55/H53</f>
        <v>131147.54</v>
      </c>
      <c r="K59" s="1428">
        <f t="shared" si="37"/>
        <v>29508.196500000002</v>
      </c>
      <c r="L59" s="1430">
        <f t="shared" si="38"/>
        <v>160655.7365</v>
      </c>
      <c r="M59" s="1430">
        <f t="shared" si="39"/>
        <v>2491803.2599999998</v>
      </c>
      <c r="N59" s="905"/>
      <c r="O59" s="1429">
        <v>5</v>
      </c>
      <c r="P59" s="1430">
        <f t="shared" si="46"/>
        <v>4196721.28</v>
      </c>
      <c r="Q59" s="1430">
        <f>P55/O53</f>
        <v>131147.54</v>
      </c>
      <c r="R59" s="1428">
        <f t="shared" si="40"/>
        <v>47213.114400000006</v>
      </c>
      <c r="S59" s="1430">
        <f t="shared" si="47"/>
        <v>178360.6544</v>
      </c>
      <c r="T59" s="1430">
        <f t="shared" si="48"/>
        <v>4065573.74</v>
      </c>
      <c r="U59" s="905"/>
      <c r="V59" s="905"/>
      <c r="W59" s="1429">
        <v>5</v>
      </c>
      <c r="X59" s="1430">
        <f t="shared" si="49"/>
        <v>5770491.7599999998</v>
      </c>
      <c r="Y59" s="1430">
        <f t="shared" si="41"/>
        <v>131147.54</v>
      </c>
      <c r="Z59" s="1428">
        <f t="shared" si="42"/>
        <v>64918.032300000006</v>
      </c>
      <c r="AA59" s="1430">
        <f t="shared" si="50"/>
        <v>196065.5723</v>
      </c>
      <c r="AB59" s="1430">
        <f t="shared" si="51"/>
        <v>5639344.2199999997</v>
      </c>
      <c r="AC59" s="905"/>
      <c r="AD59" s="1429">
        <v>5</v>
      </c>
      <c r="AE59" s="1430">
        <f t="shared" si="52"/>
        <v>7344262.2400000002</v>
      </c>
      <c r="AF59" s="1430">
        <f t="shared" si="43"/>
        <v>131147.54</v>
      </c>
      <c r="AG59" s="1428">
        <f t="shared" si="44"/>
        <v>82622.950200000007</v>
      </c>
      <c r="AH59" s="1430">
        <f t="shared" si="53"/>
        <v>213770.4902</v>
      </c>
      <c r="AI59" s="1430">
        <f t="shared" si="54"/>
        <v>7213114.7000000002</v>
      </c>
      <c r="AS59" s="1426">
        <v>15</v>
      </c>
      <c r="AT59" s="1427">
        <f t="shared" si="25"/>
        <v>9714993.6366522145</v>
      </c>
      <c r="AU59" s="1427">
        <f t="shared" si="3"/>
        <v>940933.50526637596</v>
      </c>
      <c r="AV59" s="1428">
        <f t="shared" si="4"/>
        <v>68814.538259619861</v>
      </c>
      <c r="AW59" s="1427">
        <f t="shared" si="26"/>
        <v>1009748.0435259958</v>
      </c>
      <c r="AX59" s="1427">
        <f t="shared" si="5"/>
        <v>8774060.1313858386</v>
      </c>
      <c r="AZ59" s="1426">
        <v>15</v>
      </c>
      <c r="BA59" s="1427">
        <f t="shared" si="27"/>
        <v>14238736.313913977</v>
      </c>
      <c r="BB59" s="1427">
        <f t="shared" si="6"/>
        <v>600380.56185395806</v>
      </c>
      <c r="BC59" s="1428">
        <f t="shared" si="7"/>
        <v>100857.71555689067</v>
      </c>
      <c r="BD59" s="1427">
        <f t="shared" si="28"/>
        <v>701238.27741084876</v>
      </c>
      <c r="BE59" s="1427">
        <f t="shared" si="8"/>
        <v>13638355.752060018</v>
      </c>
      <c r="BG59" s="1426">
        <v>15</v>
      </c>
      <c r="BH59" s="1427">
        <f t="shared" si="29"/>
        <v>16492518.329507487</v>
      </c>
      <c r="BI59" s="1427">
        <f t="shared" si="9"/>
        <v>430713.064390346</v>
      </c>
      <c r="BJ59" s="1428">
        <f t="shared" si="10"/>
        <v>116822.00483401137</v>
      </c>
      <c r="BK59" s="1427">
        <f t="shared" si="30"/>
        <v>547535.06922435737</v>
      </c>
      <c r="BL59" s="1427">
        <f t="shared" si="11"/>
        <v>16061805.26511714</v>
      </c>
      <c r="BN59" s="1426">
        <v>15</v>
      </c>
      <c r="BO59" s="1427">
        <f t="shared" si="31"/>
        <v>17838348.433051277</v>
      </c>
      <c r="BP59" s="1427">
        <f t="shared" si="12"/>
        <v>329397.30976119381</v>
      </c>
      <c r="BQ59" s="1428">
        <f t="shared" si="13"/>
        <v>126354.96806744655</v>
      </c>
      <c r="BR59" s="1427">
        <f t="shared" si="32"/>
        <v>455752.27782864036</v>
      </c>
      <c r="BS59" s="1427">
        <f t="shared" si="14"/>
        <v>17508951.123290084</v>
      </c>
    </row>
    <row r="60" spans="1:71" s="910" customFormat="1" ht="14.4" hidden="1">
      <c r="A60" s="1429">
        <v>6</v>
      </c>
      <c r="B60" s="1430">
        <f t="shared" si="35"/>
        <v>918032.7799999998</v>
      </c>
      <c r="C60" s="1430">
        <f>B55/A53</f>
        <v>131147.54</v>
      </c>
      <c r="D60" s="1428">
        <f t="shared" si="36"/>
        <v>10327.868774999999</v>
      </c>
      <c r="E60" s="1430">
        <f t="shared" si="33"/>
        <v>141475.40877500002</v>
      </c>
      <c r="F60" s="1430">
        <f t="shared" si="34"/>
        <v>786885.23999999976</v>
      </c>
      <c r="H60" s="1429">
        <v>6</v>
      </c>
      <c r="I60" s="1430">
        <f t="shared" si="45"/>
        <v>2491803.2599999998</v>
      </c>
      <c r="J60" s="1430">
        <f>I55/H53</f>
        <v>131147.54</v>
      </c>
      <c r="K60" s="1428">
        <f t="shared" si="37"/>
        <v>28032.786674999999</v>
      </c>
      <c r="L60" s="1430">
        <f t="shared" si="38"/>
        <v>159180.32667500002</v>
      </c>
      <c r="M60" s="1430">
        <f t="shared" si="39"/>
        <v>2360655.7199999997</v>
      </c>
      <c r="N60" s="905"/>
      <c r="O60" s="1429">
        <v>6</v>
      </c>
      <c r="P60" s="1430">
        <f t="shared" si="46"/>
        <v>4065573.74</v>
      </c>
      <c r="Q60" s="1430">
        <f>P55/O53</f>
        <v>131147.54</v>
      </c>
      <c r="R60" s="1428">
        <f t="shared" si="40"/>
        <v>45737.704575000011</v>
      </c>
      <c r="S60" s="1430">
        <f t="shared" si="47"/>
        <v>176885.24457500002</v>
      </c>
      <c r="T60" s="1430">
        <f t="shared" si="48"/>
        <v>3934426.2</v>
      </c>
      <c r="W60" s="1429">
        <v>6</v>
      </c>
      <c r="X60" s="1430">
        <f t="shared" si="49"/>
        <v>5639344.2199999997</v>
      </c>
      <c r="Y60" s="1430">
        <f t="shared" si="41"/>
        <v>131147.54</v>
      </c>
      <c r="Z60" s="1428">
        <f t="shared" si="42"/>
        <v>63442.622475000004</v>
      </c>
      <c r="AA60" s="1430">
        <f t="shared" si="50"/>
        <v>194590.16247500002</v>
      </c>
      <c r="AB60" s="1430">
        <f t="shared" si="51"/>
        <v>5508196.6799999997</v>
      </c>
      <c r="AC60" s="905"/>
      <c r="AD60" s="1429">
        <v>6</v>
      </c>
      <c r="AE60" s="1430">
        <f t="shared" si="52"/>
        <v>7213114.7000000002</v>
      </c>
      <c r="AF60" s="1430">
        <f t="shared" si="43"/>
        <v>131147.54</v>
      </c>
      <c r="AG60" s="1428">
        <f t="shared" si="44"/>
        <v>81147.540375000011</v>
      </c>
      <c r="AH60" s="1430">
        <f t="shared" si="53"/>
        <v>212295.08037500002</v>
      </c>
      <c r="AI60" s="1430">
        <f t="shared" si="54"/>
        <v>7081967.1600000001</v>
      </c>
      <c r="AS60" s="1426">
        <v>16</v>
      </c>
      <c r="AT60" s="1427">
        <f t="shared" si="25"/>
        <v>8774060.1313858386</v>
      </c>
      <c r="AU60" s="1427">
        <f t="shared" si="3"/>
        <v>947598.45092867943</v>
      </c>
      <c r="AV60" s="1428">
        <f t="shared" si="4"/>
        <v>62149.592597316361</v>
      </c>
      <c r="AW60" s="1427">
        <f t="shared" si="26"/>
        <v>1009748.0435259958</v>
      </c>
      <c r="AX60" s="1427">
        <f t="shared" si="5"/>
        <v>7826461.6804571589</v>
      </c>
      <c r="AZ60" s="1426">
        <v>16</v>
      </c>
      <c r="BA60" s="1427">
        <f t="shared" si="27"/>
        <v>13638355.752060018</v>
      </c>
      <c r="BB60" s="1427">
        <f t="shared" si="6"/>
        <v>604633.25750042358</v>
      </c>
      <c r="BC60" s="1428">
        <f t="shared" si="7"/>
        <v>96605.019910425137</v>
      </c>
      <c r="BD60" s="1427">
        <f t="shared" si="28"/>
        <v>701238.27741084876</v>
      </c>
      <c r="BE60" s="1427">
        <f t="shared" si="8"/>
        <v>13033722.494559595</v>
      </c>
      <c r="BG60" s="1426">
        <v>16</v>
      </c>
      <c r="BH60" s="1427">
        <f t="shared" si="29"/>
        <v>16061805.26511714</v>
      </c>
      <c r="BI60" s="1427">
        <f t="shared" si="9"/>
        <v>433763.94859644427</v>
      </c>
      <c r="BJ60" s="1428">
        <f t="shared" si="10"/>
        <v>113771.12062791309</v>
      </c>
      <c r="BK60" s="1427">
        <f t="shared" si="30"/>
        <v>547535.06922435737</v>
      </c>
      <c r="BL60" s="1427">
        <f t="shared" si="11"/>
        <v>15628041.316520697</v>
      </c>
      <c r="BN60" s="1426">
        <v>16</v>
      </c>
      <c r="BO60" s="1427">
        <f t="shared" si="31"/>
        <v>17508951.123290084</v>
      </c>
      <c r="BP60" s="1427">
        <f t="shared" si="12"/>
        <v>331730.54070533556</v>
      </c>
      <c r="BQ60" s="1428">
        <f t="shared" si="13"/>
        <v>124021.73712330477</v>
      </c>
      <c r="BR60" s="1427">
        <f t="shared" si="32"/>
        <v>455752.27782864036</v>
      </c>
      <c r="BS60" s="1427">
        <f t="shared" si="14"/>
        <v>17177220.58258475</v>
      </c>
    </row>
    <row r="61" spans="1:71" ht="14.4" hidden="1">
      <c r="A61" s="1429">
        <v>7</v>
      </c>
      <c r="B61" s="1430">
        <f t="shared" si="35"/>
        <v>786885.23999999976</v>
      </c>
      <c r="C61" s="1430">
        <f>B55/A53</f>
        <v>131147.54</v>
      </c>
      <c r="D61" s="1428">
        <f t="shared" si="36"/>
        <v>8852.4589499999984</v>
      </c>
      <c r="E61" s="1430">
        <f t="shared" si="33"/>
        <v>139999.99895000001</v>
      </c>
      <c r="F61" s="1430">
        <f t="shared" si="34"/>
        <v>655737.69999999972</v>
      </c>
      <c r="G61" s="905"/>
      <c r="H61" s="1429">
        <v>7</v>
      </c>
      <c r="I61" s="1430">
        <f t="shared" si="45"/>
        <v>2360655.7199999997</v>
      </c>
      <c r="J61" s="1430">
        <f>I55/H53</f>
        <v>131147.54</v>
      </c>
      <c r="K61" s="1428">
        <f t="shared" si="37"/>
        <v>26557.376850000001</v>
      </c>
      <c r="L61" s="1430">
        <f t="shared" si="38"/>
        <v>157704.91685000001</v>
      </c>
      <c r="M61" s="1430">
        <f t="shared" si="39"/>
        <v>2229508.1799999997</v>
      </c>
      <c r="N61" s="912"/>
      <c r="O61" s="1429">
        <v>7</v>
      </c>
      <c r="P61" s="1430">
        <f t="shared" si="46"/>
        <v>3934426.2</v>
      </c>
      <c r="Q61" s="1430">
        <f>P55/O53</f>
        <v>131147.54</v>
      </c>
      <c r="R61" s="1428">
        <f t="shared" si="40"/>
        <v>44262.294750000008</v>
      </c>
      <c r="S61" s="1430">
        <f t="shared" si="47"/>
        <v>175409.83475000001</v>
      </c>
      <c r="T61" s="1430">
        <f t="shared" si="48"/>
        <v>3803278.66</v>
      </c>
      <c r="U61" s="905"/>
      <c r="V61" s="905"/>
      <c r="W61" s="1429">
        <v>7</v>
      </c>
      <c r="X61" s="1430">
        <f t="shared" si="49"/>
        <v>5508196.6799999997</v>
      </c>
      <c r="Y61" s="1430">
        <f t="shared" si="41"/>
        <v>131147.54</v>
      </c>
      <c r="Z61" s="1428">
        <f t="shared" si="42"/>
        <v>61967.212650000001</v>
      </c>
      <c r="AA61" s="1430">
        <f t="shared" si="50"/>
        <v>193114.75265000001</v>
      </c>
      <c r="AB61" s="1430">
        <f t="shared" si="51"/>
        <v>5377049.1399999997</v>
      </c>
      <c r="AC61" s="905"/>
      <c r="AD61" s="1429">
        <v>7</v>
      </c>
      <c r="AE61" s="1430">
        <f t="shared" si="52"/>
        <v>7081967.1600000001</v>
      </c>
      <c r="AF61" s="1430">
        <f t="shared" si="43"/>
        <v>131147.54</v>
      </c>
      <c r="AG61" s="1428">
        <f t="shared" si="44"/>
        <v>79672.130550000016</v>
      </c>
      <c r="AH61" s="1430">
        <f t="shared" si="53"/>
        <v>210819.67055000004</v>
      </c>
      <c r="AI61" s="1430">
        <f t="shared" si="54"/>
        <v>6950819.6200000001</v>
      </c>
      <c r="AS61" s="1426">
        <v>17</v>
      </c>
      <c r="AT61" s="1427">
        <f t="shared" si="25"/>
        <v>7826461.6804571589</v>
      </c>
      <c r="AU61" s="1427">
        <f t="shared" si="3"/>
        <v>954310.60662275762</v>
      </c>
      <c r="AV61" s="1428">
        <f t="shared" si="4"/>
        <v>55437.436903238216</v>
      </c>
      <c r="AW61" s="1427">
        <f t="shared" si="26"/>
        <v>1009748.0435259958</v>
      </c>
      <c r="AX61" s="1427">
        <f t="shared" si="5"/>
        <v>6872151.0738344016</v>
      </c>
      <c r="AZ61" s="1426">
        <v>17</v>
      </c>
      <c r="BA61" s="1427">
        <f t="shared" si="27"/>
        <v>13033722.494559595</v>
      </c>
      <c r="BB61" s="1427">
        <f t="shared" si="6"/>
        <v>608916.07640771824</v>
      </c>
      <c r="BC61" s="1428">
        <f t="shared" si="7"/>
        <v>92322.201003130467</v>
      </c>
      <c r="BD61" s="1427">
        <f t="shared" si="28"/>
        <v>701238.27741084876</v>
      </c>
      <c r="BE61" s="1427">
        <f t="shared" si="8"/>
        <v>12424806.418151878</v>
      </c>
      <c r="BG61" s="1426">
        <v>17</v>
      </c>
      <c r="BH61" s="1427">
        <f t="shared" si="29"/>
        <v>15628041.316520697</v>
      </c>
      <c r="BI61" s="1427">
        <f t="shared" si="9"/>
        <v>436836.44323233573</v>
      </c>
      <c r="BJ61" s="1428">
        <f t="shared" si="10"/>
        <v>110698.62599202161</v>
      </c>
      <c r="BK61" s="1427">
        <f t="shared" si="30"/>
        <v>547535.06922435737</v>
      </c>
      <c r="BL61" s="1427">
        <f t="shared" si="11"/>
        <v>15191204.873288361</v>
      </c>
      <c r="BN61" s="1426">
        <v>17</v>
      </c>
      <c r="BO61" s="1427">
        <f t="shared" si="31"/>
        <v>17177220.58258475</v>
      </c>
      <c r="BP61" s="1427">
        <f t="shared" si="12"/>
        <v>334080.29870199837</v>
      </c>
      <c r="BQ61" s="1428">
        <f t="shared" si="13"/>
        <v>121671.97912664199</v>
      </c>
      <c r="BR61" s="1427">
        <f t="shared" si="32"/>
        <v>455752.27782864036</v>
      </c>
      <c r="BS61" s="1427">
        <f t="shared" si="14"/>
        <v>16843140.283882752</v>
      </c>
    </row>
    <row r="62" spans="1:71" ht="14.4" hidden="1">
      <c r="A62" s="1429">
        <v>8</v>
      </c>
      <c r="B62" s="1430">
        <f t="shared" si="35"/>
        <v>655737.69999999972</v>
      </c>
      <c r="C62" s="1430">
        <f>B55/A53</f>
        <v>131147.54</v>
      </c>
      <c r="D62" s="1428">
        <f t="shared" si="36"/>
        <v>7377.0491249999977</v>
      </c>
      <c r="E62" s="1430">
        <f t="shared" si="33"/>
        <v>138524.589125</v>
      </c>
      <c r="F62" s="1430">
        <f t="shared" si="34"/>
        <v>524590.15999999968</v>
      </c>
      <c r="G62" s="905"/>
      <c r="H62" s="1429">
        <v>8</v>
      </c>
      <c r="I62" s="1430">
        <f t="shared" si="45"/>
        <v>2229508.1799999997</v>
      </c>
      <c r="J62" s="1430">
        <f>I55/H53</f>
        <v>131147.54</v>
      </c>
      <c r="K62" s="1428">
        <f t="shared" si="37"/>
        <v>25081.967024999998</v>
      </c>
      <c r="L62" s="1430">
        <f t="shared" si="38"/>
        <v>156229.507025</v>
      </c>
      <c r="M62" s="1430">
        <f t="shared" si="39"/>
        <v>2098360.6399999997</v>
      </c>
      <c r="N62" s="905"/>
      <c r="O62" s="1429">
        <v>8</v>
      </c>
      <c r="P62" s="1430">
        <f t="shared" si="46"/>
        <v>3803278.66</v>
      </c>
      <c r="Q62" s="1430">
        <f>P55/O53</f>
        <v>131147.54</v>
      </c>
      <c r="R62" s="1428">
        <f t="shared" si="40"/>
        <v>42786.884925000006</v>
      </c>
      <c r="S62" s="1430">
        <f t="shared" si="47"/>
        <v>173934.424925</v>
      </c>
      <c r="T62" s="1430">
        <f t="shared" si="48"/>
        <v>3672131.12</v>
      </c>
      <c r="U62" s="905"/>
      <c r="V62" s="905"/>
      <c r="W62" s="1429">
        <v>8</v>
      </c>
      <c r="X62" s="1430">
        <f t="shared" si="49"/>
        <v>5377049.1399999997</v>
      </c>
      <c r="Y62" s="1430">
        <f t="shared" si="41"/>
        <v>131147.54</v>
      </c>
      <c r="Z62" s="1428">
        <f t="shared" si="42"/>
        <v>60491.802825000006</v>
      </c>
      <c r="AA62" s="1430">
        <f t="shared" si="50"/>
        <v>191639.342825</v>
      </c>
      <c r="AB62" s="1430">
        <f t="shared" si="51"/>
        <v>5245901.5999999996</v>
      </c>
      <c r="AC62" s="905"/>
      <c r="AD62" s="1429">
        <v>8</v>
      </c>
      <c r="AE62" s="1430">
        <f t="shared" si="52"/>
        <v>6950819.6200000001</v>
      </c>
      <c r="AF62" s="1430">
        <f t="shared" si="43"/>
        <v>131147.54</v>
      </c>
      <c r="AG62" s="1428">
        <f t="shared" si="44"/>
        <v>78196.720725000006</v>
      </c>
      <c r="AH62" s="1430">
        <f t="shared" si="53"/>
        <v>209344.260725</v>
      </c>
      <c r="AI62" s="1430">
        <f t="shared" si="54"/>
        <v>6819672.0800000001</v>
      </c>
      <c r="AS62" s="1426">
        <v>18</v>
      </c>
      <c r="AT62" s="1427">
        <f t="shared" si="25"/>
        <v>6872151.0738344016</v>
      </c>
      <c r="AU62" s="1427">
        <f t="shared" si="3"/>
        <v>961070.30675300211</v>
      </c>
      <c r="AV62" s="1428">
        <f t="shared" si="4"/>
        <v>48677.736772993681</v>
      </c>
      <c r="AW62" s="1427">
        <f t="shared" si="26"/>
        <v>1009748.0435259958</v>
      </c>
      <c r="AX62" s="1427">
        <f t="shared" si="5"/>
        <v>5911080.7670813994</v>
      </c>
      <c r="AZ62" s="1426">
        <v>18</v>
      </c>
      <c r="BA62" s="1427">
        <f t="shared" si="27"/>
        <v>12424806.418151878</v>
      </c>
      <c r="BB62" s="1427">
        <f t="shared" si="6"/>
        <v>613229.23194893962</v>
      </c>
      <c r="BC62" s="1428">
        <f t="shared" si="7"/>
        <v>88009.045461909147</v>
      </c>
      <c r="BD62" s="1427">
        <f t="shared" si="28"/>
        <v>701238.27741084876</v>
      </c>
      <c r="BE62" s="1427">
        <f t="shared" si="8"/>
        <v>11811577.186202938</v>
      </c>
      <c r="BG62" s="1426">
        <v>18</v>
      </c>
      <c r="BH62" s="1427">
        <f t="shared" si="29"/>
        <v>15191204.873288361</v>
      </c>
      <c r="BI62" s="1427">
        <f t="shared" si="9"/>
        <v>439930.70137189812</v>
      </c>
      <c r="BJ62" s="1428">
        <f t="shared" si="10"/>
        <v>107604.36785245924</v>
      </c>
      <c r="BK62" s="1427">
        <f t="shared" si="30"/>
        <v>547535.06922435737</v>
      </c>
      <c r="BL62" s="1427">
        <f t="shared" si="11"/>
        <v>14751274.171916462</v>
      </c>
      <c r="BN62" s="1426">
        <v>18</v>
      </c>
      <c r="BO62" s="1427">
        <f t="shared" si="31"/>
        <v>16843140.283882752</v>
      </c>
      <c r="BP62" s="1427">
        <f t="shared" si="12"/>
        <v>336446.7008178042</v>
      </c>
      <c r="BQ62" s="1428">
        <f t="shared" si="13"/>
        <v>119305.57701083618</v>
      </c>
      <c r="BR62" s="1427">
        <f t="shared" si="32"/>
        <v>455752.27782864036</v>
      </c>
      <c r="BS62" s="1427">
        <f t="shared" si="14"/>
        <v>16506693.583064947</v>
      </c>
    </row>
    <row r="63" spans="1:71" ht="14.4" hidden="1">
      <c r="A63" s="1429">
        <v>9</v>
      </c>
      <c r="B63" s="1430">
        <f t="shared" si="35"/>
        <v>524590.15999999968</v>
      </c>
      <c r="C63" s="1430">
        <f>B55/A53</f>
        <v>131147.54</v>
      </c>
      <c r="D63" s="1428">
        <f t="shared" si="36"/>
        <v>5901.6392999999971</v>
      </c>
      <c r="E63" s="1430">
        <f t="shared" si="33"/>
        <v>137049.17930000002</v>
      </c>
      <c r="F63" s="1430">
        <f t="shared" si="34"/>
        <v>393442.61999999965</v>
      </c>
      <c r="G63" s="905"/>
      <c r="H63" s="1429">
        <v>9</v>
      </c>
      <c r="I63" s="1430">
        <f t="shared" si="45"/>
        <v>2098360.6399999997</v>
      </c>
      <c r="J63" s="1430">
        <f>I55/H53</f>
        <v>131147.54</v>
      </c>
      <c r="K63" s="1428">
        <f t="shared" si="37"/>
        <v>23606.557199999999</v>
      </c>
      <c r="L63" s="1430">
        <f t="shared" si="38"/>
        <v>154754.09720000002</v>
      </c>
      <c r="M63" s="1430">
        <f t="shared" si="39"/>
        <v>1967213.0999999996</v>
      </c>
      <c r="N63" s="905"/>
      <c r="O63" s="1429">
        <v>9</v>
      </c>
      <c r="P63" s="1430">
        <f t="shared" si="46"/>
        <v>3672131.12</v>
      </c>
      <c r="Q63" s="1430">
        <f>P55/O53</f>
        <v>131147.54</v>
      </c>
      <c r="R63" s="1428">
        <f t="shared" si="40"/>
        <v>41311.475100000003</v>
      </c>
      <c r="S63" s="1430">
        <f t="shared" si="47"/>
        <v>172459.01510000002</v>
      </c>
      <c r="T63" s="1430">
        <f t="shared" si="48"/>
        <v>3540983.58</v>
      </c>
      <c r="U63" s="905"/>
      <c r="V63" s="905"/>
      <c r="W63" s="1429">
        <v>9</v>
      </c>
      <c r="X63" s="1430">
        <f t="shared" si="49"/>
        <v>5245901.5999999996</v>
      </c>
      <c r="Y63" s="1430">
        <f t="shared" si="41"/>
        <v>131147.54</v>
      </c>
      <c r="Z63" s="1428">
        <f t="shared" si="42"/>
        <v>59016.393000000004</v>
      </c>
      <c r="AA63" s="1430">
        <f t="shared" si="50"/>
        <v>190163.93300000002</v>
      </c>
      <c r="AB63" s="1430">
        <f t="shared" si="51"/>
        <v>5114754.0599999996</v>
      </c>
      <c r="AC63" s="905"/>
      <c r="AD63" s="1429">
        <v>9</v>
      </c>
      <c r="AE63" s="1430">
        <f t="shared" si="52"/>
        <v>6819672.0800000001</v>
      </c>
      <c r="AF63" s="1430">
        <f t="shared" si="43"/>
        <v>131147.54</v>
      </c>
      <c r="AG63" s="1428">
        <f t="shared" si="44"/>
        <v>76721.310900000011</v>
      </c>
      <c r="AH63" s="1430">
        <f t="shared" si="53"/>
        <v>207868.85090000002</v>
      </c>
      <c r="AI63" s="1430">
        <f t="shared" si="54"/>
        <v>6688524.54</v>
      </c>
      <c r="AS63" s="1426">
        <v>19</v>
      </c>
      <c r="AT63" s="1427">
        <f t="shared" si="25"/>
        <v>5911080.7670813994</v>
      </c>
      <c r="AU63" s="1427">
        <f t="shared" si="3"/>
        <v>967877.8880925026</v>
      </c>
      <c r="AV63" s="1428">
        <f t="shared" si="4"/>
        <v>41870.155433493252</v>
      </c>
      <c r="AW63" s="1427">
        <f t="shared" si="26"/>
        <v>1009748.0435259958</v>
      </c>
      <c r="AX63" s="1427">
        <f t="shared" si="5"/>
        <v>4943202.8789888965</v>
      </c>
      <c r="AZ63" s="1426">
        <v>19</v>
      </c>
      <c r="BA63" s="1427">
        <f t="shared" si="27"/>
        <v>11811577.186202938</v>
      </c>
      <c r="BB63" s="1427">
        <f t="shared" si="6"/>
        <v>617572.93900857796</v>
      </c>
      <c r="BC63" s="1428">
        <f t="shared" si="7"/>
        <v>83665.33840227082</v>
      </c>
      <c r="BD63" s="1427">
        <f t="shared" si="28"/>
        <v>701238.27741084876</v>
      </c>
      <c r="BE63" s="1427">
        <f t="shared" si="8"/>
        <v>11194004.247194359</v>
      </c>
      <c r="BG63" s="1426">
        <v>19</v>
      </c>
      <c r="BH63" s="1427">
        <f t="shared" si="29"/>
        <v>14751274.171916462</v>
      </c>
      <c r="BI63" s="1427">
        <f t="shared" si="9"/>
        <v>443046.87717328244</v>
      </c>
      <c r="BJ63" s="1428">
        <f t="shared" si="10"/>
        <v>104488.19205107495</v>
      </c>
      <c r="BK63" s="1427">
        <f t="shared" si="30"/>
        <v>547535.06922435737</v>
      </c>
      <c r="BL63" s="1427">
        <f t="shared" si="11"/>
        <v>14308227.29474318</v>
      </c>
      <c r="BN63" s="1426">
        <v>19</v>
      </c>
      <c r="BO63" s="1427">
        <f t="shared" si="31"/>
        <v>16506693.583064947</v>
      </c>
      <c r="BP63" s="1427">
        <f t="shared" si="12"/>
        <v>338829.86494859698</v>
      </c>
      <c r="BQ63" s="1428">
        <f t="shared" si="13"/>
        <v>116922.41288004338</v>
      </c>
      <c r="BR63" s="1427">
        <f t="shared" si="32"/>
        <v>455752.27782864036</v>
      </c>
      <c r="BS63" s="1427">
        <f t="shared" si="14"/>
        <v>16167863.71811635</v>
      </c>
    </row>
    <row r="64" spans="1:71" ht="14.4" hidden="1">
      <c r="A64" s="1429">
        <v>10</v>
      </c>
      <c r="B64" s="1430">
        <f t="shared" si="35"/>
        <v>393442.61999999965</v>
      </c>
      <c r="C64" s="1430">
        <f>B55/A53</f>
        <v>131147.54</v>
      </c>
      <c r="D64" s="1428">
        <f t="shared" si="36"/>
        <v>4426.2294749999965</v>
      </c>
      <c r="E64" s="1430">
        <f t="shared" si="33"/>
        <v>135573.76947500001</v>
      </c>
      <c r="F64" s="1430">
        <f t="shared" si="34"/>
        <v>262295.07999999961</v>
      </c>
      <c r="G64" s="905"/>
      <c r="H64" s="1429">
        <v>10</v>
      </c>
      <c r="I64" s="1430">
        <f t="shared" si="45"/>
        <v>1967213.0999999996</v>
      </c>
      <c r="J64" s="1430">
        <f>I55/H53</f>
        <v>131147.54</v>
      </c>
      <c r="K64" s="1428">
        <f t="shared" si="37"/>
        <v>22131.147374999997</v>
      </c>
      <c r="L64" s="1430">
        <f t="shared" si="38"/>
        <v>153278.68737500001</v>
      </c>
      <c r="M64" s="1430">
        <f t="shared" si="39"/>
        <v>1836065.5599999996</v>
      </c>
      <c r="N64" s="905"/>
      <c r="O64" s="1429">
        <v>10</v>
      </c>
      <c r="P64" s="1430">
        <f t="shared" si="46"/>
        <v>3540983.58</v>
      </c>
      <c r="Q64" s="1430">
        <f>P55/O53</f>
        <v>131147.54</v>
      </c>
      <c r="R64" s="1428">
        <f t="shared" si="40"/>
        <v>39836.065275000008</v>
      </c>
      <c r="S64" s="1430">
        <f t="shared" si="47"/>
        <v>170983.60527500001</v>
      </c>
      <c r="T64" s="1430">
        <f t="shared" si="48"/>
        <v>3409836.04</v>
      </c>
      <c r="U64" s="905"/>
      <c r="V64" s="905"/>
      <c r="W64" s="1429">
        <v>10</v>
      </c>
      <c r="X64" s="1430">
        <f t="shared" si="49"/>
        <v>5114754.0599999996</v>
      </c>
      <c r="Y64" s="1430">
        <f t="shared" si="41"/>
        <v>131147.54</v>
      </c>
      <c r="Z64" s="1428">
        <f t="shared" si="42"/>
        <v>57540.983175000001</v>
      </c>
      <c r="AA64" s="1430">
        <f t="shared" si="50"/>
        <v>188688.52317500001</v>
      </c>
      <c r="AB64" s="1430">
        <f t="shared" si="51"/>
        <v>4983606.5199999996</v>
      </c>
      <c r="AC64" s="905"/>
      <c r="AD64" s="1429">
        <v>10</v>
      </c>
      <c r="AE64" s="1430">
        <f t="shared" si="52"/>
        <v>6688524.54</v>
      </c>
      <c r="AF64" s="1430">
        <f t="shared" si="43"/>
        <v>131147.54</v>
      </c>
      <c r="AG64" s="1428">
        <f t="shared" si="44"/>
        <v>75245.901075000016</v>
      </c>
      <c r="AH64" s="1430">
        <f t="shared" si="53"/>
        <v>206393.44107500004</v>
      </c>
      <c r="AI64" s="1430">
        <f t="shared" si="54"/>
        <v>6557377</v>
      </c>
      <c r="AS64" s="1426">
        <v>20</v>
      </c>
      <c r="AT64" s="1427">
        <f t="shared" si="25"/>
        <v>4943202.8789888965</v>
      </c>
      <c r="AU64" s="1427">
        <f t="shared" si="3"/>
        <v>974733.6897998245</v>
      </c>
      <c r="AV64" s="1428">
        <f t="shared" si="4"/>
        <v>35014.35372617135</v>
      </c>
      <c r="AW64" s="1427">
        <f t="shared" si="26"/>
        <v>1009748.0435259958</v>
      </c>
      <c r="AX64" s="1427">
        <f t="shared" si="5"/>
        <v>3968469.1891890718</v>
      </c>
      <c r="AZ64" s="1426">
        <v>20</v>
      </c>
      <c r="BA64" s="1427">
        <f t="shared" si="27"/>
        <v>11194004.247194359</v>
      </c>
      <c r="BB64" s="1427">
        <f t="shared" si="6"/>
        <v>621947.41399322206</v>
      </c>
      <c r="BC64" s="1428">
        <f t="shared" si="7"/>
        <v>79290.863417626722</v>
      </c>
      <c r="BD64" s="1427">
        <f t="shared" si="28"/>
        <v>701238.27741084876</v>
      </c>
      <c r="BE64" s="1427">
        <f t="shared" si="8"/>
        <v>10572056.833201136</v>
      </c>
      <c r="BG64" s="1426">
        <v>20</v>
      </c>
      <c r="BH64" s="1427">
        <f t="shared" si="29"/>
        <v>14308227.29474318</v>
      </c>
      <c r="BI64" s="1427">
        <f t="shared" si="9"/>
        <v>446185.12588659319</v>
      </c>
      <c r="BJ64" s="1428">
        <f t="shared" si="10"/>
        <v>101349.9433377642</v>
      </c>
      <c r="BK64" s="1427">
        <f t="shared" si="30"/>
        <v>547535.06922435737</v>
      </c>
      <c r="BL64" s="1427">
        <f t="shared" si="11"/>
        <v>13862042.168856587</v>
      </c>
      <c r="BN64" s="1426">
        <v>20</v>
      </c>
      <c r="BO64" s="1427">
        <f t="shared" si="31"/>
        <v>16167863.71811635</v>
      </c>
      <c r="BP64" s="1427">
        <f t="shared" si="12"/>
        <v>341229.90982531622</v>
      </c>
      <c r="BQ64" s="1428">
        <f t="shared" si="13"/>
        <v>114522.36800332415</v>
      </c>
      <c r="BR64" s="1427">
        <f t="shared" si="32"/>
        <v>455752.27782864036</v>
      </c>
      <c r="BS64" s="1427">
        <f t="shared" si="14"/>
        <v>15826633.808291035</v>
      </c>
    </row>
    <row r="65" spans="1:71" ht="14.4" hidden="1">
      <c r="A65" s="1429">
        <v>11</v>
      </c>
      <c r="B65" s="1430">
        <f t="shared" si="35"/>
        <v>262295.07999999961</v>
      </c>
      <c r="C65" s="1430">
        <f>B55/A53</f>
        <v>131147.54</v>
      </c>
      <c r="D65" s="1428">
        <f t="shared" si="36"/>
        <v>2950.8196499999958</v>
      </c>
      <c r="E65" s="1430">
        <f t="shared" si="33"/>
        <v>134098.35965</v>
      </c>
      <c r="F65" s="1430">
        <f t="shared" si="34"/>
        <v>131147.5399999996</v>
      </c>
      <c r="G65" s="905"/>
      <c r="H65" s="1429">
        <v>11</v>
      </c>
      <c r="I65" s="1430">
        <f t="shared" si="45"/>
        <v>1836065.5599999996</v>
      </c>
      <c r="J65" s="1430">
        <f>I55/H53</f>
        <v>131147.54</v>
      </c>
      <c r="K65" s="1428">
        <f t="shared" si="37"/>
        <v>20655.737549999998</v>
      </c>
      <c r="L65" s="1430">
        <f t="shared" si="38"/>
        <v>151803.27755</v>
      </c>
      <c r="M65" s="1430">
        <f t="shared" si="39"/>
        <v>1704918.0199999996</v>
      </c>
      <c r="N65" s="905"/>
      <c r="O65" s="1429">
        <v>11</v>
      </c>
      <c r="P65" s="1430">
        <f t="shared" si="46"/>
        <v>3409836.04</v>
      </c>
      <c r="Q65" s="1430">
        <f>P55/O53</f>
        <v>131147.54</v>
      </c>
      <c r="R65" s="1428">
        <f t="shared" si="40"/>
        <v>38360.655450000006</v>
      </c>
      <c r="S65" s="1430">
        <f t="shared" si="47"/>
        <v>169508.19545</v>
      </c>
      <c r="T65" s="1430">
        <f t="shared" si="48"/>
        <v>3278688.5</v>
      </c>
      <c r="U65" s="905"/>
      <c r="V65" s="905"/>
      <c r="W65" s="1429">
        <v>11</v>
      </c>
      <c r="X65" s="1430">
        <f t="shared" si="49"/>
        <v>4983606.5199999996</v>
      </c>
      <c r="Y65" s="1430">
        <f t="shared" si="41"/>
        <v>131147.54</v>
      </c>
      <c r="Z65" s="1428">
        <f t="shared" si="42"/>
        <v>56065.573349999999</v>
      </c>
      <c r="AA65" s="1430">
        <f t="shared" si="50"/>
        <v>187213.11335</v>
      </c>
      <c r="AB65" s="1430">
        <f t="shared" si="51"/>
        <v>4852458.9799999995</v>
      </c>
      <c r="AC65" s="905"/>
      <c r="AD65" s="1429">
        <v>11</v>
      </c>
      <c r="AE65" s="1430">
        <f t="shared" si="52"/>
        <v>6557377</v>
      </c>
      <c r="AF65" s="1430">
        <f t="shared" si="43"/>
        <v>131147.54</v>
      </c>
      <c r="AG65" s="1428">
        <f t="shared" si="44"/>
        <v>73770.491250000006</v>
      </c>
      <c r="AH65" s="1430">
        <f t="shared" si="53"/>
        <v>204918.03125</v>
      </c>
      <c r="AI65" s="1430">
        <f t="shared" si="54"/>
        <v>6426229.46</v>
      </c>
      <c r="AS65" s="1426">
        <v>21</v>
      </c>
      <c r="AT65" s="1427">
        <f t="shared" si="25"/>
        <v>3968469.1891890718</v>
      </c>
      <c r="AU65" s="1427">
        <f t="shared" si="3"/>
        <v>981638.05343590654</v>
      </c>
      <c r="AV65" s="1428">
        <f t="shared" si="4"/>
        <v>28109.990090089261</v>
      </c>
      <c r="AW65" s="1427">
        <f t="shared" si="26"/>
        <v>1009748.0435259958</v>
      </c>
      <c r="AX65" s="1427">
        <f t="shared" si="5"/>
        <v>2986831.135753165</v>
      </c>
      <c r="AZ65" s="1426">
        <v>21</v>
      </c>
      <c r="BA65" s="1427">
        <f t="shared" si="27"/>
        <v>10572056.833201136</v>
      </c>
      <c r="BB65" s="1427">
        <f t="shared" si="6"/>
        <v>626352.87484234071</v>
      </c>
      <c r="BC65" s="1428">
        <f t="shared" si="7"/>
        <v>74885.402568508056</v>
      </c>
      <c r="BD65" s="1427">
        <f t="shared" si="28"/>
        <v>701238.27741084876</v>
      </c>
      <c r="BE65" s="1427">
        <f t="shared" si="8"/>
        <v>9945703.9583587963</v>
      </c>
      <c r="BG65" s="1426">
        <v>21</v>
      </c>
      <c r="BH65" s="1427">
        <f t="shared" si="29"/>
        <v>13862042.168856587</v>
      </c>
      <c r="BI65" s="1427">
        <f t="shared" si="9"/>
        <v>449345.60386162321</v>
      </c>
      <c r="BJ65" s="1428">
        <f t="shared" si="10"/>
        <v>98189.465362734161</v>
      </c>
      <c r="BK65" s="1427">
        <f t="shared" si="30"/>
        <v>547535.06922435737</v>
      </c>
      <c r="BL65" s="1427">
        <f t="shared" si="11"/>
        <v>13412696.564994965</v>
      </c>
      <c r="BN65" s="1426">
        <v>21</v>
      </c>
      <c r="BO65" s="1427">
        <f t="shared" si="31"/>
        <v>15826633.808291035</v>
      </c>
      <c r="BP65" s="1427">
        <f t="shared" si="12"/>
        <v>343646.95501991222</v>
      </c>
      <c r="BQ65" s="1428">
        <f t="shared" si="13"/>
        <v>112105.32280872818</v>
      </c>
      <c r="BR65" s="1427">
        <f t="shared" si="32"/>
        <v>455752.27782864036</v>
      </c>
      <c r="BS65" s="1427">
        <f t="shared" si="14"/>
        <v>15482986.853271123</v>
      </c>
    </row>
    <row r="66" spans="1:71" ht="14.4" hidden="1">
      <c r="A66" s="1429">
        <v>12</v>
      </c>
      <c r="B66" s="1430">
        <f t="shared" si="35"/>
        <v>131147.5399999996</v>
      </c>
      <c r="C66" s="1430">
        <f>B55/A53</f>
        <v>131147.54</v>
      </c>
      <c r="D66" s="1428">
        <f t="shared" si="36"/>
        <v>1475.4098249999956</v>
      </c>
      <c r="E66" s="1431">
        <f t="shared" si="33"/>
        <v>132622.94982500002</v>
      </c>
      <c r="F66" s="1430">
        <f t="shared" si="34"/>
        <v>-4.0745362639427185E-10</v>
      </c>
      <c r="G66" s="905"/>
      <c r="H66" s="1429">
        <v>12</v>
      </c>
      <c r="I66" s="1430">
        <f t="shared" si="45"/>
        <v>1704918.0199999996</v>
      </c>
      <c r="J66" s="1430">
        <f>I55/H53</f>
        <v>131147.54</v>
      </c>
      <c r="K66" s="1428">
        <f t="shared" si="37"/>
        <v>19180.327724999996</v>
      </c>
      <c r="L66" s="1430">
        <f t="shared" si="38"/>
        <v>150327.86772500002</v>
      </c>
      <c r="M66" s="1430">
        <f t="shared" si="39"/>
        <v>1573770.4799999995</v>
      </c>
      <c r="N66" s="905"/>
      <c r="O66" s="1429">
        <v>12</v>
      </c>
      <c r="P66" s="1430">
        <f t="shared" si="46"/>
        <v>3278688.5</v>
      </c>
      <c r="Q66" s="1430">
        <f>P55/O53</f>
        <v>131147.54</v>
      </c>
      <c r="R66" s="1428">
        <f t="shared" si="40"/>
        <v>36885.245625000003</v>
      </c>
      <c r="S66" s="1430">
        <f t="shared" si="47"/>
        <v>168032.78562500002</v>
      </c>
      <c r="T66" s="1430">
        <f t="shared" si="48"/>
        <v>3147540.96</v>
      </c>
      <c r="U66" s="905"/>
      <c r="V66" s="905"/>
      <c r="W66" s="1429">
        <v>12</v>
      </c>
      <c r="X66" s="1430">
        <f t="shared" si="49"/>
        <v>4852458.9799999995</v>
      </c>
      <c r="Y66" s="1430">
        <f t="shared" si="41"/>
        <v>131147.54</v>
      </c>
      <c r="Z66" s="1428">
        <f t="shared" si="42"/>
        <v>54590.163525000004</v>
      </c>
      <c r="AA66" s="1430">
        <f t="shared" si="50"/>
        <v>185737.70352500002</v>
      </c>
      <c r="AB66" s="1430">
        <f t="shared" si="51"/>
        <v>4721311.4399999995</v>
      </c>
      <c r="AC66" s="905"/>
      <c r="AD66" s="1429">
        <v>12</v>
      </c>
      <c r="AE66" s="1430">
        <f t="shared" si="52"/>
        <v>6426229.46</v>
      </c>
      <c r="AF66" s="1430">
        <f t="shared" si="43"/>
        <v>131147.54</v>
      </c>
      <c r="AG66" s="1428">
        <f t="shared" si="44"/>
        <v>72295.081425000011</v>
      </c>
      <c r="AH66" s="1430">
        <f t="shared" si="53"/>
        <v>203442.62142500002</v>
      </c>
      <c r="AI66" s="1430">
        <f t="shared" si="54"/>
        <v>6295081.9199999999</v>
      </c>
      <c r="AS66" s="1426">
        <v>22</v>
      </c>
      <c r="AT66" s="1427">
        <f t="shared" si="25"/>
        <v>2986831.135753165</v>
      </c>
      <c r="AU66" s="1427">
        <f t="shared" si="3"/>
        <v>988591.3229810776</v>
      </c>
      <c r="AV66" s="1428">
        <f t="shared" si="4"/>
        <v>21156.720544918255</v>
      </c>
      <c r="AW66" s="1427">
        <f t="shared" si="26"/>
        <v>1009748.0435259958</v>
      </c>
      <c r="AX66" s="1427">
        <f t="shared" si="5"/>
        <v>1998239.8127720873</v>
      </c>
      <c r="AZ66" s="1426">
        <v>22</v>
      </c>
      <c r="BA66" s="1427">
        <f t="shared" si="27"/>
        <v>9945703.9583587963</v>
      </c>
      <c r="BB66" s="1427">
        <f t="shared" si="6"/>
        <v>630789.54103914066</v>
      </c>
      <c r="BC66" s="1428">
        <f t="shared" si="7"/>
        <v>70448.736371708146</v>
      </c>
      <c r="BD66" s="1427">
        <f t="shared" si="28"/>
        <v>701238.27741084876</v>
      </c>
      <c r="BE66" s="1427">
        <f t="shared" si="8"/>
        <v>9314914.4173196554</v>
      </c>
      <c r="BG66" s="1426">
        <v>22</v>
      </c>
      <c r="BH66" s="1427">
        <f t="shared" si="29"/>
        <v>13412696.564994965</v>
      </c>
      <c r="BI66" s="1427">
        <f t="shared" si="9"/>
        <v>452528.46855564305</v>
      </c>
      <c r="BJ66" s="1428">
        <f t="shared" si="10"/>
        <v>95006.600668714338</v>
      </c>
      <c r="BK66" s="1427">
        <f t="shared" si="30"/>
        <v>547535.06922435737</v>
      </c>
      <c r="BL66" s="1427">
        <f t="shared" si="11"/>
        <v>12960168.096439322</v>
      </c>
      <c r="BN66" s="1426">
        <v>22</v>
      </c>
      <c r="BO66" s="1427">
        <f t="shared" si="31"/>
        <v>15482986.853271123</v>
      </c>
      <c r="BP66" s="1427">
        <f t="shared" si="12"/>
        <v>346081.12095130322</v>
      </c>
      <c r="BQ66" s="1428">
        <f t="shared" si="13"/>
        <v>109671.15687733713</v>
      </c>
      <c r="BR66" s="1427">
        <f t="shared" si="32"/>
        <v>455752.27782864036</v>
      </c>
      <c r="BS66" s="1427">
        <f t="shared" si="14"/>
        <v>15136905.732319821</v>
      </c>
    </row>
    <row r="67" spans="1:71" s="910" customFormat="1" ht="14.4" hidden="1">
      <c r="A67" s="1567" t="s">
        <v>806</v>
      </c>
      <c r="B67" s="1568"/>
      <c r="C67" s="1432">
        <f>SUM(C55:C66)</f>
        <v>1573770.4800000002</v>
      </c>
      <c r="D67" s="1433">
        <f>SUM(D55:D66)</f>
        <v>115081.96634999997</v>
      </c>
      <c r="E67" s="905"/>
      <c r="F67" s="905"/>
      <c r="G67" s="905"/>
      <c r="H67" s="1429">
        <v>13</v>
      </c>
      <c r="I67" s="1430">
        <f t="shared" si="45"/>
        <v>1573770.4799999995</v>
      </c>
      <c r="J67" s="1430">
        <f>I55/H53</f>
        <v>131147.54</v>
      </c>
      <c r="K67" s="1428">
        <f t="shared" si="37"/>
        <v>17704.917899999997</v>
      </c>
      <c r="L67" s="1430">
        <f t="shared" si="38"/>
        <v>148852.45790000001</v>
      </c>
      <c r="M67" s="1430">
        <f t="shared" si="39"/>
        <v>1442622.9399999995</v>
      </c>
      <c r="N67" s="905"/>
      <c r="O67" s="1429">
        <v>13</v>
      </c>
      <c r="P67" s="1430">
        <f t="shared" si="46"/>
        <v>3147540.96</v>
      </c>
      <c r="Q67" s="1430">
        <f>P55/O53</f>
        <v>131147.54</v>
      </c>
      <c r="R67" s="1428">
        <f t="shared" si="40"/>
        <v>35409.835800000001</v>
      </c>
      <c r="S67" s="1430">
        <f t="shared" si="47"/>
        <v>166557.37580000001</v>
      </c>
      <c r="T67" s="1430">
        <f t="shared" si="48"/>
        <v>3016393.42</v>
      </c>
      <c r="W67" s="1429">
        <v>13</v>
      </c>
      <c r="X67" s="1430">
        <f t="shared" si="49"/>
        <v>4721311.4399999995</v>
      </c>
      <c r="Y67" s="1430">
        <f t="shared" si="41"/>
        <v>131147.54</v>
      </c>
      <c r="Z67" s="1428">
        <f t="shared" si="42"/>
        <v>53114.753700000001</v>
      </c>
      <c r="AA67" s="1430">
        <f t="shared" si="50"/>
        <v>184262.29370000001</v>
      </c>
      <c r="AB67" s="1430">
        <f t="shared" si="51"/>
        <v>4590163.8999999994</v>
      </c>
      <c r="AC67" s="905"/>
      <c r="AD67" s="1429">
        <v>13</v>
      </c>
      <c r="AE67" s="1430">
        <f t="shared" si="52"/>
        <v>6295081.9199999999</v>
      </c>
      <c r="AF67" s="1430">
        <f t="shared" si="43"/>
        <v>131147.54</v>
      </c>
      <c r="AG67" s="1428">
        <f t="shared" si="44"/>
        <v>70819.671600000001</v>
      </c>
      <c r="AH67" s="1430">
        <f t="shared" si="53"/>
        <v>201967.21160000001</v>
      </c>
      <c r="AI67" s="1430">
        <f t="shared" si="54"/>
        <v>6163934.3799999999</v>
      </c>
      <c r="AS67" s="1426">
        <v>23</v>
      </c>
      <c r="AT67" s="1427">
        <f t="shared" si="25"/>
        <v>1998239.8127720873</v>
      </c>
      <c r="AU67" s="1427">
        <f t="shared" si="3"/>
        <v>995593.84485219349</v>
      </c>
      <c r="AV67" s="1428">
        <f t="shared" si="4"/>
        <v>14154.198673802286</v>
      </c>
      <c r="AW67" s="1427">
        <f t="shared" si="26"/>
        <v>1009748.0435259958</v>
      </c>
      <c r="AX67" s="1427">
        <f t="shared" si="5"/>
        <v>1002645.9679198938</v>
      </c>
      <c r="AZ67" s="1426">
        <v>23</v>
      </c>
      <c r="BA67" s="1427">
        <f t="shared" si="27"/>
        <v>9314914.4173196554</v>
      </c>
      <c r="BB67" s="1427">
        <f t="shared" si="6"/>
        <v>635257.63362150115</v>
      </c>
      <c r="BC67" s="1428">
        <f t="shared" si="7"/>
        <v>65980.643789347567</v>
      </c>
      <c r="BD67" s="1427">
        <f t="shared" si="28"/>
        <v>701238.27741084876</v>
      </c>
      <c r="BE67" s="1427">
        <f t="shared" si="8"/>
        <v>8679656.7836981546</v>
      </c>
      <c r="BG67" s="1426">
        <v>23</v>
      </c>
      <c r="BH67" s="1427">
        <f t="shared" si="29"/>
        <v>12960168.096439322</v>
      </c>
      <c r="BI67" s="1427">
        <f t="shared" si="9"/>
        <v>455733.87854124547</v>
      </c>
      <c r="BJ67" s="1428">
        <f t="shared" si="10"/>
        <v>91801.190683111869</v>
      </c>
      <c r="BK67" s="1427">
        <f t="shared" si="30"/>
        <v>547535.06922435737</v>
      </c>
      <c r="BL67" s="1427">
        <f t="shared" si="11"/>
        <v>12504434.217898076</v>
      </c>
      <c r="BN67" s="1426">
        <v>23</v>
      </c>
      <c r="BO67" s="1427">
        <f t="shared" si="31"/>
        <v>15136905.732319821</v>
      </c>
      <c r="BP67" s="1427">
        <f t="shared" si="12"/>
        <v>348532.52889137494</v>
      </c>
      <c r="BQ67" s="1428">
        <f t="shared" si="13"/>
        <v>107219.74893726541</v>
      </c>
      <c r="BR67" s="1427">
        <f t="shared" si="32"/>
        <v>455752.27782864036</v>
      </c>
      <c r="BS67" s="1427">
        <f t="shared" si="14"/>
        <v>14788373.203428445</v>
      </c>
    </row>
    <row r="68" spans="1:71" ht="14.4" hidden="1">
      <c r="B68" s="905"/>
      <c r="C68" s="905"/>
      <c r="D68" s="905"/>
      <c r="E68" s="905"/>
      <c r="F68" s="905"/>
      <c r="G68" s="905"/>
      <c r="H68" s="1429">
        <v>14</v>
      </c>
      <c r="I68" s="1430">
        <f t="shared" si="45"/>
        <v>1442622.9399999995</v>
      </c>
      <c r="J68" s="1430">
        <f>I55/H53</f>
        <v>131147.54</v>
      </c>
      <c r="K68" s="1428">
        <f t="shared" si="37"/>
        <v>16229.508074999996</v>
      </c>
      <c r="L68" s="1430">
        <f t="shared" si="38"/>
        <v>147377.048075</v>
      </c>
      <c r="M68" s="1430">
        <f t="shared" si="39"/>
        <v>1311475.3999999994</v>
      </c>
      <c r="N68" s="905"/>
      <c r="O68" s="1429">
        <v>14</v>
      </c>
      <c r="P68" s="1430">
        <f t="shared" si="46"/>
        <v>3016393.42</v>
      </c>
      <c r="Q68" s="1430">
        <f>P55/O53</f>
        <v>131147.54</v>
      </c>
      <c r="R68" s="1428">
        <f t="shared" si="40"/>
        <v>33934.425975000006</v>
      </c>
      <c r="S68" s="1430">
        <f t="shared" si="47"/>
        <v>165081.965975</v>
      </c>
      <c r="T68" s="1430">
        <f t="shared" si="48"/>
        <v>2885245.88</v>
      </c>
      <c r="U68" s="905"/>
      <c r="V68" s="905"/>
      <c r="W68" s="1429">
        <v>14</v>
      </c>
      <c r="X68" s="1430">
        <f t="shared" si="49"/>
        <v>4590163.8999999994</v>
      </c>
      <c r="Y68" s="1430">
        <f t="shared" si="41"/>
        <v>131147.54</v>
      </c>
      <c r="Z68" s="1428">
        <f>X68*(($B$38*30)/360)</f>
        <v>51639.343874999999</v>
      </c>
      <c r="AA68" s="1430">
        <f t="shared" si="50"/>
        <v>182786.883875</v>
      </c>
      <c r="AB68" s="1430">
        <f t="shared" si="51"/>
        <v>4459016.3599999994</v>
      </c>
      <c r="AC68" s="905"/>
      <c r="AD68" s="1429">
        <v>14</v>
      </c>
      <c r="AE68" s="1430">
        <f t="shared" si="52"/>
        <v>6163934.3799999999</v>
      </c>
      <c r="AF68" s="1430">
        <f t="shared" si="43"/>
        <v>131147.54</v>
      </c>
      <c r="AG68" s="1428">
        <f t="shared" si="44"/>
        <v>69344.261775000006</v>
      </c>
      <c r="AH68" s="1430">
        <f t="shared" si="53"/>
        <v>200491.801775</v>
      </c>
      <c r="AI68" s="1430">
        <f t="shared" si="54"/>
        <v>6032786.8399999999</v>
      </c>
      <c r="AS68" s="1426">
        <v>24</v>
      </c>
      <c r="AT68" s="1427">
        <f t="shared" si="25"/>
        <v>1002645.9679198938</v>
      </c>
      <c r="AU68" s="1427">
        <f t="shared" si="3"/>
        <v>1002645.9679198966</v>
      </c>
      <c r="AV68" s="1428">
        <f t="shared" si="4"/>
        <v>7102.075606099248</v>
      </c>
      <c r="AW68" s="1427">
        <f t="shared" si="26"/>
        <v>1009748.0435259958</v>
      </c>
      <c r="AX68" s="1427">
        <f t="shared" si="5"/>
        <v>-2.7939677238464355E-9</v>
      </c>
      <c r="AZ68" s="1426">
        <v>24</v>
      </c>
      <c r="BA68" s="1427">
        <f t="shared" si="27"/>
        <v>8679656.7836981546</v>
      </c>
      <c r="BB68" s="1427">
        <f t="shared" si="6"/>
        <v>639757.3751929868</v>
      </c>
      <c r="BC68" s="1428">
        <f t="shared" si="7"/>
        <v>61480.902217861934</v>
      </c>
      <c r="BD68" s="1427">
        <f t="shared" si="28"/>
        <v>701238.27741084876</v>
      </c>
      <c r="BE68" s="1427">
        <f t="shared" si="8"/>
        <v>8039899.4085051678</v>
      </c>
      <c r="BG68" s="1426">
        <v>24</v>
      </c>
      <c r="BH68" s="1427">
        <f t="shared" si="29"/>
        <v>12504434.217898076</v>
      </c>
      <c r="BI68" s="1427">
        <f t="shared" si="9"/>
        <v>458961.99351424596</v>
      </c>
      <c r="BJ68" s="1428">
        <f t="shared" si="10"/>
        <v>88573.075710111385</v>
      </c>
      <c r="BK68" s="1427">
        <f t="shared" si="30"/>
        <v>547535.06922435737</v>
      </c>
      <c r="BL68" s="1427">
        <f t="shared" si="11"/>
        <v>12045472.224383831</v>
      </c>
      <c r="BN68" s="1426">
        <v>24</v>
      </c>
      <c r="BO68" s="1427">
        <f t="shared" si="31"/>
        <v>14788373.203428445</v>
      </c>
      <c r="BP68" s="1427">
        <f t="shared" si="12"/>
        <v>351001.30097102222</v>
      </c>
      <c r="BQ68" s="1428">
        <f t="shared" si="13"/>
        <v>104750.97685761817</v>
      </c>
      <c r="BR68" s="1427">
        <f t="shared" si="32"/>
        <v>455752.27782864036</v>
      </c>
      <c r="BS68" s="1427">
        <f t="shared" si="14"/>
        <v>14437371.902457424</v>
      </c>
    </row>
    <row r="69" spans="1:71" ht="14.4" hidden="1">
      <c r="B69" s="905"/>
      <c r="C69" s="905"/>
      <c r="D69" s="905"/>
      <c r="E69" s="905"/>
      <c r="F69" s="905"/>
      <c r="G69" s="911"/>
      <c r="H69" s="1429">
        <v>15</v>
      </c>
      <c r="I69" s="1430">
        <f t="shared" si="45"/>
        <v>1311475.3999999994</v>
      </c>
      <c r="J69" s="1430">
        <f>I55/H53</f>
        <v>131147.54</v>
      </c>
      <c r="K69" s="1428">
        <f t="shared" si="37"/>
        <v>14754.098249999995</v>
      </c>
      <c r="L69" s="1430">
        <f t="shared" si="38"/>
        <v>145901.63825000002</v>
      </c>
      <c r="M69" s="1430">
        <f t="shared" si="39"/>
        <v>1180327.8599999994</v>
      </c>
      <c r="N69" s="905"/>
      <c r="O69" s="1429">
        <v>15</v>
      </c>
      <c r="P69" s="1430">
        <f t="shared" si="46"/>
        <v>2885245.88</v>
      </c>
      <c r="Q69" s="1430">
        <f>P55/O53</f>
        <v>131147.54</v>
      </c>
      <c r="R69" s="1428">
        <f t="shared" si="40"/>
        <v>32459.016150000003</v>
      </c>
      <c r="S69" s="1430">
        <f t="shared" si="47"/>
        <v>163606.55615000002</v>
      </c>
      <c r="T69" s="1430">
        <f t="shared" si="48"/>
        <v>2754098.34</v>
      </c>
      <c r="U69" s="905"/>
      <c r="V69" s="905"/>
      <c r="W69" s="1429">
        <v>15</v>
      </c>
      <c r="X69" s="1430">
        <f t="shared" si="49"/>
        <v>4459016.3599999994</v>
      </c>
      <c r="Y69" s="1430">
        <f t="shared" si="41"/>
        <v>131147.54</v>
      </c>
      <c r="Z69" s="1428">
        <f t="shared" ref="Z69:Z102" si="55">X69*(($B$38*30)/360)</f>
        <v>50163.934049999996</v>
      </c>
      <c r="AA69" s="1430">
        <f t="shared" si="50"/>
        <v>181311.47405000002</v>
      </c>
      <c r="AB69" s="1430">
        <f t="shared" si="51"/>
        <v>4327868.8199999994</v>
      </c>
      <c r="AC69" s="905"/>
      <c r="AD69" s="1429">
        <v>15</v>
      </c>
      <c r="AE69" s="1430">
        <f t="shared" si="52"/>
        <v>6032786.8399999999</v>
      </c>
      <c r="AF69" s="1430">
        <f t="shared" si="43"/>
        <v>131147.54</v>
      </c>
      <c r="AG69" s="1428">
        <f t="shared" si="44"/>
        <v>67868.851950000011</v>
      </c>
      <c r="AH69" s="1430">
        <f t="shared" si="53"/>
        <v>199016.39195000002</v>
      </c>
      <c r="AI69" s="1430">
        <f t="shared" si="54"/>
        <v>5901639.2999999998</v>
      </c>
      <c r="AS69" s="1569" t="s">
        <v>806</v>
      </c>
      <c r="AT69" s="1569"/>
      <c r="AU69" s="1435">
        <f>SUM(AU45:AU68)</f>
        <v>22213905</v>
      </c>
      <c r="AV69" s="1436">
        <f>SUM(AV45:AV68)</f>
        <v>2020048.0446238979</v>
      </c>
      <c r="AW69" s="1434"/>
      <c r="AX69" s="1426"/>
      <c r="AZ69" s="1426">
        <v>25</v>
      </c>
      <c r="BA69" s="1427">
        <f t="shared" si="27"/>
        <v>8039899.4085051678</v>
      </c>
      <c r="BB69" s="1427">
        <f t="shared" si="6"/>
        <v>644288.98993393721</v>
      </c>
      <c r="BC69" s="1428">
        <f t="shared" si="7"/>
        <v>56949.28747691161</v>
      </c>
      <c r="BD69" s="1427">
        <f t="shared" si="28"/>
        <v>701238.27741084876</v>
      </c>
      <c r="BE69" s="1427">
        <f t="shared" si="8"/>
        <v>7395610.418571231</v>
      </c>
      <c r="BG69" s="1426">
        <v>25</v>
      </c>
      <c r="BH69" s="1427">
        <f t="shared" si="29"/>
        <v>12045472.224383831</v>
      </c>
      <c r="BI69" s="1427">
        <f t="shared" si="9"/>
        <v>462212.97430163855</v>
      </c>
      <c r="BJ69" s="1428">
        <f t="shared" si="10"/>
        <v>85322.09492271881</v>
      </c>
      <c r="BK69" s="1427">
        <f t="shared" si="30"/>
        <v>547535.06922435737</v>
      </c>
      <c r="BL69" s="1427">
        <f t="shared" si="11"/>
        <v>11583259.250082193</v>
      </c>
      <c r="BN69" s="1426">
        <v>25</v>
      </c>
      <c r="BO69" s="1427">
        <f t="shared" si="31"/>
        <v>14437371.902457424</v>
      </c>
      <c r="BP69" s="1427">
        <f t="shared" si="12"/>
        <v>353487.5601862336</v>
      </c>
      <c r="BQ69" s="1428">
        <f t="shared" si="13"/>
        <v>102264.71764240676</v>
      </c>
      <c r="BR69" s="1427">
        <f t="shared" si="32"/>
        <v>455752.27782864036</v>
      </c>
      <c r="BS69" s="1427">
        <f t="shared" si="14"/>
        <v>14083884.34227119</v>
      </c>
    </row>
    <row r="70" spans="1:71" ht="14.4" hidden="1">
      <c r="B70" s="905"/>
      <c r="C70" s="905"/>
      <c r="D70" s="905"/>
      <c r="E70" s="905"/>
      <c r="F70" s="905"/>
      <c r="G70" s="907"/>
      <c r="H70" s="1429">
        <v>16</v>
      </c>
      <c r="I70" s="1430">
        <f t="shared" si="45"/>
        <v>1180327.8599999994</v>
      </c>
      <c r="J70" s="1430">
        <f>I55/H53</f>
        <v>131147.54</v>
      </c>
      <c r="K70" s="1428">
        <f t="shared" si="37"/>
        <v>13278.688424999995</v>
      </c>
      <c r="L70" s="1430">
        <f t="shared" si="38"/>
        <v>144426.22842500001</v>
      </c>
      <c r="M70" s="1430">
        <f t="shared" si="39"/>
        <v>1049180.3199999994</v>
      </c>
      <c r="N70" s="905"/>
      <c r="O70" s="1429">
        <v>16</v>
      </c>
      <c r="P70" s="1430">
        <f t="shared" si="46"/>
        <v>2754098.34</v>
      </c>
      <c r="Q70" s="1430">
        <f>P55/O53</f>
        <v>131147.54</v>
      </c>
      <c r="R70" s="1428">
        <f t="shared" si="40"/>
        <v>30983.606325000001</v>
      </c>
      <c r="S70" s="1430">
        <f t="shared" si="47"/>
        <v>162131.14632500001</v>
      </c>
      <c r="T70" s="1430">
        <f t="shared" si="48"/>
        <v>2622950.7999999998</v>
      </c>
      <c r="U70" s="905"/>
      <c r="V70" s="905"/>
      <c r="W70" s="1429">
        <v>16</v>
      </c>
      <c r="X70" s="1430">
        <f t="shared" si="49"/>
        <v>4327868.8199999994</v>
      </c>
      <c r="Y70" s="1430">
        <f t="shared" si="41"/>
        <v>131147.54</v>
      </c>
      <c r="Z70" s="1428">
        <f t="shared" si="55"/>
        <v>48688.524225000001</v>
      </c>
      <c r="AA70" s="1430">
        <f t="shared" si="50"/>
        <v>179836.06422500001</v>
      </c>
      <c r="AB70" s="1430">
        <f t="shared" si="51"/>
        <v>4196721.2799999993</v>
      </c>
      <c r="AC70" s="905"/>
      <c r="AD70" s="1429">
        <v>16</v>
      </c>
      <c r="AE70" s="1430">
        <f t="shared" si="52"/>
        <v>5901639.2999999998</v>
      </c>
      <c r="AF70" s="1430">
        <f t="shared" si="43"/>
        <v>131147.54</v>
      </c>
      <c r="AG70" s="1428">
        <f t="shared" si="44"/>
        <v>66393.442125000001</v>
      </c>
      <c r="AH70" s="1430">
        <f t="shared" si="53"/>
        <v>197540.98212500001</v>
      </c>
      <c r="AI70" s="1430">
        <f t="shared" si="54"/>
        <v>5770491.7599999998</v>
      </c>
      <c r="AZ70" s="1426">
        <v>26</v>
      </c>
      <c r="BA70" s="1427">
        <f t="shared" si="27"/>
        <v>7395610.418571231</v>
      </c>
      <c r="BB70" s="1427">
        <f t="shared" si="6"/>
        <v>648852.70361263584</v>
      </c>
      <c r="BC70" s="1428">
        <f t="shared" si="7"/>
        <v>52385.573798212892</v>
      </c>
      <c r="BD70" s="1427">
        <f t="shared" si="28"/>
        <v>701238.27741084876</v>
      </c>
      <c r="BE70" s="1427">
        <f t="shared" si="8"/>
        <v>6746757.7149585951</v>
      </c>
      <c r="BG70" s="1426">
        <v>26</v>
      </c>
      <c r="BH70" s="1427">
        <f t="shared" si="29"/>
        <v>11583259.250082193</v>
      </c>
      <c r="BI70" s="1427">
        <f t="shared" si="9"/>
        <v>465486.9828696085</v>
      </c>
      <c r="BJ70" s="1428">
        <f t="shared" si="10"/>
        <v>82048.08635474887</v>
      </c>
      <c r="BK70" s="1427">
        <f t="shared" si="30"/>
        <v>547535.06922435737</v>
      </c>
      <c r="BL70" s="1427">
        <f t="shared" si="11"/>
        <v>11117772.267212585</v>
      </c>
      <c r="BN70" s="1426">
        <v>26</v>
      </c>
      <c r="BO70" s="1427">
        <f t="shared" si="31"/>
        <v>14083884.34227119</v>
      </c>
      <c r="BP70" s="1427">
        <f t="shared" si="12"/>
        <v>355991.43040421943</v>
      </c>
      <c r="BQ70" s="1428">
        <f t="shared" si="13"/>
        <v>99760.847424420936</v>
      </c>
      <c r="BR70" s="1427">
        <f t="shared" si="32"/>
        <v>455752.27782864036</v>
      </c>
      <c r="BS70" s="1427">
        <f t="shared" si="14"/>
        <v>13727892.91186697</v>
      </c>
    </row>
    <row r="71" spans="1:71" ht="14.4" hidden="1">
      <c r="B71" s="905"/>
      <c r="C71" s="905"/>
      <c r="D71" s="905"/>
      <c r="E71" s="905"/>
      <c r="F71" s="905"/>
      <c r="G71" s="907"/>
      <c r="H71" s="1429">
        <v>17</v>
      </c>
      <c r="I71" s="1430">
        <f t="shared" si="45"/>
        <v>1049180.3199999994</v>
      </c>
      <c r="J71" s="1430">
        <f>I55/H53</f>
        <v>131147.54</v>
      </c>
      <c r="K71" s="1428">
        <f t="shared" si="37"/>
        <v>11803.278599999994</v>
      </c>
      <c r="L71" s="1430">
        <f t="shared" si="38"/>
        <v>142950.8186</v>
      </c>
      <c r="M71" s="1430">
        <f t="shared" si="39"/>
        <v>918032.77999999933</v>
      </c>
      <c r="N71" s="905"/>
      <c r="O71" s="1429">
        <v>17</v>
      </c>
      <c r="P71" s="1430">
        <f t="shared" si="46"/>
        <v>2622950.7999999998</v>
      </c>
      <c r="Q71" s="1430">
        <f>P55/O53</f>
        <v>131147.54</v>
      </c>
      <c r="R71" s="1428">
        <f t="shared" si="40"/>
        <v>29508.196500000002</v>
      </c>
      <c r="S71" s="1430">
        <f t="shared" si="47"/>
        <v>160655.7365</v>
      </c>
      <c r="T71" s="1430">
        <f t="shared" si="48"/>
        <v>2491803.2599999998</v>
      </c>
      <c r="U71" s="905"/>
      <c r="V71" s="905"/>
      <c r="W71" s="1429">
        <v>17</v>
      </c>
      <c r="X71" s="1430">
        <f t="shared" si="49"/>
        <v>4196721.2799999993</v>
      </c>
      <c r="Y71" s="1430">
        <f t="shared" si="41"/>
        <v>131147.54</v>
      </c>
      <c r="Z71" s="1428">
        <f t="shared" si="55"/>
        <v>47213.114399999999</v>
      </c>
      <c r="AA71" s="1430">
        <f t="shared" si="50"/>
        <v>178360.6544</v>
      </c>
      <c r="AB71" s="1430">
        <f t="shared" si="51"/>
        <v>4065573.7399999993</v>
      </c>
      <c r="AC71" s="905"/>
      <c r="AD71" s="1429">
        <v>17</v>
      </c>
      <c r="AE71" s="1430">
        <f t="shared" si="52"/>
        <v>5770491.7599999998</v>
      </c>
      <c r="AF71" s="1430">
        <f t="shared" si="43"/>
        <v>131147.54</v>
      </c>
      <c r="AG71" s="1428">
        <f t="shared" si="44"/>
        <v>64918.032300000006</v>
      </c>
      <c r="AH71" s="1430">
        <f t="shared" si="53"/>
        <v>196065.5723</v>
      </c>
      <c r="AI71" s="1430">
        <f t="shared" si="54"/>
        <v>5639344.2199999997</v>
      </c>
      <c r="AZ71" s="1426">
        <v>27</v>
      </c>
      <c r="BA71" s="1427">
        <f t="shared" si="27"/>
        <v>6746757.7149585951</v>
      </c>
      <c r="BB71" s="1427">
        <f t="shared" si="6"/>
        <v>653448.74359655869</v>
      </c>
      <c r="BC71" s="1428">
        <f t="shared" si="7"/>
        <v>47789.533814290051</v>
      </c>
      <c r="BD71" s="1427">
        <f t="shared" si="28"/>
        <v>701238.27741084876</v>
      </c>
      <c r="BE71" s="1427">
        <f t="shared" si="8"/>
        <v>6093308.9713620367</v>
      </c>
      <c r="BG71" s="1426">
        <v>27</v>
      </c>
      <c r="BH71" s="1427">
        <f t="shared" si="29"/>
        <v>11117772.267212585</v>
      </c>
      <c r="BI71" s="1427">
        <f t="shared" si="9"/>
        <v>468784.18233160157</v>
      </c>
      <c r="BJ71" s="1428">
        <f t="shared" si="10"/>
        <v>78750.886892755807</v>
      </c>
      <c r="BK71" s="1427">
        <f t="shared" si="30"/>
        <v>547535.06922435737</v>
      </c>
      <c r="BL71" s="1427">
        <f t="shared" si="11"/>
        <v>10648988.084880983</v>
      </c>
      <c r="BN71" s="1426">
        <v>27</v>
      </c>
      <c r="BO71" s="1427">
        <f t="shared" si="31"/>
        <v>13727892.91186697</v>
      </c>
      <c r="BP71" s="1427">
        <f t="shared" si="12"/>
        <v>358513.03636958264</v>
      </c>
      <c r="BQ71" s="1428">
        <f t="shared" si="13"/>
        <v>97239.24145905771</v>
      </c>
      <c r="BR71" s="1427">
        <f t="shared" si="32"/>
        <v>455752.27782864036</v>
      </c>
      <c r="BS71" s="1427">
        <f t="shared" si="14"/>
        <v>13369379.875497388</v>
      </c>
    </row>
    <row r="72" spans="1:71" ht="14.4" hidden="1">
      <c r="B72" s="905"/>
      <c r="C72" s="905"/>
      <c r="D72" s="905"/>
      <c r="E72" s="905"/>
      <c r="F72" s="905"/>
      <c r="G72" s="907"/>
      <c r="H72" s="1429">
        <v>18</v>
      </c>
      <c r="I72" s="1430">
        <f t="shared" si="45"/>
        <v>918032.77999999933</v>
      </c>
      <c r="J72" s="1430">
        <f>I55/H53</f>
        <v>131147.54</v>
      </c>
      <c r="K72" s="1428">
        <f t="shared" si="37"/>
        <v>10327.868774999994</v>
      </c>
      <c r="L72" s="1430">
        <f t="shared" si="38"/>
        <v>141475.40877499999</v>
      </c>
      <c r="M72" s="1430">
        <f t="shared" si="39"/>
        <v>786885.23999999929</v>
      </c>
      <c r="N72" s="905"/>
      <c r="O72" s="1429">
        <v>18</v>
      </c>
      <c r="P72" s="1430">
        <f t="shared" si="46"/>
        <v>2491803.2599999998</v>
      </c>
      <c r="Q72" s="1430">
        <f>P55/O53</f>
        <v>131147.54</v>
      </c>
      <c r="R72" s="1428">
        <f t="shared" si="40"/>
        <v>28032.786674999999</v>
      </c>
      <c r="S72" s="1430">
        <f t="shared" si="47"/>
        <v>159180.32667500002</v>
      </c>
      <c r="T72" s="1430">
        <f t="shared" si="48"/>
        <v>2360655.7199999997</v>
      </c>
      <c r="U72" s="905"/>
      <c r="V72" s="905"/>
      <c r="W72" s="1429">
        <v>18</v>
      </c>
      <c r="X72" s="1430">
        <f t="shared" si="49"/>
        <v>4065573.7399999993</v>
      </c>
      <c r="Y72" s="1430">
        <f t="shared" si="41"/>
        <v>131147.54</v>
      </c>
      <c r="Z72" s="1428">
        <f t="shared" si="55"/>
        <v>45737.704574999996</v>
      </c>
      <c r="AA72" s="1430">
        <f t="shared" si="50"/>
        <v>176885.24457500002</v>
      </c>
      <c r="AB72" s="1430">
        <f t="shared" si="51"/>
        <v>3934426.1999999993</v>
      </c>
      <c r="AC72" s="905"/>
      <c r="AD72" s="1429">
        <v>18</v>
      </c>
      <c r="AE72" s="1430">
        <f t="shared" si="52"/>
        <v>5639344.2199999997</v>
      </c>
      <c r="AF72" s="1430">
        <f t="shared" si="43"/>
        <v>131147.54</v>
      </c>
      <c r="AG72" s="1428">
        <f t="shared" si="44"/>
        <v>63442.622475000004</v>
      </c>
      <c r="AH72" s="1430">
        <f t="shared" si="53"/>
        <v>194590.16247500002</v>
      </c>
      <c r="AI72" s="1430">
        <f t="shared" si="54"/>
        <v>5508196.6799999997</v>
      </c>
      <c r="AZ72" s="1426">
        <v>28</v>
      </c>
      <c r="BA72" s="1427">
        <f t="shared" si="27"/>
        <v>6093308.9713620367</v>
      </c>
      <c r="BB72" s="1427">
        <f t="shared" si="6"/>
        <v>658077.33886370098</v>
      </c>
      <c r="BC72" s="1428">
        <f t="shared" si="7"/>
        <v>43160.938547147765</v>
      </c>
      <c r="BD72" s="1427">
        <f t="shared" si="28"/>
        <v>701238.27741084876</v>
      </c>
      <c r="BE72" s="1427">
        <f t="shared" si="8"/>
        <v>5435231.632498336</v>
      </c>
      <c r="BG72" s="1426">
        <v>28</v>
      </c>
      <c r="BH72" s="1427">
        <f t="shared" si="29"/>
        <v>10648988.084880983</v>
      </c>
      <c r="BI72" s="1427">
        <f t="shared" si="9"/>
        <v>472104.73695645039</v>
      </c>
      <c r="BJ72" s="1428">
        <f t="shared" si="10"/>
        <v>75430.332267906968</v>
      </c>
      <c r="BK72" s="1427">
        <f t="shared" si="30"/>
        <v>547535.06922435737</v>
      </c>
      <c r="BL72" s="1427">
        <f t="shared" si="11"/>
        <v>10176883.347924532</v>
      </c>
      <c r="BN72" s="1426">
        <v>28</v>
      </c>
      <c r="BO72" s="1427">
        <f t="shared" si="31"/>
        <v>13369379.875497388</v>
      </c>
      <c r="BP72" s="1427">
        <f t="shared" si="12"/>
        <v>361052.50371053384</v>
      </c>
      <c r="BQ72" s="1428">
        <f t="shared" si="13"/>
        <v>94699.774118106507</v>
      </c>
      <c r="BR72" s="1427">
        <f t="shared" si="32"/>
        <v>455752.27782864036</v>
      </c>
      <c r="BS72" s="1427">
        <f t="shared" si="14"/>
        <v>13008327.371786853</v>
      </c>
    </row>
    <row r="73" spans="1:71" ht="14.4" hidden="1">
      <c r="B73" s="905"/>
      <c r="C73" s="905"/>
      <c r="D73" s="905"/>
      <c r="E73" s="905"/>
      <c r="F73" s="905"/>
      <c r="G73" s="907"/>
      <c r="H73" s="1429">
        <v>19</v>
      </c>
      <c r="I73" s="1430">
        <f t="shared" si="45"/>
        <v>786885.23999999929</v>
      </c>
      <c r="J73" s="1430">
        <f>I55/H53</f>
        <v>131147.54</v>
      </c>
      <c r="K73" s="1428">
        <f t="shared" si="37"/>
        <v>8852.4589499999929</v>
      </c>
      <c r="L73" s="1430">
        <f t="shared" si="38"/>
        <v>139999.99895000001</v>
      </c>
      <c r="M73" s="1430">
        <f t="shared" si="39"/>
        <v>655737.69999999925</v>
      </c>
      <c r="N73" s="905"/>
      <c r="O73" s="1429">
        <v>19</v>
      </c>
      <c r="P73" s="1430">
        <f t="shared" si="46"/>
        <v>2360655.7199999997</v>
      </c>
      <c r="Q73" s="1430">
        <f>P55/O53</f>
        <v>131147.54</v>
      </c>
      <c r="R73" s="1428">
        <f t="shared" si="40"/>
        <v>26557.376850000001</v>
      </c>
      <c r="S73" s="1430">
        <f t="shared" si="47"/>
        <v>157704.91685000001</v>
      </c>
      <c r="T73" s="1430">
        <f t="shared" si="48"/>
        <v>2229508.1799999997</v>
      </c>
      <c r="U73" s="905"/>
      <c r="V73" s="905"/>
      <c r="W73" s="1429">
        <v>19</v>
      </c>
      <c r="X73" s="1430">
        <f t="shared" si="49"/>
        <v>3934426.1999999993</v>
      </c>
      <c r="Y73" s="1430">
        <f t="shared" si="41"/>
        <v>131147.54</v>
      </c>
      <c r="Z73" s="1428">
        <f t="shared" si="55"/>
        <v>44262.294749999994</v>
      </c>
      <c r="AA73" s="1430">
        <f t="shared" si="50"/>
        <v>175409.83475000001</v>
      </c>
      <c r="AB73" s="1430">
        <f t="shared" si="51"/>
        <v>3803278.6599999992</v>
      </c>
      <c r="AC73" s="905"/>
      <c r="AD73" s="1429">
        <v>19</v>
      </c>
      <c r="AE73" s="1430">
        <f t="shared" si="52"/>
        <v>5508196.6799999997</v>
      </c>
      <c r="AF73" s="1430">
        <f t="shared" si="43"/>
        <v>131147.54</v>
      </c>
      <c r="AG73" s="1428">
        <f t="shared" si="44"/>
        <v>61967.212650000001</v>
      </c>
      <c r="AH73" s="1430">
        <f t="shared" si="53"/>
        <v>193114.75265000001</v>
      </c>
      <c r="AI73" s="1430">
        <f t="shared" si="54"/>
        <v>5377049.1399999997</v>
      </c>
      <c r="AZ73" s="1426">
        <v>29</v>
      </c>
      <c r="BA73" s="1427">
        <f t="shared" si="27"/>
        <v>5435231.632498336</v>
      </c>
      <c r="BB73" s="1427">
        <f t="shared" si="6"/>
        <v>662738.72001398553</v>
      </c>
      <c r="BC73" s="1428">
        <f t="shared" si="7"/>
        <v>38499.557396863216</v>
      </c>
      <c r="BD73" s="1427">
        <f t="shared" si="28"/>
        <v>701238.27741084876</v>
      </c>
      <c r="BE73" s="1427">
        <f t="shared" si="8"/>
        <v>4772492.9124843506</v>
      </c>
      <c r="BG73" s="1426">
        <v>29</v>
      </c>
      <c r="BH73" s="1427">
        <f t="shared" si="29"/>
        <v>10176883.347924532</v>
      </c>
      <c r="BI73" s="1427">
        <f t="shared" si="9"/>
        <v>475448.8121765586</v>
      </c>
      <c r="BJ73" s="1428">
        <f t="shared" si="10"/>
        <v>72086.257047798776</v>
      </c>
      <c r="BK73" s="1427">
        <f t="shared" si="30"/>
        <v>547535.06922435737</v>
      </c>
      <c r="BL73" s="1427">
        <f t="shared" si="11"/>
        <v>9701434.5357479732</v>
      </c>
      <c r="BN73" s="1426">
        <v>29</v>
      </c>
      <c r="BO73" s="1427">
        <f t="shared" si="31"/>
        <v>13008327.371786853</v>
      </c>
      <c r="BP73" s="1427">
        <f t="shared" si="12"/>
        <v>363609.95894515014</v>
      </c>
      <c r="BQ73" s="1428">
        <f t="shared" si="13"/>
        <v>92142.31888349021</v>
      </c>
      <c r="BR73" s="1427">
        <f t="shared" si="32"/>
        <v>455752.27782864036</v>
      </c>
      <c r="BS73" s="1427">
        <f t="shared" si="14"/>
        <v>12644717.412841704</v>
      </c>
    </row>
    <row r="74" spans="1:71" ht="14.4" hidden="1">
      <c r="B74" s="905"/>
      <c r="C74" s="905"/>
      <c r="D74" s="905"/>
      <c r="E74" s="905"/>
      <c r="F74" s="905"/>
      <c r="G74" s="907"/>
      <c r="H74" s="1429">
        <v>20</v>
      </c>
      <c r="I74" s="1430">
        <f t="shared" si="45"/>
        <v>655737.69999999925</v>
      </c>
      <c r="J74" s="1430">
        <f>I55/H53</f>
        <v>131147.54</v>
      </c>
      <c r="K74" s="1428">
        <f t="shared" si="37"/>
        <v>7377.0491249999923</v>
      </c>
      <c r="L74" s="1430">
        <f t="shared" si="38"/>
        <v>138524.589125</v>
      </c>
      <c r="M74" s="1430">
        <f t="shared" si="39"/>
        <v>524590.15999999922</v>
      </c>
      <c r="N74" s="905"/>
      <c r="O74" s="1429">
        <v>20</v>
      </c>
      <c r="P74" s="1430">
        <f t="shared" si="46"/>
        <v>2229508.1799999997</v>
      </c>
      <c r="Q74" s="1430">
        <f>P55/O53</f>
        <v>131147.54</v>
      </c>
      <c r="R74" s="1428">
        <f t="shared" si="40"/>
        <v>25081.967024999998</v>
      </c>
      <c r="S74" s="1430">
        <f t="shared" si="47"/>
        <v>156229.507025</v>
      </c>
      <c r="T74" s="1430">
        <f t="shared" si="48"/>
        <v>2098360.6399999997</v>
      </c>
      <c r="U74" s="905"/>
      <c r="V74" s="905"/>
      <c r="W74" s="1429">
        <v>20</v>
      </c>
      <c r="X74" s="1430">
        <f t="shared" si="49"/>
        <v>3803278.6599999992</v>
      </c>
      <c r="Y74" s="1430">
        <f t="shared" si="41"/>
        <v>131147.54</v>
      </c>
      <c r="Z74" s="1428">
        <f t="shared" si="55"/>
        <v>42786.884924999998</v>
      </c>
      <c r="AA74" s="1430">
        <f t="shared" si="50"/>
        <v>173934.424925</v>
      </c>
      <c r="AB74" s="1430">
        <f t="shared" si="51"/>
        <v>3672131.1199999992</v>
      </c>
      <c r="AC74" s="905"/>
      <c r="AD74" s="1429">
        <v>20</v>
      </c>
      <c r="AE74" s="1430">
        <f t="shared" si="52"/>
        <v>5377049.1399999997</v>
      </c>
      <c r="AF74" s="1430">
        <f t="shared" si="43"/>
        <v>131147.54</v>
      </c>
      <c r="AG74" s="1428">
        <f t="shared" si="44"/>
        <v>60491.802825000006</v>
      </c>
      <c r="AH74" s="1430">
        <f t="shared" si="53"/>
        <v>191639.342825</v>
      </c>
      <c r="AI74" s="1430">
        <f t="shared" si="54"/>
        <v>5245901.5999999996</v>
      </c>
      <c r="AZ74" s="1426">
        <v>30</v>
      </c>
      <c r="BA74" s="1427">
        <f t="shared" si="27"/>
        <v>4772492.9124843506</v>
      </c>
      <c r="BB74" s="1427">
        <f t="shared" si="6"/>
        <v>667433.11928075133</v>
      </c>
      <c r="BC74" s="1428">
        <f t="shared" si="7"/>
        <v>33805.158130097487</v>
      </c>
      <c r="BD74" s="1427">
        <f t="shared" si="28"/>
        <v>701238.27741084876</v>
      </c>
      <c r="BE74" s="1427">
        <f t="shared" si="8"/>
        <v>4105059.7932035993</v>
      </c>
      <c r="BG74" s="1426">
        <v>30</v>
      </c>
      <c r="BH74" s="1427">
        <f t="shared" si="29"/>
        <v>9701434.5357479732</v>
      </c>
      <c r="BI74" s="1427">
        <f t="shared" si="9"/>
        <v>478816.57459614257</v>
      </c>
      <c r="BJ74" s="1428">
        <f t="shared" si="10"/>
        <v>68718.494628214816</v>
      </c>
      <c r="BK74" s="1427">
        <f t="shared" si="30"/>
        <v>547535.06922435737</v>
      </c>
      <c r="BL74" s="1427">
        <f t="shared" si="11"/>
        <v>9222617.9611518309</v>
      </c>
      <c r="BN74" s="1426">
        <v>30</v>
      </c>
      <c r="BO74" s="1427">
        <f t="shared" si="31"/>
        <v>12644717.412841704</v>
      </c>
      <c r="BP74" s="1427">
        <f t="shared" si="12"/>
        <v>366185.52948767832</v>
      </c>
      <c r="BQ74" s="1428">
        <f t="shared" si="13"/>
        <v>89566.748340962076</v>
      </c>
      <c r="BR74" s="1427">
        <f t="shared" si="32"/>
        <v>455752.27782864036</v>
      </c>
      <c r="BS74" s="1427">
        <f t="shared" si="14"/>
        <v>12278531.883354025</v>
      </c>
    </row>
    <row r="75" spans="1:71" ht="14.4" hidden="1">
      <c r="B75" s="905"/>
      <c r="C75" s="905"/>
      <c r="D75" s="905"/>
      <c r="E75" s="905"/>
      <c r="F75" s="905"/>
      <c r="G75" s="907"/>
      <c r="H75" s="1429">
        <v>21</v>
      </c>
      <c r="I75" s="1430">
        <f t="shared" si="45"/>
        <v>524590.15999999922</v>
      </c>
      <c r="J75" s="1430">
        <f>I55/H53</f>
        <v>131147.54</v>
      </c>
      <c r="K75" s="1428">
        <f t="shared" si="37"/>
        <v>5901.6392999999916</v>
      </c>
      <c r="L75" s="1430">
        <f t="shared" si="38"/>
        <v>137049.17929999999</v>
      </c>
      <c r="M75" s="1430">
        <f t="shared" si="39"/>
        <v>393442.61999999918</v>
      </c>
      <c r="N75" s="905"/>
      <c r="O75" s="1429">
        <v>21</v>
      </c>
      <c r="P75" s="1430">
        <f t="shared" si="46"/>
        <v>2098360.6399999997</v>
      </c>
      <c r="Q75" s="1430">
        <f>P55/O53</f>
        <v>131147.54</v>
      </c>
      <c r="R75" s="1428">
        <f t="shared" si="40"/>
        <v>23606.557199999999</v>
      </c>
      <c r="S75" s="1430">
        <f t="shared" si="47"/>
        <v>154754.09720000002</v>
      </c>
      <c r="T75" s="1430">
        <f t="shared" si="48"/>
        <v>1967213.0999999996</v>
      </c>
      <c r="U75" s="905"/>
      <c r="V75" s="905"/>
      <c r="W75" s="1429">
        <v>21</v>
      </c>
      <c r="X75" s="1430">
        <f t="shared" si="49"/>
        <v>3672131.1199999992</v>
      </c>
      <c r="Y75" s="1430">
        <f t="shared" si="41"/>
        <v>131147.54</v>
      </c>
      <c r="Z75" s="1428">
        <f t="shared" si="55"/>
        <v>41311.475099999996</v>
      </c>
      <c r="AA75" s="1430">
        <f t="shared" si="50"/>
        <v>172459.01510000002</v>
      </c>
      <c r="AB75" s="1430">
        <f t="shared" si="51"/>
        <v>3540983.5799999991</v>
      </c>
      <c r="AC75" s="905"/>
      <c r="AD75" s="1429">
        <v>21</v>
      </c>
      <c r="AE75" s="1430">
        <f t="shared" si="52"/>
        <v>5245901.5999999996</v>
      </c>
      <c r="AF75" s="1430">
        <f t="shared" si="43"/>
        <v>131147.54</v>
      </c>
      <c r="AG75" s="1428">
        <f t="shared" si="44"/>
        <v>59016.393000000004</v>
      </c>
      <c r="AH75" s="1430">
        <f t="shared" si="53"/>
        <v>190163.93300000002</v>
      </c>
      <c r="AI75" s="1430">
        <f t="shared" si="54"/>
        <v>5114754.0599999996</v>
      </c>
      <c r="AZ75" s="1426">
        <v>31</v>
      </c>
      <c r="BA75" s="1427">
        <f t="shared" si="27"/>
        <v>4105059.7932035993</v>
      </c>
      <c r="BB75" s="1427">
        <f t="shared" si="6"/>
        <v>672160.77054232324</v>
      </c>
      <c r="BC75" s="1428">
        <f t="shared" si="7"/>
        <v>29077.506868525496</v>
      </c>
      <c r="BD75" s="1427">
        <f t="shared" si="28"/>
        <v>701238.27741084876</v>
      </c>
      <c r="BE75" s="1427">
        <f t="shared" si="8"/>
        <v>3432899.0226612762</v>
      </c>
      <c r="BG75" s="1426">
        <v>31</v>
      </c>
      <c r="BH75" s="1427">
        <f t="shared" si="29"/>
        <v>9222617.9611518309</v>
      </c>
      <c r="BI75" s="1427">
        <f t="shared" si="9"/>
        <v>482208.19199953187</v>
      </c>
      <c r="BJ75" s="1428">
        <f t="shared" si="10"/>
        <v>65326.877224825475</v>
      </c>
      <c r="BK75" s="1427">
        <f t="shared" si="30"/>
        <v>547535.06922435737</v>
      </c>
      <c r="BL75" s="1427">
        <f t="shared" si="11"/>
        <v>8740409.7691522986</v>
      </c>
      <c r="BN75" s="1426">
        <v>31</v>
      </c>
      <c r="BO75" s="1427">
        <f t="shared" si="31"/>
        <v>12278531.883354025</v>
      </c>
      <c r="BP75" s="1427">
        <f t="shared" si="12"/>
        <v>368779.34365488269</v>
      </c>
      <c r="BQ75" s="1428">
        <f t="shared" si="13"/>
        <v>86972.934173757676</v>
      </c>
      <c r="BR75" s="1427">
        <f t="shared" si="32"/>
        <v>455752.27782864036</v>
      </c>
      <c r="BS75" s="1427">
        <f t="shared" si="14"/>
        <v>11909752.539699143</v>
      </c>
    </row>
    <row r="76" spans="1:71" ht="14.4" hidden="1">
      <c r="B76" s="905"/>
      <c r="C76" s="905"/>
      <c r="D76" s="905"/>
      <c r="E76" s="905"/>
      <c r="F76" s="905"/>
      <c r="G76" s="907"/>
      <c r="H76" s="1429">
        <v>22</v>
      </c>
      <c r="I76" s="1430">
        <f t="shared" si="45"/>
        <v>393442.61999999918</v>
      </c>
      <c r="J76" s="1430">
        <f>I55/H53</f>
        <v>131147.54</v>
      </c>
      <c r="K76" s="1428">
        <f t="shared" si="37"/>
        <v>4426.229474999991</v>
      </c>
      <c r="L76" s="1430">
        <f t="shared" si="38"/>
        <v>135573.76947500001</v>
      </c>
      <c r="M76" s="1430">
        <f t="shared" si="39"/>
        <v>262295.07999999914</v>
      </c>
      <c r="N76" s="905"/>
      <c r="O76" s="1429">
        <v>22</v>
      </c>
      <c r="P76" s="1430">
        <f t="shared" si="46"/>
        <v>1967213.0999999996</v>
      </c>
      <c r="Q76" s="1430">
        <f>P55/O53</f>
        <v>131147.54</v>
      </c>
      <c r="R76" s="1428">
        <f t="shared" si="40"/>
        <v>22131.147374999997</v>
      </c>
      <c r="S76" s="1430">
        <f t="shared" si="47"/>
        <v>153278.68737500001</v>
      </c>
      <c r="T76" s="1430">
        <f t="shared" si="48"/>
        <v>1836065.5599999996</v>
      </c>
      <c r="U76" s="905"/>
      <c r="V76" s="905"/>
      <c r="W76" s="1429">
        <v>22</v>
      </c>
      <c r="X76" s="1430">
        <f t="shared" si="49"/>
        <v>3540983.5799999991</v>
      </c>
      <c r="Y76" s="1430">
        <f t="shared" si="41"/>
        <v>131147.54</v>
      </c>
      <c r="Z76" s="1428">
        <f t="shared" si="55"/>
        <v>39836.065274999994</v>
      </c>
      <c r="AA76" s="1430">
        <f t="shared" si="50"/>
        <v>170983.60527500001</v>
      </c>
      <c r="AB76" s="1430">
        <f t="shared" si="51"/>
        <v>3409836.0399999991</v>
      </c>
      <c r="AC76" s="905"/>
      <c r="AD76" s="1429">
        <v>22</v>
      </c>
      <c r="AE76" s="1430">
        <f t="shared" si="52"/>
        <v>5114754.0599999996</v>
      </c>
      <c r="AF76" s="1430">
        <f t="shared" si="43"/>
        <v>131147.54</v>
      </c>
      <c r="AG76" s="1428">
        <f t="shared" si="44"/>
        <v>57540.983175000001</v>
      </c>
      <c r="AH76" s="1430">
        <f t="shared" si="53"/>
        <v>188688.52317500001</v>
      </c>
      <c r="AI76" s="1430">
        <f t="shared" si="54"/>
        <v>4983606.5199999996</v>
      </c>
      <c r="AZ76" s="1426">
        <v>32</v>
      </c>
      <c r="BA76" s="1427">
        <f t="shared" si="27"/>
        <v>3432899.0226612762</v>
      </c>
      <c r="BB76" s="1427">
        <f t="shared" si="6"/>
        <v>676921.90933366469</v>
      </c>
      <c r="BC76" s="1428">
        <f t="shared" si="7"/>
        <v>24316.368077184041</v>
      </c>
      <c r="BD76" s="1427">
        <f t="shared" si="28"/>
        <v>701238.27741084876</v>
      </c>
      <c r="BE76" s="1427">
        <f t="shared" si="8"/>
        <v>2755977.1133276112</v>
      </c>
      <c r="BG76" s="1426">
        <v>32</v>
      </c>
      <c r="BH76" s="1427">
        <f t="shared" si="29"/>
        <v>8740409.7691522986</v>
      </c>
      <c r="BI76" s="1427">
        <f t="shared" si="9"/>
        <v>485623.83335952857</v>
      </c>
      <c r="BJ76" s="1428">
        <f t="shared" si="10"/>
        <v>61911.235864828785</v>
      </c>
      <c r="BK76" s="1427">
        <f t="shared" si="30"/>
        <v>547535.06922435737</v>
      </c>
      <c r="BL76" s="1427">
        <f t="shared" si="11"/>
        <v>8254785.9357927702</v>
      </c>
      <c r="BN76" s="1426">
        <v>32</v>
      </c>
      <c r="BO76" s="1427">
        <f t="shared" si="31"/>
        <v>11909752.539699143</v>
      </c>
      <c r="BP76" s="1427">
        <f t="shared" si="12"/>
        <v>371391.53067243809</v>
      </c>
      <c r="BQ76" s="1428">
        <f t="shared" si="13"/>
        <v>84360.747156202269</v>
      </c>
      <c r="BR76" s="1427">
        <f t="shared" si="32"/>
        <v>455752.27782864036</v>
      </c>
      <c r="BS76" s="1427">
        <f t="shared" si="14"/>
        <v>11538361.009026704</v>
      </c>
    </row>
    <row r="77" spans="1:71" ht="14.4" hidden="1">
      <c r="B77" s="905"/>
      <c r="C77" s="905"/>
      <c r="D77" s="905"/>
      <c r="E77" s="905"/>
      <c r="F77" s="905"/>
      <c r="G77" s="907"/>
      <c r="H77" s="1429">
        <v>23</v>
      </c>
      <c r="I77" s="1430">
        <f t="shared" si="45"/>
        <v>262295.07999999914</v>
      </c>
      <c r="J77" s="1430">
        <f>I55/H53</f>
        <v>131147.54</v>
      </c>
      <c r="K77" s="1428">
        <f t="shared" si="37"/>
        <v>2950.8196499999908</v>
      </c>
      <c r="L77" s="1430">
        <f t="shared" si="38"/>
        <v>134098.35965</v>
      </c>
      <c r="M77" s="1430">
        <f t="shared" si="39"/>
        <v>131147.53999999914</v>
      </c>
      <c r="N77" s="905"/>
      <c r="O77" s="1429">
        <v>23</v>
      </c>
      <c r="P77" s="1430">
        <f t="shared" si="46"/>
        <v>1836065.5599999996</v>
      </c>
      <c r="Q77" s="1430">
        <f>P55/O53</f>
        <v>131147.54</v>
      </c>
      <c r="R77" s="1428">
        <f t="shared" si="40"/>
        <v>20655.737549999998</v>
      </c>
      <c r="S77" s="1430">
        <f t="shared" si="47"/>
        <v>151803.27755</v>
      </c>
      <c r="T77" s="1430">
        <f t="shared" si="48"/>
        <v>1704918.0199999996</v>
      </c>
      <c r="U77" s="905"/>
      <c r="V77" s="905"/>
      <c r="W77" s="1429">
        <v>23</v>
      </c>
      <c r="X77" s="1430">
        <f t="shared" si="49"/>
        <v>3409836.0399999991</v>
      </c>
      <c r="Y77" s="1430">
        <f t="shared" si="41"/>
        <v>131147.54</v>
      </c>
      <c r="Z77" s="1428">
        <f t="shared" si="55"/>
        <v>38360.655449999991</v>
      </c>
      <c r="AA77" s="1430">
        <f t="shared" si="50"/>
        <v>169508.19545</v>
      </c>
      <c r="AB77" s="1430">
        <f t="shared" si="51"/>
        <v>3278688.4999999991</v>
      </c>
      <c r="AC77" s="905"/>
      <c r="AD77" s="1429">
        <v>23</v>
      </c>
      <c r="AE77" s="1430">
        <f t="shared" si="52"/>
        <v>4983606.5199999996</v>
      </c>
      <c r="AF77" s="1430">
        <f t="shared" si="43"/>
        <v>131147.54</v>
      </c>
      <c r="AG77" s="1428">
        <f t="shared" si="44"/>
        <v>56065.573349999999</v>
      </c>
      <c r="AH77" s="1430">
        <f t="shared" si="53"/>
        <v>187213.11335</v>
      </c>
      <c r="AI77" s="1430">
        <f t="shared" si="54"/>
        <v>4852458.9799999995</v>
      </c>
      <c r="AZ77" s="1426">
        <v>33</v>
      </c>
      <c r="BA77" s="1427">
        <f t="shared" si="27"/>
        <v>2755977.1133276112</v>
      </c>
      <c r="BB77" s="1427">
        <f t="shared" si="6"/>
        <v>681716.77285811154</v>
      </c>
      <c r="BC77" s="1428">
        <f t="shared" si="7"/>
        <v>19521.504552737249</v>
      </c>
      <c r="BD77" s="1427">
        <f t="shared" si="28"/>
        <v>701238.27741084876</v>
      </c>
      <c r="BE77" s="1427">
        <f t="shared" si="8"/>
        <v>2074260.3404694996</v>
      </c>
      <c r="BG77" s="1426">
        <v>33</v>
      </c>
      <c r="BH77" s="1427">
        <f t="shared" si="29"/>
        <v>8254785.9357927702</v>
      </c>
      <c r="BI77" s="1427">
        <f t="shared" si="9"/>
        <v>489063.66884582525</v>
      </c>
      <c r="BJ77" s="1428">
        <f t="shared" si="10"/>
        <v>58471.400378532126</v>
      </c>
      <c r="BK77" s="1427">
        <f t="shared" si="30"/>
        <v>547535.06922435737</v>
      </c>
      <c r="BL77" s="1427">
        <f t="shared" si="11"/>
        <v>7765722.2669469453</v>
      </c>
      <c r="BN77" s="1426">
        <v>33</v>
      </c>
      <c r="BO77" s="1427">
        <f t="shared" si="31"/>
        <v>11538361.009026704</v>
      </c>
      <c r="BP77" s="1427">
        <f t="shared" si="12"/>
        <v>374022.22068136785</v>
      </c>
      <c r="BQ77" s="1428">
        <f t="shared" si="13"/>
        <v>81730.057147272499</v>
      </c>
      <c r="BR77" s="1427">
        <f t="shared" si="32"/>
        <v>455752.27782864036</v>
      </c>
      <c r="BS77" s="1427">
        <f t="shared" si="14"/>
        <v>11164338.788345337</v>
      </c>
    </row>
    <row r="78" spans="1:71" ht="14.4" hidden="1">
      <c r="B78" s="905"/>
      <c r="C78" s="905"/>
      <c r="D78" s="905"/>
      <c r="E78" s="905"/>
      <c r="F78" s="905"/>
      <c r="G78" s="907"/>
      <c r="H78" s="1429">
        <v>24</v>
      </c>
      <c r="I78" s="1430">
        <f t="shared" si="45"/>
        <v>131147.53999999914</v>
      </c>
      <c r="J78" s="1430">
        <f>I55/H53</f>
        <v>131147.54</v>
      </c>
      <c r="K78" s="1428">
        <f t="shared" si="37"/>
        <v>1475.4098249999904</v>
      </c>
      <c r="L78" s="1431">
        <f t="shared" si="38"/>
        <v>132622.94982499999</v>
      </c>
      <c r="M78" s="1430">
        <f t="shared" si="39"/>
        <v>-8.7311491370201111E-10</v>
      </c>
      <c r="N78" s="905"/>
      <c r="O78" s="1429">
        <v>24</v>
      </c>
      <c r="P78" s="1430">
        <f t="shared" si="46"/>
        <v>1704918.0199999996</v>
      </c>
      <c r="Q78" s="1430">
        <f>P55/O53</f>
        <v>131147.54</v>
      </c>
      <c r="R78" s="1428">
        <f t="shared" si="40"/>
        <v>19180.327724999996</v>
      </c>
      <c r="S78" s="1430">
        <f t="shared" si="47"/>
        <v>150327.86772500002</v>
      </c>
      <c r="T78" s="1430">
        <f t="shared" si="48"/>
        <v>1573770.4799999995</v>
      </c>
      <c r="U78" s="905"/>
      <c r="V78" s="905"/>
      <c r="W78" s="1429">
        <v>24</v>
      </c>
      <c r="X78" s="1430">
        <f t="shared" si="49"/>
        <v>3278688.4999999991</v>
      </c>
      <c r="Y78" s="1430">
        <f t="shared" si="41"/>
        <v>131147.54</v>
      </c>
      <c r="Z78" s="1428">
        <f t="shared" si="55"/>
        <v>36885.245624999996</v>
      </c>
      <c r="AA78" s="1430">
        <f t="shared" si="50"/>
        <v>168032.78562500002</v>
      </c>
      <c r="AB78" s="1430">
        <f t="shared" si="51"/>
        <v>3147540.959999999</v>
      </c>
      <c r="AC78" s="905"/>
      <c r="AD78" s="1429">
        <v>24</v>
      </c>
      <c r="AE78" s="1430">
        <f t="shared" si="52"/>
        <v>4852458.9799999995</v>
      </c>
      <c r="AF78" s="1430">
        <f t="shared" si="43"/>
        <v>131147.54</v>
      </c>
      <c r="AG78" s="1428">
        <f t="shared" si="44"/>
        <v>54590.163525000004</v>
      </c>
      <c r="AH78" s="1430">
        <f t="shared" si="53"/>
        <v>185737.70352500002</v>
      </c>
      <c r="AI78" s="1430">
        <f t="shared" si="54"/>
        <v>4721311.4399999995</v>
      </c>
      <c r="AZ78" s="1426">
        <v>34</v>
      </c>
      <c r="BA78" s="1427">
        <f t="shared" si="27"/>
        <v>2074260.3404694996</v>
      </c>
      <c r="BB78" s="1427">
        <f t="shared" si="6"/>
        <v>686545.59999918984</v>
      </c>
      <c r="BC78" s="1428">
        <f t="shared" si="7"/>
        <v>14692.677411658957</v>
      </c>
      <c r="BD78" s="1427">
        <f t="shared" si="28"/>
        <v>701238.27741084876</v>
      </c>
      <c r="BE78" s="1427">
        <f t="shared" si="8"/>
        <v>1387714.7404703097</v>
      </c>
      <c r="BG78" s="1426">
        <v>34</v>
      </c>
      <c r="BH78" s="1427">
        <f t="shared" si="29"/>
        <v>7765722.2669469453</v>
      </c>
      <c r="BI78" s="1427">
        <f t="shared" si="9"/>
        <v>492527.86983348319</v>
      </c>
      <c r="BJ78" s="1428">
        <f t="shared" si="10"/>
        <v>55007.199390874201</v>
      </c>
      <c r="BK78" s="1427">
        <f t="shared" si="30"/>
        <v>547535.06922435737</v>
      </c>
      <c r="BL78" s="1427">
        <f t="shared" si="11"/>
        <v>7273194.397113462</v>
      </c>
      <c r="BN78" s="1426">
        <v>34</v>
      </c>
      <c r="BO78" s="1427">
        <f t="shared" si="31"/>
        <v>11164338.788345337</v>
      </c>
      <c r="BP78" s="1427">
        <f t="shared" si="12"/>
        <v>376671.54474452755</v>
      </c>
      <c r="BQ78" s="1428">
        <f t="shared" si="13"/>
        <v>79080.733084112813</v>
      </c>
      <c r="BR78" s="1427">
        <f t="shared" si="32"/>
        <v>455752.27782864036</v>
      </c>
      <c r="BS78" s="1427">
        <f t="shared" si="14"/>
        <v>10787667.24360081</v>
      </c>
    </row>
    <row r="79" spans="1:71" ht="14.4" hidden="1">
      <c r="B79" s="905"/>
      <c r="C79" s="905"/>
      <c r="D79" s="905"/>
      <c r="E79" s="905"/>
      <c r="F79" s="905"/>
      <c r="G79" s="907"/>
      <c r="H79" s="1567" t="s">
        <v>806</v>
      </c>
      <c r="I79" s="1568"/>
      <c r="J79" s="1432">
        <f>SUM(J55:J78)</f>
        <v>3147540.9600000004</v>
      </c>
      <c r="K79" s="1433">
        <f>SUM(K55:K78)</f>
        <v>442622.94750000001</v>
      </c>
      <c r="L79" s="1434">
        <f t="shared" si="38"/>
        <v>3590163.9075000007</v>
      </c>
      <c r="M79" s="1423"/>
      <c r="N79" s="905"/>
      <c r="O79" s="1450">
        <v>25</v>
      </c>
      <c r="P79" s="1430">
        <f t="shared" si="46"/>
        <v>1573770.4799999995</v>
      </c>
      <c r="Q79" s="1430">
        <f>P55/O53</f>
        <v>131147.54</v>
      </c>
      <c r="R79" s="1428">
        <f t="shared" si="40"/>
        <v>17704.917899999997</v>
      </c>
      <c r="S79" s="1430">
        <f t="shared" si="47"/>
        <v>148852.45790000001</v>
      </c>
      <c r="T79" s="1430">
        <f t="shared" si="48"/>
        <v>1442622.9399999995</v>
      </c>
      <c r="U79" s="905"/>
      <c r="V79" s="905"/>
      <c r="W79" s="1450">
        <v>25</v>
      </c>
      <c r="X79" s="1430">
        <f t="shared" si="49"/>
        <v>3147540.959999999</v>
      </c>
      <c r="Y79" s="1430">
        <f t="shared" si="41"/>
        <v>131147.54</v>
      </c>
      <c r="Z79" s="1428">
        <f t="shared" si="55"/>
        <v>35409.835799999993</v>
      </c>
      <c r="AA79" s="1430">
        <f t="shared" si="50"/>
        <v>166557.37580000001</v>
      </c>
      <c r="AB79" s="1430">
        <f t="shared" si="51"/>
        <v>3016393.419999999</v>
      </c>
      <c r="AC79" s="905"/>
      <c r="AD79" s="1450">
        <v>25</v>
      </c>
      <c r="AE79" s="1430">
        <f t="shared" si="52"/>
        <v>4721311.4399999995</v>
      </c>
      <c r="AF79" s="1430">
        <f t="shared" si="43"/>
        <v>131147.54</v>
      </c>
      <c r="AG79" s="1428">
        <f t="shared" si="44"/>
        <v>53114.753700000001</v>
      </c>
      <c r="AH79" s="1430">
        <f t="shared" si="53"/>
        <v>184262.29370000001</v>
      </c>
      <c r="AI79" s="1430">
        <f t="shared" si="54"/>
        <v>4590163.8999999994</v>
      </c>
      <c r="AZ79" s="1426">
        <v>35</v>
      </c>
      <c r="BA79" s="1427">
        <f t="shared" si="27"/>
        <v>1387714.7404703097</v>
      </c>
      <c r="BB79" s="1427">
        <f t="shared" si="6"/>
        <v>691408.63133251737</v>
      </c>
      <c r="BC79" s="1428">
        <f t="shared" si="7"/>
        <v>9829.6460783313614</v>
      </c>
      <c r="BD79" s="1427">
        <f t="shared" si="28"/>
        <v>701238.27741084876</v>
      </c>
      <c r="BE79" s="1427">
        <f t="shared" si="8"/>
        <v>696306.10913779237</v>
      </c>
      <c r="BG79" s="1426">
        <v>35</v>
      </c>
      <c r="BH79" s="1427">
        <f t="shared" si="29"/>
        <v>7273194.397113462</v>
      </c>
      <c r="BI79" s="1427">
        <f t="shared" si="9"/>
        <v>496016.60891147034</v>
      </c>
      <c r="BJ79" s="1428">
        <f t="shared" si="10"/>
        <v>51518.460312887029</v>
      </c>
      <c r="BK79" s="1427">
        <f t="shared" si="30"/>
        <v>547535.06922435737</v>
      </c>
      <c r="BL79" s="1427">
        <f t="shared" si="11"/>
        <v>6777177.7882019915</v>
      </c>
      <c r="BN79" s="1426">
        <v>35</v>
      </c>
      <c r="BO79" s="1427">
        <f t="shared" si="31"/>
        <v>10787667.24360081</v>
      </c>
      <c r="BP79" s="1427">
        <f t="shared" si="12"/>
        <v>379339.63485313463</v>
      </c>
      <c r="BQ79" s="1428">
        <f t="shared" si="13"/>
        <v>76412.642975505747</v>
      </c>
      <c r="BR79" s="1427">
        <f t="shared" si="32"/>
        <v>455752.27782864036</v>
      </c>
      <c r="BS79" s="1427">
        <f t="shared" si="14"/>
        <v>10408327.608747676</v>
      </c>
    </row>
    <row r="80" spans="1:71" ht="14.4" hidden="1">
      <c r="B80" s="905"/>
      <c r="C80" s="905"/>
      <c r="D80" s="905"/>
      <c r="E80" s="905"/>
      <c r="F80" s="905"/>
      <c r="G80" s="907"/>
      <c r="H80" s="905"/>
      <c r="I80" s="905"/>
      <c r="J80" s="905"/>
      <c r="K80" s="905"/>
      <c r="L80" s="905"/>
      <c r="M80" s="905"/>
      <c r="N80" s="905"/>
      <c r="O80" s="1429">
        <v>26</v>
      </c>
      <c r="P80" s="1430">
        <f t="shared" si="46"/>
        <v>1442622.9399999995</v>
      </c>
      <c r="Q80" s="1430">
        <f>P55/O53</f>
        <v>131147.54</v>
      </c>
      <c r="R80" s="1428">
        <f t="shared" si="40"/>
        <v>16229.508074999996</v>
      </c>
      <c r="S80" s="1430">
        <f t="shared" si="47"/>
        <v>147377.048075</v>
      </c>
      <c r="T80" s="1430">
        <f t="shared" si="48"/>
        <v>1311475.3999999994</v>
      </c>
      <c r="U80" s="905"/>
      <c r="V80" s="905"/>
      <c r="W80" s="1429">
        <v>26</v>
      </c>
      <c r="X80" s="1430">
        <f t="shared" si="49"/>
        <v>3016393.419999999</v>
      </c>
      <c r="Y80" s="1430">
        <f t="shared" si="41"/>
        <v>131147.54</v>
      </c>
      <c r="Z80" s="1428">
        <f t="shared" si="55"/>
        <v>33934.425974999991</v>
      </c>
      <c r="AA80" s="1430">
        <f t="shared" si="50"/>
        <v>165081.965975</v>
      </c>
      <c r="AB80" s="1430">
        <f t="shared" si="51"/>
        <v>2885245.879999999</v>
      </c>
      <c r="AC80" s="905"/>
      <c r="AD80" s="1429">
        <v>26</v>
      </c>
      <c r="AE80" s="1430">
        <f t="shared" si="52"/>
        <v>4590163.8999999994</v>
      </c>
      <c r="AF80" s="1430">
        <f t="shared" si="43"/>
        <v>131147.54</v>
      </c>
      <c r="AG80" s="1428">
        <f t="shared" si="44"/>
        <v>51639.343874999999</v>
      </c>
      <c r="AH80" s="1430">
        <f t="shared" si="53"/>
        <v>182786.883875</v>
      </c>
      <c r="AI80" s="1430">
        <f t="shared" si="54"/>
        <v>4459016.3599999994</v>
      </c>
      <c r="AZ80" s="1426">
        <v>36</v>
      </c>
      <c r="BA80" s="1427">
        <f t="shared" si="27"/>
        <v>696306.10913779237</v>
      </c>
      <c r="BB80" s="1427">
        <f t="shared" si="6"/>
        <v>696306.10913778935</v>
      </c>
      <c r="BC80" s="1428">
        <f t="shared" si="7"/>
        <v>4932.1682730593629</v>
      </c>
      <c r="BD80" s="1427">
        <f t="shared" si="28"/>
        <v>701238.27741084876</v>
      </c>
      <c r="BE80" s="1427">
        <f t="shared" si="8"/>
        <v>3.0267983675003052E-9</v>
      </c>
      <c r="BG80" s="1426">
        <v>36</v>
      </c>
      <c r="BH80" s="1427">
        <f t="shared" si="29"/>
        <v>6777177.7882019915</v>
      </c>
      <c r="BI80" s="1427">
        <f t="shared" si="9"/>
        <v>499530.05989125994</v>
      </c>
      <c r="BJ80" s="1428">
        <f t="shared" si="10"/>
        <v>48005.009333097441</v>
      </c>
      <c r="BK80" s="1427">
        <f t="shared" si="30"/>
        <v>547535.06922435737</v>
      </c>
      <c r="BL80" s="1427">
        <f t="shared" si="11"/>
        <v>6277647.7283107312</v>
      </c>
      <c r="BN80" s="1426">
        <v>36</v>
      </c>
      <c r="BO80" s="1427">
        <f t="shared" si="31"/>
        <v>10408327.608747676</v>
      </c>
      <c r="BP80" s="1427">
        <f t="shared" si="12"/>
        <v>382026.62393334432</v>
      </c>
      <c r="BQ80" s="1428">
        <f t="shared" si="13"/>
        <v>73725.65389529604</v>
      </c>
      <c r="BR80" s="1427">
        <f t="shared" si="32"/>
        <v>455752.27782864036</v>
      </c>
      <c r="BS80" s="1427">
        <f t="shared" si="14"/>
        <v>10026300.984814331</v>
      </c>
    </row>
    <row r="81" spans="1:71" ht="14.4" hidden="1">
      <c r="B81" s="905"/>
      <c r="C81" s="905"/>
      <c r="D81" s="905"/>
      <c r="E81" s="1434"/>
      <c r="F81" s="1423"/>
      <c r="G81" s="907"/>
      <c r="H81" s="905"/>
      <c r="I81" s="905"/>
      <c r="J81" s="905"/>
      <c r="K81" s="905"/>
      <c r="L81" s="905"/>
      <c r="M81" s="905"/>
      <c r="N81" s="905"/>
      <c r="O81" s="1429">
        <v>27</v>
      </c>
      <c r="P81" s="1430">
        <f t="shared" si="46"/>
        <v>1311475.3999999994</v>
      </c>
      <c r="Q81" s="1430">
        <f>P55/O53</f>
        <v>131147.54</v>
      </c>
      <c r="R81" s="1428">
        <f t="shared" si="40"/>
        <v>14754.098249999995</v>
      </c>
      <c r="S81" s="1430">
        <f t="shared" si="47"/>
        <v>145901.63825000002</v>
      </c>
      <c r="T81" s="1430">
        <f t="shared" si="48"/>
        <v>1180327.8599999994</v>
      </c>
      <c r="U81" s="905"/>
      <c r="V81" s="905"/>
      <c r="W81" s="1429">
        <v>27</v>
      </c>
      <c r="X81" s="1430">
        <f t="shared" si="49"/>
        <v>2885245.879999999</v>
      </c>
      <c r="Y81" s="1430">
        <f t="shared" si="41"/>
        <v>131147.54</v>
      </c>
      <c r="Z81" s="1428">
        <f t="shared" si="55"/>
        <v>32459.016149999992</v>
      </c>
      <c r="AA81" s="1430">
        <f t="shared" si="50"/>
        <v>163606.55614999999</v>
      </c>
      <c r="AB81" s="1430">
        <f t="shared" si="51"/>
        <v>2754098.3399999989</v>
      </c>
      <c r="AC81" s="905"/>
      <c r="AD81" s="1429">
        <v>27</v>
      </c>
      <c r="AE81" s="1430">
        <f t="shared" si="52"/>
        <v>4459016.3599999994</v>
      </c>
      <c r="AF81" s="1430">
        <f t="shared" si="43"/>
        <v>131147.54</v>
      </c>
      <c r="AG81" s="1428">
        <f t="shared" si="44"/>
        <v>50163.934049999996</v>
      </c>
      <c r="AH81" s="1430">
        <f t="shared" si="53"/>
        <v>181311.47405000002</v>
      </c>
      <c r="AI81" s="1430">
        <f t="shared" si="54"/>
        <v>4327868.8199999994</v>
      </c>
      <c r="AZ81" s="1569" t="s">
        <v>806</v>
      </c>
      <c r="BA81" s="1569"/>
      <c r="BB81" s="1435">
        <f>SUM(BB45:BB80)</f>
        <v>22213905.000000007</v>
      </c>
      <c r="BC81" s="1436">
        <f>SUM(BC45:BC80)</f>
        <v>3030672.9867905532</v>
      </c>
      <c r="BD81" s="1434"/>
      <c r="BE81" s="1426"/>
      <c r="BG81" s="1426">
        <v>37</v>
      </c>
      <c r="BH81" s="1427">
        <f t="shared" si="29"/>
        <v>6277647.7283107312</v>
      </c>
      <c r="BI81" s="1427">
        <f t="shared" si="9"/>
        <v>503068.39781548968</v>
      </c>
      <c r="BJ81" s="1428">
        <f t="shared" si="10"/>
        <v>44466.671408867682</v>
      </c>
      <c r="BK81" s="1427">
        <f t="shared" si="30"/>
        <v>547535.06922435737</v>
      </c>
      <c r="BL81" s="1427">
        <f t="shared" si="11"/>
        <v>5774579.330495242</v>
      </c>
      <c r="BN81" s="1426">
        <v>37</v>
      </c>
      <c r="BO81" s="1427">
        <f t="shared" si="31"/>
        <v>10026300.984814331</v>
      </c>
      <c r="BP81" s="1427">
        <f t="shared" si="12"/>
        <v>384732.64585287217</v>
      </c>
      <c r="BQ81" s="1428">
        <f t="shared" si="13"/>
        <v>71019.631975768178</v>
      </c>
      <c r="BR81" s="1427">
        <f t="shared" si="32"/>
        <v>455752.27782864036</v>
      </c>
      <c r="BS81" s="1427">
        <f t="shared" si="14"/>
        <v>9641568.3389614597</v>
      </c>
    </row>
    <row r="82" spans="1:71" ht="14.4" hidden="1">
      <c r="B82" s="905"/>
      <c r="C82" s="905"/>
      <c r="D82" s="905"/>
      <c r="E82" s="905"/>
      <c r="F82" s="905"/>
      <c r="G82" s="905"/>
      <c r="H82" s="905"/>
      <c r="I82" s="905"/>
      <c r="J82" s="905"/>
      <c r="K82" s="905"/>
      <c r="L82" s="905"/>
      <c r="M82" s="905"/>
      <c r="N82" s="905"/>
      <c r="O82" s="1429">
        <v>28</v>
      </c>
      <c r="P82" s="1430">
        <f t="shared" si="46"/>
        <v>1180327.8599999994</v>
      </c>
      <c r="Q82" s="1430">
        <f>P55/O53</f>
        <v>131147.54</v>
      </c>
      <c r="R82" s="1428">
        <f t="shared" si="40"/>
        <v>13278.688424999995</v>
      </c>
      <c r="S82" s="1430">
        <f t="shared" si="47"/>
        <v>144426.22842500001</v>
      </c>
      <c r="T82" s="1430">
        <f t="shared" si="48"/>
        <v>1049180.3199999994</v>
      </c>
      <c r="U82" s="905"/>
      <c r="V82" s="905"/>
      <c r="W82" s="1429">
        <v>28</v>
      </c>
      <c r="X82" s="1430">
        <f t="shared" si="49"/>
        <v>2754098.3399999989</v>
      </c>
      <c r="Y82" s="1430">
        <f t="shared" si="41"/>
        <v>131147.54</v>
      </c>
      <c r="Z82" s="1428">
        <f t="shared" si="55"/>
        <v>30983.60632499999</v>
      </c>
      <c r="AA82" s="1430">
        <f t="shared" si="50"/>
        <v>162131.14632500001</v>
      </c>
      <c r="AB82" s="1430">
        <f t="shared" si="51"/>
        <v>2622950.7999999989</v>
      </c>
      <c r="AC82" s="905"/>
      <c r="AD82" s="1429">
        <v>28</v>
      </c>
      <c r="AE82" s="1430">
        <f t="shared" si="52"/>
        <v>4327868.8199999994</v>
      </c>
      <c r="AF82" s="1430">
        <f t="shared" si="43"/>
        <v>131147.54</v>
      </c>
      <c r="AG82" s="1428">
        <f t="shared" si="44"/>
        <v>48688.524225000001</v>
      </c>
      <c r="AH82" s="1430">
        <f t="shared" si="53"/>
        <v>179836.06422500001</v>
      </c>
      <c r="AI82" s="1430">
        <f t="shared" si="54"/>
        <v>4196721.2799999993</v>
      </c>
      <c r="BG82" s="1426">
        <v>38</v>
      </c>
      <c r="BH82" s="1427">
        <f t="shared" si="29"/>
        <v>5774579.330495242</v>
      </c>
      <c r="BI82" s="1427">
        <f t="shared" si="9"/>
        <v>506631.79896668275</v>
      </c>
      <c r="BJ82" s="1428">
        <f t="shared" si="10"/>
        <v>40903.270257674631</v>
      </c>
      <c r="BK82" s="1427">
        <f t="shared" si="30"/>
        <v>547535.06922435737</v>
      </c>
      <c r="BL82" s="1427">
        <f t="shared" si="11"/>
        <v>5267947.5315285595</v>
      </c>
      <c r="BN82" s="1426">
        <v>38</v>
      </c>
      <c r="BO82" s="1427">
        <f t="shared" si="31"/>
        <v>9641568.3389614597</v>
      </c>
      <c r="BP82" s="1427">
        <f t="shared" si="12"/>
        <v>387457.83542766335</v>
      </c>
      <c r="BQ82" s="1428">
        <f t="shared" si="13"/>
        <v>68294.442400977015</v>
      </c>
      <c r="BR82" s="1427">
        <f t="shared" si="32"/>
        <v>455752.27782864036</v>
      </c>
      <c r="BS82" s="1427">
        <f t="shared" si="14"/>
        <v>9254110.5035337955</v>
      </c>
    </row>
    <row r="83" spans="1:71" ht="14.4" hidden="1">
      <c r="B83" s="905"/>
      <c r="C83" s="905"/>
      <c r="D83" s="905"/>
      <c r="E83" s="905"/>
      <c r="F83" s="905"/>
      <c r="G83" s="905"/>
      <c r="H83" s="905"/>
      <c r="I83" s="905"/>
      <c r="J83" s="905"/>
      <c r="K83" s="905"/>
      <c r="L83" s="905"/>
      <c r="M83" s="905"/>
      <c r="N83" s="905"/>
      <c r="O83" s="1429">
        <v>29</v>
      </c>
      <c r="P83" s="1430">
        <f t="shared" si="46"/>
        <v>1049180.3199999994</v>
      </c>
      <c r="Q83" s="1430">
        <f>P55/O53</f>
        <v>131147.54</v>
      </c>
      <c r="R83" s="1428">
        <f t="shared" si="40"/>
        <v>11803.278599999994</v>
      </c>
      <c r="S83" s="1430">
        <f t="shared" si="47"/>
        <v>142950.8186</v>
      </c>
      <c r="T83" s="1430">
        <f t="shared" si="48"/>
        <v>918032.77999999933</v>
      </c>
      <c r="U83" s="905"/>
      <c r="V83" s="905"/>
      <c r="W83" s="1429">
        <v>29</v>
      </c>
      <c r="X83" s="1430">
        <f t="shared" si="49"/>
        <v>2622950.7999999989</v>
      </c>
      <c r="Y83" s="1430">
        <f t="shared" si="41"/>
        <v>131147.54</v>
      </c>
      <c r="Z83" s="1428">
        <f t="shared" si="55"/>
        <v>29508.196499999991</v>
      </c>
      <c r="AA83" s="1430">
        <f t="shared" si="50"/>
        <v>160655.7365</v>
      </c>
      <c r="AB83" s="1430">
        <f t="shared" si="51"/>
        <v>2491803.2599999988</v>
      </c>
      <c r="AC83" s="905"/>
      <c r="AD83" s="1429">
        <v>29</v>
      </c>
      <c r="AE83" s="1430">
        <f t="shared" si="52"/>
        <v>4196721.2799999993</v>
      </c>
      <c r="AF83" s="1430">
        <f t="shared" si="43"/>
        <v>131147.54</v>
      </c>
      <c r="AG83" s="1428">
        <f t="shared" si="44"/>
        <v>47213.114399999999</v>
      </c>
      <c r="AH83" s="1430">
        <f t="shared" si="53"/>
        <v>178360.6544</v>
      </c>
      <c r="AI83" s="1430">
        <f t="shared" si="54"/>
        <v>4065573.7399999993</v>
      </c>
      <c r="BG83" s="1426">
        <v>39</v>
      </c>
      <c r="BH83" s="1427">
        <f t="shared" si="29"/>
        <v>5267947.5315285595</v>
      </c>
      <c r="BI83" s="1427">
        <f t="shared" si="9"/>
        <v>510220.44087603007</v>
      </c>
      <c r="BJ83" s="1428">
        <f t="shared" si="10"/>
        <v>37314.6283483273</v>
      </c>
      <c r="BK83" s="1427">
        <f t="shared" si="30"/>
        <v>547535.06922435737</v>
      </c>
      <c r="BL83" s="1427">
        <f t="shared" si="11"/>
        <v>4757727.0906525292</v>
      </c>
      <c r="BN83" s="1426">
        <v>39</v>
      </c>
      <c r="BO83" s="1427">
        <f t="shared" si="31"/>
        <v>9254110.5035337955</v>
      </c>
      <c r="BP83" s="1427">
        <f t="shared" si="12"/>
        <v>390202.3284286093</v>
      </c>
      <c r="BQ83" s="1428">
        <f t="shared" si="13"/>
        <v>65549.949400031051</v>
      </c>
      <c r="BR83" s="1427">
        <f t="shared" si="32"/>
        <v>455752.27782864036</v>
      </c>
      <c r="BS83" s="1427">
        <f t="shared" si="14"/>
        <v>8863908.1751051862</v>
      </c>
    </row>
    <row r="84" spans="1:71" ht="14.4" hidden="1">
      <c r="A84" s="905"/>
      <c r="B84" s="905"/>
      <c r="C84" s="905"/>
      <c r="D84" s="905"/>
      <c r="E84" s="905"/>
      <c r="F84" s="905"/>
      <c r="G84" s="905"/>
      <c r="H84" s="905"/>
      <c r="I84" s="905"/>
      <c r="J84" s="905"/>
      <c r="K84" s="905"/>
      <c r="L84" s="905"/>
      <c r="M84" s="905"/>
      <c r="N84" s="905"/>
      <c r="O84" s="1429">
        <v>30</v>
      </c>
      <c r="P84" s="1430">
        <f t="shared" si="46"/>
        <v>918032.77999999933</v>
      </c>
      <c r="Q84" s="1430">
        <f>P55/O53</f>
        <v>131147.54</v>
      </c>
      <c r="R84" s="1428">
        <f t="shared" si="40"/>
        <v>10327.868774999994</v>
      </c>
      <c r="S84" s="1430">
        <f t="shared" si="47"/>
        <v>141475.40877499999</v>
      </c>
      <c r="T84" s="1430">
        <f t="shared" si="48"/>
        <v>786885.23999999929</v>
      </c>
      <c r="U84" s="905"/>
      <c r="V84" s="905"/>
      <c r="W84" s="1429">
        <v>30</v>
      </c>
      <c r="X84" s="1430">
        <f t="shared" si="49"/>
        <v>2491803.2599999988</v>
      </c>
      <c r="Y84" s="1430">
        <f t="shared" si="41"/>
        <v>131147.54</v>
      </c>
      <c r="Z84" s="1428">
        <f t="shared" si="55"/>
        <v>28032.786674999992</v>
      </c>
      <c r="AA84" s="1430">
        <f t="shared" si="50"/>
        <v>159180.32667499999</v>
      </c>
      <c r="AB84" s="1430">
        <f t="shared" si="51"/>
        <v>2360655.7199999988</v>
      </c>
      <c r="AC84" s="905"/>
      <c r="AD84" s="1429">
        <v>30</v>
      </c>
      <c r="AE84" s="1430">
        <f t="shared" si="52"/>
        <v>4065573.7399999993</v>
      </c>
      <c r="AF84" s="1430">
        <f t="shared" si="43"/>
        <v>131147.54</v>
      </c>
      <c r="AG84" s="1428">
        <f t="shared" si="44"/>
        <v>45737.704574999996</v>
      </c>
      <c r="AH84" s="1430">
        <f t="shared" si="53"/>
        <v>176885.24457500002</v>
      </c>
      <c r="AI84" s="1430">
        <f t="shared" si="54"/>
        <v>3934426.1999999993</v>
      </c>
      <c r="BG84" s="1426">
        <v>40</v>
      </c>
      <c r="BH84" s="1427">
        <f t="shared" si="29"/>
        <v>4757727.0906525292</v>
      </c>
      <c r="BI84" s="1427">
        <f t="shared" si="9"/>
        <v>513834.50233223528</v>
      </c>
      <c r="BJ84" s="1428">
        <f t="shared" si="10"/>
        <v>33700.566892122086</v>
      </c>
      <c r="BK84" s="1427">
        <f t="shared" si="30"/>
        <v>547535.06922435737</v>
      </c>
      <c r="BL84" s="1427">
        <f t="shared" si="11"/>
        <v>4243892.5883202935</v>
      </c>
      <c r="BN84" s="1426">
        <v>40</v>
      </c>
      <c r="BO84" s="1427">
        <f t="shared" si="31"/>
        <v>8863908.1751051862</v>
      </c>
      <c r="BP84" s="1427">
        <f t="shared" si="12"/>
        <v>392966.26158831199</v>
      </c>
      <c r="BQ84" s="1428">
        <f t="shared" si="13"/>
        <v>62786.016240328405</v>
      </c>
      <c r="BR84" s="1427">
        <f t="shared" si="32"/>
        <v>455752.27782864036</v>
      </c>
      <c r="BS84" s="1427">
        <f t="shared" si="14"/>
        <v>8470941.9135168735</v>
      </c>
    </row>
    <row r="85" spans="1:71" ht="14.4" hidden="1">
      <c r="A85" s="905"/>
      <c r="B85" s="905"/>
      <c r="C85" s="905"/>
      <c r="D85" s="905"/>
      <c r="E85" s="905"/>
      <c r="F85" s="905"/>
      <c r="G85" s="905"/>
      <c r="H85" s="905"/>
      <c r="I85" s="905"/>
      <c r="J85" s="905"/>
      <c r="K85" s="905"/>
      <c r="L85" s="905"/>
      <c r="M85" s="905"/>
      <c r="N85" s="905"/>
      <c r="O85" s="1429">
        <v>31</v>
      </c>
      <c r="P85" s="1430">
        <f t="shared" si="46"/>
        <v>786885.23999999929</v>
      </c>
      <c r="Q85" s="1430">
        <f>P55/O53</f>
        <v>131147.54</v>
      </c>
      <c r="R85" s="1428">
        <f t="shared" si="40"/>
        <v>8852.4589499999929</v>
      </c>
      <c r="S85" s="1430">
        <f t="shared" si="47"/>
        <v>139999.99895000001</v>
      </c>
      <c r="T85" s="1430">
        <f t="shared" si="48"/>
        <v>655737.69999999925</v>
      </c>
      <c r="U85" s="905"/>
      <c r="V85" s="905"/>
      <c r="W85" s="1429">
        <v>31</v>
      </c>
      <c r="X85" s="1430">
        <f t="shared" si="49"/>
        <v>2360655.7199999988</v>
      </c>
      <c r="Y85" s="1430">
        <f t="shared" si="41"/>
        <v>131147.54</v>
      </c>
      <c r="Z85" s="1428">
        <f t="shared" si="55"/>
        <v>26557.37684999999</v>
      </c>
      <c r="AA85" s="1430">
        <f t="shared" si="50"/>
        <v>157704.91685000001</v>
      </c>
      <c r="AB85" s="1430">
        <f t="shared" si="51"/>
        <v>2229508.1799999988</v>
      </c>
      <c r="AC85" s="905"/>
      <c r="AD85" s="1429">
        <v>31</v>
      </c>
      <c r="AE85" s="1430">
        <f t="shared" si="52"/>
        <v>3934426.1999999993</v>
      </c>
      <c r="AF85" s="1430">
        <f t="shared" si="43"/>
        <v>131147.54</v>
      </c>
      <c r="AG85" s="1428">
        <f t="shared" si="44"/>
        <v>44262.294749999994</v>
      </c>
      <c r="AH85" s="1430">
        <f t="shared" si="53"/>
        <v>175409.83475000001</v>
      </c>
      <c r="AI85" s="1430">
        <f t="shared" si="54"/>
        <v>3803278.6599999992</v>
      </c>
      <c r="BG85" s="1426">
        <v>41</v>
      </c>
      <c r="BH85" s="1427">
        <f t="shared" si="29"/>
        <v>4243892.5883202935</v>
      </c>
      <c r="BI85" s="1427">
        <f t="shared" si="9"/>
        <v>517474.16339042195</v>
      </c>
      <c r="BJ85" s="1428">
        <f t="shared" si="10"/>
        <v>30060.905833935416</v>
      </c>
      <c r="BK85" s="1427">
        <f t="shared" si="30"/>
        <v>547535.06922435737</v>
      </c>
      <c r="BL85" s="1427">
        <f t="shared" si="11"/>
        <v>3726418.4249298717</v>
      </c>
      <c r="BN85" s="1426">
        <v>41</v>
      </c>
      <c r="BO85" s="1427">
        <f t="shared" si="31"/>
        <v>8470941.9135168735</v>
      </c>
      <c r="BP85" s="1427">
        <f t="shared" si="12"/>
        <v>395749.77260789584</v>
      </c>
      <c r="BQ85" s="1428">
        <f t="shared" si="13"/>
        <v>60002.505220744526</v>
      </c>
      <c r="BR85" s="1427">
        <f t="shared" si="32"/>
        <v>455752.27782864036</v>
      </c>
      <c r="BS85" s="1427">
        <f t="shared" si="14"/>
        <v>8075192.1409089779</v>
      </c>
    </row>
    <row r="86" spans="1:71" ht="14.4" hidden="1">
      <c r="A86" s="905"/>
      <c r="B86" s="905"/>
      <c r="C86" s="905"/>
      <c r="D86" s="905"/>
      <c r="E86" s="905"/>
      <c r="F86" s="905"/>
      <c r="G86" s="905"/>
      <c r="H86" s="905"/>
      <c r="I86" s="905"/>
      <c r="J86" s="905"/>
      <c r="K86" s="905"/>
      <c r="L86" s="905"/>
      <c r="M86" s="905"/>
      <c r="N86" s="905"/>
      <c r="O86" s="1429">
        <v>32</v>
      </c>
      <c r="P86" s="1430">
        <f t="shared" si="46"/>
        <v>655737.69999999925</v>
      </c>
      <c r="Q86" s="1430">
        <f>P55/O53</f>
        <v>131147.54</v>
      </c>
      <c r="R86" s="1428">
        <f t="shared" si="40"/>
        <v>7377.0491249999923</v>
      </c>
      <c r="S86" s="1430">
        <f t="shared" si="47"/>
        <v>138524.589125</v>
      </c>
      <c r="T86" s="1430">
        <f t="shared" si="48"/>
        <v>524590.15999999922</v>
      </c>
      <c r="U86" s="905"/>
      <c r="V86" s="905"/>
      <c r="W86" s="1429">
        <v>32</v>
      </c>
      <c r="X86" s="1430">
        <f t="shared" si="49"/>
        <v>2229508.1799999988</v>
      </c>
      <c r="Y86" s="1430">
        <f t="shared" si="41"/>
        <v>131147.54</v>
      </c>
      <c r="Z86" s="1428">
        <f t="shared" si="55"/>
        <v>25081.967024999991</v>
      </c>
      <c r="AA86" s="1430">
        <f t="shared" si="50"/>
        <v>156229.507025</v>
      </c>
      <c r="AB86" s="1430">
        <f t="shared" si="51"/>
        <v>2098360.6399999987</v>
      </c>
      <c r="AC86" s="905"/>
      <c r="AD86" s="1429">
        <v>32</v>
      </c>
      <c r="AE86" s="1430">
        <f t="shared" si="52"/>
        <v>3803278.6599999992</v>
      </c>
      <c r="AF86" s="1430">
        <f t="shared" si="43"/>
        <v>131147.54</v>
      </c>
      <c r="AG86" s="1428">
        <f t="shared" si="44"/>
        <v>42786.884924999998</v>
      </c>
      <c r="AH86" s="1430">
        <f t="shared" si="53"/>
        <v>173934.424925</v>
      </c>
      <c r="AI86" s="1430">
        <f t="shared" si="54"/>
        <v>3672131.1199999992</v>
      </c>
      <c r="BG86" s="1426">
        <v>42</v>
      </c>
      <c r="BH86" s="1427">
        <f t="shared" si="29"/>
        <v>3726418.4249298717</v>
      </c>
      <c r="BI86" s="1427">
        <f t="shared" si="9"/>
        <v>521139.60538110411</v>
      </c>
      <c r="BJ86" s="1428">
        <f t="shared" si="10"/>
        <v>26395.463843253259</v>
      </c>
      <c r="BK86" s="1427">
        <f t="shared" si="30"/>
        <v>547535.06922435737</v>
      </c>
      <c r="BL86" s="1427">
        <f t="shared" si="11"/>
        <v>3205278.8195487675</v>
      </c>
      <c r="BN86" s="1426">
        <v>42</v>
      </c>
      <c r="BO86" s="1427">
        <f t="shared" si="31"/>
        <v>8075192.1409089779</v>
      </c>
      <c r="BP86" s="1427">
        <f t="shared" si="12"/>
        <v>398553.00016386842</v>
      </c>
      <c r="BQ86" s="1428">
        <f t="shared" si="13"/>
        <v>57199.277664771929</v>
      </c>
      <c r="BR86" s="1427">
        <f t="shared" si="32"/>
        <v>455752.27782864036</v>
      </c>
      <c r="BS86" s="1427">
        <f t="shared" si="14"/>
        <v>7676639.1407451099</v>
      </c>
    </row>
    <row r="87" spans="1:71" ht="14.4" hidden="1">
      <c r="A87" s="905"/>
      <c r="B87" s="905"/>
      <c r="C87" s="905"/>
      <c r="D87" s="905"/>
      <c r="E87" s="905"/>
      <c r="F87" s="905"/>
      <c r="G87" s="905"/>
      <c r="H87" s="905"/>
      <c r="I87" s="905"/>
      <c r="J87" s="905"/>
      <c r="K87" s="905"/>
      <c r="L87" s="905"/>
      <c r="M87" s="905"/>
      <c r="N87" s="905"/>
      <c r="O87" s="1429">
        <v>33</v>
      </c>
      <c r="P87" s="1430">
        <f t="shared" si="46"/>
        <v>524590.15999999922</v>
      </c>
      <c r="Q87" s="1430">
        <f>P55/O53</f>
        <v>131147.54</v>
      </c>
      <c r="R87" s="1428">
        <f t="shared" si="40"/>
        <v>5901.6392999999916</v>
      </c>
      <c r="S87" s="1430">
        <f t="shared" si="47"/>
        <v>137049.17929999999</v>
      </c>
      <c r="T87" s="1430">
        <f t="shared" si="48"/>
        <v>393442.61999999918</v>
      </c>
      <c r="U87" s="905"/>
      <c r="V87" s="905"/>
      <c r="W87" s="1429">
        <v>33</v>
      </c>
      <c r="X87" s="1430">
        <f t="shared" si="49"/>
        <v>2098360.6399999987</v>
      </c>
      <c r="Y87" s="1430">
        <f t="shared" si="41"/>
        <v>131147.54</v>
      </c>
      <c r="Z87" s="1428">
        <f t="shared" si="55"/>
        <v>23606.557199999988</v>
      </c>
      <c r="AA87" s="1430">
        <f t="shared" si="50"/>
        <v>154754.09719999999</v>
      </c>
      <c r="AB87" s="1430">
        <f t="shared" si="51"/>
        <v>1967213.0999999987</v>
      </c>
      <c r="AC87" s="905"/>
      <c r="AD87" s="1429">
        <v>33</v>
      </c>
      <c r="AE87" s="1430">
        <f t="shared" si="52"/>
        <v>3672131.1199999992</v>
      </c>
      <c r="AF87" s="1430">
        <f t="shared" si="43"/>
        <v>131147.54</v>
      </c>
      <c r="AG87" s="1428">
        <f t="shared" si="44"/>
        <v>41311.475099999996</v>
      </c>
      <c r="AH87" s="1430">
        <f t="shared" si="53"/>
        <v>172459.01510000002</v>
      </c>
      <c r="AI87" s="1430">
        <f t="shared" si="54"/>
        <v>3540983.5799999991</v>
      </c>
      <c r="BG87" s="1426">
        <v>43</v>
      </c>
      <c r="BH87" s="1427">
        <f t="shared" si="29"/>
        <v>3205278.8195487675</v>
      </c>
      <c r="BI87" s="1427">
        <f t="shared" si="9"/>
        <v>524831.01091922028</v>
      </c>
      <c r="BJ87" s="1428">
        <f t="shared" si="10"/>
        <v>22704.058305137103</v>
      </c>
      <c r="BK87" s="1427">
        <f t="shared" si="30"/>
        <v>547535.06922435737</v>
      </c>
      <c r="BL87" s="1427">
        <f t="shared" si="11"/>
        <v>2680447.8086295472</v>
      </c>
      <c r="BN87" s="1426">
        <v>43</v>
      </c>
      <c r="BO87" s="1427">
        <f t="shared" si="31"/>
        <v>7676639.1407451099</v>
      </c>
      <c r="BP87" s="1427">
        <f t="shared" si="12"/>
        <v>401376.08391502919</v>
      </c>
      <c r="BQ87" s="1428">
        <f t="shared" si="13"/>
        <v>54376.193913611198</v>
      </c>
      <c r="BR87" s="1427">
        <f t="shared" si="32"/>
        <v>455752.27782864036</v>
      </c>
      <c r="BS87" s="1427">
        <f t="shared" si="14"/>
        <v>7275263.0568300802</v>
      </c>
    </row>
    <row r="88" spans="1:71" ht="14.4" hidden="1">
      <c r="A88" s="905"/>
      <c r="B88" s="905"/>
      <c r="C88" s="905"/>
      <c r="D88" s="905"/>
      <c r="E88" s="905"/>
      <c r="F88" s="905"/>
      <c r="G88" s="905"/>
      <c r="H88" s="905"/>
      <c r="I88" s="905"/>
      <c r="J88" s="905"/>
      <c r="K88" s="905"/>
      <c r="L88" s="905"/>
      <c r="M88" s="905"/>
      <c r="N88" s="905"/>
      <c r="O88" s="1429">
        <v>34</v>
      </c>
      <c r="P88" s="1430">
        <f t="shared" si="46"/>
        <v>393442.61999999918</v>
      </c>
      <c r="Q88" s="1430">
        <f>P55/O53</f>
        <v>131147.54</v>
      </c>
      <c r="R88" s="1428">
        <f t="shared" si="40"/>
        <v>4426.229474999991</v>
      </c>
      <c r="S88" s="1430">
        <f t="shared" si="47"/>
        <v>135573.76947500001</v>
      </c>
      <c r="T88" s="1430">
        <f t="shared" si="48"/>
        <v>262295.07999999914</v>
      </c>
      <c r="U88" s="905"/>
      <c r="V88" s="905"/>
      <c r="W88" s="1429">
        <v>34</v>
      </c>
      <c r="X88" s="1430">
        <f t="shared" si="49"/>
        <v>1967213.0999999987</v>
      </c>
      <c r="Y88" s="1430">
        <f t="shared" si="41"/>
        <v>131147.54</v>
      </c>
      <c r="Z88" s="1428">
        <f t="shared" si="55"/>
        <v>22131.14737499999</v>
      </c>
      <c r="AA88" s="1430">
        <f t="shared" si="50"/>
        <v>153278.68737500001</v>
      </c>
      <c r="AB88" s="1430">
        <f t="shared" si="51"/>
        <v>1836065.5599999987</v>
      </c>
      <c r="AC88" s="905"/>
      <c r="AD88" s="1429">
        <v>34</v>
      </c>
      <c r="AE88" s="1430">
        <f t="shared" si="52"/>
        <v>3540983.5799999991</v>
      </c>
      <c r="AF88" s="1430">
        <f t="shared" si="43"/>
        <v>131147.54</v>
      </c>
      <c r="AG88" s="1428">
        <f t="shared" si="44"/>
        <v>39836.065274999994</v>
      </c>
      <c r="AH88" s="1430">
        <f t="shared" si="53"/>
        <v>170983.60527500001</v>
      </c>
      <c r="AI88" s="1430">
        <f t="shared" si="54"/>
        <v>3409836.0399999991</v>
      </c>
      <c r="BG88" s="1426">
        <v>44</v>
      </c>
      <c r="BH88" s="1427">
        <f t="shared" si="29"/>
        <v>2680447.8086295472</v>
      </c>
      <c r="BI88" s="1427">
        <f t="shared" si="9"/>
        <v>528548.56391323137</v>
      </c>
      <c r="BJ88" s="1428">
        <f t="shared" si="10"/>
        <v>18986.505311125962</v>
      </c>
      <c r="BK88" s="1427">
        <f t="shared" si="30"/>
        <v>547535.06922435737</v>
      </c>
      <c r="BL88" s="1427">
        <f t="shared" si="11"/>
        <v>2151899.244716316</v>
      </c>
      <c r="BN88" s="1426">
        <v>44</v>
      </c>
      <c r="BO88" s="1427">
        <f t="shared" si="31"/>
        <v>7275263.0568300802</v>
      </c>
      <c r="BP88" s="1427">
        <f t="shared" si="12"/>
        <v>404219.16450942727</v>
      </c>
      <c r="BQ88" s="1428">
        <f t="shared" si="13"/>
        <v>51533.113319213073</v>
      </c>
      <c r="BR88" s="1427">
        <f t="shared" si="32"/>
        <v>455752.27782864036</v>
      </c>
      <c r="BS88" s="1427">
        <f t="shared" si="14"/>
        <v>6871043.8923206534</v>
      </c>
    </row>
    <row r="89" spans="1:71" ht="14.4" hidden="1">
      <c r="A89" s="905"/>
      <c r="B89" s="905"/>
      <c r="C89" s="905"/>
      <c r="D89" s="905"/>
      <c r="E89" s="905"/>
      <c r="F89" s="905"/>
      <c r="G89" s="905"/>
      <c r="H89" s="905"/>
      <c r="I89" s="905"/>
      <c r="J89" s="905"/>
      <c r="K89" s="905"/>
      <c r="L89" s="905"/>
      <c r="M89" s="905"/>
      <c r="N89" s="905"/>
      <c r="O89" s="1429">
        <v>35</v>
      </c>
      <c r="P89" s="1430">
        <f t="shared" si="46"/>
        <v>262295.07999999914</v>
      </c>
      <c r="Q89" s="1430">
        <f>P55/O53</f>
        <v>131147.54</v>
      </c>
      <c r="R89" s="1428">
        <f t="shared" si="40"/>
        <v>2950.8196499999908</v>
      </c>
      <c r="S89" s="1430">
        <f t="shared" si="47"/>
        <v>134098.35965</v>
      </c>
      <c r="T89" s="1430">
        <f t="shared" si="48"/>
        <v>131147.53999999914</v>
      </c>
      <c r="U89" s="905"/>
      <c r="V89" s="905"/>
      <c r="W89" s="1429">
        <v>35</v>
      </c>
      <c r="X89" s="1430">
        <f t="shared" si="49"/>
        <v>1836065.5599999987</v>
      </c>
      <c r="Y89" s="1430">
        <f t="shared" si="41"/>
        <v>131147.54</v>
      </c>
      <c r="Z89" s="1428">
        <f t="shared" si="55"/>
        <v>20655.737549999987</v>
      </c>
      <c r="AA89" s="1430">
        <f t="shared" si="50"/>
        <v>151803.27755</v>
      </c>
      <c r="AB89" s="1430">
        <f t="shared" si="51"/>
        <v>1704918.0199999986</v>
      </c>
      <c r="AC89" s="905"/>
      <c r="AD89" s="1429">
        <v>35</v>
      </c>
      <c r="AE89" s="1430">
        <f t="shared" si="52"/>
        <v>3409836.0399999991</v>
      </c>
      <c r="AF89" s="1430">
        <f t="shared" si="43"/>
        <v>131147.54</v>
      </c>
      <c r="AG89" s="1428">
        <f t="shared" si="44"/>
        <v>38360.655449999991</v>
      </c>
      <c r="AH89" s="1430">
        <f t="shared" si="53"/>
        <v>169508.19545</v>
      </c>
      <c r="AI89" s="1430">
        <f t="shared" si="54"/>
        <v>3278688.4999999991</v>
      </c>
      <c r="BG89" s="1426">
        <v>45</v>
      </c>
      <c r="BH89" s="1427">
        <f t="shared" si="29"/>
        <v>2151899.244716316</v>
      </c>
      <c r="BI89" s="1427">
        <f t="shared" si="9"/>
        <v>532292.44957428344</v>
      </c>
      <c r="BJ89" s="1428">
        <f t="shared" si="10"/>
        <v>15242.619650073906</v>
      </c>
      <c r="BK89" s="1427">
        <f t="shared" si="30"/>
        <v>547535.06922435737</v>
      </c>
      <c r="BL89" s="1427">
        <f t="shared" si="11"/>
        <v>1619606.7951420327</v>
      </c>
      <c r="BN89" s="1426">
        <v>45</v>
      </c>
      <c r="BO89" s="1427">
        <f t="shared" si="31"/>
        <v>6871043.8923206534</v>
      </c>
      <c r="BP89" s="1427">
        <f t="shared" si="12"/>
        <v>407082.38359136909</v>
      </c>
      <c r="BQ89" s="1428">
        <f t="shared" si="13"/>
        <v>48669.894237271299</v>
      </c>
      <c r="BR89" s="1427">
        <f t="shared" si="32"/>
        <v>455752.27782864036</v>
      </c>
      <c r="BS89" s="1427">
        <f t="shared" si="14"/>
        <v>6463961.5087292846</v>
      </c>
    </row>
    <row r="90" spans="1:71" ht="14.4" hidden="1">
      <c r="A90" s="905"/>
      <c r="B90" s="905"/>
      <c r="C90" s="913"/>
      <c r="D90" s="905"/>
      <c r="E90" s="905"/>
      <c r="F90" s="905"/>
      <c r="G90" s="905"/>
      <c r="H90" s="905"/>
      <c r="I90" s="905"/>
      <c r="J90" s="905"/>
      <c r="K90" s="905"/>
      <c r="L90" s="905"/>
      <c r="M90" s="905"/>
      <c r="N90" s="905"/>
      <c r="O90" s="1429">
        <v>36</v>
      </c>
      <c r="P90" s="1430">
        <f t="shared" si="46"/>
        <v>131147.53999999914</v>
      </c>
      <c r="Q90" s="1430">
        <f>P55/O53</f>
        <v>131147.54</v>
      </c>
      <c r="R90" s="1428">
        <f t="shared" si="40"/>
        <v>1475.4098249999904</v>
      </c>
      <c r="S90" s="1431">
        <f t="shared" si="47"/>
        <v>132622.94982499999</v>
      </c>
      <c r="T90" s="1430">
        <f t="shared" si="48"/>
        <v>-8.7311491370201111E-10</v>
      </c>
      <c r="U90" s="905"/>
      <c r="V90" s="905"/>
      <c r="W90" s="1429">
        <v>36</v>
      </c>
      <c r="X90" s="1430">
        <f t="shared" si="49"/>
        <v>1704918.0199999986</v>
      </c>
      <c r="Y90" s="1430">
        <f t="shared" si="41"/>
        <v>131147.54</v>
      </c>
      <c r="Z90" s="1428">
        <f t="shared" si="55"/>
        <v>19180.327724999988</v>
      </c>
      <c r="AA90" s="1437">
        <f t="shared" si="50"/>
        <v>150327.86772499999</v>
      </c>
      <c r="AB90" s="1430">
        <f t="shared" si="51"/>
        <v>1573770.4799999986</v>
      </c>
      <c r="AC90" s="905"/>
      <c r="AD90" s="1429">
        <v>36</v>
      </c>
      <c r="AE90" s="1430">
        <f t="shared" si="52"/>
        <v>3278688.4999999991</v>
      </c>
      <c r="AF90" s="1430">
        <f t="shared" si="43"/>
        <v>131147.54</v>
      </c>
      <c r="AG90" s="1428">
        <f t="shared" si="44"/>
        <v>36885.245624999996</v>
      </c>
      <c r="AH90" s="1437">
        <f t="shared" si="53"/>
        <v>168032.78562500002</v>
      </c>
      <c r="AI90" s="1430">
        <f t="shared" si="54"/>
        <v>3147540.959999999</v>
      </c>
      <c r="BG90" s="1426">
        <v>46</v>
      </c>
      <c r="BH90" s="1427">
        <f t="shared" si="29"/>
        <v>1619606.7951420327</v>
      </c>
      <c r="BI90" s="1427">
        <f t="shared" si="9"/>
        <v>536062.85442543461</v>
      </c>
      <c r="BJ90" s="1428">
        <f t="shared" si="10"/>
        <v>11472.214798922732</v>
      </c>
      <c r="BK90" s="1427">
        <f t="shared" si="30"/>
        <v>547535.06922435737</v>
      </c>
      <c r="BL90" s="1427">
        <f t="shared" si="11"/>
        <v>1083543.9407165982</v>
      </c>
      <c r="BN90" s="1426">
        <v>46</v>
      </c>
      <c r="BO90" s="1427">
        <f t="shared" si="31"/>
        <v>6463961.5087292846</v>
      </c>
      <c r="BP90" s="1427">
        <f t="shared" si="12"/>
        <v>409965.88380847458</v>
      </c>
      <c r="BQ90" s="1428">
        <f t="shared" si="13"/>
        <v>45786.394020165768</v>
      </c>
      <c r="BR90" s="1427">
        <f t="shared" si="32"/>
        <v>455752.27782864036</v>
      </c>
      <c r="BS90" s="1427">
        <f t="shared" si="14"/>
        <v>6053995.6249208096</v>
      </c>
    </row>
    <row r="91" spans="1:71" ht="14.4" hidden="1">
      <c r="A91" s="905"/>
      <c r="B91" s="905"/>
      <c r="C91" s="913"/>
      <c r="D91" s="905"/>
      <c r="E91" s="905"/>
      <c r="F91" s="905"/>
      <c r="G91" s="905"/>
      <c r="H91" s="905"/>
      <c r="I91" s="905"/>
      <c r="J91" s="905"/>
      <c r="K91" s="905"/>
      <c r="L91" s="905"/>
      <c r="M91" s="905"/>
      <c r="N91" s="905"/>
      <c r="O91" s="1567" t="s">
        <v>151</v>
      </c>
      <c r="P91" s="1568"/>
      <c r="Q91" s="1432">
        <f>SUM(Q55:Q90)</f>
        <v>4721311.4400000004</v>
      </c>
      <c r="R91" s="1433">
        <f>SUM(R55:R90)</f>
        <v>982622.94345000002</v>
      </c>
      <c r="S91" s="1378"/>
      <c r="T91" s="1378"/>
      <c r="U91" s="905"/>
      <c r="V91" s="905"/>
      <c r="W91" s="1429">
        <v>37</v>
      </c>
      <c r="X91" s="1430">
        <f t="shared" si="49"/>
        <v>1573770.4799999986</v>
      </c>
      <c r="Y91" s="1430">
        <f t="shared" si="41"/>
        <v>131147.54</v>
      </c>
      <c r="Z91" s="1428">
        <f t="shared" si="55"/>
        <v>17704.917899999986</v>
      </c>
      <c r="AA91" s="1437">
        <f t="shared" si="50"/>
        <v>148852.45789999998</v>
      </c>
      <c r="AB91" s="1430">
        <f t="shared" si="51"/>
        <v>1442622.9399999985</v>
      </c>
      <c r="AC91" s="905"/>
      <c r="AD91" s="1429">
        <v>37</v>
      </c>
      <c r="AE91" s="1430">
        <f t="shared" si="52"/>
        <v>3147540.959999999</v>
      </c>
      <c r="AF91" s="1430">
        <f t="shared" si="43"/>
        <v>131147.54</v>
      </c>
      <c r="AG91" s="1428">
        <f t="shared" si="44"/>
        <v>35409.835799999993</v>
      </c>
      <c r="AH91" s="1437">
        <f t="shared" si="53"/>
        <v>166557.37580000001</v>
      </c>
      <c r="AI91" s="1430">
        <f t="shared" si="54"/>
        <v>3016393.419999999</v>
      </c>
      <c r="BG91" s="1426">
        <v>47</v>
      </c>
      <c r="BH91" s="1427">
        <f t="shared" si="29"/>
        <v>1083543.9407165982</v>
      </c>
      <c r="BI91" s="1427">
        <f t="shared" si="9"/>
        <v>539859.96631094813</v>
      </c>
      <c r="BJ91" s="1428">
        <f t="shared" si="10"/>
        <v>7675.1029134092378</v>
      </c>
      <c r="BK91" s="1427">
        <f t="shared" si="30"/>
        <v>547535.06922435737</v>
      </c>
      <c r="BL91" s="1427">
        <f t="shared" si="11"/>
        <v>543683.97440565005</v>
      </c>
      <c r="BN91" s="1426">
        <v>47</v>
      </c>
      <c r="BO91" s="1427">
        <f t="shared" si="31"/>
        <v>6053995.6249208096</v>
      </c>
      <c r="BP91" s="1427">
        <f t="shared" si="12"/>
        <v>412869.8088187846</v>
      </c>
      <c r="BQ91" s="1428">
        <f t="shared" si="13"/>
        <v>42882.46900985574</v>
      </c>
      <c r="BR91" s="1427">
        <f t="shared" si="32"/>
        <v>455752.27782864036</v>
      </c>
      <c r="BS91" s="1427">
        <f t="shared" si="14"/>
        <v>5641125.8161020251</v>
      </c>
    </row>
    <row r="92" spans="1:71" ht="14.4" hidden="1">
      <c r="A92" s="906"/>
      <c r="B92" s="905"/>
      <c r="C92" s="913"/>
      <c r="D92" s="905"/>
      <c r="E92" s="905"/>
      <c r="F92" s="905"/>
      <c r="G92" s="905"/>
      <c r="H92" s="905"/>
      <c r="I92" s="905"/>
      <c r="J92" s="905"/>
      <c r="K92" s="905"/>
      <c r="L92" s="905"/>
      <c r="M92" s="905"/>
      <c r="N92" s="905"/>
      <c r="O92" s="905"/>
      <c r="P92" s="905"/>
      <c r="Q92" s="905"/>
      <c r="R92" s="905"/>
      <c r="S92" s="905"/>
      <c r="T92" s="905"/>
      <c r="U92" s="905"/>
      <c r="V92" s="905"/>
      <c r="W92" s="1429">
        <v>38</v>
      </c>
      <c r="X92" s="1430">
        <f t="shared" si="49"/>
        <v>1442622.9399999985</v>
      </c>
      <c r="Y92" s="1430">
        <f t="shared" si="41"/>
        <v>131147.54</v>
      </c>
      <c r="Z92" s="1428">
        <f t="shared" si="55"/>
        <v>16229.508074999985</v>
      </c>
      <c r="AA92" s="1437">
        <f t="shared" si="50"/>
        <v>147377.048075</v>
      </c>
      <c r="AB92" s="1430">
        <f t="shared" si="51"/>
        <v>1311475.3999999985</v>
      </c>
      <c r="AC92" s="905"/>
      <c r="AD92" s="1429">
        <v>38</v>
      </c>
      <c r="AE92" s="1430">
        <f t="shared" si="52"/>
        <v>3016393.419999999</v>
      </c>
      <c r="AF92" s="1430">
        <f t="shared" si="43"/>
        <v>131147.54</v>
      </c>
      <c r="AG92" s="1428">
        <f t="shared" si="44"/>
        <v>33934.425974999991</v>
      </c>
      <c r="AH92" s="1437">
        <f t="shared" si="53"/>
        <v>165081.965975</v>
      </c>
      <c r="AI92" s="1430">
        <f t="shared" si="54"/>
        <v>2885245.879999999</v>
      </c>
      <c r="BG92" s="1426">
        <v>48</v>
      </c>
      <c r="BH92" s="1427">
        <f t="shared" si="29"/>
        <v>543683.97440565005</v>
      </c>
      <c r="BI92" s="1427">
        <f t="shared" si="9"/>
        <v>543683.97440565063</v>
      </c>
      <c r="BJ92" s="1428">
        <f t="shared" si="10"/>
        <v>3851.0948187066883</v>
      </c>
      <c r="BK92" s="1427">
        <f t="shared" si="30"/>
        <v>547535.06922435737</v>
      </c>
      <c r="BL92" s="1427">
        <f t="shared" si="11"/>
        <v>0</v>
      </c>
      <c r="BN92" s="1426">
        <v>48</v>
      </c>
      <c r="BO92" s="1427">
        <f t="shared" si="31"/>
        <v>5641125.8161020251</v>
      </c>
      <c r="BP92" s="1427">
        <f t="shared" si="12"/>
        <v>415794.30329791771</v>
      </c>
      <c r="BQ92" s="1428">
        <f t="shared" si="13"/>
        <v>39957.974530722684</v>
      </c>
      <c r="BR92" s="1427">
        <f t="shared" si="32"/>
        <v>455752.27782864036</v>
      </c>
      <c r="BS92" s="1427">
        <f t="shared" si="14"/>
        <v>5225331.5128041077</v>
      </c>
    </row>
    <row r="93" spans="1:71" ht="14.4" hidden="1">
      <c r="A93" s="906"/>
      <c r="B93" s="905"/>
      <c r="C93" s="905"/>
      <c r="D93" s="905"/>
      <c r="E93" s="905"/>
      <c r="F93" s="905"/>
      <c r="G93" s="905"/>
      <c r="H93" s="905"/>
      <c r="I93" s="905"/>
      <c r="J93" s="905"/>
      <c r="K93" s="905"/>
      <c r="L93" s="905"/>
      <c r="M93" s="905"/>
      <c r="N93" s="905"/>
      <c r="O93" s="905"/>
      <c r="P93" s="905"/>
      <c r="Q93" s="905"/>
      <c r="R93" s="905"/>
      <c r="S93" s="905"/>
      <c r="T93" s="905"/>
      <c r="U93" s="905"/>
      <c r="V93" s="905"/>
      <c r="W93" s="1429">
        <v>39</v>
      </c>
      <c r="X93" s="1430">
        <f t="shared" si="49"/>
        <v>1311475.3999999985</v>
      </c>
      <c r="Y93" s="1430">
        <f t="shared" si="41"/>
        <v>131147.54</v>
      </c>
      <c r="Z93" s="1428">
        <f t="shared" si="55"/>
        <v>14754.098249999985</v>
      </c>
      <c r="AA93" s="1437">
        <f t="shared" si="50"/>
        <v>145901.63824999999</v>
      </c>
      <c r="AB93" s="1430">
        <f t="shared" si="51"/>
        <v>1180327.8599999985</v>
      </c>
      <c r="AC93" s="905"/>
      <c r="AD93" s="1429">
        <v>39</v>
      </c>
      <c r="AE93" s="1430">
        <f t="shared" si="52"/>
        <v>2885245.879999999</v>
      </c>
      <c r="AF93" s="1430">
        <f t="shared" si="43"/>
        <v>131147.54</v>
      </c>
      <c r="AG93" s="1428">
        <f t="shared" si="44"/>
        <v>32459.016149999992</v>
      </c>
      <c r="AH93" s="1437">
        <f t="shared" si="53"/>
        <v>163606.55614999999</v>
      </c>
      <c r="AI93" s="1430">
        <f t="shared" si="54"/>
        <v>2754098.3399999989</v>
      </c>
      <c r="BG93" s="1569" t="s">
        <v>806</v>
      </c>
      <c r="BH93" s="1569"/>
      <c r="BI93" s="1435">
        <f>SUM(BI45:BI92)</f>
        <v>22213905</v>
      </c>
      <c r="BJ93" s="1436">
        <f>SUM(BJ45:BJ92)</f>
        <v>4067778.3227691487</v>
      </c>
      <c r="BK93" s="1434"/>
      <c r="BL93" s="1426"/>
      <c r="BN93" s="1426">
        <v>49</v>
      </c>
      <c r="BO93" s="1427">
        <f t="shared" si="31"/>
        <v>5225331.5128041077</v>
      </c>
      <c r="BP93" s="1427">
        <f t="shared" si="12"/>
        <v>418739.51294627792</v>
      </c>
      <c r="BQ93" s="1428">
        <f t="shared" si="13"/>
        <v>37012.764882362433</v>
      </c>
      <c r="BR93" s="1427">
        <f t="shared" si="32"/>
        <v>455752.27782864036</v>
      </c>
      <c r="BS93" s="1427">
        <f t="shared" si="14"/>
        <v>4806591.9998578299</v>
      </c>
    </row>
    <row r="94" spans="1:71" ht="14.4" hidden="1">
      <c r="A94" s="906"/>
      <c r="B94" s="905"/>
      <c r="C94" s="905"/>
      <c r="D94" s="905"/>
      <c r="E94" s="905"/>
      <c r="F94" s="905"/>
      <c r="G94" s="905"/>
      <c r="H94" s="905"/>
      <c r="I94" s="905"/>
      <c r="J94" s="905"/>
      <c r="K94" s="905"/>
      <c r="L94" s="905"/>
      <c r="M94" s="905"/>
      <c r="N94" s="905"/>
      <c r="O94" s="905"/>
      <c r="P94" s="905"/>
      <c r="Q94" s="905"/>
      <c r="R94" s="905"/>
      <c r="S94" s="905"/>
      <c r="T94" s="905"/>
      <c r="U94" s="905"/>
      <c r="V94" s="905"/>
      <c r="W94" s="1429">
        <v>40</v>
      </c>
      <c r="X94" s="1430">
        <f t="shared" si="49"/>
        <v>1180327.8599999985</v>
      </c>
      <c r="Y94" s="1430">
        <f t="shared" si="41"/>
        <v>131147.54</v>
      </c>
      <c r="Z94" s="1428">
        <f t="shared" si="55"/>
        <v>13278.688424999984</v>
      </c>
      <c r="AA94" s="1437">
        <f t="shared" si="50"/>
        <v>144426.22842499998</v>
      </c>
      <c r="AB94" s="1430">
        <f t="shared" si="51"/>
        <v>1049180.3199999984</v>
      </c>
      <c r="AC94" s="905"/>
      <c r="AD94" s="1429">
        <v>40</v>
      </c>
      <c r="AE94" s="1430">
        <f t="shared" si="52"/>
        <v>2754098.3399999989</v>
      </c>
      <c r="AF94" s="1430">
        <f t="shared" si="43"/>
        <v>131147.54</v>
      </c>
      <c r="AG94" s="1428">
        <f t="shared" si="44"/>
        <v>30983.60632499999</v>
      </c>
      <c r="AH94" s="1437">
        <f t="shared" si="53"/>
        <v>162131.14632500001</v>
      </c>
      <c r="AI94" s="1430">
        <f t="shared" si="54"/>
        <v>2622950.7999999989</v>
      </c>
      <c r="BN94" s="1426">
        <v>50</v>
      </c>
      <c r="BO94" s="1427">
        <f t="shared" si="31"/>
        <v>4806591.9998578299</v>
      </c>
      <c r="BP94" s="1427">
        <f t="shared" si="12"/>
        <v>421705.58449631406</v>
      </c>
      <c r="BQ94" s="1428">
        <f t="shared" si="13"/>
        <v>34046.6933323263</v>
      </c>
      <c r="BR94" s="1427">
        <f t="shared" si="32"/>
        <v>455752.27782864036</v>
      </c>
      <c r="BS94" s="1427">
        <f t="shared" si="14"/>
        <v>4384886.4153615162</v>
      </c>
    </row>
    <row r="95" spans="1:71" ht="14.4" hidden="1">
      <c r="A95" s="906"/>
      <c r="B95" s="905"/>
      <c r="C95" s="905"/>
      <c r="D95" s="905"/>
      <c r="E95" s="905"/>
      <c r="F95" s="905"/>
      <c r="G95" s="905"/>
      <c r="H95" s="905"/>
      <c r="I95" s="905"/>
      <c r="J95" s="905"/>
      <c r="K95" s="905"/>
      <c r="L95" s="905"/>
      <c r="M95" s="905"/>
      <c r="N95" s="905"/>
      <c r="O95" s="905"/>
      <c r="P95" s="905"/>
      <c r="Q95" s="905"/>
      <c r="R95" s="905"/>
      <c r="S95" s="905"/>
      <c r="T95" s="905"/>
      <c r="U95" s="905"/>
      <c r="V95" s="905"/>
      <c r="W95" s="1429">
        <v>41</v>
      </c>
      <c r="X95" s="1430">
        <f t="shared" si="49"/>
        <v>1049180.3199999984</v>
      </c>
      <c r="Y95" s="1430">
        <f t="shared" si="41"/>
        <v>131147.54</v>
      </c>
      <c r="Z95" s="1428">
        <f t="shared" si="55"/>
        <v>11803.278599999983</v>
      </c>
      <c r="AA95" s="1437">
        <f t="shared" si="50"/>
        <v>142950.8186</v>
      </c>
      <c r="AB95" s="1430">
        <f t="shared" si="51"/>
        <v>918032.7799999984</v>
      </c>
      <c r="AC95" s="905"/>
      <c r="AD95" s="1429">
        <v>41</v>
      </c>
      <c r="AE95" s="1430">
        <f t="shared" si="52"/>
        <v>2622950.7999999989</v>
      </c>
      <c r="AF95" s="1430">
        <f t="shared" si="43"/>
        <v>131147.54</v>
      </c>
      <c r="AG95" s="1428">
        <f t="shared" si="44"/>
        <v>29508.196499999991</v>
      </c>
      <c r="AH95" s="1437">
        <f t="shared" si="53"/>
        <v>160655.7365</v>
      </c>
      <c r="AI95" s="1430">
        <f t="shared" si="54"/>
        <v>2491803.2599999988</v>
      </c>
      <c r="BN95" s="1426">
        <v>51</v>
      </c>
      <c r="BO95" s="1427">
        <f t="shared" si="31"/>
        <v>4384886.4153615162</v>
      </c>
      <c r="BP95" s="1427">
        <f t="shared" si="12"/>
        <v>424692.66571982962</v>
      </c>
      <c r="BQ95" s="1428">
        <f t="shared" si="13"/>
        <v>31059.612108810743</v>
      </c>
      <c r="BR95" s="1427">
        <f t="shared" si="32"/>
        <v>455752.27782864036</v>
      </c>
      <c r="BS95" s="1427">
        <f t="shared" si="14"/>
        <v>3960193.7496416867</v>
      </c>
    </row>
    <row r="96" spans="1:71" ht="14.4" hidden="1">
      <c r="A96" s="906"/>
      <c r="B96" s="905"/>
      <c r="C96" s="905"/>
      <c r="D96" s="905"/>
      <c r="E96" s="905"/>
      <c r="F96" s="905"/>
      <c r="G96" s="905"/>
      <c r="H96" s="905"/>
      <c r="I96" s="905"/>
      <c r="J96" s="905"/>
      <c r="K96" s="905"/>
      <c r="L96" s="905"/>
      <c r="M96" s="905"/>
      <c r="N96" s="905"/>
      <c r="O96" s="905"/>
      <c r="P96" s="905"/>
      <c r="Q96" s="905"/>
      <c r="R96" s="905"/>
      <c r="S96" s="905"/>
      <c r="T96" s="905"/>
      <c r="U96" s="905"/>
      <c r="V96" s="905"/>
      <c r="W96" s="1429">
        <v>42</v>
      </c>
      <c r="X96" s="1430">
        <f t="shared" si="49"/>
        <v>918032.7799999984</v>
      </c>
      <c r="Y96" s="1430">
        <f t="shared" si="41"/>
        <v>131147.54</v>
      </c>
      <c r="Z96" s="1428">
        <f t="shared" si="55"/>
        <v>10327.868774999983</v>
      </c>
      <c r="AA96" s="1437">
        <f t="shared" si="50"/>
        <v>141475.40877499999</v>
      </c>
      <c r="AB96" s="1430">
        <f t="shared" si="51"/>
        <v>786885.23999999836</v>
      </c>
      <c r="AC96" s="905"/>
      <c r="AD96" s="1429">
        <v>42</v>
      </c>
      <c r="AE96" s="1430">
        <f t="shared" si="52"/>
        <v>2491803.2599999988</v>
      </c>
      <c r="AF96" s="1430">
        <f t="shared" si="43"/>
        <v>131147.54</v>
      </c>
      <c r="AG96" s="1428">
        <f t="shared" si="44"/>
        <v>28032.786674999992</v>
      </c>
      <c r="AH96" s="1437">
        <f t="shared" si="53"/>
        <v>159180.32667499999</v>
      </c>
      <c r="AI96" s="1430">
        <f t="shared" si="54"/>
        <v>2360655.7199999988</v>
      </c>
      <c r="BN96" s="1426">
        <v>52</v>
      </c>
      <c r="BO96" s="1427">
        <f t="shared" si="31"/>
        <v>3960193.7496416867</v>
      </c>
      <c r="BP96" s="1427">
        <f t="shared" si="12"/>
        <v>427700.90543534508</v>
      </c>
      <c r="BQ96" s="1428">
        <f t="shared" si="13"/>
        <v>28051.372393295282</v>
      </c>
      <c r="BR96" s="1427">
        <f t="shared" si="32"/>
        <v>455752.27782864036</v>
      </c>
      <c r="BS96" s="1427">
        <f t="shared" si="14"/>
        <v>3532492.8442063415</v>
      </c>
    </row>
    <row r="97" spans="1:71" ht="14.4" hidden="1">
      <c r="A97" s="905"/>
      <c r="B97" s="906"/>
      <c r="C97" s="905"/>
      <c r="D97" s="905"/>
      <c r="E97" s="905"/>
      <c r="F97" s="905"/>
      <c r="G97" s="905"/>
      <c r="H97" s="905"/>
      <c r="I97" s="905"/>
      <c r="J97" s="905"/>
      <c r="K97" s="905"/>
      <c r="L97" s="905"/>
      <c r="M97" s="905"/>
      <c r="N97" s="905"/>
      <c r="O97" s="905"/>
      <c r="P97" s="905"/>
      <c r="Q97" s="905"/>
      <c r="R97" s="905"/>
      <c r="S97" s="905"/>
      <c r="T97" s="905"/>
      <c r="U97" s="905"/>
      <c r="V97" s="905"/>
      <c r="W97" s="1429">
        <v>43</v>
      </c>
      <c r="X97" s="1430">
        <f t="shared" si="49"/>
        <v>786885.23999999836</v>
      </c>
      <c r="Y97" s="1430">
        <f t="shared" si="41"/>
        <v>131147.54</v>
      </c>
      <c r="Z97" s="1428">
        <f t="shared" si="55"/>
        <v>8852.458949999982</v>
      </c>
      <c r="AA97" s="1437">
        <f t="shared" si="50"/>
        <v>139999.99894999998</v>
      </c>
      <c r="AB97" s="1430">
        <f t="shared" si="51"/>
        <v>655737.69999999832</v>
      </c>
      <c r="AC97" s="905"/>
      <c r="AD97" s="1429">
        <v>43</v>
      </c>
      <c r="AE97" s="1430">
        <f t="shared" si="52"/>
        <v>2360655.7199999988</v>
      </c>
      <c r="AF97" s="1430">
        <f t="shared" si="43"/>
        <v>131147.54</v>
      </c>
      <c r="AG97" s="1428">
        <f t="shared" si="44"/>
        <v>26557.37684999999</v>
      </c>
      <c r="AH97" s="1437">
        <f t="shared" si="53"/>
        <v>157704.91685000001</v>
      </c>
      <c r="AI97" s="1430">
        <f t="shared" si="54"/>
        <v>2229508.1799999988</v>
      </c>
      <c r="BN97" s="1426">
        <v>53</v>
      </c>
      <c r="BO97" s="1427">
        <f t="shared" si="31"/>
        <v>3532492.8442063415</v>
      </c>
      <c r="BP97" s="1427">
        <f t="shared" si="12"/>
        <v>430730.45351551211</v>
      </c>
      <c r="BQ97" s="1428">
        <f t="shared" si="13"/>
        <v>25021.824313128254</v>
      </c>
      <c r="BR97" s="1427">
        <f t="shared" si="32"/>
        <v>455752.27782864036</v>
      </c>
      <c r="BS97" s="1427">
        <f t="shared" si="14"/>
        <v>3101762.3906908296</v>
      </c>
    </row>
    <row r="98" spans="1:71" ht="14.4" hidden="1">
      <c r="A98" s="905"/>
      <c r="B98" s="906"/>
      <c r="C98" s="905"/>
      <c r="D98" s="905"/>
      <c r="E98" s="905"/>
      <c r="F98" s="905"/>
      <c r="G98" s="905"/>
      <c r="H98" s="905"/>
      <c r="I98" s="905"/>
      <c r="J98" s="905"/>
      <c r="K98" s="905"/>
      <c r="L98" s="905"/>
      <c r="M98" s="905"/>
      <c r="N98" s="905"/>
      <c r="O98" s="905"/>
      <c r="P98" s="905"/>
      <c r="Q98" s="905"/>
      <c r="R98" s="905"/>
      <c r="S98" s="905"/>
      <c r="T98" s="905"/>
      <c r="U98" s="905"/>
      <c r="V98" s="905"/>
      <c r="W98" s="1429">
        <v>44</v>
      </c>
      <c r="X98" s="1430">
        <f t="shared" si="49"/>
        <v>655737.69999999832</v>
      </c>
      <c r="Y98" s="1430">
        <f t="shared" si="41"/>
        <v>131147.54</v>
      </c>
      <c r="Z98" s="1428">
        <f t="shared" si="55"/>
        <v>7377.0491249999823</v>
      </c>
      <c r="AA98" s="1437">
        <f t="shared" si="50"/>
        <v>138524.589125</v>
      </c>
      <c r="AB98" s="1430">
        <f t="shared" si="51"/>
        <v>524590.15999999829</v>
      </c>
      <c r="AC98" s="905"/>
      <c r="AD98" s="1429">
        <v>44</v>
      </c>
      <c r="AE98" s="1430">
        <f t="shared" si="52"/>
        <v>2229508.1799999988</v>
      </c>
      <c r="AF98" s="1430">
        <f t="shared" si="43"/>
        <v>131147.54</v>
      </c>
      <c r="AG98" s="1428">
        <f t="shared" si="44"/>
        <v>25081.967024999991</v>
      </c>
      <c r="AH98" s="1437">
        <f t="shared" si="53"/>
        <v>156229.507025</v>
      </c>
      <c r="AI98" s="1430">
        <f t="shared" si="54"/>
        <v>2098360.6399999987</v>
      </c>
      <c r="BN98" s="1426">
        <v>54</v>
      </c>
      <c r="BO98" s="1427">
        <f t="shared" si="31"/>
        <v>3101762.3906908296</v>
      </c>
      <c r="BP98" s="1427">
        <f t="shared" si="12"/>
        <v>433781.46089458035</v>
      </c>
      <c r="BQ98" s="1428">
        <f t="shared" si="13"/>
        <v>21970.816934060043</v>
      </c>
      <c r="BR98" s="1427">
        <f t="shared" si="32"/>
        <v>455752.27782864036</v>
      </c>
      <c r="BS98" s="1427">
        <f t="shared" si="14"/>
        <v>2667980.9297962491</v>
      </c>
    </row>
    <row r="99" spans="1:71" ht="14.4" hidden="1">
      <c r="A99" s="905"/>
      <c r="B99" s="906"/>
      <c r="C99" s="905"/>
      <c r="D99" s="905"/>
      <c r="E99" s="905"/>
      <c r="F99" s="905"/>
      <c r="G99" s="905"/>
      <c r="H99" s="905"/>
      <c r="I99" s="905"/>
      <c r="J99" s="905"/>
      <c r="K99" s="905"/>
      <c r="L99" s="905"/>
      <c r="M99" s="905"/>
      <c r="N99" s="905"/>
      <c r="O99" s="905"/>
      <c r="P99" s="905"/>
      <c r="Q99" s="905"/>
      <c r="R99" s="905"/>
      <c r="S99" s="905"/>
      <c r="T99" s="905"/>
      <c r="U99" s="905"/>
      <c r="V99" s="905"/>
      <c r="W99" s="1429">
        <v>45</v>
      </c>
      <c r="X99" s="1430">
        <f t="shared" si="49"/>
        <v>524590.15999999829</v>
      </c>
      <c r="Y99" s="1430">
        <f t="shared" si="41"/>
        <v>131147.54</v>
      </c>
      <c r="Z99" s="1428">
        <f t="shared" si="55"/>
        <v>5901.6392999999816</v>
      </c>
      <c r="AA99" s="1437">
        <f t="shared" si="50"/>
        <v>137049.17929999999</v>
      </c>
      <c r="AB99" s="1430">
        <f t="shared" si="51"/>
        <v>393442.61999999825</v>
      </c>
      <c r="AC99" s="905"/>
      <c r="AD99" s="1429">
        <v>45</v>
      </c>
      <c r="AE99" s="1430">
        <f t="shared" si="52"/>
        <v>2098360.6399999987</v>
      </c>
      <c r="AF99" s="1430">
        <f t="shared" si="43"/>
        <v>131147.54</v>
      </c>
      <c r="AG99" s="1428">
        <f t="shared" si="44"/>
        <v>23606.557199999988</v>
      </c>
      <c r="AH99" s="1437">
        <f t="shared" si="53"/>
        <v>154754.09719999999</v>
      </c>
      <c r="AI99" s="1430">
        <f t="shared" si="54"/>
        <v>1967213.0999999987</v>
      </c>
      <c r="BN99" s="1426">
        <v>55</v>
      </c>
      <c r="BO99" s="1427">
        <f t="shared" si="31"/>
        <v>2667980.9297962491</v>
      </c>
      <c r="BP99" s="1427">
        <f t="shared" si="12"/>
        <v>436854.07957591693</v>
      </c>
      <c r="BQ99" s="1428">
        <f t="shared" si="13"/>
        <v>18898.198252723432</v>
      </c>
      <c r="BR99" s="1427">
        <f t="shared" si="32"/>
        <v>455752.27782864036</v>
      </c>
      <c r="BS99" s="1427">
        <f t="shared" si="14"/>
        <v>2231126.8502203324</v>
      </c>
    </row>
    <row r="100" spans="1:71" ht="14.4" hidden="1">
      <c r="W100" s="1429">
        <v>46</v>
      </c>
      <c r="X100" s="1430">
        <f t="shared" si="49"/>
        <v>393442.61999999825</v>
      </c>
      <c r="Y100" s="1430">
        <f t="shared" si="41"/>
        <v>131147.54</v>
      </c>
      <c r="Z100" s="1428">
        <f t="shared" si="55"/>
        <v>4426.229474999981</v>
      </c>
      <c r="AA100" s="1437">
        <f t="shared" si="50"/>
        <v>135573.76947499998</v>
      </c>
      <c r="AB100" s="1430">
        <f t="shared" si="51"/>
        <v>262295.07999999821</v>
      </c>
      <c r="AC100" s="905"/>
      <c r="AD100" s="1429">
        <v>46</v>
      </c>
      <c r="AE100" s="1430">
        <f t="shared" si="52"/>
        <v>1967213.0999999987</v>
      </c>
      <c r="AF100" s="1430">
        <f t="shared" si="43"/>
        <v>131147.54</v>
      </c>
      <c r="AG100" s="1428">
        <f t="shared" si="44"/>
        <v>22131.14737499999</v>
      </c>
      <c r="AH100" s="1437">
        <f t="shared" si="53"/>
        <v>153278.68737500001</v>
      </c>
      <c r="AI100" s="1430">
        <f t="shared" si="54"/>
        <v>1836065.5599999987</v>
      </c>
      <c r="BN100" s="1426">
        <v>56</v>
      </c>
      <c r="BO100" s="1427">
        <f t="shared" si="31"/>
        <v>2231126.8502203324</v>
      </c>
      <c r="BP100" s="1427">
        <f t="shared" si="12"/>
        <v>439948.46263957967</v>
      </c>
      <c r="BQ100" s="1428">
        <f t="shared" si="13"/>
        <v>15803.81518906069</v>
      </c>
      <c r="BR100" s="1427">
        <f t="shared" si="32"/>
        <v>455752.27782864036</v>
      </c>
      <c r="BS100" s="1427">
        <f t="shared" si="14"/>
        <v>1791178.3875807528</v>
      </c>
    </row>
    <row r="101" spans="1:71" ht="14.4" hidden="1">
      <c r="W101" s="1429">
        <v>47</v>
      </c>
      <c r="X101" s="1430">
        <f t="shared" si="49"/>
        <v>262295.07999999821</v>
      </c>
      <c r="Y101" s="1430">
        <f t="shared" si="41"/>
        <v>131147.54</v>
      </c>
      <c r="Z101" s="1428">
        <f t="shared" si="55"/>
        <v>2950.8196499999804</v>
      </c>
      <c r="AA101" s="1437">
        <f t="shared" si="50"/>
        <v>134098.35965</v>
      </c>
      <c r="AB101" s="1430">
        <f t="shared" si="51"/>
        <v>131147.5399999982</v>
      </c>
      <c r="AC101" s="905"/>
      <c r="AD101" s="1429">
        <v>47</v>
      </c>
      <c r="AE101" s="1430">
        <f t="shared" si="52"/>
        <v>1836065.5599999987</v>
      </c>
      <c r="AF101" s="1430">
        <f t="shared" si="43"/>
        <v>131147.54</v>
      </c>
      <c r="AG101" s="1428">
        <f t="shared" si="44"/>
        <v>20655.737549999987</v>
      </c>
      <c r="AH101" s="1437">
        <f t="shared" si="53"/>
        <v>151803.27755</v>
      </c>
      <c r="AI101" s="1430">
        <f t="shared" si="54"/>
        <v>1704918.0199999986</v>
      </c>
      <c r="BN101" s="1426">
        <v>57</v>
      </c>
      <c r="BO101" s="1427">
        <f t="shared" si="31"/>
        <v>1791178.3875807528</v>
      </c>
      <c r="BP101" s="1427">
        <f t="shared" si="12"/>
        <v>443064.76424994337</v>
      </c>
      <c r="BQ101" s="1428">
        <f t="shared" si="13"/>
        <v>12687.513578697</v>
      </c>
      <c r="BR101" s="1427">
        <f t="shared" si="32"/>
        <v>455752.27782864036</v>
      </c>
      <c r="BS101" s="1427">
        <f t="shared" si="14"/>
        <v>1348113.6233308094</v>
      </c>
    </row>
    <row r="102" spans="1:71" ht="14.4" hidden="1">
      <c r="W102" s="1429">
        <v>48</v>
      </c>
      <c r="X102" s="1430">
        <f t="shared" si="49"/>
        <v>131147.5399999982</v>
      </c>
      <c r="Y102" s="1430">
        <f t="shared" si="41"/>
        <v>131147.54</v>
      </c>
      <c r="Z102" s="1428">
        <f t="shared" si="55"/>
        <v>1475.4098249999799</v>
      </c>
      <c r="AA102" s="1431">
        <f t="shared" si="50"/>
        <v>132622.94982499999</v>
      </c>
      <c r="AB102" s="1430">
        <f t="shared" si="51"/>
        <v>-1.8044374883174896E-9</v>
      </c>
      <c r="AC102" s="905"/>
      <c r="AD102" s="1429">
        <v>48</v>
      </c>
      <c r="AE102" s="1430">
        <f t="shared" si="52"/>
        <v>1704918.0199999986</v>
      </c>
      <c r="AF102" s="1430">
        <f t="shared" si="43"/>
        <v>131147.54</v>
      </c>
      <c r="AG102" s="1428">
        <f t="shared" si="44"/>
        <v>19180.327724999988</v>
      </c>
      <c r="AH102" s="1437">
        <f t="shared" si="53"/>
        <v>150327.86772499999</v>
      </c>
      <c r="AI102" s="1430">
        <f t="shared" si="54"/>
        <v>1573770.4799999986</v>
      </c>
      <c r="BN102" s="1426">
        <v>58</v>
      </c>
      <c r="BO102" s="1427">
        <f t="shared" si="31"/>
        <v>1348113.6233308094</v>
      </c>
      <c r="BP102" s="1427">
        <f t="shared" si="12"/>
        <v>446203.13966338045</v>
      </c>
      <c r="BQ102" s="1428">
        <f t="shared" si="13"/>
        <v>9549.1381652599011</v>
      </c>
      <c r="BR102" s="1427">
        <f t="shared" si="32"/>
        <v>455752.27782864036</v>
      </c>
      <c r="BS102" s="1427">
        <f t="shared" si="14"/>
        <v>901910.48366742895</v>
      </c>
    </row>
    <row r="103" spans="1:71" ht="14.4" hidden="1">
      <c r="W103" s="1567" t="s">
        <v>151</v>
      </c>
      <c r="X103" s="1568"/>
      <c r="Y103" s="1432">
        <f>SUM(Y55:Y102)</f>
        <v>6295081.9200000009</v>
      </c>
      <c r="Z103" s="1433">
        <f>SUM(Z55:Z102)</f>
        <v>1735081.9541999993</v>
      </c>
      <c r="AA103" s="1378"/>
      <c r="AB103" s="1378"/>
      <c r="AC103" s="905"/>
      <c r="AD103" s="1429">
        <v>49</v>
      </c>
      <c r="AE103" s="1430">
        <f t="shared" si="52"/>
        <v>1573770.4799999986</v>
      </c>
      <c r="AF103" s="1430">
        <f t="shared" si="43"/>
        <v>131147.54</v>
      </c>
      <c r="AG103" s="1428">
        <f t="shared" si="44"/>
        <v>17704.917899999986</v>
      </c>
      <c r="AH103" s="1437">
        <f t="shared" si="53"/>
        <v>148852.45789999998</v>
      </c>
      <c r="AI103" s="1430">
        <f t="shared" si="54"/>
        <v>1442622.9399999985</v>
      </c>
      <c r="BN103" s="1426">
        <v>59</v>
      </c>
      <c r="BO103" s="1427">
        <f t="shared" si="31"/>
        <v>901910.48366742895</v>
      </c>
      <c r="BP103" s="1427">
        <f t="shared" si="12"/>
        <v>449363.74523599609</v>
      </c>
      <c r="BQ103" s="1428">
        <f t="shared" si="13"/>
        <v>6388.5325926442893</v>
      </c>
      <c r="BR103" s="1427">
        <f t="shared" si="32"/>
        <v>455752.27782864036</v>
      </c>
      <c r="BS103" s="1427">
        <f t="shared" si="14"/>
        <v>452546.73843143287</v>
      </c>
    </row>
    <row r="104" spans="1:71" ht="14.4" hidden="1">
      <c r="W104" s="905"/>
      <c r="X104" s="905"/>
      <c r="Y104" s="905"/>
      <c r="Z104" s="905"/>
      <c r="AA104" s="905"/>
      <c r="AB104" s="905"/>
      <c r="AC104" s="905"/>
      <c r="AD104" s="1429">
        <v>50</v>
      </c>
      <c r="AE104" s="1430">
        <f t="shared" si="52"/>
        <v>1442622.9399999985</v>
      </c>
      <c r="AF104" s="1430">
        <f t="shared" si="43"/>
        <v>131147.54</v>
      </c>
      <c r="AG104" s="1428">
        <f t="shared" si="44"/>
        <v>16229.508074999985</v>
      </c>
      <c r="AH104" s="1437">
        <f t="shared" si="53"/>
        <v>147377.048075</v>
      </c>
      <c r="AI104" s="1430">
        <f t="shared" si="54"/>
        <v>1311475.3999999985</v>
      </c>
      <c r="BN104" s="1426">
        <v>60</v>
      </c>
      <c r="BO104" s="1427">
        <f t="shared" si="31"/>
        <v>452546.73843143287</v>
      </c>
      <c r="BP104" s="1427">
        <f t="shared" si="12"/>
        <v>452546.73843141773</v>
      </c>
      <c r="BQ104" s="1428">
        <f t="shared" si="13"/>
        <v>3205.5393972226498</v>
      </c>
      <c r="BR104" s="1427">
        <f t="shared" si="32"/>
        <v>455752.27782864036</v>
      </c>
      <c r="BS104" s="1427">
        <f t="shared" si="14"/>
        <v>1.5133991837501526E-8</v>
      </c>
    </row>
    <row r="105" spans="1:71" ht="14.4" hidden="1">
      <c r="W105" s="905"/>
      <c r="X105" s="905"/>
      <c r="Y105" s="905"/>
      <c r="Z105" s="905"/>
      <c r="AA105" s="905"/>
      <c r="AB105" s="905"/>
      <c r="AC105" s="905"/>
      <c r="AD105" s="1429">
        <v>51</v>
      </c>
      <c r="AE105" s="1430">
        <f t="shared" si="52"/>
        <v>1311475.3999999985</v>
      </c>
      <c r="AF105" s="1430">
        <f t="shared" si="43"/>
        <v>131147.54</v>
      </c>
      <c r="AG105" s="1428">
        <f t="shared" si="44"/>
        <v>14754.098249999985</v>
      </c>
      <c r="AH105" s="1437">
        <f t="shared" si="53"/>
        <v>145901.63824999999</v>
      </c>
      <c r="AI105" s="1430">
        <f t="shared" si="54"/>
        <v>1180327.8599999985</v>
      </c>
      <c r="BN105" s="1569" t="s">
        <v>806</v>
      </c>
      <c r="BO105" s="1569"/>
      <c r="BP105" s="1435">
        <f>SUM(BP45:BP104)</f>
        <v>22213904.999999996</v>
      </c>
      <c r="BQ105" s="1436">
        <f>SUM(BQ45:BQ104)</f>
        <v>5131231.6697184294</v>
      </c>
      <c r="BR105" s="1434"/>
      <c r="BS105" s="1426"/>
    </row>
    <row r="106" spans="1:71" ht="14.4" hidden="1">
      <c r="W106" s="905"/>
      <c r="X106" s="905"/>
      <c r="Y106" s="905"/>
      <c r="Z106" s="905"/>
      <c r="AA106" s="905"/>
      <c r="AB106" s="905"/>
      <c r="AC106" s="905"/>
      <c r="AD106" s="1429">
        <v>52</v>
      </c>
      <c r="AE106" s="1430">
        <f t="shared" si="52"/>
        <v>1180327.8599999985</v>
      </c>
      <c r="AF106" s="1430">
        <f t="shared" si="43"/>
        <v>131147.54</v>
      </c>
      <c r="AG106" s="1428">
        <f t="shared" si="44"/>
        <v>13278.688424999984</v>
      </c>
      <c r="AH106" s="1437">
        <f t="shared" si="53"/>
        <v>144426.22842499998</v>
      </c>
      <c r="AI106" s="1430">
        <f t="shared" si="54"/>
        <v>1049180.3199999984</v>
      </c>
    </row>
    <row r="107" spans="1:71" ht="14.4" hidden="1">
      <c r="W107" s="905"/>
      <c r="X107" s="905"/>
      <c r="Y107" s="905"/>
      <c r="Z107" s="905"/>
      <c r="AA107" s="905"/>
      <c r="AB107" s="905"/>
      <c r="AC107" s="905"/>
      <c r="AD107" s="1429">
        <v>53</v>
      </c>
      <c r="AE107" s="1430">
        <f t="shared" si="52"/>
        <v>1049180.3199999984</v>
      </c>
      <c r="AF107" s="1430">
        <f t="shared" si="43"/>
        <v>131147.54</v>
      </c>
      <c r="AG107" s="1428">
        <f t="shared" si="44"/>
        <v>11803.278599999983</v>
      </c>
      <c r="AH107" s="1437">
        <f t="shared" si="53"/>
        <v>142950.8186</v>
      </c>
      <c r="AI107" s="1430">
        <f t="shared" si="54"/>
        <v>918032.7799999984</v>
      </c>
    </row>
    <row r="108" spans="1:71" ht="14.4" hidden="1">
      <c r="W108" s="905"/>
      <c r="X108" s="905"/>
      <c r="Y108" s="905"/>
      <c r="Z108" s="905"/>
      <c r="AA108" s="905"/>
      <c r="AB108" s="905"/>
      <c r="AC108" s="905"/>
      <c r="AD108" s="1429">
        <v>54</v>
      </c>
      <c r="AE108" s="1430">
        <f t="shared" si="52"/>
        <v>918032.7799999984</v>
      </c>
      <c r="AF108" s="1430">
        <f t="shared" si="43"/>
        <v>131147.54</v>
      </c>
      <c r="AG108" s="1428">
        <f t="shared" si="44"/>
        <v>10327.868774999983</v>
      </c>
      <c r="AH108" s="1437">
        <f t="shared" si="53"/>
        <v>141475.40877499999</v>
      </c>
      <c r="AI108" s="1430">
        <f t="shared" si="54"/>
        <v>786885.23999999836</v>
      </c>
    </row>
    <row r="109" spans="1:71" ht="14.4" hidden="1">
      <c r="W109" s="905"/>
      <c r="X109" s="905"/>
      <c r="Y109" s="905"/>
      <c r="Z109" s="905"/>
      <c r="AA109" s="905"/>
      <c r="AB109" s="905"/>
      <c r="AC109" s="905"/>
      <c r="AD109" s="1429">
        <v>55</v>
      </c>
      <c r="AE109" s="1430">
        <f t="shared" si="52"/>
        <v>786885.23999999836</v>
      </c>
      <c r="AF109" s="1430">
        <f t="shared" si="43"/>
        <v>131147.54</v>
      </c>
      <c r="AG109" s="1428">
        <f t="shared" si="44"/>
        <v>8852.458949999982</v>
      </c>
      <c r="AH109" s="1437">
        <f t="shared" si="53"/>
        <v>139999.99894999998</v>
      </c>
      <c r="AI109" s="1430">
        <f t="shared" si="54"/>
        <v>655737.69999999832</v>
      </c>
    </row>
    <row r="110" spans="1:71" ht="14.4" hidden="1">
      <c r="W110" s="905"/>
      <c r="X110" s="905"/>
      <c r="Y110" s="905"/>
      <c r="Z110" s="905"/>
      <c r="AA110" s="905"/>
      <c r="AB110" s="905"/>
      <c r="AC110" s="905"/>
      <c r="AD110" s="1429">
        <v>56</v>
      </c>
      <c r="AE110" s="1430">
        <f t="shared" si="52"/>
        <v>655737.69999999832</v>
      </c>
      <c r="AF110" s="1430">
        <f t="shared" si="43"/>
        <v>131147.54</v>
      </c>
      <c r="AG110" s="1428">
        <f t="shared" si="44"/>
        <v>7377.0491249999823</v>
      </c>
      <c r="AH110" s="1437">
        <f t="shared" si="53"/>
        <v>138524.589125</v>
      </c>
      <c r="AI110" s="1430">
        <f t="shared" si="54"/>
        <v>524590.15999999829</v>
      </c>
    </row>
    <row r="111" spans="1:71" ht="14.4" hidden="1">
      <c r="W111" s="905"/>
      <c r="X111" s="905"/>
      <c r="Y111" s="905"/>
      <c r="Z111" s="905"/>
      <c r="AA111" s="905"/>
      <c r="AB111" s="905"/>
      <c r="AC111" s="905"/>
      <c r="AD111" s="1429">
        <v>57</v>
      </c>
      <c r="AE111" s="1430">
        <f t="shared" si="52"/>
        <v>524590.15999999829</v>
      </c>
      <c r="AF111" s="1430">
        <f t="shared" si="43"/>
        <v>131147.54</v>
      </c>
      <c r="AG111" s="1428">
        <f t="shared" si="44"/>
        <v>5901.6392999999816</v>
      </c>
      <c r="AH111" s="1437">
        <f t="shared" si="53"/>
        <v>137049.17929999999</v>
      </c>
      <c r="AI111" s="1430">
        <f t="shared" si="54"/>
        <v>393442.61999999825</v>
      </c>
    </row>
    <row r="112" spans="1:71" ht="14.4" hidden="1">
      <c r="W112" s="905"/>
      <c r="X112" s="905"/>
      <c r="Y112" s="905"/>
      <c r="Z112" s="905"/>
      <c r="AA112" s="905"/>
      <c r="AB112" s="905"/>
      <c r="AC112" s="905"/>
      <c r="AD112" s="1429">
        <v>58</v>
      </c>
      <c r="AE112" s="1430">
        <f t="shared" si="52"/>
        <v>393442.61999999825</v>
      </c>
      <c r="AF112" s="1430">
        <f t="shared" si="43"/>
        <v>131147.54</v>
      </c>
      <c r="AG112" s="1428">
        <f t="shared" si="44"/>
        <v>4426.229474999981</v>
      </c>
      <c r="AH112" s="1437">
        <f t="shared" si="53"/>
        <v>135573.76947499998</v>
      </c>
      <c r="AI112" s="1430">
        <f t="shared" si="54"/>
        <v>262295.07999999821</v>
      </c>
    </row>
    <row r="113" spans="23:35" ht="14.4" hidden="1">
      <c r="W113" s="905"/>
      <c r="X113" s="905"/>
      <c r="Y113" s="905"/>
      <c r="Z113" s="905"/>
      <c r="AA113" s="905"/>
      <c r="AB113" s="905"/>
      <c r="AC113" s="905"/>
      <c r="AD113" s="1429">
        <v>59</v>
      </c>
      <c r="AE113" s="1430">
        <f t="shared" si="52"/>
        <v>262295.07999999821</v>
      </c>
      <c r="AF113" s="1430">
        <f t="shared" si="43"/>
        <v>131147.54</v>
      </c>
      <c r="AG113" s="1428">
        <f t="shared" si="44"/>
        <v>2950.8196499999804</v>
      </c>
      <c r="AH113" s="1437">
        <f t="shared" si="53"/>
        <v>134098.35965</v>
      </c>
      <c r="AI113" s="1430">
        <f t="shared" si="54"/>
        <v>131147.5399999982</v>
      </c>
    </row>
    <row r="114" spans="23:35" ht="14.4" hidden="1">
      <c r="W114" s="905"/>
      <c r="X114" s="905"/>
      <c r="Y114" s="905"/>
      <c r="Z114" s="905"/>
      <c r="AA114" s="905"/>
      <c r="AB114" s="905"/>
      <c r="AC114" s="905"/>
      <c r="AD114" s="1429">
        <v>60</v>
      </c>
      <c r="AE114" s="1430">
        <f t="shared" si="52"/>
        <v>131147.5399999982</v>
      </c>
      <c r="AF114" s="1430">
        <f t="shared" si="43"/>
        <v>131147.54</v>
      </c>
      <c r="AG114" s="1428">
        <f t="shared" si="44"/>
        <v>1475.4098249999799</v>
      </c>
      <c r="AH114" s="1431">
        <f t="shared" si="53"/>
        <v>132622.94982499999</v>
      </c>
      <c r="AI114" s="1430">
        <f t="shared" si="54"/>
        <v>-1.8044374883174896E-9</v>
      </c>
    </row>
    <row r="115" spans="23:35" ht="14.4" hidden="1">
      <c r="W115" s="905"/>
      <c r="X115" s="905"/>
      <c r="Y115" s="905"/>
      <c r="Z115" s="905"/>
      <c r="AA115" s="905"/>
      <c r="AB115" s="905"/>
      <c r="AC115" s="905"/>
      <c r="AD115" s="1567" t="s">
        <v>151</v>
      </c>
      <c r="AE115" s="1568"/>
      <c r="AF115" s="1432">
        <f>SUM(AF55:AF114)</f>
        <v>7868852.4000000013</v>
      </c>
      <c r="AG115" s="1433">
        <f>SUM(AG55:AG114)</f>
        <v>2699999.9797499999</v>
      </c>
      <c r="AH115" s="1378"/>
      <c r="AI115" s="1378"/>
    </row>
    <row r="116" spans="23:35" hidden="1"/>
    <row r="117" spans="23:35" hidden="1"/>
    <row r="118" spans="23:35" hidden="1"/>
    <row r="119" spans="23:35" hidden="1"/>
    <row r="120" spans="23:35" hidden="1"/>
    <row r="121" spans="23:35" hidden="1"/>
    <row r="122" spans="23:35" hidden="1"/>
    <row r="123" spans="23:35" hidden="1"/>
    <row r="124" spans="23:35" hidden="1"/>
    <row r="125" spans="23:35" hidden="1"/>
    <row r="126" spans="23:35" hidden="1"/>
    <row r="127" spans="23:35" hidden="1"/>
    <row r="128" spans="23:35" hidden="1"/>
    <row r="129" hidden="1"/>
    <row r="130" hidden="1"/>
    <row r="131" hidden="1"/>
    <row r="132" hidden="1"/>
    <row r="133" hidden="1"/>
    <row r="163" ht="12" customHeight="1"/>
  </sheetData>
  <mergeCells count="51">
    <mergeCell ref="L3:M3"/>
    <mergeCell ref="A2:E2"/>
    <mergeCell ref="I2:J2"/>
    <mergeCell ref="A3:C3"/>
    <mergeCell ref="D3:E3"/>
    <mergeCell ref="I3:J3"/>
    <mergeCell ref="A4:C4"/>
    <mergeCell ref="D4:E4"/>
    <mergeCell ref="A5:C5"/>
    <mergeCell ref="D5:E5"/>
    <mergeCell ref="A6:C6"/>
    <mergeCell ref="D6:E6"/>
    <mergeCell ref="A12:E12"/>
    <mergeCell ref="I12:J12"/>
    <mergeCell ref="A7:C7"/>
    <mergeCell ref="D7:E7"/>
    <mergeCell ref="A8:C8"/>
    <mergeCell ref="D8:E8"/>
    <mergeCell ref="A9:C9"/>
    <mergeCell ref="D9:E9"/>
    <mergeCell ref="A10:E10"/>
    <mergeCell ref="A11:C11"/>
    <mergeCell ref="D11:E11"/>
    <mergeCell ref="F11:G11"/>
    <mergeCell ref="I11:J11"/>
    <mergeCell ref="A13:C13"/>
    <mergeCell ref="D13:E13"/>
    <mergeCell ref="A14:C14"/>
    <mergeCell ref="D14:E14"/>
    <mergeCell ref="A15:C15"/>
    <mergeCell ref="D15:E15"/>
    <mergeCell ref="A67:B67"/>
    <mergeCell ref="A16:C16"/>
    <mergeCell ref="D16:E16"/>
    <mergeCell ref="Q20:V21"/>
    <mergeCell ref="A24:B24"/>
    <mergeCell ref="O36:P37"/>
    <mergeCell ref="A47:B47"/>
    <mergeCell ref="H48:I48"/>
    <mergeCell ref="O49:P49"/>
    <mergeCell ref="W50:X50"/>
    <mergeCell ref="AD51:AE51"/>
    <mergeCell ref="AL57:AM57"/>
    <mergeCell ref="BN105:BO105"/>
    <mergeCell ref="AD115:AE115"/>
    <mergeCell ref="AS69:AT69"/>
    <mergeCell ref="H79:I79"/>
    <mergeCell ref="AZ81:BA81"/>
    <mergeCell ref="O91:P91"/>
    <mergeCell ref="BG93:BH93"/>
    <mergeCell ref="W103:X103"/>
  </mergeCells>
  <conditionalFormatting sqref="B36">
    <cfRule type="cellIs" dxfId="2" priority="2" operator="lessThan">
      <formula>$D$36</formula>
    </cfRule>
  </conditionalFormatting>
  <conditionalFormatting sqref="B35">
    <cfRule type="cellIs" dxfId="1" priority="1" operator="lessThan">
      <formula>$D$35</formula>
    </cfRule>
  </conditionalFormatting>
  <dataValidations count="1">
    <dataValidation type="whole" allowBlank="1" showInputMessage="1" showErrorMessage="1" errorTitle="Неверный формат" promptTitle="Сумма" sqref="B36:B37 B33 R24" xr:uid="{7BFC62E3-F47A-4489-944A-A95223EE217D}">
      <formula1>0</formula1>
      <formula2>1000000000</formula2>
    </dataValidation>
  </dataValidations>
  <pageMargins left="0.7" right="0.7" top="0.75" bottom="0.75" header="0.3" footer="0.3"/>
  <pageSetup paperSize="9" scale="69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Неверный формат" xr:uid="{3DA27AEE-3527-4B0C-ACC1-652D23B24F49}">
          <x14:formula1>
            <xm:f>'для бигтандау'!$A$2:$A$7</xm:f>
          </x14:formula1>
          <xm:sqref>B31</xm:sqref>
        </x14:dataValidation>
        <x14:dataValidation type="list" allowBlank="1" showInputMessage="1" showErrorMessage="1" errorTitle="Неверный формат" xr:uid="{4634F38A-3BD5-4ADF-8F7E-5CBE78E8ECD1}">
          <x14:formula1>
            <xm:f>'для бигтандау'!$B$1:$F$1</xm:f>
          </x14:formula1>
          <xm:sqref>B30</xm:sqref>
        </x14:dataValidation>
        <x14:dataValidation type="list" allowBlank="1" showInputMessage="1" showErrorMessage="1" errorTitle="Неверный формат" xr:uid="{3AF7714B-23A2-4571-B243-5DC00E79F782}">
          <x14:formula1>
            <xm:f>'для бигтандау'!$A$19:$A$20</xm:f>
          </x14:formula1>
          <xm:sqref>B32</xm:sqref>
        </x14:dataValidation>
        <x14:dataValidation type="list" allowBlank="1" showInputMessage="1" showErrorMessage="1" errorTitle="Неверный формат" xr:uid="{168C905B-2FFC-4527-BC95-86A0675A2769}">
          <x14:formula1>
            <xm:f>'для бигтандау'!$A$11:$A$15</xm:f>
          </x14:formula1>
          <xm:sqref>B39</xm:sqref>
        </x14:dataValidation>
        <x14:dataValidation type="list" allowBlank="1" showInputMessage="1" showErrorMessage="1" xr:uid="{6B410FFB-2FC4-42DF-818C-3D8D99CA6420}">
          <x14:formula1>
            <xm:f>'для бигтандау'!$A$11:$A$15</xm:f>
          </x14:formula1>
          <xm:sqref>R28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7">
    <pageSetUpPr fitToPage="1"/>
  </sheetPr>
  <dimension ref="A1:AK98"/>
  <sheetViews>
    <sheetView topLeftCell="A19" zoomScaleNormal="100" workbookViewId="0">
      <selection activeCell="C64" sqref="C64:D64"/>
    </sheetView>
  </sheetViews>
  <sheetFormatPr defaultColWidth="8.88671875" defaultRowHeight="12"/>
  <cols>
    <col min="1" max="1" width="18.6640625" style="193" customWidth="1"/>
    <col min="2" max="2" width="14.88671875" style="193" customWidth="1"/>
    <col min="3" max="3" width="13" style="193" customWidth="1"/>
    <col min="4" max="4" width="13.88671875" style="193" customWidth="1"/>
    <col min="5" max="5" width="14.5546875" style="193" customWidth="1"/>
    <col min="6" max="6" width="12.33203125" style="193" customWidth="1"/>
    <col min="7" max="7" width="14.109375" style="193" customWidth="1"/>
    <col min="8" max="8" width="9.109375" style="193" hidden="1" customWidth="1"/>
    <col min="9" max="9" width="8.44140625" style="192" hidden="1" customWidth="1"/>
    <col min="10" max="10" width="9.5546875" style="193" hidden="1" customWidth="1"/>
    <col min="11" max="11" width="10.5546875" style="193" hidden="1" customWidth="1"/>
    <col min="12" max="12" width="7.6640625" style="193" hidden="1" customWidth="1"/>
    <col min="13" max="13" width="7.109375" style="193" hidden="1" customWidth="1"/>
    <col min="14" max="14" width="16.6640625" style="193" hidden="1" customWidth="1"/>
    <col min="15" max="16" width="0" style="193" hidden="1" customWidth="1"/>
    <col min="17" max="17" width="7.33203125" style="193" hidden="1" customWidth="1"/>
    <col min="18" max="18" width="4.6640625" style="193" customWidth="1"/>
    <col min="19" max="19" width="8.88671875" style="193"/>
    <col min="20" max="20" width="9.88671875" style="193" customWidth="1"/>
    <col min="21" max="21" width="10.33203125" style="193" customWidth="1"/>
    <col min="22" max="22" width="9.88671875" style="193" customWidth="1"/>
    <col min="23" max="23" width="9.5546875" style="193" customWidth="1"/>
    <col min="24" max="24" width="7.5546875" style="193" customWidth="1"/>
    <col min="25" max="25" width="7.33203125" style="193" customWidth="1"/>
    <col min="26" max="16384" width="8.88671875" style="193"/>
  </cols>
  <sheetData>
    <row r="1" spans="1:9" ht="17.399999999999999">
      <c r="A1" s="196" t="s">
        <v>224</v>
      </c>
      <c r="B1" s="196"/>
      <c r="I1" s="193"/>
    </row>
    <row r="2" spans="1:9" ht="12" customHeight="1">
      <c r="I2" s="193"/>
    </row>
    <row r="4" spans="1:9" ht="13.2" customHeight="1">
      <c r="A4" s="1591" t="s">
        <v>1047</v>
      </c>
      <c r="B4" s="1592"/>
      <c r="C4" s="1593"/>
      <c r="D4" s="1591" t="s">
        <v>200</v>
      </c>
      <c r="E4" s="1593"/>
      <c r="F4" s="187"/>
      <c r="G4" s="187"/>
    </row>
    <row r="5" spans="1:9" ht="13.2" customHeight="1">
      <c r="A5" s="1594" t="s">
        <v>201</v>
      </c>
      <c r="B5" s="1582"/>
      <c r="C5" s="1578"/>
      <c r="D5" s="1595" t="s">
        <v>225</v>
      </c>
      <c r="E5" s="1584"/>
      <c r="F5" s="187"/>
      <c r="G5" s="187"/>
    </row>
    <row r="6" spans="1:9" ht="13.2" customHeight="1">
      <c r="A6" s="1594" t="s">
        <v>203</v>
      </c>
      <c r="B6" s="1582"/>
      <c r="C6" s="1578"/>
      <c r="D6" s="1595" t="s">
        <v>1230</v>
      </c>
      <c r="E6" s="1584"/>
      <c r="F6" s="187"/>
      <c r="G6" s="187"/>
    </row>
    <row r="7" spans="1:9" ht="70.95" customHeight="1">
      <c r="A7" s="1594" t="s">
        <v>186</v>
      </c>
      <c r="B7" s="1582"/>
      <c r="C7" s="1578"/>
      <c r="D7" s="1595" t="s">
        <v>593</v>
      </c>
      <c r="E7" s="1584"/>
      <c r="F7" s="187"/>
      <c r="G7" s="187"/>
    </row>
    <row r="8" spans="1:9" ht="59.4" customHeight="1">
      <c r="A8" s="1594" t="s">
        <v>107</v>
      </c>
      <c r="B8" s="1582"/>
      <c r="C8" s="1578"/>
      <c r="D8" s="1595" t="s">
        <v>1100</v>
      </c>
      <c r="E8" s="1584"/>
      <c r="F8" s="187"/>
      <c r="G8" s="187"/>
    </row>
    <row r="9" spans="1:9" ht="30" customHeight="1">
      <c r="A9" s="1594" t="s">
        <v>1344</v>
      </c>
      <c r="B9" s="1582"/>
      <c r="C9" s="1578"/>
      <c r="D9" s="1595" t="s">
        <v>1097</v>
      </c>
      <c r="E9" s="1584"/>
      <c r="F9" s="187"/>
      <c r="G9" s="187"/>
    </row>
    <row r="10" spans="1:9" ht="31.2" customHeight="1">
      <c r="A10" s="1594" t="s">
        <v>190</v>
      </c>
      <c r="B10" s="1582"/>
      <c r="C10" s="1578"/>
      <c r="D10" s="1595" t="s">
        <v>592</v>
      </c>
      <c r="E10" s="1584"/>
      <c r="F10" s="187"/>
      <c r="G10" s="187"/>
    </row>
    <row r="11" spans="1:9" ht="44.4" customHeight="1">
      <c r="A11" s="1594" t="s">
        <v>192</v>
      </c>
      <c r="B11" s="1582"/>
      <c r="C11" s="1578"/>
      <c r="D11" s="1599" t="s">
        <v>1224</v>
      </c>
      <c r="E11" s="1599"/>
      <c r="F11" s="187"/>
      <c r="G11" s="187"/>
    </row>
    <row r="12" spans="1:9" ht="17.399999999999999" customHeight="1">
      <c r="A12" s="1596" t="s">
        <v>208</v>
      </c>
      <c r="B12" s="1597"/>
      <c r="C12" s="1597"/>
      <c r="D12" s="1597"/>
      <c r="E12" s="1598"/>
      <c r="F12" s="187"/>
      <c r="G12" s="187"/>
    </row>
    <row r="13" spans="1:9" ht="16.2" customHeight="1">
      <c r="A13" s="1594" t="s">
        <v>209</v>
      </c>
      <c r="B13" s="1582"/>
      <c r="C13" s="1578"/>
      <c r="D13" s="1600" t="s">
        <v>210</v>
      </c>
      <c r="E13" s="1601"/>
      <c r="F13" s="187"/>
      <c r="G13" s="187"/>
    </row>
    <row r="14" spans="1:9" ht="13.2" customHeight="1">
      <c r="A14" s="1594" t="s">
        <v>211</v>
      </c>
      <c r="B14" s="1582"/>
      <c r="C14" s="1578"/>
      <c r="D14" s="1600" t="s">
        <v>212</v>
      </c>
      <c r="E14" s="1601"/>
      <c r="F14" s="187"/>
      <c r="G14" s="187"/>
    </row>
    <row r="15" spans="1:9" ht="69" customHeight="1">
      <c r="A15" s="1594" t="s">
        <v>213</v>
      </c>
      <c r="B15" s="1582"/>
      <c r="C15" s="1578"/>
      <c r="D15" s="1594" t="s">
        <v>229</v>
      </c>
      <c r="E15" s="1578"/>
      <c r="F15" s="187"/>
      <c r="G15" s="187"/>
    </row>
    <row r="16" spans="1:9" ht="13.2" customHeight="1">
      <c r="A16" s="1594" t="s">
        <v>194</v>
      </c>
      <c r="B16" s="1582"/>
      <c r="C16" s="1578"/>
      <c r="D16" s="1594" t="s">
        <v>230</v>
      </c>
      <c r="E16" s="1578"/>
      <c r="F16" s="187"/>
      <c r="G16" s="187"/>
    </row>
    <row r="17" spans="1:37" ht="38.25" customHeight="1">
      <c r="A17" s="1594" t="s">
        <v>231</v>
      </c>
      <c r="B17" s="1582"/>
      <c r="C17" s="1578"/>
      <c r="D17" s="1594" t="s">
        <v>232</v>
      </c>
      <c r="E17" s="1578"/>
      <c r="F17" s="187"/>
      <c r="G17" s="187"/>
    </row>
    <row r="18" spans="1:37" ht="21" customHeight="1">
      <c r="A18" s="1594" t="s">
        <v>215</v>
      </c>
      <c r="B18" s="1582"/>
      <c r="C18" s="1578"/>
      <c r="D18" s="1594" t="s">
        <v>197</v>
      </c>
      <c r="E18" s="1578"/>
      <c r="F18" s="187"/>
      <c r="G18" s="187"/>
    </row>
    <row r="19" spans="1:37" ht="21" customHeight="1">
      <c r="A19" s="496"/>
      <c r="B19" s="496"/>
      <c r="C19" s="496"/>
      <c r="D19" s="496"/>
      <c r="E19" s="496"/>
      <c r="F19" s="187"/>
      <c r="G19" s="187"/>
    </row>
    <row r="20" spans="1:37" ht="21" customHeight="1">
      <c r="A20" s="496"/>
      <c r="B20" s="496"/>
      <c r="C20" s="496"/>
      <c r="D20" s="496"/>
      <c r="E20" s="496"/>
      <c r="F20" s="187"/>
      <c r="G20" s="187"/>
    </row>
    <row r="21" spans="1:37" ht="13.2">
      <c r="A21" s="187"/>
      <c r="B21" s="187"/>
      <c r="C21" s="187"/>
      <c r="D21" s="187"/>
      <c r="E21" s="187"/>
      <c r="F21" s="187"/>
      <c r="G21" s="187"/>
      <c r="I21" s="193"/>
    </row>
    <row r="22" spans="1:37" ht="13.2" customHeight="1">
      <c r="A22" s="1636" t="s">
        <v>915</v>
      </c>
      <c r="B22" s="1637"/>
      <c r="C22" s="1637"/>
      <c r="D22" s="1637"/>
      <c r="E22" s="1637"/>
      <c r="F22" s="1637"/>
      <c r="G22" s="1637"/>
      <c r="H22" s="1637"/>
      <c r="I22" s="193" t="s">
        <v>234</v>
      </c>
    </row>
    <row r="23" spans="1:37" ht="26.4">
      <c r="A23" s="1126" t="s">
        <v>629</v>
      </c>
      <c r="B23" s="1126" t="s">
        <v>239</v>
      </c>
      <c r="C23" s="1127">
        <v>0.2</v>
      </c>
      <c r="D23" s="1127">
        <v>0.3</v>
      </c>
      <c r="E23" s="1127">
        <v>0.4</v>
      </c>
      <c r="F23" s="1127">
        <v>0.5</v>
      </c>
      <c r="G23" s="1128">
        <v>0.6</v>
      </c>
      <c r="H23" s="1126" t="s">
        <v>240</v>
      </c>
      <c r="I23" s="193" t="s">
        <v>236</v>
      </c>
      <c r="N23" s="193" t="s">
        <v>237</v>
      </c>
    </row>
    <row r="24" spans="1:37" ht="13.2">
      <c r="A24" s="1129">
        <v>12</v>
      </c>
      <c r="B24" s="1451">
        <v>2</v>
      </c>
      <c r="C24" s="1643">
        <v>0.1</v>
      </c>
      <c r="D24" s="1643"/>
      <c r="E24" s="1643"/>
      <c r="F24" s="1643"/>
      <c r="G24" s="1643"/>
      <c r="H24" s="1130">
        <v>0.1</v>
      </c>
      <c r="I24" s="193">
        <v>0.2</v>
      </c>
      <c r="J24" s="193">
        <v>0.3</v>
      </c>
      <c r="K24" s="193">
        <v>0.4</v>
      </c>
      <c r="L24" s="193">
        <v>0.5</v>
      </c>
      <c r="M24" s="193">
        <v>0.6</v>
      </c>
      <c r="N24" s="193" t="s">
        <v>240</v>
      </c>
    </row>
    <row r="25" spans="1:37" ht="18" customHeight="1">
      <c r="A25" s="1129" t="s">
        <v>221</v>
      </c>
      <c r="B25" s="1130">
        <v>11.5</v>
      </c>
      <c r="C25" s="1130">
        <v>8.5</v>
      </c>
      <c r="D25" s="1130">
        <v>6.5</v>
      </c>
      <c r="E25" s="1130">
        <v>4</v>
      </c>
      <c r="F25" s="1130">
        <v>0.5</v>
      </c>
      <c r="G25" s="1130">
        <v>0.1</v>
      </c>
      <c r="H25" s="1130">
        <v>1.5</v>
      </c>
      <c r="I25" s="193">
        <v>0.1</v>
      </c>
      <c r="N25" s="193">
        <v>0.1</v>
      </c>
    </row>
    <row r="26" spans="1:37" s="191" customFormat="1" ht="28.2" customHeight="1">
      <c r="A26" s="1129" t="s">
        <v>222</v>
      </c>
      <c r="B26" s="1130">
        <v>15</v>
      </c>
      <c r="C26" s="1130">
        <v>12</v>
      </c>
      <c r="D26" s="1130">
        <v>11</v>
      </c>
      <c r="E26" s="1130">
        <v>9.5</v>
      </c>
      <c r="F26" s="1130">
        <v>7</v>
      </c>
      <c r="G26" s="1130">
        <v>3</v>
      </c>
      <c r="H26" s="1130">
        <v>7.5</v>
      </c>
      <c r="I26" s="193">
        <v>6.5</v>
      </c>
      <c r="J26" s="193">
        <v>5</v>
      </c>
      <c r="K26" s="193">
        <v>2</v>
      </c>
      <c r="L26" s="193">
        <v>0.1</v>
      </c>
      <c r="M26" s="193">
        <v>0.1</v>
      </c>
      <c r="N26" s="193">
        <v>2.5</v>
      </c>
      <c r="O26" s="193"/>
      <c r="P26" s="193"/>
      <c r="Q26" s="193"/>
      <c r="R26" s="193"/>
      <c r="S26" s="193"/>
      <c r="AC26" s="193"/>
      <c r="AD26" s="193"/>
      <c r="AE26" s="193"/>
      <c r="AF26" s="193"/>
      <c r="AG26" s="193"/>
      <c r="AH26" s="193"/>
      <c r="AI26" s="193"/>
      <c r="AJ26" s="193"/>
      <c r="AK26" s="193"/>
    </row>
    <row r="27" spans="1:37" ht="13.2">
      <c r="A27" s="1129" t="s">
        <v>241</v>
      </c>
      <c r="B27" s="1131">
        <v>17.5</v>
      </c>
      <c r="C27" s="1130">
        <v>16</v>
      </c>
      <c r="D27" s="1130">
        <v>15</v>
      </c>
      <c r="E27" s="1130">
        <v>14</v>
      </c>
      <c r="F27" s="1130">
        <v>12</v>
      </c>
      <c r="G27" s="1130">
        <v>10</v>
      </c>
      <c r="H27" s="1130">
        <v>12</v>
      </c>
      <c r="I27" s="193">
        <v>10.5</v>
      </c>
      <c r="J27" s="193">
        <v>10</v>
      </c>
      <c r="K27" s="193">
        <v>7.5</v>
      </c>
      <c r="L27" s="193">
        <v>5</v>
      </c>
      <c r="M27" s="193">
        <v>1</v>
      </c>
      <c r="N27" s="193">
        <v>8</v>
      </c>
    </row>
    <row r="28" spans="1:37" ht="13.2">
      <c r="A28" s="1129" t="s">
        <v>242</v>
      </c>
      <c r="B28" s="1131">
        <v>18</v>
      </c>
      <c r="C28" s="1130">
        <v>18</v>
      </c>
      <c r="D28" s="1130">
        <v>17</v>
      </c>
      <c r="E28" s="1130">
        <v>16</v>
      </c>
      <c r="F28" s="1130">
        <v>15</v>
      </c>
      <c r="G28" s="1130">
        <v>13</v>
      </c>
      <c r="H28" s="1130">
        <v>12</v>
      </c>
      <c r="I28" s="193">
        <v>13.99</v>
      </c>
      <c r="J28" s="193">
        <v>13.5</v>
      </c>
      <c r="K28" s="193">
        <v>12</v>
      </c>
      <c r="L28" s="193">
        <v>10.5</v>
      </c>
      <c r="M28" s="193">
        <v>7.5</v>
      </c>
      <c r="N28" s="193">
        <v>12.3</v>
      </c>
    </row>
    <row r="29" spans="1:37" ht="13.2">
      <c r="A29" s="1129" t="s">
        <v>223</v>
      </c>
      <c r="B29" s="1132">
        <v>18</v>
      </c>
      <c r="C29" s="1132">
        <v>18</v>
      </c>
      <c r="D29" s="1132">
        <v>18</v>
      </c>
      <c r="E29" s="1132">
        <v>17</v>
      </c>
      <c r="F29" s="1132">
        <v>16</v>
      </c>
      <c r="G29" s="1132">
        <v>15</v>
      </c>
      <c r="H29" s="1132">
        <v>12</v>
      </c>
      <c r="I29" s="193">
        <v>13.99</v>
      </c>
      <c r="J29" s="193">
        <v>13.5</v>
      </c>
      <c r="K29" s="193">
        <v>13</v>
      </c>
      <c r="L29" s="193">
        <v>13</v>
      </c>
      <c r="M29" s="193">
        <v>13</v>
      </c>
      <c r="N29" s="193">
        <v>14</v>
      </c>
    </row>
    <row r="30" spans="1:37" ht="13.2">
      <c r="A30" s="1129" t="s">
        <v>243</v>
      </c>
      <c r="B30" s="1130">
        <v>18</v>
      </c>
      <c r="C30" s="1451">
        <v>18</v>
      </c>
      <c r="D30" s="1130">
        <v>18</v>
      </c>
      <c r="E30" s="1130">
        <v>17.5</v>
      </c>
      <c r="F30" s="1130">
        <v>16.5</v>
      </c>
      <c r="G30" s="1130">
        <v>15.5</v>
      </c>
      <c r="H30" s="1130">
        <v>14.5</v>
      </c>
      <c r="I30" s="193">
        <v>13.99</v>
      </c>
      <c r="J30" s="193">
        <v>13.5</v>
      </c>
      <c r="K30" s="193">
        <v>13</v>
      </c>
      <c r="L30" s="193">
        <v>13</v>
      </c>
      <c r="M30" s="193">
        <v>13</v>
      </c>
      <c r="N30" s="193">
        <v>14</v>
      </c>
    </row>
    <row r="31" spans="1:37" ht="13.2">
      <c r="A31" s="503"/>
      <c r="B31" s="504"/>
      <c r="C31" s="504"/>
      <c r="D31" s="504"/>
      <c r="E31" s="504"/>
      <c r="F31" s="504"/>
      <c r="G31" s="504"/>
      <c r="I31" s="193"/>
    </row>
    <row r="32" spans="1:37" ht="13.2">
      <c r="A32" s="503"/>
      <c r="B32" s="504"/>
      <c r="C32" s="504"/>
      <c r="D32" s="504"/>
      <c r="E32" s="504"/>
      <c r="F32" s="504"/>
      <c r="G32" s="504"/>
      <c r="I32" s="193"/>
    </row>
    <row r="33" spans="1:9" ht="19.5" customHeight="1">
      <c r="A33" s="187"/>
      <c r="B33" s="187"/>
      <c r="C33" s="187"/>
      <c r="D33" s="187"/>
      <c r="E33" s="187"/>
      <c r="F33" s="187"/>
      <c r="G33" s="187"/>
      <c r="I33" s="193"/>
    </row>
    <row r="34" spans="1:9" ht="13.2" hidden="1" customHeight="1">
      <c r="A34" s="1545" t="s">
        <v>706</v>
      </c>
      <c r="B34" s="1546"/>
      <c r="C34" s="1546"/>
      <c r="D34" s="1546"/>
      <c r="E34" s="1546"/>
      <c r="F34" s="1546"/>
      <c r="G34" s="1546"/>
      <c r="H34" s="1546"/>
      <c r="I34" s="193"/>
    </row>
    <row r="35" spans="1:9" ht="26.4" hidden="1">
      <c r="A35" s="1126" t="s">
        <v>629</v>
      </c>
      <c r="B35" s="1126" t="s">
        <v>239</v>
      </c>
      <c r="C35" s="1127">
        <v>0.2</v>
      </c>
      <c r="D35" s="1127">
        <v>0.3</v>
      </c>
      <c r="E35" s="1127">
        <v>0.4</v>
      </c>
      <c r="F35" s="1127">
        <v>0.5</v>
      </c>
      <c r="G35" s="1128">
        <v>0.6</v>
      </c>
      <c r="H35" s="1126" t="s">
        <v>240</v>
      </c>
    </row>
    <row r="36" spans="1:9" ht="13.2" hidden="1">
      <c r="A36" s="1129">
        <v>12</v>
      </c>
      <c r="B36" s="1602">
        <v>0.1</v>
      </c>
      <c r="C36" s="1603"/>
      <c r="D36" s="1603"/>
      <c r="E36" s="1603"/>
      <c r="F36" s="1603"/>
      <c r="G36" s="1604"/>
      <c r="H36" s="1130">
        <v>0.1</v>
      </c>
    </row>
    <row r="37" spans="1:9" ht="13.2" hidden="1">
      <c r="A37" s="1129" t="s">
        <v>221</v>
      </c>
      <c r="B37" s="1130">
        <v>7</v>
      </c>
      <c r="C37" s="1130">
        <v>1.5</v>
      </c>
      <c r="D37" s="1130">
        <v>0.5</v>
      </c>
      <c r="E37" s="1130">
        <v>0.1</v>
      </c>
      <c r="F37" s="1130">
        <v>0.1</v>
      </c>
      <c r="G37" s="1130">
        <v>0.1</v>
      </c>
      <c r="H37" s="1130">
        <v>0.1</v>
      </c>
    </row>
    <row r="38" spans="1:9" ht="13.2" hidden="1">
      <c r="A38" s="1129" t="s">
        <v>222</v>
      </c>
      <c r="B38" s="1130">
        <v>12</v>
      </c>
      <c r="C38" s="1130">
        <v>8</v>
      </c>
      <c r="D38" s="1130">
        <v>7</v>
      </c>
      <c r="E38" s="1130">
        <v>5.5</v>
      </c>
      <c r="F38" s="1130">
        <v>4</v>
      </c>
      <c r="G38" s="1130">
        <v>1</v>
      </c>
      <c r="H38" s="1130">
        <v>4.5</v>
      </c>
    </row>
    <row r="39" spans="1:9" ht="13.2" hidden="1">
      <c r="A39" s="1129" t="s">
        <v>241</v>
      </c>
      <c r="B39" s="1130">
        <v>15.5</v>
      </c>
      <c r="C39" s="1130">
        <v>14</v>
      </c>
      <c r="D39" s="1130">
        <v>13</v>
      </c>
      <c r="E39" s="1130">
        <v>10</v>
      </c>
      <c r="F39" s="1130">
        <v>8</v>
      </c>
      <c r="G39" s="1130">
        <v>5</v>
      </c>
      <c r="H39" s="1130">
        <v>9</v>
      </c>
    </row>
    <row r="40" spans="1:9" ht="13.2" hidden="1">
      <c r="A40" s="1129" t="s">
        <v>242</v>
      </c>
      <c r="B40" s="1130">
        <v>15.5</v>
      </c>
      <c r="C40" s="1130">
        <v>15</v>
      </c>
      <c r="D40" s="1130">
        <v>14</v>
      </c>
      <c r="E40" s="1130">
        <v>12.5</v>
      </c>
      <c r="F40" s="1130">
        <v>11</v>
      </c>
      <c r="G40" s="1130">
        <v>9</v>
      </c>
      <c r="H40" s="1130">
        <v>9.5</v>
      </c>
    </row>
    <row r="41" spans="1:9" ht="13.2" hidden="1">
      <c r="A41" s="1129" t="s">
        <v>223</v>
      </c>
      <c r="B41" s="1132">
        <v>16</v>
      </c>
      <c r="C41" s="1132">
        <v>16</v>
      </c>
      <c r="D41" s="1132">
        <v>15</v>
      </c>
      <c r="E41" s="1132">
        <v>14</v>
      </c>
      <c r="F41" s="1132">
        <v>13</v>
      </c>
      <c r="G41" s="1132">
        <v>11</v>
      </c>
      <c r="H41" s="1132">
        <v>9.5</v>
      </c>
    </row>
    <row r="42" spans="1:9" ht="13.2" hidden="1">
      <c r="A42" s="1129" t="s">
        <v>243</v>
      </c>
      <c r="B42" s="1130">
        <v>17</v>
      </c>
      <c r="C42" s="1130">
        <v>16.5</v>
      </c>
      <c r="D42" s="1130">
        <v>16</v>
      </c>
      <c r="E42" s="1130">
        <v>15</v>
      </c>
      <c r="F42" s="1130">
        <v>15</v>
      </c>
      <c r="G42" s="1130">
        <v>13</v>
      </c>
      <c r="H42" s="1130">
        <v>12.5</v>
      </c>
    </row>
    <row r="43" spans="1:9" ht="32.25" customHeight="1">
      <c r="A43" s="504"/>
      <c r="B43" s="504"/>
      <c r="C43" s="505"/>
      <c r="D43" s="504"/>
      <c r="E43" s="504"/>
      <c r="F43" s="504"/>
      <c r="G43" s="506"/>
    </row>
    <row r="44" spans="1:9" ht="13.2" hidden="1" customHeight="1">
      <c r="A44" s="507" t="s">
        <v>233</v>
      </c>
      <c r="B44" s="507"/>
      <c r="C44" s="1614" t="s">
        <v>549</v>
      </c>
      <c r="D44" s="1615"/>
      <c r="E44" s="1615"/>
      <c r="F44" s="1615"/>
      <c r="G44" s="1615"/>
    </row>
    <row r="45" spans="1:9" ht="13.2" hidden="1" customHeight="1">
      <c r="A45" s="500" t="s">
        <v>235</v>
      </c>
      <c r="B45" s="1640" t="s">
        <v>236</v>
      </c>
      <c r="C45" s="1641"/>
      <c r="D45" s="1641"/>
      <c r="E45" s="1641"/>
      <c r="F45" s="1641"/>
      <c r="G45" s="1642"/>
    </row>
    <row r="46" spans="1:9" ht="13.2" hidden="1" customHeight="1">
      <c r="A46" s="497" t="s">
        <v>238</v>
      </c>
      <c r="B46" s="497" t="s">
        <v>239</v>
      </c>
      <c r="C46" s="498">
        <v>0.2</v>
      </c>
      <c r="D46" s="498">
        <v>0.3</v>
      </c>
      <c r="E46" s="498">
        <v>0.4</v>
      </c>
      <c r="F46" s="498">
        <v>0.5</v>
      </c>
      <c r="G46" s="499">
        <v>0.6</v>
      </c>
    </row>
    <row r="47" spans="1:9" ht="13.2" hidden="1" customHeight="1">
      <c r="A47" s="500">
        <v>12</v>
      </c>
      <c r="B47" s="500">
        <v>0.1</v>
      </c>
      <c r="C47" s="1611">
        <v>0.1</v>
      </c>
      <c r="D47" s="1612"/>
      <c r="E47" s="1612"/>
      <c r="F47" s="1612"/>
      <c r="G47" s="1613"/>
    </row>
    <row r="48" spans="1:9" ht="13.2" hidden="1" customHeight="1">
      <c r="A48" s="500" t="s">
        <v>221</v>
      </c>
      <c r="B48" s="500">
        <v>9</v>
      </c>
      <c r="C48" s="502">
        <v>4</v>
      </c>
      <c r="D48" s="502">
        <v>3.5</v>
      </c>
      <c r="E48" s="502">
        <v>0.5</v>
      </c>
      <c r="F48" s="502">
        <v>0.1</v>
      </c>
      <c r="G48" s="508">
        <v>0.1</v>
      </c>
    </row>
    <row r="49" spans="1:7" ht="13.2" hidden="1" customHeight="1">
      <c r="A49" s="500" t="s">
        <v>222</v>
      </c>
      <c r="B49" s="500">
        <v>12</v>
      </c>
      <c r="C49" s="502">
        <v>9</v>
      </c>
      <c r="D49" s="502">
        <v>8.5</v>
      </c>
      <c r="E49" s="502">
        <v>6</v>
      </c>
      <c r="F49" s="502">
        <v>3.5</v>
      </c>
      <c r="G49" s="509">
        <v>0.1</v>
      </c>
    </row>
    <row r="50" spans="1:7" ht="13.2" hidden="1" customHeight="1">
      <c r="A50" s="500" t="s">
        <v>241</v>
      </c>
      <c r="B50" s="500">
        <v>15</v>
      </c>
      <c r="C50" s="502">
        <v>13</v>
      </c>
      <c r="D50" s="502">
        <v>12.5</v>
      </c>
      <c r="E50" s="502">
        <v>11</v>
      </c>
      <c r="F50" s="502">
        <v>9</v>
      </c>
      <c r="G50" s="509">
        <v>5</v>
      </c>
    </row>
    <row r="51" spans="1:7" ht="13.2" hidden="1" customHeight="1">
      <c r="A51" s="500" t="s">
        <v>242</v>
      </c>
      <c r="B51" s="500">
        <v>15</v>
      </c>
      <c r="C51" s="502">
        <v>13</v>
      </c>
      <c r="D51" s="502">
        <v>12.5</v>
      </c>
      <c r="E51" s="502">
        <v>12</v>
      </c>
      <c r="F51" s="502">
        <v>12</v>
      </c>
      <c r="G51" s="509">
        <v>12</v>
      </c>
    </row>
    <row r="52" spans="1:7" ht="13.2" hidden="1" customHeight="1">
      <c r="A52" s="500" t="s">
        <v>223</v>
      </c>
      <c r="B52" s="510">
        <v>15</v>
      </c>
      <c r="C52" s="501">
        <v>13</v>
      </c>
      <c r="D52" s="501">
        <v>12.5</v>
      </c>
      <c r="E52" s="501">
        <v>12</v>
      </c>
      <c r="F52" s="501">
        <v>12</v>
      </c>
      <c r="G52" s="511">
        <v>12</v>
      </c>
    </row>
    <row r="53" spans="1:7" ht="13.2" hidden="1" customHeight="1">
      <c r="A53" s="500" t="s">
        <v>243</v>
      </c>
      <c r="B53" s="500">
        <v>17.5</v>
      </c>
      <c r="C53" s="502">
        <v>16.5</v>
      </c>
      <c r="D53" s="502">
        <v>16</v>
      </c>
      <c r="E53" s="502">
        <v>15.5</v>
      </c>
      <c r="F53" s="502">
        <v>15</v>
      </c>
      <c r="G53" s="509">
        <v>13.5</v>
      </c>
    </row>
    <row r="54" spans="1:7" ht="13.8" thickBot="1">
      <c r="A54" s="187"/>
      <c r="B54" s="187"/>
      <c r="C54" s="187"/>
      <c r="D54" s="187"/>
      <c r="E54" s="187"/>
      <c r="F54" s="187"/>
      <c r="G54" s="187"/>
    </row>
    <row r="55" spans="1:7" ht="13.2" customHeight="1">
      <c r="A55" s="1618" t="s">
        <v>245</v>
      </c>
      <c r="B55" s="1619"/>
      <c r="C55" s="1619"/>
      <c r="D55" s="1620"/>
      <c r="E55" s="187"/>
      <c r="F55" s="187"/>
      <c r="G55" s="187"/>
    </row>
    <row r="56" spans="1:7" ht="13.2">
      <c r="A56" s="1607" t="s">
        <v>62</v>
      </c>
      <c r="B56" s="1608"/>
      <c r="C56" s="1621">
        <v>30000000</v>
      </c>
      <c r="D56" s="1622"/>
      <c r="E56" s="187"/>
      <c r="F56" s="187"/>
      <c r="G56" s="187"/>
    </row>
    <row r="57" spans="1:7" ht="13.2">
      <c r="A57" s="1609" t="s">
        <v>547</v>
      </c>
      <c r="B57" s="1610"/>
      <c r="C57" s="1623">
        <f>C56*1.05</f>
        <v>31500000</v>
      </c>
      <c r="D57" s="1624"/>
      <c r="E57" s="187"/>
      <c r="F57" s="187"/>
      <c r="G57" s="187"/>
    </row>
    <row r="58" spans="1:7" ht="13.2">
      <c r="A58" s="1644" t="s">
        <v>106</v>
      </c>
      <c r="B58" s="1608"/>
      <c r="C58" s="1629">
        <v>0.2</v>
      </c>
      <c r="D58" s="1630"/>
      <c r="E58" s="187"/>
      <c r="F58" s="187"/>
      <c r="G58" s="187"/>
    </row>
    <row r="59" spans="1:7" ht="13.2">
      <c r="A59" s="1607" t="s">
        <v>107</v>
      </c>
      <c r="B59" s="1608"/>
      <c r="C59" s="1623">
        <f>C57*C58</f>
        <v>6300000</v>
      </c>
      <c r="D59" s="1624"/>
      <c r="E59" s="512"/>
      <c r="F59" s="187"/>
      <c r="G59" s="187"/>
    </row>
    <row r="60" spans="1:7" ht="13.2">
      <c r="A60" s="1633" t="s">
        <v>66</v>
      </c>
      <c r="B60" s="1634"/>
      <c r="C60" s="1621">
        <f>C57-C59</f>
        <v>25200000</v>
      </c>
      <c r="D60" s="1622"/>
      <c r="E60" s="187"/>
      <c r="F60" s="187"/>
      <c r="G60" s="187"/>
    </row>
    <row r="61" spans="1:7" ht="24" customHeight="1">
      <c r="A61" s="1633" t="s">
        <v>68</v>
      </c>
      <c r="B61" s="1634"/>
      <c r="C61" s="1625">
        <v>0.14499999999999999</v>
      </c>
      <c r="D61" s="1626"/>
      <c r="E61" s="187"/>
      <c r="F61" s="187"/>
      <c r="G61" s="187"/>
    </row>
    <row r="62" spans="1:7" ht="13.2">
      <c r="A62" s="1605" t="s">
        <v>67</v>
      </c>
      <c r="B62" s="1606"/>
      <c r="C62" s="1627">
        <v>180</v>
      </c>
      <c r="D62" s="1628"/>
      <c r="E62" s="187"/>
      <c r="F62" s="187"/>
      <c r="G62" s="187"/>
    </row>
    <row r="63" spans="1:7" ht="13.2">
      <c r="A63" s="1635" t="s">
        <v>69</v>
      </c>
      <c r="B63" s="1606"/>
      <c r="C63" s="1638">
        <f>ROUND(POWER((1+C61/12),C62)*C61/12/(POWER((1+C61/12),C62)-1)*C60,0)</f>
        <v>344106</v>
      </c>
      <c r="D63" s="1639"/>
      <c r="E63" s="187"/>
      <c r="F63" s="187"/>
      <c r="G63" s="187"/>
    </row>
    <row r="64" spans="1:7" ht="13.5" customHeight="1" thickBot="1">
      <c r="A64" s="1631" t="s">
        <v>70</v>
      </c>
      <c r="B64" s="1632"/>
      <c r="C64" s="1616">
        <f>C63*C62-C60</f>
        <v>36739080</v>
      </c>
      <c r="D64" s="1617"/>
      <c r="E64" s="187"/>
      <c r="F64" s="187"/>
      <c r="G64" s="187"/>
    </row>
    <row r="65" spans="1:7" ht="13.2">
      <c r="A65" s="187"/>
      <c r="B65" s="187"/>
      <c r="C65" s="187"/>
      <c r="D65" s="187"/>
      <c r="E65" s="187"/>
      <c r="F65" s="187"/>
      <c r="G65" s="187"/>
    </row>
    <row r="66" spans="1:7" ht="13.2">
      <c r="A66" s="187"/>
      <c r="B66" s="187"/>
      <c r="C66" s="187"/>
      <c r="D66" s="187"/>
      <c r="E66" s="187"/>
      <c r="F66" s="187"/>
      <c r="G66" s="187"/>
    </row>
    <row r="67" spans="1:7" ht="13.2">
      <c r="A67" s="187"/>
      <c r="B67" s="187"/>
      <c r="C67" s="187"/>
      <c r="D67" s="187"/>
      <c r="E67" s="187"/>
      <c r="F67" s="187"/>
      <c r="G67" s="187"/>
    </row>
    <row r="68" spans="1:7" ht="13.2">
      <c r="A68" s="513"/>
      <c r="B68" s="513"/>
      <c r="C68" s="187"/>
      <c r="D68" s="187"/>
      <c r="E68" s="187"/>
      <c r="F68" s="187"/>
      <c r="G68" s="187"/>
    </row>
    <row r="69" spans="1:7" ht="13.2">
      <c r="A69" s="513"/>
      <c r="B69" s="513"/>
      <c r="C69" s="187"/>
      <c r="D69" s="187"/>
      <c r="E69" s="187"/>
      <c r="F69" s="187"/>
      <c r="G69" s="187"/>
    </row>
    <row r="70" spans="1:7" ht="13.2">
      <c r="A70" s="513"/>
      <c r="B70" s="513"/>
      <c r="C70" s="187"/>
      <c r="D70" s="187"/>
      <c r="E70" s="187"/>
      <c r="F70" s="187"/>
      <c r="G70" s="187"/>
    </row>
    <row r="71" spans="1:7" ht="13.2">
      <c r="A71" s="513"/>
      <c r="B71" s="513"/>
      <c r="C71" s="187"/>
      <c r="D71" s="187"/>
      <c r="E71" s="187"/>
      <c r="F71" s="187"/>
      <c r="G71" s="187"/>
    </row>
    <row r="72" spans="1:7" ht="13.2">
      <c r="A72" s="513"/>
      <c r="B72" s="513"/>
      <c r="C72" s="187"/>
      <c r="D72" s="187"/>
      <c r="E72" s="187"/>
      <c r="F72" s="187"/>
      <c r="G72" s="187"/>
    </row>
    <row r="73" spans="1:7" ht="13.2">
      <c r="A73" s="513"/>
      <c r="B73" s="513"/>
      <c r="C73" s="187"/>
      <c r="D73" s="187"/>
      <c r="E73" s="187"/>
      <c r="F73" s="187"/>
      <c r="G73" s="187"/>
    </row>
    <row r="74" spans="1:7" ht="13.2">
      <c r="A74" s="513"/>
      <c r="B74" s="513"/>
      <c r="C74" s="187"/>
      <c r="D74" s="187"/>
      <c r="E74" s="187"/>
      <c r="F74" s="187"/>
      <c r="G74" s="187"/>
    </row>
    <row r="75" spans="1:7" ht="13.2">
      <c r="A75" s="513"/>
      <c r="B75" s="513"/>
      <c r="C75" s="187"/>
      <c r="D75" s="187"/>
      <c r="E75" s="187"/>
      <c r="F75" s="187"/>
      <c r="G75" s="187"/>
    </row>
    <row r="76" spans="1:7" ht="13.2">
      <c r="A76" s="513"/>
      <c r="B76" s="513"/>
      <c r="C76" s="187"/>
      <c r="D76" s="187"/>
      <c r="E76" s="187"/>
      <c r="F76" s="187"/>
      <c r="G76" s="187"/>
    </row>
    <row r="77" spans="1:7" ht="13.2">
      <c r="A77" s="514"/>
      <c r="B77" s="514"/>
      <c r="C77" s="187"/>
      <c r="D77" s="187"/>
      <c r="E77" s="187"/>
      <c r="F77" s="187"/>
      <c r="G77" s="187"/>
    </row>
    <row r="78" spans="1:7" ht="13.2">
      <c r="A78" s="514"/>
      <c r="B78" s="514"/>
      <c r="C78" s="187"/>
      <c r="D78" s="187"/>
      <c r="E78" s="187"/>
      <c r="F78" s="187"/>
      <c r="G78" s="187"/>
    </row>
    <row r="79" spans="1:7" ht="13.2">
      <c r="A79" s="514"/>
      <c r="B79" s="514"/>
      <c r="C79" s="187"/>
      <c r="D79" s="187"/>
      <c r="E79" s="187"/>
      <c r="F79" s="187"/>
      <c r="G79" s="187"/>
    </row>
    <row r="80" spans="1:7">
      <c r="A80" s="197"/>
      <c r="B80" s="197"/>
    </row>
    <row r="81" spans="1:2">
      <c r="A81" s="197"/>
      <c r="B81" s="197"/>
    </row>
    <row r="82" spans="1:2">
      <c r="A82" s="197"/>
      <c r="B82" s="197"/>
    </row>
    <row r="83" spans="1:2">
      <c r="A83" s="198"/>
      <c r="B83" s="198"/>
    </row>
    <row r="84" spans="1:2">
      <c r="A84" s="197"/>
      <c r="B84" s="197"/>
    </row>
    <row r="85" spans="1:2">
      <c r="A85" s="197"/>
      <c r="B85" s="197"/>
    </row>
    <row r="86" spans="1:2">
      <c r="A86" s="197"/>
      <c r="B86" s="197"/>
    </row>
    <row r="87" spans="1:2">
      <c r="A87" s="197"/>
      <c r="B87" s="197"/>
    </row>
    <row r="88" spans="1:2">
      <c r="A88" s="197"/>
      <c r="B88" s="197"/>
    </row>
    <row r="89" spans="1:2">
      <c r="A89" s="197"/>
      <c r="B89" s="197"/>
    </row>
    <row r="90" spans="1:2">
      <c r="A90" s="197"/>
      <c r="B90" s="197"/>
    </row>
    <row r="91" spans="1:2">
      <c r="A91" s="197"/>
      <c r="B91" s="197"/>
    </row>
    <row r="92" spans="1:2">
      <c r="A92" s="197"/>
      <c r="B92" s="197"/>
    </row>
    <row r="93" spans="1:2">
      <c r="A93" s="198"/>
      <c r="B93" s="198"/>
    </row>
    <row r="95" spans="1:2">
      <c r="A95" s="1122"/>
      <c r="B95" s="1122"/>
    </row>
    <row r="96" spans="1:2">
      <c r="A96" s="1122"/>
      <c r="B96" s="1122"/>
    </row>
    <row r="97" spans="1:2">
      <c r="A97" s="1122"/>
      <c r="B97" s="1122"/>
    </row>
    <row r="98" spans="1:2">
      <c r="A98" s="1122"/>
      <c r="B98" s="1122"/>
    </row>
  </sheetData>
  <mergeCells count="55">
    <mergeCell ref="A22:H22"/>
    <mergeCell ref="A34:H34"/>
    <mergeCell ref="D14:E14"/>
    <mergeCell ref="C63:D63"/>
    <mergeCell ref="A18:C18"/>
    <mergeCell ref="D18:E18"/>
    <mergeCell ref="A17:C17"/>
    <mergeCell ref="A14:C14"/>
    <mergeCell ref="A15:C15"/>
    <mergeCell ref="A16:C16"/>
    <mergeCell ref="D15:E15"/>
    <mergeCell ref="D16:E16"/>
    <mergeCell ref="D17:E17"/>
    <mergeCell ref="B45:G45"/>
    <mergeCell ref="C24:G24"/>
    <mergeCell ref="A58:B58"/>
    <mergeCell ref="C64:D64"/>
    <mergeCell ref="A55:D55"/>
    <mergeCell ref="C56:D56"/>
    <mergeCell ref="C59:D59"/>
    <mergeCell ref="C60:D60"/>
    <mergeCell ref="C57:D57"/>
    <mergeCell ref="C61:D61"/>
    <mergeCell ref="C62:D62"/>
    <mergeCell ref="C58:D58"/>
    <mergeCell ref="A64:B64"/>
    <mergeCell ref="A60:B60"/>
    <mergeCell ref="A61:B61"/>
    <mergeCell ref="A63:B63"/>
    <mergeCell ref="B36:G36"/>
    <mergeCell ref="A62:B62"/>
    <mergeCell ref="A56:B56"/>
    <mergeCell ref="A59:B59"/>
    <mergeCell ref="A57:B57"/>
    <mergeCell ref="C47:G47"/>
    <mergeCell ref="C44:G44"/>
    <mergeCell ref="A13:C13"/>
    <mergeCell ref="A12:E12"/>
    <mergeCell ref="D9:E9"/>
    <mergeCell ref="D10:E10"/>
    <mergeCell ref="D11:E11"/>
    <mergeCell ref="D13:E13"/>
    <mergeCell ref="A9:C9"/>
    <mergeCell ref="A10:C10"/>
    <mergeCell ref="A11:C11"/>
    <mergeCell ref="A4:C4"/>
    <mergeCell ref="A6:C6"/>
    <mergeCell ref="A7:C7"/>
    <mergeCell ref="A8:C8"/>
    <mergeCell ref="D4:E4"/>
    <mergeCell ref="D5:E5"/>
    <mergeCell ref="D6:E6"/>
    <mergeCell ref="D7:E7"/>
    <mergeCell ref="D8:E8"/>
    <mergeCell ref="A5:C5"/>
  </mergeCells>
  <pageMargins left="0.7" right="0.7" top="0.75" bottom="0.75" header="0.3" footer="0.3"/>
  <pageSetup paperSize="9" scale="8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8"/>
  <dimension ref="A1:Z318"/>
  <sheetViews>
    <sheetView zoomScale="115" zoomScaleNormal="115" workbookViewId="0">
      <selection activeCell="D25" sqref="D25"/>
    </sheetView>
  </sheetViews>
  <sheetFormatPr defaultColWidth="8.88671875" defaultRowHeight="14.4"/>
  <cols>
    <col min="1" max="1" width="28.6640625" style="655" customWidth="1"/>
    <col min="2" max="2" width="14.5546875" style="655" customWidth="1"/>
    <col min="3" max="3" width="13" style="655" customWidth="1"/>
    <col min="4" max="4" width="13.33203125" style="655" customWidth="1"/>
    <col min="5" max="5" width="15.109375" style="655" customWidth="1"/>
    <col min="6" max="6" width="11.109375" style="655" customWidth="1"/>
    <col min="7" max="7" width="4.6640625" style="655" customWidth="1"/>
    <col min="8" max="8" width="6.6640625" style="655" customWidth="1"/>
    <col min="9" max="9" width="31.33203125" style="655" customWidth="1"/>
    <col min="10" max="10" width="15.109375" style="655" customWidth="1"/>
    <col min="11" max="11" width="15.33203125" style="655" customWidth="1"/>
    <col min="12" max="12" width="10.6640625" style="655" customWidth="1"/>
    <col min="13" max="13" width="14.33203125" style="655" customWidth="1"/>
    <col min="14" max="15" width="3.33203125" style="655" customWidth="1"/>
    <col min="16" max="16" width="18.109375" style="655" customWidth="1"/>
    <col min="17" max="17" width="18.33203125" style="655" customWidth="1"/>
    <col min="18" max="18" width="16.109375" style="655" customWidth="1"/>
    <col min="19" max="19" width="8.88671875" style="655"/>
    <col min="20" max="20" width="11.6640625" style="655" bestFit="1" customWidth="1"/>
    <col min="21" max="23" width="8.88671875" style="655"/>
    <col min="24" max="24" width="23.33203125" style="655" bestFit="1" customWidth="1"/>
    <col min="25" max="25" width="14" style="655" bestFit="1" customWidth="1"/>
    <col min="26" max="26" width="9.6640625" style="655" bestFit="1" customWidth="1"/>
    <col min="27" max="16384" width="8.88671875" style="655"/>
  </cols>
  <sheetData>
    <row r="1" spans="1:13" s="732" customFormat="1" ht="17.399999999999999">
      <c r="A1" s="729" t="s">
        <v>658</v>
      </c>
      <c r="B1" s="730"/>
      <c r="C1" s="730"/>
      <c r="D1" s="730"/>
      <c r="E1" s="730"/>
      <c r="F1" s="731"/>
      <c r="G1" s="731"/>
      <c r="H1" s="731"/>
      <c r="I1" s="731"/>
      <c r="J1" s="731"/>
      <c r="K1" s="731"/>
      <c r="L1" s="731"/>
      <c r="M1" s="731"/>
    </row>
    <row r="2" spans="1:13">
      <c r="A2" s="653"/>
      <c r="B2" s="653"/>
      <c r="C2" s="653"/>
      <c r="D2" s="653"/>
      <c r="E2" s="653"/>
      <c r="F2" s="654"/>
      <c r="G2" s="654"/>
      <c r="H2" s="654"/>
      <c r="I2" s="654"/>
      <c r="J2" s="654"/>
      <c r="K2" s="654"/>
      <c r="L2" s="654"/>
      <c r="M2" s="654"/>
    </row>
    <row r="3" spans="1:13">
      <c r="A3" s="1649" t="s">
        <v>1046</v>
      </c>
      <c r="B3" s="1649"/>
      <c r="C3" s="1649"/>
      <c r="D3" s="1649" t="s">
        <v>200</v>
      </c>
      <c r="E3" s="1649"/>
      <c r="F3" s="654"/>
      <c r="G3" s="654"/>
      <c r="H3" s="654"/>
      <c r="I3" s="654"/>
      <c r="J3" s="654"/>
      <c r="K3" s="654"/>
      <c r="L3" s="654"/>
      <c r="M3" s="654"/>
    </row>
    <row r="4" spans="1:13">
      <c r="A4" s="1645" t="s">
        <v>201</v>
      </c>
      <c r="B4" s="1645"/>
      <c r="C4" s="1645"/>
      <c r="D4" s="1647" t="s">
        <v>553</v>
      </c>
      <c r="E4" s="1647"/>
      <c r="F4" s="654"/>
      <c r="G4" s="654"/>
      <c r="H4" s="654"/>
      <c r="I4" s="654"/>
      <c r="J4" s="654"/>
      <c r="K4" s="654"/>
      <c r="L4" s="654"/>
      <c r="M4" s="654"/>
    </row>
    <row r="5" spans="1:13" ht="36" customHeight="1">
      <c r="A5" s="1645" t="s">
        <v>186</v>
      </c>
      <c r="B5" s="1645"/>
      <c r="C5" s="1645"/>
      <c r="D5" s="1647" t="s">
        <v>659</v>
      </c>
      <c r="E5" s="1647"/>
      <c r="F5" s="654"/>
      <c r="G5" s="654"/>
      <c r="H5" s="654"/>
      <c r="I5" s="654"/>
      <c r="J5" s="654"/>
      <c r="K5" s="654"/>
      <c r="L5" s="654"/>
      <c r="M5" s="654"/>
    </row>
    <row r="6" spans="1:13" ht="39" customHeight="1">
      <c r="A6" s="1645" t="s">
        <v>188</v>
      </c>
      <c r="B6" s="1645"/>
      <c r="C6" s="1645"/>
      <c r="D6" s="1647" t="s">
        <v>616</v>
      </c>
      <c r="E6" s="1647"/>
      <c r="F6" s="654"/>
      <c r="G6" s="654"/>
      <c r="H6" s="654"/>
      <c r="I6" s="654"/>
      <c r="J6" s="654"/>
      <c r="K6" s="654"/>
      <c r="L6" s="654"/>
      <c r="M6" s="654"/>
    </row>
    <row r="7" spans="1:13" ht="36.75" customHeight="1">
      <c r="A7" s="1645" t="s">
        <v>190</v>
      </c>
      <c r="B7" s="1645"/>
      <c r="C7" s="1645"/>
      <c r="D7" s="1647" t="s">
        <v>228</v>
      </c>
      <c r="E7" s="1647"/>
      <c r="F7" s="654"/>
      <c r="G7" s="654"/>
      <c r="H7" s="654"/>
      <c r="I7" s="654"/>
      <c r="J7" s="654"/>
      <c r="K7" s="654"/>
      <c r="L7" s="654"/>
      <c r="M7" s="654"/>
    </row>
    <row r="8" spans="1:13">
      <c r="A8" s="1648" t="s">
        <v>208</v>
      </c>
      <c r="B8" s="1648"/>
      <c r="C8" s="1648"/>
      <c r="D8" s="1648"/>
      <c r="E8" s="1648"/>
      <c r="F8" s="654"/>
      <c r="G8" s="654"/>
      <c r="H8" s="654"/>
      <c r="I8" s="654"/>
      <c r="J8" s="654"/>
      <c r="K8" s="654"/>
      <c r="L8" s="654"/>
      <c r="M8" s="654"/>
    </row>
    <row r="9" spans="1:13">
      <c r="A9" s="1645" t="s">
        <v>209</v>
      </c>
      <c r="B9" s="1645"/>
      <c r="C9" s="1645"/>
      <c r="D9" s="1646" t="s">
        <v>554</v>
      </c>
      <c r="E9" s="1646"/>
      <c r="F9" s="654"/>
      <c r="G9" s="654"/>
      <c r="H9" s="654"/>
      <c r="I9" s="654"/>
      <c r="J9" s="654"/>
      <c r="K9" s="654"/>
      <c r="L9" s="654"/>
      <c r="M9" s="654"/>
    </row>
    <row r="10" spans="1:13" ht="54.6" customHeight="1">
      <c r="A10" s="1645" t="s">
        <v>194</v>
      </c>
      <c r="B10" s="1645"/>
      <c r="C10" s="1645"/>
      <c r="D10" s="1645" t="s">
        <v>1231</v>
      </c>
      <c r="E10" s="1645"/>
      <c r="F10" s="654"/>
      <c r="G10" s="654"/>
      <c r="H10" s="654"/>
      <c r="I10" s="654"/>
      <c r="J10" s="654"/>
      <c r="K10" s="654"/>
      <c r="L10" s="654"/>
      <c r="M10" s="654"/>
    </row>
    <row r="11" spans="1:13" ht="15" thickBot="1">
      <c r="A11" s="656"/>
      <c r="B11" s="656"/>
      <c r="C11" s="656"/>
      <c r="D11" s="656"/>
      <c r="E11" s="656"/>
      <c r="F11" s="654"/>
      <c r="G11" s="654"/>
      <c r="H11" s="654"/>
      <c r="I11" s="654"/>
      <c r="J11" s="654"/>
      <c r="K11" s="654"/>
      <c r="L11" s="654"/>
      <c r="M11" s="654"/>
    </row>
    <row r="12" spans="1:13" ht="15" thickBot="1">
      <c r="A12" s="1651" t="s">
        <v>648</v>
      </c>
      <c r="B12" s="1652"/>
      <c r="C12" s="1652"/>
      <c r="D12" s="1652"/>
      <c r="E12" s="1653"/>
      <c r="F12" s="654"/>
      <c r="G12" s="654"/>
      <c r="H12" s="654"/>
      <c r="I12" s="1654"/>
      <c r="J12" s="1654"/>
      <c r="K12" s="1654"/>
      <c r="L12" s="1654"/>
      <c r="M12" s="1654"/>
    </row>
    <row r="13" spans="1:13">
      <c r="A13" s="1655" t="s">
        <v>555</v>
      </c>
      <c r="B13" s="1657" t="s">
        <v>199</v>
      </c>
      <c r="C13" s="1657"/>
      <c r="D13" s="1657"/>
      <c r="E13" s="1658"/>
      <c r="F13" s="654"/>
      <c r="G13" s="654"/>
      <c r="H13" s="654"/>
      <c r="I13" s="1659"/>
      <c r="J13" s="1659"/>
      <c r="K13" s="1659"/>
      <c r="L13" s="1659"/>
      <c r="M13" s="1659"/>
    </row>
    <row r="14" spans="1:13">
      <c r="A14" s="1656"/>
      <c r="B14" s="733">
        <v>0.2</v>
      </c>
      <c r="C14" s="733">
        <v>0.3</v>
      </c>
      <c r="D14" s="733">
        <v>0.4</v>
      </c>
      <c r="E14" s="734" t="s">
        <v>556</v>
      </c>
      <c r="F14" s="654"/>
      <c r="G14" s="654"/>
      <c r="H14" s="654"/>
      <c r="I14" s="1659"/>
      <c r="J14" s="1452"/>
      <c r="K14" s="1452"/>
      <c r="L14" s="1452"/>
      <c r="M14" s="1453"/>
    </row>
    <row r="15" spans="1:13">
      <c r="A15" s="657" t="s">
        <v>557</v>
      </c>
      <c r="B15" s="790">
        <v>16</v>
      </c>
      <c r="C15" s="790">
        <v>15.5</v>
      </c>
      <c r="D15" s="790">
        <v>15</v>
      </c>
      <c r="E15" s="790">
        <v>14.5</v>
      </c>
      <c r="F15" s="654"/>
      <c r="G15" s="654"/>
      <c r="H15" s="654"/>
      <c r="I15" s="1454"/>
      <c r="J15" s="1455"/>
      <c r="K15" s="1455"/>
      <c r="L15" s="1455"/>
      <c r="M15" s="1455"/>
    </row>
    <row r="16" spans="1:13">
      <c r="A16" s="657" t="s">
        <v>558</v>
      </c>
      <c r="B16" s="790">
        <v>18</v>
      </c>
      <c r="C16" s="790">
        <v>17.5</v>
      </c>
      <c r="D16" s="790">
        <v>17</v>
      </c>
      <c r="E16" s="790">
        <v>16.5</v>
      </c>
      <c r="F16" s="654"/>
      <c r="G16" s="654"/>
      <c r="H16" s="654"/>
      <c r="I16" s="1454"/>
      <c r="J16" s="1455"/>
      <c r="K16" s="1455"/>
      <c r="L16" s="1455"/>
      <c r="M16" s="1455"/>
    </row>
    <row r="17" spans="1:15" ht="15" thickBot="1">
      <c r="A17" s="658" t="s">
        <v>697</v>
      </c>
      <c r="B17" s="790">
        <v>24</v>
      </c>
      <c r="C17" s="790">
        <v>24</v>
      </c>
      <c r="D17" s="790">
        <v>23</v>
      </c>
      <c r="E17" s="790">
        <v>23</v>
      </c>
      <c r="F17" s="654"/>
      <c r="G17" s="654"/>
      <c r="H17" s="654"/>
      <c r="I17" s="1454"/>
      <c r="J17" s="1455"/>
      <c r="K17" s="1455"/>
      <c r="L17" s="1455"/>
      <c r="M17" s="1455"/>
    </row>
    <row r="18" spans="1:15">
      <c r="A18" s="738"/>
      <c r="B18" s="739"/>
      <c r="C18" s="739"/>
      <c r="D18" s="739"/>
      <c r="E18" s="739"/>
      <c r="F18" s="654"/>
      <c r="G18" s="654"/>
      <c r="H18" s="654"/>
      <c r="I18" s="738"/>
      <c r="J18" s="739"/>
      <c r="K18" s="739"/>
      <c r="L18" s="739"/>
      <c r="M18" s="739"/>
    </row>
    <row r="19" spans="1:15" ht="15" thickBot="1">
      <c r="A19" s="659"/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</row>
    <row r="20" spans="1:15" ht="26.4" thickBot="1">
      <c r="A20" s="660" t="s">
        <v>559</v>
      </c>
      <c r="B20" s="661">
        <v>30000000</v>
      </c>
      <c r="C20" s="735" t="s">
        <v>103</v>
      </c>
      <c r="D20" s="736" t="s">
        <v>104</v>
      </c>
      <c r="E20" s="662"/>
      <c r="F20" s="662"/>
      <c r="H20" s="1457"/>
      <c r="I20" s="1459"/>
      <c r="J20" s="1460"/>
      <c r="K20" s="1458"/>
      <c r="L20" s="1650"/>
      <c r="M20" s="1650"/>
      <c r="N20" s="1650"/>
      <c r="O20" s="1650"/>
    </row>
    <row r="21" spans="1:15" ht="15" hidden="1" thickBot="1">
      <c r="A21" s="663" t="s">
        <v>105</v>
      </c>
      <c r="B21" s="664">
        <v>0.05</v>
      </c>
      <c r="C21" s="653"/>
      <c r="D21" s="654"/>
      <c r="E21" s="654"/>
      <c r="F21" s="654"/>
      <c r="G21" s="654"/>
      <c r="H21" s="654"/>
      <c r="I21" s="1459"/>
      <c r="J21" s="1463"/>
      <c r="K21" s="653"/>
      <c r="L21" s="654"/>
      <c r="M21" s="654"/>
    </row>
    <row r="22" spans="1:15">
      <c r="A22" s="665" t="s">
        <v>547</v>
      </c>
      <c r="B22" s="661">
        <f>B20*1.05</f>
        <v>31500000</v>
      </c>
      <c r="C22" s="653"/>
      <c r="D22" s="654"/>
      <c r="E22" s="654"/>
      <c r="F22" s="654"/>
      <c r="G22" s="654"/>
      <c r="H22" s="654"/>
      <c r="I22" s="1459"/>
      <c r="J22" s="1460"/>
      <c r="K22" s="653"/>
      <c r="L22" s="654"/>
      <c r="M22" s="654"/>
    </row>
    <row r="23" spans="1:15">
      <c r="A23" s="663" t="s">
        <v>106</v>
      </c>
      <c r="B23" s="664">
        <v>0.5</v>
      </c>
      <c r="C23" s="653"/>
      <c r="D23" s="654"/>
      <c r="E23" s="654"/>
      <c r="F23" s="654"/>
      <c r="G23" s="654"/>
      <c r="H23" s="654"/>
      <c r="I23" s="1459"/>
      <c r="J23" s="1463"/>
      <c r="K23" s="653"/>
      <c r="L23" s="654"/>
      <c r="M23" s="654"/>
    </row>
    <row r="24" spans="1:15">
      <c r="A24" s="666" t="s">
        <v>107</v>
      </c>
      <c r="B24" s="667">
        <f>B22*B23</f>
        <v>15750000</v>
      </c>
      <c r="C24" s="653"/>
      <c r="D24" s="654"/>
      <c r="E24" s="654"/>
      <c r="F24" s="654"/>
      <c r="G24" s="654"/>
      <c r="H24" s="654"/>
      <c r="I24" s="1459"/>
      <c r="J24" s="1460"/>
      <c r="K24" s="653"/>
      <c r="L24" s="654"/>
      <c r="M24" s="654"/>
    </row>
    <row r="25" spans="1:15" ht="15" thickBot="1">
      <c r="A25" s="668" t="s">
        <v>66</v>
      </c>
      <c r="B25" s="667">
        <f>B22-B24</f>
        <v>15750000</v>
      </c>
      <c r="C25" s="669"/>
      <c r="D25" s="654"/>
      <c r="E25" s="654"/>
      <c r="F25" s="654"/>
      <c r="G25" s="654"/>
      <c r="H25" s="654"/>
      <c r="I25" s="1464"/>
      <c r="J25" s="1460"/>
      <c r="K25" s="669"/>
      <c r="L25" s="654"/>
      <c r="M25" s="654"/>
    </row>
    <row r="26" spans="1:15" ht="22.8">
      <c r="A26" s="666" t="s">
        <v>67</v>
      </c>
      <c r="B26" s="670">
        <v>180</v>
      </c>
      <c r="C26" s="671" t="s">
        <v>69</v>
      </c>
      <c r="D26" s="654"/>
      <c r="E26" s="654"/>
      <c r="F26" s="654"/>
      <c r="G26" s="654"/>
      <c r="H26" s="654"/>
      <c r="I26" s="1459"/>
      <c r="J26" s="1460"/>
      <c r="K26" s="1465"/>
      <c r="L26" s="654"/>
      <c r="M26" s="654"/>
    </row>
    <row r="27" spans="1:15">
      <c r="A27" s="668" t="s">
        <v>108</v>
      </c>
      <c r="B27" s="791">
        <f>IF(B23&gt;=0.5,14.5,IF(B23&gt;=0.4,15,IF(B23&gt;=0.3,15.5,16)))</f>
        <v>14.5</v>
      </c>
      <c r="C27" s="672">
        <f>AVERAGE(J59:J94)</f>
        <v>202246.91006907992</v>
      </c>
      <c r="D27" s="654"/>
      <c r="E27" s="654"/>
      <c r="F27" s="654"/>
      <c r="G27" s="654"/>
      <c r="H27" s="654"/>
      <c r="I27" s="1464"/>
      <c r="J27" s="1461"/>
      <c r="K27" s="1460"/>
      <c r="L27" s="674"/>
      <c r="M27" s="654"/>
    </row>
    <row r="28" spans="1:15">
      <c r="A28" s="668" t="s">
        <v>109</v>
      </c>
      <c r="B28" s="791">
        <f>IF(B23&gt;=0.5,16.5,IF(B23&gt;=0.4,17,IF(B23&gt;=0.3,17.5,18)))</f>
        <v>16.5</v>
      </c>
      <c r="C28" s="672">
        <f>AVERAGE(J95:J118)</f>
        <v>231096.77108886241</v>
      </c>
      <c r="D28" s="654"/>
      <c r="E28" s="654"/>
      <c r="F28" s="654"/>
      <c r="G28" s="654"/>
      <c r="H28" s="654"/>
      <c r="I28" s="1464"/>
      <c r="J28" s="1461"/>
      <c r="K28" s="1460"/>
      <c r="L28" s="654"/>
      <c r="M28" s="654"/>
    </row>
    <row r="29" spans="1:15" ht="18.600000000000001" customHeight="1" thickBot="1">
      <c r="A29" s="668" t="s">
        <v>110</v>
      </c>
      <c r="B29" s="791">
        <f>IF(B23&gt;=0.5,23,IF(B23&gt;=0.4,23,IF(B23&gt;=0.3,24,24)))</f>
        <v>23</v>
      </c>
      <c r="C29" s="673">
        <f>J127</f>
        <v>312111.9947695302</v>
      </c>
      <c r="D29" s="654"/>
      <c r="E29" s="674"/>
      <c r="F29" s="654"/>
      <c r="G29" s="654"/>
      <c r="H29" s="654"/>
      <c r="I29" s="1464"/>
      <c r="J29" s="1461"/>
      <c r="K29" s="1460"/>
      <c r="L29" s="654"/>
      <c r="M29" s="654"/>
    </row>
    <row r="30" spans="1:15">
      <c r="A30" s="675" t="s">
        <v>80</v>
      </c>
      <c r="B30" s="676">
        <f>D51</f>
        <v>0.33996191620826721</v>
      </c>
      <c r="C30" s="654"/>
      <c r="D30" s="654"/>
      <c r="E30" s="674"/>
      <c r="F30" s="654"/>
      <c r="G30" s="654"/>
      <c r="H30" s="654"/>
      <c r="I30" s="1466"/>
      <c r="J30" s="1462"/>
      <c r="K30" s="654"/>
      <c r="L30" s="654"/>
      <c r="M30" s="654"/>
    </row>
    <row r="31" spans="1:15" ht="15" thickBot="1">
      <c r="A31" s="677" t="s">
        <v>70</v>
      </c>
      <c r="B31" s="678">
        <f>C27*36+C28*24+C29*(B26-60)-B25</f>
        <v>34530650.640963197</v>
      </c>
      <c r="C31" s="654"/>
      <c r="D31" s="654"/>
      <c r="E31" s="654"/>
      <c r="G31" s="654"/>
      <c r="H31" s="654"/>
      <c r="I31" s="1466"/>
      <c r="J31" s="1467"/>
      <c r="K31" s="654"/>
      <c r="L31" s="654"/>
      <c r="M31" s="654"/>
    </row>
    <row r="32" spans="1:15">
      <c r="A32" s="654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</row>
    <row r="33" spans="1:26" hidden="1">
      <c r="A33" s="659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</row>
    <row r="34" spans="1:26" hidden="1">
      <c r="A34" s="659"/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</row>
    <row r="35" spans="1:26" hidden="1">
      <c r="A35" s="659"/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</row>
    <row r="36" spans="1:26" hidden="1">
      <c r="A36" s="659"/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</row>
    <row r="37" spans="1:26" hidden="1">
      <c r="A37" s="659"/>
      <c r="B37" s="654"/>
      <c r="C37" s="654"/>
      <c r="D37" s="654"/>
      <c r="E37" s="654"/>
      <c r="F37" s="654"/>
      <c r="G37" s="654"/>
      <c r="H37" s="654"/>
      <c r="I37" s="654"/>
      <c r="J37" s="654"/>
      <c r="K37" s="654"/>
      <c r="L37" s="654"/>
      <c r="M37" s="654"/>
    </row>
    <row r="38" spans="1:26" hidden="1">
      <c r="A38" s="659"/>
      <c r="B38" s="654"/>
      <c r="C38" s="654"/>
      <c r="D38" s="654"/>
      <c r="E38" s="654"/>
      <c r="F38" s="654"/>
      <c r="G38" s="654"/>
      <c r="H38" s="654"/>
      <c r="I38" s="654"/>
      <c r="J38" s="654"/>
      <c r="K38" s="654"/>
      <c r="L38" s="654"/>
      <c r="M38" s="654"/>
    </row>
    <row r="39" spans="1:26" hidden="1">
      <c r="A39" s="659"/>
      <c r="B39" s="654"/>
      <c r="C39" s="654"/>
      <c r="D39" s="654"/>
      <c r="E39" s="654"/>
      <c r="F39" s="654"/>
      <c r="G39" s="654"/>
      <c r="H39" s="654"/>
      <c r="I39" s="654"/>
      <c r="J39" s="654"/>
      <c r="K39" s="654"/>
      <c r="L39" s="654"/>
      <c r="M39" s="654"/>
    </row>
    <row r="40" spans="1:26" hidden="1">
      <c r="A40" s="659"/>
      <c r="B40" s="679" t="s">
        <v>576</v>
      </c>
      <c r="C40" s="654"/>
      <c r="D40" s="654"/>
      <c r="E40" s="654"/>
      <c r="F40" s="654"/>
      <c r="G40" s="654"/>
      <c r="H40" s="654"/>
      <c r="J40" s="680" t="s">
        <v>577</v>
      </c>
      <c r="L40" s="681"/>
      <c r="M40" s="681"/>
      <c r="O40" s="659"/>
      <c r="P40" s="679" t="s">
        <v>576</v>
      </c>
      <c r="Q40" s="654"/>
      <c r="R40" s="654"/>
      <c r="S40" s="654"/>
      <c r="T40" s="654"/>
      <c r="U40" s="654"/>
      <c r="V40" s="654"/>
      <c r="X40" s="680" t="s">
        <v>577</v>
      </c>
      <c r="Z40" s="681"/>
    </row>
    <row r="41" spans="1:26" hidden="1">
      <c r="A41" s="659"/>
      <c r="B41" s="682" t="s">
        <v>238</v>
      </c>
      <c r="C41" s="683">
        <f>B23*100</f>
        <v>50</v>
      </c>
      <c r="D41" s="684">
        <f>D48/(100-C41)%</f>
        <v>31500000</v>
      </c>
      <c r="E41" s="654"/>
      <c r="F41" s="654"/>
      <c r="G41" s="654"/>
      <c r="H41" s="654"/>
      <c r="I41" s="655">
        <v>0</v>
      </c>
      <c r="J41" s="681" t="s">
        <v>578</v>
      </c>
      <c r="K41" s="685">
        <f>K44</f>
        <v>23</v>
      </c>
      <c r="L41" s="681"/>
      <c r="M41" s="681"/>
      <c r="O41" s="659"/>
      <c r="P41" s="682" t="s">
        <v>238</v>
      </c>
      <c r="Q41" s="683">
        <f>J23*100</f>
        <v>0</v>
      </c>
      <c r="R41" s="684">
        <f>R48/(100-Q41)%</f>
        <v>0</v>
      </c>
      <c r="S41" s="654"/>
      <c r="T41" s="654"/>
      <c r="U41" s="654"/>
      <c r="V41" s="654"/>
      <c r="W41" s="655">
        <v>0</v>
      </c>
      <c r="X41" s="681" t="s">
        <v>578</v>
      </c>
      <c r="Y41" s="685">
        <f>Y44</f>
        <v>0</v>
      </c>
      <c r="Z41" s="681"/>
    </row>
    <row r="42" spans="1:26" hidden="1">
      <c r="B42" s="682" t="s">
        <v>579</v>
      </c>
      <c r="C42" s="686">
        <v>10</v>
      </c>
      <c r="D42" s="684">
        <f>D41*C42%</f>
        <v>3150000</v>
      </c>
      <c r="H42" s="687"/>
      <c r="I42" s="687">
        <v>36</v>
      </c>
      <c r="J42" s="681" t="s">
        <v>77</v>
      </c>
      <c r="K42" s="688">
        <f>B27</f>
        <v>14.5</v>
      </c>
      <c r="P42" s="682" t="s">
        <v>579</v>
      </c>
      <c r="Q42" s="686">
        <v>10</v>
      </c>
      <c r="R42" s="684">
        <f>R41*Q42%</f>
        <v>0</v>
      </c>
      <c r="V42" s="687"/>
      <c r="W42" s="687">
        <v>36</v>
      </c>
      <c r="X42" s="681" t="s">
        <v>77</v>
      </c>
      <c r="Y42" s="688">
        <f>J27</f>
        <v>0</v>
      </c>
    </row>
    <row r="43" spans="1:26" hidden="1">
      <c r="A43" s="679"/>
      <c r="E43" s="659"/>
      <c r="H43" s="687"/>
      <c r="I43" s="687">
        <v>60</v>
      </c>
      <c r="J43" s="681" t="s">
        <v>78</v>
      </c>
      <c r="K43" s="689">
        <f>B28</f>
        <v>16.5</v>
      </c>
      <c r="O43" s="679"/>
      <c r="S43" s="659"/>
      <c r="V43" s="687"/>
      <c r="W43" s="687">
        <v>60</v>
      </c>
      <c r="X43" s="681" t="s">
        <v>78</v>
      </c>
      <c r="Y43" s="689">
        <f>J28</f>
        <v>0</v>
      </c>
    </row>
    <row r="44" spans="1:26" hidden="1">
      <c r="A44" s="679"/>
      <c r="E44" s="659"/>
      <c r="H44" s="687"/>
      <c r="I44" s="687">
        <v>240</v>
      </c>
      <c r="J44" s="681" t="s">
        <v>79</v>
      </c>
      <c r="K44" s="688">
        <f>B29</f>
        <v>23</v>
      </c>
      <c r="L44" s="690">
        <v>2</v>
      </c>
      <c r="O44" s="679"/>
      <c r="S44" s="659"/>
      <c r="V44" s="687"/>
      <c r="W44" s="687">
        <v>240</v>
      </c>
      <c r="X44" s="681" t="s">
        <v>79</v>
      </c>
      <c r="Y44" s="688">
        <f>J29</f>
        <v>0</v>
      </c>
      <c r="Z44" s="690">
        <v>2</v>
      </c>
    </row>
    <row r="45" spans="1:26" hidden="1">
      <c r="L45" s="690">
        <v>3</v>
      </c>
      <c r="Z45" s="690">
        <v>3</v>
      </c>
    </row>
    <row r="46" spans="1:26" hidden="1">
      <c r="A46" s="679"/>
      <c r="E46" s="659"/>
      <c r="H46" s="687"/>
      <c r="I46" s="681"/>
      <c r="L46" s="690">
        <v>4</v>
      </c>
      <c r="O46" s="679"/>
      <c r="S46" s="659"/>
      <c r="V46" s="687"/>
      <c r="W46" s="681"/>
      <c r="Z46" s="690">
        <v>4</v>
      </c>
    </row>
    <row r="47" spans="1:26" hidden="1">
      <c r="A47" s="679"/>
      <c r="B47" s="654"/>
      <c r="E47" s="659"/>
      <c r="O47" s="679"/>
      <c r="P47" s="654"/>
      <c r="S47" s="659"/>
    </row>
    <row r="48" spans="1:26" hidden="1">
      <c r="B48" s="654"/>
      <c r="C48" s="691" t="s">
        <v>580</v>
      </c>
      <c r="D48" s="692">
        <f>B25</f>
        <v>15750000</v>
      </c>
      <c r="J48" s="693" t="s">
        <v>80</v>
      </c>
      <c r="K48" s="694">
        <f>XIRR(J58:J298,B58:B298)</f>
        <v>0.25342088341712954</v>
      </c>
      <c r="P48" s="654"/>
      <c r="Q48" s="691" t="s">
        <v>580</v>
      </c>
      <c r="R48" s="692">
        <f>J25</f>
        <v>0</v>
      </c>
      <c r="X48" s="693" t="s">
        <v>80</v>
      </c>
      <c r="Y48" s="694" t="e">
        <f>XIRR(X58:X298,P58:P298)</f>
        <v>#NUM!</v>
      </c>
    </row>
    <row r="49" spans="1:26" hidden="1">
      <c r="B49" s="654"/>
      <c r="C49" s="679" t="s">
        <v>73</v>
      </c>
      <c r="D49" s="695">
        <f>B26</f>
        <v>180</v>
      </c>
      <c r="E49" s="659"/>
      <c r="J49" s="693" t="s">
        <v>581</v>
      </c>
      <c r="K49" s="696">
        <f>SUM(I59:I298)</f>
        <v>18669741.857912716</v>
      </c>
      <c r="P49" s="654"/>
      <c r="Q49" s="679" t="s">
        <v>73</v>
      </c>
      <c r="R49" s="695">
        <f>J26</f>
        <v>0</v>
      </c>
      <c r="S49" s="659"/>
      <c r="X49" s="693" t="s">
        <v>581</v>
      </c>
      <c r="Y49" s="696" t="e">
        <f>SUM(W59:W298)</f>
        <v>#NUM!</v>
      </c>
    </row>
    <row r="50" spans="1:26" hidden="1">
      <c r="C50" s="691" t="s">
        <v>582</v>
      </c>
      <c r="D50" s="697">
        <f>K41</f>
        <v>23</v>
      </c>
      <c r="E50" s="659"/>
      <c r="J50" s="698" t="s">
        <v>583</v>
      </c>
      <c r="K50" s="696">
        <v>60</v>
      </c>
      <c r="Q50" s="691" t="s">
        <v>582</v>
      </c>
      <c r="R50" s="697">
        <f>Y41</f>
        <v>0</v>
      </c>
      <c r="S50" s="659"/>
      <c r="X50" s="698" t="s">
        <v>583</v>
      </c>
      <c r="Y50" s="696">
        <v>60</v>
      </c>
    </row>
    <row r="51" spans="1:26" hidden="1">
      <c r="A51" s="679"/>
      <c r="B51" s="654"/>
      <c r="C51" s="691" t="s">
        <v>80</v>
      </c>
      <c r="D51" s="699">
        <f>XIRR(C58:C298,B58:B298)</f>
        <v>0.33996191620826721</v>
      </c>
      <c r="E51" s="659"/>
      <c r="J51" s="693" t="s">
        <v>584</v>
      </c>
      <c r="K51" s="700">
        <f ca="1">XIRR(OFFSET(L58,0,0,K50+1,1),OFFSET(B58,0,0,K50+1,1))</f>
        <v>0.24106506705284111</v>
      </c>
      <c r="M51" s="654"/>
      <c r="O51" s="679"/>
      <c r="P51" s="654"/>
      <c r="Q51" s="691" t="s">
        <v>80</v>
      </c>
      <c r="R51" s="699" t="e">
        <f>XIRR(Q58:Q298,P58:P298)</f>
        <v>#NUM!</v>
      </c>
      <c r="S51" s="659"/>
      <c r="X51" s="693" t="s">
        <v>584</v>
      </c>
      <c r="Y51" s="700" t="e">
        <f ca="1">XIRR(OFFSET(Z58,0,0,Y50+1,1),OFFSET(P58,0,0,Y50+1,1))</f>
        <v>#NUM!</v>
      </c>
    </row>
    <row r="52" spans="1:26" hidden="1">
      <c r="A52" s="679"/>
      <c r="B52" s="654"/>
      <c r="C52" s="691" t="s">
        <v>74</v>
      </c>
      <c r="D52" s="701">
        <f>-PMT(K44%/12,D49,D48)</f>
        <v>312111.9947695302</v>
      </c>
      <c r="E52" s="659"/>
      <c r="J52" s="693"/>
      <c r="K52" s="702"/>
      <c r="M52" s="654"/>
      <c r="O52" s="679"/>
      <c r="P52" s="654"/>
      <c r="Q52" s="691" t="s">
        <v>74</v>
      </c>
      <c r="R52" s="701" t="e">
        <f>-PMT(Y44%/12,R49,R48)</f>
        <v>#NUM!</v>
      </c>
      <c r="S52" s="659"/>
      <c r="X52" s="693"/>
      <c r="Y52" s="702"/>
    </row>
    <row r="53" spans="1:26" hidden="1">
      <c r="B53" s="659"/>
      <c r="C53" s="691" t="s">
        <v>585</v>
      </c>
      <c r="D53" s="701">
        <f>SUM(E59:E298)</f>
        <v>24569250.275464967</v>
      </c>
      <c r="E53" s="659"/>
      <c r="J53" s="693" t="s">
        <v>586</v>
      </c>
      <c r="K53" s="696">
        <f ca="1">OFFSET(F58,K50,0,1,1)</f>
        <v>14615556.666633924</v>
      </c>
      <c r="L53" s="681"/>
      <c r="M53" s="654"/>
      <c r="P53" s="659"/>
      <c r="Q53" s="691" t="s">
        <v>585</v>
      </c>
      <c r="R53" s="701" t="e">
        <f>SUM(S59:S298)</f>
        <v>#NUM!</v>
      </c>
      <c r="S53" s="659"/>
      <c r="X53" s="693" t="s">
        <v>586</v>
      </c>
      <c r="Y53" s="696" t="e">
        <f ca="1">OFFSET(T58,Y50,0,1,1)</f>
        <v>#NUM!</v>
      </c>
      <c r="Z53" s="681"/>
    </row>
    <row r="54" spans="1:26" hidden="1">
      <c r="A54" s="679"/>
      <c r="B54" s="659"/>
      <c r="C54" s="659"/>
      <c r="D54" s="659"/>
      <c r="E54" s="659"/>
      <c r="K54" s="654"/>
      <c r="L54" s="654"/>
      <c r="M54" s="654"/>
      <c r="O54" s="679"/>
      <c r="P54" s="659"/>
      <c r="Q54" s="659"/>
      <c r="R54" s="659"/>
      <c r="S54" s="659"/>
      <c r="Y54" s="654"/>
      <c r="Z54" s="654"/>
    </row>
    <row r="55" spans="1:26" hidden="1">
      <c r="A55" s="703" t="s">
        <v>587</v>
      </c>
      <c r="B55" s="659"/>
      <c r="C55" s="704"/>
      <c r="D55" s="705"/>
      <c r="E55" s="659"/>
      <c r="F55" s="659"/>
      <c r="G55" s="659"/>
      <c r="H55" s="659"/>
      <c r="I55" s="703" t="s">
        <v>588</v>
      </c>
      <c r="K55" s="654"/>
      <c r="L55" s="654"/>
      <c r="M55" s="654"/>
      <c r="O55" s="703" t="s">
        <v>587</v>
      </c>
      <c r="P55" s="659"/>
      <c r="Q55" s="704"/>
      <c r="R55" s="705"/>
      <c r="S55" s="659"/>
      <c r="T55" s="659"/>
      <c r="U55" s="659"/>
      <c r="V55" s="659"/>
      <c r="W55" s="703" t="s">
        <v>588</v>
      </c>
      <c r="Y55" s="654"/>
      <c r="Z55" s="654"/>
    </row>
    <row r="56" spans="1:26" hidden="1">
      <c r="K56" s="706">
        <f>SUM(K59:K298)</f>
        <v>-5899508.4175522365</v>
      </c>
      <c r="L56" s="707">
        <f>XIRR(L58:L118,B58:B118)</f>
        <v>0.24106506705284111</v>
      </c>
      <c r="M56" s="706"/>
      <c r="Y56" s="706" t="e">
        <f>SUM(Y59:Y298)</f>
        <v>#NUM!</v>
      </c>
      <c r="Z56" s="707" t="e">
        <f>XIRR(Z58:Z118,P58:P118)</f>
        <v>#NUM!</v>
      </c>
    </row>
    <row r="57" spans="1:26" ht="93" hidden="1">
      <c r="A57" s="708" t="s">
        <v>81</v>
      </c>
      <c r="B57" s="708" t="s">
        <v>82</v>
      </c>
      <c r="C57" s="709" t="s">
        <v>84</v>
      </c>
      <c r="D57" s="709" t="s">
        <v>85</v>
      </c>
      <c r="E57" s="709" t="s">
        <v>86</v>
      </c>
      <c r="F57" s="709" t="s">
        <v>87</v>
      </c>
      <c r="I57" s="710" t="s">
        <v>88</v>
      </c>
      <c r="J57" s="710" t="s">
        <v>89</v>
      </c>
      <c r="K57" s="710" t="s">
        <v>589</v>
      </c>
      <c r="L57" s="711"/>
      <c r="M57" s="706"/>
      <c r="O57" s="708" t="s">
        <v>81</v>
      </c>
      <c r="P57" s="708" t="s">
        <v>82</v>
      </c>
      <c r="Q57" s="709" t="s">
        <v>84</v>
      </c>
      <c r="R57" s="709" t="s">
        <v>85</v>
      </c>
      <c r="S57" s="709" t="s">
        <v>86</v>
      </c>
      <c r="T57" s="709" t="s">
        <v>87</v>
      </c>
      <c r="W57" s="710" t="s">
        <v>88</v>
      </c>
      <c r="X57" s="710" t="s">
        <v>89</v>
      </c>
      <c r="Y57" s="710" t="s">
        <v>589</v>
      </c>
      <c r="Z57" s="711"/>
    </row>
    <row r="58" spans="1:26" hidden="1">
      <c r="A58" s="712"/>
      <c r="B58" s="713">
        <v>44953</v>
      </c>
      <c r="C58" s="681">
        <f>-D48+D42</f>
        <v>-12600000</v>
      </c>
      <c r="F58" s="714">
        <f>D48</f>
        <v>15750000</v>
      </c>
      <c r="G58" s="715"/>
      <c r="H58" s="716"/>
      <c r="I58" s="674"/>
      <c r="J58" s="674">
        <f>C58</f>
        <v>-12600000</v>
      </c>
      <c r="K58" s="674"/>
      <c r="L58" s="674">
        <f>J58</f>
        <v>-12600000</v>
      </c>
      <c r="M58" s="674"/>
      <c r="O58" s="712"/>
      <c r="P58" s="713">
        <v>44953</v>
      </c>
      <c r="Q58" s="681">
        <f>-R48+R42</f>
        <v>0</v>
      </c>
      <c r="T58" s="714">
        <f>R48</f>
        <v>0</v>
      </c>
      <c r="U58" s="715"/>
      <c r="V58" s="716"/>
      <c r="W58" s="674"/>
      <c r="X58" s="674">
        <f>Q58</f>
        <v>0</v>
      </c>
      <c r="Y58" s="674"/>
      <c r="Z58" s="674">
        <f>X58</f>
        <v>0</v>
      </c>
    </row>
    <row r="59" spans="1:26" hidden="1">
      <c r="A59" s="717">
        <v>1</v>
      </c>
      <c r="B59" s="718">
        <v>44984</v>
      </c>
      <c r="C59" s="714">
        <f>D52</f>
        <v>312111.9947695302</v>
      </c>
      <c r="D59" s="714">
        <f>C59-E59</f>
        <v>10236.994769530196</v>
      </c>
      <c r="E59" s="714">
        <f t="shared" ref="E59:E122" si="0">F58*$K$41%/12</f>
        <v>301875</v>
      </c>
      <c r="F59" s="714">
        <f>F58-D59</f>
        <v>15739763.00523047</v>
      </c>
      <c r="G59" s="714"/>
      <c r="H59" s="714">
        <f t="shared" ref="H59:H122" si="1">IF(A59&lt;=$I$42,$K$42,IF(A59&lt;=$I$43,$K$43,IF(A59&lt;=$I$44,$K$44,$K$45)))</f>
        <v>14.5</v>
      </c>
      <c r="I59" s="719">
        <f>F58*K41%/360+F58*K42%/360*29</f>
        <v>194031.25</v>
      </c>
      <c r="J59" s="720">
        <f t="shared" ref="J59:J122" si="2">D59+I59</f>
        <v>204268.2447695302</v>
      </c>
      <c r="K59" s="720">
        <f t="shared" ref="K59:K122" si="3">J59-C59</f>
        <v>-107843.75</v>
      </c>
      <c r="L59" s="720">
        <f>J59</f>
        <v>204268.2447695302</v>
      </c>
      <c r="M59" s="720"/>
      <c r="O59" s="717">
        <v>1</v>
      </c>
      <c r="P59" s="718">
        <v>44984</v>
      </c>
      <c r="Q59" s="714" t="e">
        <f>R52</f>
        <v>#NUM!</v>
      </c>
      <c r="R59" s="714" t="e">
        <f>Q59-S59</f>
        <v>#NUM!</v>
      </c>
      <c r="S59" s="714">
        <f t="shared" ref="S59:S122" si="4">T58*$K$41%/12</f>
        <v>0</v>
      </c>
      <c r="T59" s="714" t="e">
        <f>T58-R59</f>
        <v>#NUM!</v>
      </c>
      <c r="U59" s="714"/>
      <c r="V59" s="714">
        <f>IF(O59&lt;=$I$42,$K$42,IF(O59&lt;=$I$43,$K$43,IF(O59&lt;=$I$44,$K$44,$K$45)))</f>
        <v>14.5</v>
      </c>
      <c r="W59" s="719">
        <f>T58*Y41%/360+T58*Y42%/360*29</f>
        <v>0</v>
      </c>
      <c r="X59" s="720" t="e">
        <f>R59+W59</f>
        <v>#NUM!</v>
      </c>
      <c r="Y59" s="720" t="e">
        <f>X59-Q59</f>
        <v>#NUM!</v>
      </c>
      <c r="Z59" s="720" t="e">
        <f>X59</f>
        <v>#NUM!</v>
      </c>
    </row>
    <row r="60" spans="1:26" hidden="1">
      <c r="A60" s="717">
        <v>2</v>
      </c>
      <c r="B60" s="718">
        <v>45012</v>
      </c>
      <c r="C60" s="714">
        <f>C59</f>
        <v>312111.9947695302</v>
      </c>
      <c r="D60" s="714">
        <f t="shared" ref="D60:D123" si="5">C60-E60</f>
        <v>10433.203835946159</v>
      </c>
      <c r="E60" s="714">
        <f t="shared" si="0"/>
        <v>301678.79093358404</v>
      </c>
      <c r="F60" s="714">
        <f t="shared" ref="F60:F123" si="6">F59-D60</f>
        <v>15729329.801394524</v>
      </c>
      <c r="G60" s="714"/>
      <c r="H60" s="714">
        <f t="shared" si="1"/>
        <v>14.5</v>
      </c>
      <c r="I60" s="719">
        <f t="shared" ref="I60:I123" si="7">F59*H60%/12</f>
        <v>190188.80297986817</v>
      </c>
      <c r="J60" s="720">
        <f t="shared" si="2"/>
        <v>200622.00681581433</v>
      </c>
      <c r="K60" s="720">
        <f t="shared" si="3"/>
        <v>-111489.98795371587</v>
      </c>
      <c r="L60" s="720">
        <f t="shared" ref="L60:L123" si="8">J60+IF(A60=$K$50,F60,0)</f>
        <v>200622.00681581433</v>
      </c>
      <c r="M60" s="720"/>
      <c r="O60" s="717">
        <v>2</v>
      </c>
      <c r="P60" s="718">
        <v>45012</v>
      </c>
      <c r="Q60" s="714" t="e">
        <f>Q59</f>
        <v>#NUM!</v>
      </c>
      <c r="R60" s="714" t="e">
        <f t="shared" ref="R60:R123" si="9">Q60-S60</f>
        <v>#NUM!</v>
      </c>
      <c r="S60" s="714" t="e">
        <f t="shared" si="4"/>
        <v>#NUM!</v>
      </c>
      <c r="T60" s="714" t="e">
        <f t="shared" ref="T60:T123" si="10">T59-R60</f>
        <v>#NUM!</v>
      </c>
      <c r="U60" s="714"/>
      <c r="V60" s="714">
        <f t="shared" ref="V60:V123" si="11">IF(O60&lt;=$I$42,$K$42,IF(O60&lt;=$I$43,$K$43,IF(O60&lt;=$I$44,$K$44,$K$45)))</f>
        <v>14.5</v>
      </c>
      <c r="W60" s="719" t="e">
        <f>T59*V60%/12</f>
        <v>#NUM!</v>
      </c>
      <c r="X60" s="720" t="e">
        <f t="shared" ref="X60:X123" si="12">R60+W60</f>
        <v>#NUM!</v>
      </c>
      <c r="Y60" s="720" t="e">
        <f t="shared" ref="Y60:Y123" si="13">X60-Q60</f>
        <v>#NUM!</v>
      </c>
      <c r="Z60" s="720" t="e">
        <f t="shared" ref="Z60:Z123" si="14">X60+IF(O60=$K$50,T60,0)</f>
        <v>#NUM!</v>
      </c>
    </row>
    <row r="61" spans="1:26" hidden="1">
      <c r="A61" s="717">
        <v>3</v>
      </c>
      <c r="B61" s="718">
        <v>45043</v>
      </c>
      <c r="C61" s="714">
        <f t="shared" ref="C61:C124" si="15">C60</f>
        <v>312111.9947695302</v>
      </c>
      <c r="D61" s="714">
        <f t="shared" si="5"/>
        <v>10633.17357613513</v>
      </c>
      <c r="E61" s="714">
        <f t="shared" si="0"/>
        <v>301478.82119339507</v>
      </c>
      <c r="F61" s="714">
        <f t="shared" si="6"/>
        <v>15718696.627818389</v>
      </c>
      <c r="G61" s="714"/>
      <c r="H61" s="714">
        <f t="shared" si="1"/>
        <v>14.5</v>
      </c>
      <c r="I61" s="719">
        <f t="shared" si="7"/>
        <v>190062.73510018384</v>
      </c>
      <c r="J61" s="720">
        <f t="shared" si="2"/>
        <v>200695.90867631897</v>
      </c>
      <c r="K61" s="720">
        <f t="shared" si="3"/>
        <v>-111416.08609321123</v>
      </c>
      <c r="L61" s="720">
        <f t="shared" si="8"/>
        <v>200695.90867631897</v>
      </c>
      <c r="M61" s="720"/>
      <c r="O61" s="717">
        <v>3</v>
      </c>
      <c r="P61" s="718">
        <v>45043</v>
      </c>
      <c r="Q61" s="714" t="e">
        <f t="shared" ref="Q61:Q124" si="16">Q60</f>
        <v>#NUM!</v>
      </c>
      <c r="R61" s="714" t="e">
        <f t="shared" si="9"/>
        <v>#NUM!</v>
      </c>
      <c r="S61" s="714" t="e">
        <f t="shared" si="4"/>
        <v>#NUM!</v>
      </c>
      <c r="T61" s="714" t="e">
        <f t="shared" si="10"/>
        <v>#NUM!</v>
      </c>
      <c r="U61" s="714"/>
      <c r="V61" s="714">
        <f t="shared" si="11"/>
        <v>14.5</v>
      </c>
      <c r="W61" s="719" t="e">
        <f t="shared" ref="W61:W94" si="17">T60*V61%/12</f>
        <v>#NUM!</v>
      </c>
      <c r="X61" s="720" t="e">
        <f t="shared" si="12"/>
        <v>#NUM!</v>
      </c>
      <c r="Y61" s="720" t="e">
        <f t="shared" si="13"/>
        <v>#NUM!</v>
      </c>
      <c r="Z61" s="720" t="e">
        <f t="shared" si="14"/>
        <v>#NUM!</v>
      </c>
    </row>
    <row r="62" spans="1:26" hidden="1">
      <c r="A62" s="717">
        <v>4</v>
      </c>
      <c r="B62" s="718">
        <v>45075</v>
      </c>
      <c r="C62" s="714">
        <f t="shared" si="15"/>
        <v>312111.9947695302</v>
      </c>
      <c r="D62" s="714">
        <f t="shared" si="5"/>
        <v>10836.976069677738</v>
      </c>
      <c r="E62" s="714">
        <f t="shared" si="0"/>
        <v>301275.01869985246</v>
      </c>
      <c r="F62" s="714">
        <f t="shared" si="6"/>
        <v>15707859.651748711</v>
      </c>
      <c r="G62" s="714"/>
      <c r="H62" s="714">
        <f t="shared" si="1"/>
        <v>14.5</v>
      </c>
      <c r="I62" s="719">
        <f t="shared" si="7"/>
        <v>189934.25091947219</v>
      </c>
      <c r="J62" s="720">
        <f t="shared" si="2"/>
        <v>200771.22698914993</v>
      </c>
      <c r="K62" s="720">
        <f t="shared" si="3"/>
        <v>-111340.76778038027</v>
      </c>
      <c r="L62" s="720">
        <f t="shared" si="8"/>
        <v>200771.22698914993</v>
      </c>
      <c r="M62" s="720"/>
      <c r="O62" s="717">
        <v>4</v>
      </c>
      <c r="P62" s="718">
        <v>45075</v>
      </c>
      <c r="Q62" s="714" t="e">
        <f t="shared" si="16"/>
        <v>#NUM!</v>
      </c>
      <c r="R62" s="714" t="e">
        <f t="shared" si="9"/>
        <v>#NUM!</v>
      </c>
      <c r="S62" s="714" t="e">
        <f t="shared" si="4"/>
        <v>#NUM!</v>
      </c>
      <c r="T62" s="714" t="e">
        <f t="shared" si="10"/>
        <v>#NUM!</v>
      </c>
      <c r="U62" s="714"/>
      <c r="V62" s="714">
        <f t="shared" si="11"/>
        <v>14.5</v>
      </c>
      <c r="W62" s="719" t="e">
        <f t="shared" si="17"/>
        <v>#NUM!</v>
      </c>
      <c r="X62" s="720" t="e">
        <f t="shared" si="12"/>
        <v>#NUM!</v>
      </c>
      <c r="Y62" s="720" t="e">
        <f t="shared" si="13"/>
        <v>#NUM!</v>
      </c>
      <c r="Z62" s="720" t="e">
        <f t="shared" si="14"/>
        <v>#NUM!</v>
      </c>
    </row>
    <row r="63" spans="1:26" hidden="1">
      <c r="A63" s="717">
        <v>5</v>
      </c>
      <c r="B63" s="718">
        <v>45104</v>
      </c>
      <c r="C63" s="714">
        <f t="shared" si="15"/>
        <v>312111.9947695302</v>
      </c>
      <c r="D63" s="714">
        <f t="shared" si="5"/>
        <v>11044.684777679853</v>
      </c>
      <c r="E63" s="714">
        <f t="shared" si="0"/>
        <v>301067.30999185034</v>
      </c>
      <c r="F63" s="714">
        <f t="shared" si="6"/>
        <v>15696814.966971032</v>
      </c>
      <c r="G63" s="714"/>
      <c r="H63" s="714">
        <f t="shared" si="1"/>
        <v>14.5</v>
      </c>
      <c r="I63" s="719">
        <f t="shared" si="7"/>
        <v>189803.30412529691</v>
      </c>
      <c r="J63" s="720">
        <f t="shared" si="2"/>
        <v>200847.98890297677</v>
      </c>
      <c r="K63" s="720">
        <f t="shared" si="3"/>
        <v>-111264.00586655343</v>
      </c>
      <c r="L63" s="720">
        <f t="shared" si="8"/>
        <v>200847.98890297677</v>
      </c>
      <c r="M63" s="720"/>
      <c r="O63" s="717">
        <v>5</v>
      </c>
      <c r="P63" s="718">
        <v>45104</v>
      </c>
      <c r="Q63" s="714" t="e">
        <f t="shared" si="16"/>
        <v>#NUM!</v>
      </c>
      <c r="R63" s="714" t="e">
        <f t="shared" si="9"/>
        <v>#NUM!</v>
      </c>
      <c r="S63" s="714" t="e">
        <f t="shared" si="4"/>
        <v>#NUM!</v>
      </c>
      <c r="T63" s="714" t="e">
        <f t="shared" si="10"/>
        <v>#NUM!</v>
      </c>
      <c r="U63" s="714"/>
      <c r="V63" s="714">
        <f t="shared" si="11"/>
        <v>14.5</v>
      </c>
      <c r="W63" s="719" t="e">
        <f t="shared" si="17"/>
        <v>#NUM!</v>
      </c>
      <c r="X63" s="720" t="e">
        <f t="shared" si="12"/>
        <v>#NUM!</v>
      </c>
      <c r="Y63" s="720" t="e">
        <f t="shared" si="13"/>
        <v>#NUM!</v>
      </c>
      <c r="Z63" s="720" t="e">
        <f t="shared" si="14"/>
        <v>#NUM!</v>
      </c>
    </row>
    <row r="64" spans="1:26" hidden="1">
      <c r="A64" s="717">
        <v>6</v>
      </c>
      <c r="B64" s="718">
        <v>45134</v>
      </c>
      <c r="C64" s="714">
        <f t="shared" si="15"/>
        <v>312111.9947695302</v>
      </c>
      <c r="D64" s="714">
        <f t="shared" si="5"/>
        <v>11256.374569252075</v>
      </c>
      <c r="E64" s="714">
        <f t="shared" si="0"/>
        <v>300855.62020027812</v>
      </c>
      <c r="F64" s="714">
        <f t="shared" si="6"/>
        <v>15685558.59240178</v>
      </c>
      <c r="G64" s="714"/>
      <c r="H64" s="714">
        <f t="shared" si="1"/>
        <v>14.5</v>
      </c>
      <c r="I64" s="719">
        <f t="shared" si="7"/>
        <v>189669.84751756664</v>
      </c>
      <c r="J64" s="720">
        <f t="shared" si="2"/>
        <v>200926.22208681871</v>
      </c>
      <c r="K64" s="720">
        <f t="shared" si="3"/>
        <v>-111185.77268271148</v>
      </c>
      <c r="L64" s="720">
        <f t="shared" si="8"/>
        <v>200926.22208681871</v>
      </c>
      <c r="M64" s="720"/>
      <c r="O64" s="717">
        <v>6</v>
      </c>
      <c r="P64" s="718">
        <v>45134</v>
      </c>
      <c r="Q64" s="714" t="e">
        <f t="shared" si="16"/>
        <v>#NUM!</v>
      </c>
      <c r="R64" s="714" t="e">
        <f t="shared" si="9"/>
        <v>#NUM!</v>
      </c>
      <c r="S64" s="714" t="e">
        <f t="shared" si="4"/>
        <v>#NUM!</v>
      </c>
      <c r="T64" s="714" t="e">
        <f t="shared" si="10"/>
        <v>#NUM!</v>
      </c>
      <c r="U64" s="714"/>
      <c r="V64" s="714">
        <f t="shared" si="11"/>
        <v>14.5</v>
      </c>
      <c r="W64" s="719" t="e">
        <f t="shared" si="17"/>
        <v>#NUM!</v>
      </c>
      <c r="X64" s="720" t="e">
        <f t="shared" si="12"/>
        <v>#NUM!</v>
      </c>
      <c r="Y64" s="720" t="e">
        <f t="shared" si="13"/>
        <v>#NUM!</v>
      </c>
      <c r="Z64" s="720" t="e">
        <f t="shared" si="14"/>
        <v>#NUM!</v>
      </c>
    </row>
    <row r="65" spans="1:26" hidden="1">
      <c r="A65" s="717">
        <v>7</v>
      </c>
      <c r="B65" s="718">
        <v>45166</v>
      </c>
      <c r="C65" s="714">
        <f t="shared" si="15"/>
        <v>312111.9947695302</v>
      </c>
      <c r="D65" s="714">
        <f t="shared" si="5"/>
        <v>11472.12174849608</v>
      </c>
      <c r="E65" s="714">
        <f t="shared" si="0"/>
        <v>300639.87302103412</v>
      </c>
      <c r="F65" s="714">
        <f t="shared" si="6"/>
        <v>15674086.470653284</v>
      </c>
      <c r="G65" s="714"/>
      <c r="H65" s="714">
        <f t="shared" si="1"/>
        <v>14.5</v>
      </c>
      <c r="I65" s="719">
        <f t="shared" si="7"/>
        <v>189533.83299152149</v>
      </c>
      <c r="J65" s="720">
        <f t="shared" si="2"/>
        <v>201005.95474001757</v>
      </c>
      <c r="K65" s="720">
        <f t="shared" si="3"/>
        <v>-111106.04002951263</v>
      </c>
      <c r="L65" s="720">
        <f t="shared" si="8"/>
        <v>201005.95474001757</v>
      </c>
      <c r="M65" s="720"/>
      <c r="O65" s="717">
        <v>7</v>
      </c>
      <c r="P65" s="718">
        <v>45166</v>
      </c>
      <c r="Q65" s="714" t="e">
        <f t="shared" si="16"/>
        <v>#NUM!</v>
      </c>
      <c r="R65" s="714" t="e">
        <f t="shared" si="9"/>
        <v>#NUM!</v>
      </c>
      <c r="S65" s="714" t="e">
        <f t="shared" si="4"/>
        <v>#NUM!</v>
      </c>
      <c r="T65" s="714" t="e">
        <f t="shared" si="10"/>
        <v>#NUM!</v>
      </c>
      <c r="U65" s="714"/>
      <c r="V65" s="714">
        <f t="shared" si="11"/>
        <v>14.5</v>
      </c>
      <c r="W65" s="719" t="e">
        <f t="shared" si="17"/>
        <v>#NUM!</v>
      </c>
      <c r="X65" s="720" t="e">
        <f t="shared" si="12"/>
        <v>#NUM!</v>
      </c>
      <c r="Y65" s="720" t="e">
        <f t="shared" si="13"/>
        <v>#NUM!</v>
      </c>
      <c r="Z65" s="720" t="e">
        <f t="shared" si="14"/>
        <v>#NUM!</v>
      </c>
    </row>
    <row r="66" spans="1:26" hidden="1">
      <c r="A66" s="717">
        <v>8</v>
      </c>
      <c r="B66" s="718">
        <v>45196</v>
      </c>
      <c r="C66" s="714">
        <f t="shared" si="15"/>
        <v>312111.9947695302</v>
      </c>
      <c r="D66" s="714">
        <f t="shared" si="5"/>
        <v>11692.004082008905</v>
      </c>
      <c r="E66" s="714">
        <f t="shared" si="0"/>
        <v>300419.99068752129</v>
      </c>
      <c r="F66" s="714">
        <f t="shared" si="6"/>
        <v>15662394.466571275</v>
      </c>
      <c r="G66" s="714"/>
      <c r="H66" s="714">
        <f t="shared" si="1"/>
        <v>14.5</v>
      </c>
      <c r="I66" s="719">
        <f t="shared" si="7"/>
        <v>189395.21152039384</v>
      </c>
      <c r="J66" s="720">
        <f t="shared" si="2"/>
        <v>201087.21560240275</v>
      </c>
      <c r="K66" s="720">
        <f t="shared" si="3"/>
        <v>-111024.77916712745</v>
      </c>
      <c r="L66" s="720">
        <f t="shared" si="8"/>
        <v>201087.21560240275</v>
      </c>
      <c r="M66" s="720"/>
      <c r="O66" s="717">
        <v>8</v>
      </c>
      <c r="P66" s="718">
        <v>45196</v>
      </c>
      <c r="Q66" s="714" t="e">
        <f t="shared" si="16"/>
        <v>#NUM!</v>
      </c>
      <c r="R66" s="714" t="e">
        <f t="shared" si="9"/>
        <v>#NUM!</v>
      </c>
      <c r="S66" s="714" t="e">
        <f t="shared" si="4"/>
        <v>#NUM!</v>
      </c>
      <c r="T66" s="714" t="e">
        <f t="shared" si="10"/>
        <v>#NUM!</v>
      </c>
      <c r="U66" s="714"/>
      <c r="V66" s="714">
        <f t="shared" si="11"/>
        <v>14.5</v>
      </c>
      <c r="W66" s="719" t="e">
        <f t="shared" si="17"/>
        <v>#NUM!</v>
      </c>
      <c r="X66" s="720" t="e">
        <f t="shared" si="12"/>
        <v>#NUM!</v>
      </c>
      <c r="Y66" s="720" t="e">
        <f t="shared" si="13"/>
        <v>#NUM!</v>
      </c>
      <c r="Z66" s="720" t="e">
        <f t="shared" si="14"/>
        <v>#NUM!</v>
      </c>
    </row>
    <row r="67" spans="1:26" hidden="1">
      <c r="A67" s="717">
        <v>9</v>
      </c>
      <c r="B67" s="718">
        <v>45226</v>
      </c>
      <c r="C67" s="714">
        <f t="shared" si="15"/>
        <v>312111.9947695302</v>
      </c>
      <c r="D67" s="714">
        <f t="shared" si="5"/>
        <v>11916.100826914073</v>
      </c>
      <c r="E67" s="714">
        <f t="shared" si="0"/>
        <v>300195.89394261612</v>
      </c>
      <c r="F67" s="714">
        <f t="shared" si="6"/>
        <v>15650478.365744362</v>
      </c>
      <c r="G67" s="714"/>
      <c r="H67" s="714">
        <f t="shared" si="1"/>
        <v>14.5</v>
      </c>
      <c r="I67" s="719">
        <f t="shared" si="7"/>
        <v>189253.93313773625</v>
      </c>
      <c r="J67" s="720">
        <f t="shared" si="2"/>
        <v>201170.03396465033</v>
      </c>
      <c r="K67" s="720">
        <f t="shared" si="3"/>
        <v>-110941.96080487987</v>
      </c>
      <c r="L67" s="720">
        <f t="shared" si="8"/>
        <v>201170.03396465033</v>
      </c>
      <c r="M67" s="720"/>
      <c r="O67" s="717">
        <v>9</v>
      </c>
      <c r="P67" s="718">
        <v>45226</v>
      </c>
      <c r="Q67" s="714" t="e">
        <f t="shared" si="16"/>
        <v>#NUM!</v>
      </c>
      <c r="R67" s="714" t="e">
        <f t="shared" si="9"/>
        <v>#NUM!</v>
      </c>
      <c r="S67" s="714" t="e">
        <f t="shared" si="4"/>
        <v>#NUM!</v>
      </c>
      <c r="T67" s="714" t="e">
        <f t="shared" si="10"/>
        <v>#NUM!</v>
      </c>
      <c r="U67" s="714"/>
      <c r="V67" s="714">
        <f t="shared" si="11"/>
        <v>14.5</v>
      </c>
      <c r="W67" s="719" t="e">
        <f t="shared" si="17"/>
        <v>#NUM!</v>
      </c>
      <c r="X67" s="720" t="e">
        <f t="shared" si="12"/>
        <v>#NUM!</v>
      </c>
      <c r="Y67" s="720" t="e">
        <f t="shared" si="13"/>
        <v>#NUM!</v>
      </c>
      <c r="Z67" s="720" t="e">
        <f t="shared" si="14"/>
        <v>#NUM!</v>
      </c>
    </row>
    <row r="68" spans="1:26" hidden="1">
      <c r="A68" s="717">
        <v>10</v>
      </c>
      <c r="B68" s="718">
        <v>45257</v>
      </c>
      <c r="C68" s="714">
        <f t="shared" si="15"/>
        <v>312111.9947695302</v>
      </c>
      <c r="D68" s="714">
        <f t="shared" si="5"/>
        <v>12144.492759429908</v>
      </c>
      <c r="E68" s="714">
        <f t="shared" si="0"/>
        <v>299967.50201010029</v>
      </c>
      <c r="F68" s="714">
        <f t="shared" si="6"/>
        <v>15638333.872984931</v>
      </c>
      <c r="G68" s="714"/>
      <c r="H68" s="714">
        <f t="shared" si="1"/>
        <v>14.5</v>
      </c>
      <c r="I68" s="719">
        <f t="shared" si="7"/>
        <v>189109.94691941104</v>
      </c>
      <c r="J68" s="720">
        <f t="shared" si="2"/>
        <v>201254.43967884095</v>
      </c>
      <c r="K68" s="720">
        <f t="shared" si="3"/>
        <v>-110857.55509068925</v>
      </c>
      <c r="L68" s="720">
        <f t="shared" si="8"/>
        <v>201254.43967884095</v>
      </c>
      <c r="M68" s="720"/>
      <c r="O68" s="717">
        <v>10</v>
      </c>
      <c r="P68" s="718">
        <v>45257</v>
      </c>
      <c r="Q68" s="714" t="e">
        <f t="shared" si="16"/>
        <v>#NUM!</v>
      </c>
      <c r="R68" s="714" t="e">
        <f t="shared" si="9"/>
        <v>#NUM!</v>
      </c>
      <c r="S68" s="714" t="e">
        <f t="shared" si="4"/>
        <v>#NUM!</v>
      </c>
      <c r="T68" s="714" t="e">
        <f t="shared" si="10"/>
        <v>#NUM!</v>
      </c>
      <c r="U68" s="714"/>
      <c r="V68" s="714">
        <f t="shared" si="11"/>
        <v>14.5</v>
      </c>
      <c r="W68" s="719" t="e">
        <f t="shared" si="17"/>
        <v>#NUM!</v>
      </c>
      <c r="X68" s="720" t="e">
        <f t="shared" si="12"/>
        <v>#NUM!</v>
      </c>
      <c r="Y68" s="720" t="e">
        <f t="shared" si="13"/>
        <v>#NUM!</v>
      </c>
      <c r="Z68" s="720" t="e">
        <f t="shared" si="14"/>
        <v>#NUM!</v>
      </c>
    </row>
    <row r="69" spans="1:26" hidden="1">
      <c r="A69" s="717">
        <v>11</v>
      </c>
      <c r="B69" s="718">
        <v>45287</v>
      </c>
      <c r="C69" s="714">
        <f t="shared" si="15"/>
        <v>312111.9947695302</v>
      </c>
      <c r="D69" s="714">
        <f t="shared" si="5"/>
        <v>12377.262203985709</v>
      </c>
      <c r="E69" s="714">
        <f t="shared" si="0"/>
        <v>299734.73256554449</v>
      </c>
      <c r="F69" s="714">
        <f t="shared" si="6"/>
        <v>15625956.610780945</v>
      </c>
      <c r="G69" s="714"/>
      <c r="H69" s="714">
        <f t="shared" si="1"/>
        <v>14.5</v>
      </c>
      <c r="I69" s="719">
        <f t="shared" si="7"/>
        <v>188963.20096523457</v>
      </c>
      <c r="J69" s="720">
        <f t="shared" si="2"/>
        <v>201340.46316922028</v>
      </c>
      <c r="K69" s="720">
        <f t="shared" si="3"/>
        <v>-110771.53160030991</v>
      </c>
      <c r="L69" s="720">
        <f t="shared" si="8"/>
        <v>201340.46316922028</v>
      </c>
      <c r="M69" s="720"/>
      <c r="O69" s="717">
        <v>11</v>
      </c>
      <c r="P69" s="718">
        <v>45287</v>
      </c>
      <c r="Q69" s="714" t="e">
        <f t="shared" si="16"/>
        <v>#NUM!</v>
      </c>
      <c r="R69" s="714" t="e">
        <f t="shared" si="9"/>
        <v>#NUM!</v>
      </c>
      <c r="S69" s="714" t="e">
        <f t="shared" si="4"/>
        <v>#NUM!</v>
      </c>
      <c r="T69" s="714" t="e">
        <f t="shared" si="10"/>
        <v>#NUM!</v>
      </c>
      <c r="U69" s="714"/>
      <c r="V69" s="714">
        <f t="shared" si="11"/>
        <v>14.5</v>
      </c>
      <c r="W69" s="719" t="e">
        <f t="shared" si="17"/>
        <v>#NUM!</v>
      </c>
      <c r="X69" s="720" t="e">
        <f t="shared" si="12"/>
        <v>#NUM!</v>
      </c>
      <c r="Y69" s="720" t="e">
        <f t="shared" si="13"/>
        <v>#NUM!</v>
      </c>
      <c r="Z69" s="720" t="e">
        <f t="shared" si="14"/>
        <v>#NUM!</v>
      </c>
    </row>
    <row r="70" spans="1:26" hidden="1">
      <c r="A70" s="717">
        <v>12</v>
      </c>
      <c r="B70" s="718">
        <v>45320</v>
      </c>
      <c r="C70" s="714">
        <f t="shared" si="15"/>
        <v>312111.9947695302</v>
      </c>
      <c r="D70" s="714">
        <f t="shared" si="5"/>
        <v>12614.493062895373</v>
      </c>
      <c r="E70" s="714">
        <f t="shared" si="0"/>
        <v>299497.50170663482</v>
      </c>
      <c r="F70" s="714">
        <f t="shared" si="6"/>
        <v>15613342.11771805</v>
      </c>
      <c r="G70" s="714"/>
      <c r="H70" s="714">
        <f t="shared" si="1"/>
        <v>14.5</v>
      </c>
      <c r="I70" s="719">
        <f t="shared" si="7"/>
        <v>188813.64238026974</v>
      </c>
      <c r="J70" s="720">
        <f t="shared" si="2"/>
        <v>201428.13544316511</v>
      </c>
      <c r="K70" s="720">
        <f t="shared" si="3"/>
        <v>-110683.85932636508</v>
      </c>
      <c r="L70" s="720">
        <f t="shared" si="8"/>
        <v>201428.13544316511</v>
      </c>
      <c r="M70" s="720"/>
      <c r="O70" s="717">
        <v>12</v>
      </c>
      <c r="P70" s="718">
        <v>45320</v>
      </c>
      <c r="Q70" s="714" t="e">
        <f t="shared" si="16"/>
        <v>#NUM!</v>
      </c>
      <c r="R70" s="714" t="e">
        <f t="shared" si="9"/>
        <v>#NUM!</v>
      </c>
      <c r="S70" s="714" t="e">
        <f t="shared" si="4"/>
        <v>#NUM!</v>
      </c>
      <c r="T70" s="714" t="e">
        <f t="shared" si="10"/>
        <v>#NUM!</v>
      </c>
      <c r="U70" s="714"/>
      <c r="V70" s="714">
        <f t="shared" si="11"/>
        <v>14.5</v>
      </c>
      <c r="W70" s="719" t="e">
        <f t="shared" si="17"/>
        <v>#NUM!</v>
      </c>
      <c r="X70" s="720" t="e">
        <f t="shared" si="12"/>
        <v>#NUM!</v>
      </c>
      <c r="Y70" s="720" t="e">
        <f t="shared" si="13"/>
        <v>#NUM!</v>
      </c>
      <c r="Z70" s="720" t="e">
        <f t="shared" si="14"/>
        <v>#NUM!</v>
      </c>
    </row>
    <row r="71" spans="1:26" hidden="1">
      <c r="A71" s="717">
        <v>13</v>
      </c>
      <c r="B71" s="718">
        <v>45349</v>
      </c>
      <c r="C71" s="714">
        <f t="shared" si="15"/>
        <v>312111.9947695302</v>
      </c>
      <c r="D71" s="714">
        <f t="shared" si="5"/>
        <v>12856.270846600877</v>
      </c>
      <c r="E71" s="714">
        <f t="shared" si="0"/>
        <v>299255.72392292932</v>
      </c>
      <c r="F71" s="714">
        <f t="shared" si="6"/>
        <v>15600485.846871449</v>
      </c>
      <c r="G71" s="714"/>
      <c r="H71" s="714">
        <f t="shared" si="1"/>
        <v>14.5</v>
      </c>
      <c r="I71" s="719">
        <f t="shared" si="7"/>
        <v>188661.21725575975</v>
      </c>
      <c r="J71" s="720">
        <f t="shared" si="2"/>
        <v>201517.48810236063</v>
      </c>
      <c r="K71" s="720">
        <f t="shared" si="3"/>
        <v>-110594.50666716957</v>
      </c>
      <c r="L71" s="720">
        <f t="shared" si="8"/>
        <v>201517.48810236063</v>
      </c>
      <c r="M71" s="720"/>
      <c r="O71" s="717">
        <v>13</v>
      </c>
      <c r="P71" s="718">
        <v>45349</v>
      </c>
      <c r="Q71" s="714" t="e">
        <f t="shared" si="16"/>
        <v>#NUM!</v>
      </c>
      <c r="R71" s="714" t="e">
        <f t="shared" si="9"/>
        <v>#NUM!</v>
      </c>
      <c r="S71" s="714" t="e">
        <f t="shared" si="4"/>
        <v>#NUM!</v>
      </c>
      <c r="T71" s="714" t="e">
        <f t="shared" si="10"/>
        <v>#NUM!</v>
      </c>
      <c r="U71" s="714"/>
      <c r="V71" s="714">
        <f t="shared" si="11"/>
        <v>14.5</v>
      </c>
      <c r="W71" s="719" t="e">
        <f t="shared" si="17"/>
        <v>#NUM!</v>
      </c>
      <c r="X71" s="720" t="e">
        <f t="shared" si="12"/>
        <v>#NUM!</v>
      </c>
      <c r="Y71" s="720" t="e">
        <f t="shared" si="13"/>
        <v>#NUM!</v>
      </c>
      <c r="Z71" s="720" t="e">
        <f t="shared" si="14"/>
        <v>#NUM!</v>
      </c>
    </row>
    <row r="72" spans="1:26" hidden="1">
      <c r="A72" s="717">
        <v>14</v>
      </c>
      <c r="B72" s="718">
        <v>45378</v>
      </c>
      <c r="C72" s="714">
        <f t="shared" si="15"/>
        <v>312111.9947695302</v>
      </c>
      <c r="D72" s="714">
        <f t="shared" si="5"/>
        <v>13102.682704494102</v>
      </c>
      <c r="E72" s="714">
        <f t="shared" si="0"/>
        <v>299009.31206503609</v>
      </c>
      <c r="F72" s="714">
        <f t="shared" si="6"/>
        <v>15587383.164166955</v>
      </c>
      <c r="G72" s="714"/>
      <c r="H72" s="714">
        <f t="shared" si="1"/>
        <v>14.5</v>
      </c>
      <c r="I72" s="719">
        <f t="shared" si="7"/>
        <v>188505.87064969668</v>
      </c>
      <c r="J72" s="720">
        <f t="shared" si="2"/>
        <v>201608.55335419078</v>
      </c>
      <c r="K72" s="720">
        <f t="shared" si="3"/>
        <v>-110503.44141533942</v>
      </c>
      <c r="L72" s="720">
        <f t="shared" si="8"/>
        <v>201608.55335419078</v>
      </c>
      <c r="M72" s="720"/>
      <c r="O72" s="717">
        <v>14</v>
      </c>
      <c r="P72" s="718">
        <v>45378</v>
      </c>
      <c r="Q72" s="714" t="e">
        <f t="shared" si="16"/>
        <v>#NUM!</v>
      </c>
      <c r="R72" s="714" t="e">
        <f t="shared" si="9"/>
        <v>#NUM!</v>
      </c>
      <c r="S72" s="714" t="e">
        <f t="shared" si="4"/>
        <v>#NUM!</v>
      </c>
      <c r="T72" s="714" t="e">
        <f t="shared" si="10"/>
        <v>#NUM!</v>
      </c>
      <c r="U72" s="714"/>
      <c r="V72" s="714">
        <f t="shared" si="11"/>
        <v>14.5</v>
      </c>
      <c r="W72" s="719" t="e">
        <f t="shared" si="17"/>
        <v>#NUM!</v>
      </c>
      <c r="X72" s="720" t="e">
        <f t="shared" si="12"/>
        <v>#NUM!</v>
      </c>
      <c r="Y72" s="720" t="e">
        <f t="shared" si="13"/>
        <v>#NUM!</v>
      </c>
      <c r="Z72" s="720" t="e">
        <f t="shared" si="14"/>
        <v>#NUM!</v>
      </c>
    </row>
    <row r="73" spans="1:26" hidden="1">
      <c r="A73" s="717">
        <v>15</v>
      </c>
      <c r="B73" s="718">
        <v>45411</v>
      </c>
      <c r="C73" s="714">
        <f t="shared" si="15"/>
        <v>312111.9947695302</v>
      </c>
      <c r="D73" s="714">
        <f t="shared" si="5"/>
        <v>13353.817456330173</v>
      </c>
      <c r="E73" s="714">
        <f t="shared" si="0"/>
        <v>298758.17731320002</v>
      </c>
      <c r="F73" s="714">
        <f t="shared" si="6"/>
        <v>15574029.346710626</v>
      </c>
      <c r="G73" s="714"/>
      <c r="H73" s="714">
        <f t="shared" si="1"/>
        <v>14.5</v>
      </c>
      <c r="I73" s="719">
        <f t="shared" si="7"/>
        <v>188347.54656701736</v>
      </c>
      <c r="J73" s="720">
        <f t="shared" si="2"/>
        <v>201701.36402334753</v>
      </c>
      <c r="K73" s="720">
        <f t="shared" si="3"/>
        <v>-110410.63074618267</v>
      </c>
      <c r="L73" s="720">
        <f t="shared" si="8"/>
        <v>201701.36402334753</v>
      </c>
      <c r="M73" s="720"/>
      <c r="O73" s="717">
        <v>15</v>
      </c>
      <c r="P73" s="718">
        <v>45411</v>
      </c>
      <c r="Q73" s="714" t="e">
        <f t="shared" si="16"/>
        <v>#NUM!</v>
      </c>
      <c r="R73" s="714" t="e">
        <f t="shared" si="9"/>
        <v>#NUM!</v>
      </c>
      <c r="S73" s="714" t="e">
        <f t="shared" si="4"/>
        <v>#NUM!</v>
      </c>
      <c r="T73" s="714" t="e">
        <f t="shared" si="10"/>
        <v>#NUM!</v>
      </c>
      <c r="U73" s="714"/>
      <c r="V73" s="714">
        <f t="shared" si="11"/>
        <v>14.5</v>
      </c>
      <c r="W73" s="719" t="e">
        <f t="shared" si="17"/>
        <v>#NUM!</v>
      </c>
      <c r="X73" s="720" t="e">
        <f t="shared" si="12"/>
        <v>#NUM!</v>
      </c>
      <c r="Y73" s="720" t="e">
        <f t="shared" si="13"/>
        <v>#NUM!</v>
      </c>
      <c r="Z73" s="720" t="e">
        <f t="shared" si="14"/>
        <v>#NUM!</v>
      </c>
    </row>
    <row r="74" spans="1:26" hidden="1">
      <c r="A74" s="717">
        <v>16</v>
      </c>
      <c r="B74" s="718">
        <v>45439</v>
      </c>
      <c r="C74" s="714">
        <f t="shared" si="15"/>
        <v>312111.9947695302</v>
      </c>
      <c r="D74" s="714">
        <f t="shared" si="5"/>
        <v>13609.765624243184</v>
      </c>
      <c r="E74" s="714">
        <f t="shared" si="0"/>
        <v>298502.22914528701</v>
      </c>
      <c r="F74" s="714">
        <f t="shared" si="6"/>
        <v>15560419.581086382</v>
      </c>
      <c r="G74" s="714"/>
      <c r="H74" s="714">
        <f t="shared" si="1"/>
        <v>14.5</v>
      </c>
      <c r="I74" s="719">
        <f t="shared" si="7"/>
        <v>188186.18793942008</v>
      </c>
      <c r="J74" s="720">
        <f t="shared" si="2"/>
        <v>201795.95356366326</v>
      </c>
      <c r="K74" s="720">
        <f t="shared" si="3"/>
        <v>-110316.04120586693</v>
      </c>
      <c r="L74" s="720">
        <f t="shared" si="8"/>
        <v>201795.95356366326</v>
      </c>
      <c r="M74" s="720"/>
      <c r="O74" s="717">
        <v>16</v>
      </c>
      <c r="P74" s="718">
        <v>45439</v>
      </c>
      <c r="Q74" s="714" t="e">
        <f t="shared" si="16"/>
        <v>#NUM!</v>
      </c>
      <c r="R74" s="714" t="e">
        <f t="shared" si="9"/>
        <v>#NUM!</v>
      </c>
      <c r="S74" s="714" t="e">
        <f t="shared" si="4"/>
        <v>#NUM!</v>
      </c>
      <c r="T74" s="714" t="e">
        <f t="shared" si="10"/>
        <v>#NUM!</v>
      </c>
      <c r="U74" s="714"/>
      <c r="V74" s="714">
        <f t="shared" si="11"/>
        <v>14.5</v>
      </c>
      <c r="W74" s="719" t="e">
        <f t="shared" si="17"/>
        <v>#NUM!</v>
      </c>
      <c r="X74" s="720" t="e">
        <f t="shared" si="12"/>
        <v>#NUM!</v>
      </c>
      <c r="Y74" s="720" t="e">
        <f t="shared" si="13"/>
        <v>#NUM!</v>
      </c>
      <c r="Z74" s="720" t="e">
        <f t="shared" si="14"/>
        <v>#NUM!</v>
      </c>
    </row>
    <row r="75" spans="1:26" hidden="1">
      <c r="A75" s="717">
        <v>17</v>
      </c>
      <c r="B75" s="718">
        <v>45470</v>
      </c>
      <c r="C75" s="714">
        <f t="shared" si="15"/>
        <v>312111.9947695302</v>
      </c>
      <c r="D75" s="714">
        <f t="shared" si="5"/>
        <v>13870.619465374504</v>
      </c>
      <c r="E75" s="714">
        <f t="shared" si="0"/>
        <v>298241.37530415569</v>
      </c>
      <c r="F75" s="714">
        <f t="shared" si="6"/>
        <v>15546548.961621007</v>
      </c>
      <c r="G75" s="714"/>
      <c r="H75" s="714">
        <f t="shared" si="1"/>
        <v>14.5</v>
      </c>
      <c r="I75" s="719">
        <f t="shared" si="7"/>
        <v>188021.73660479378</v>
      </c>
      <c r="J75" s="720">
        <f t="shared" si="2"/>
        <v>201892.35607016829</v>
      </c>
      <c r="K75" s="720">
        <f t="shared" si="3"/>
        <v>-110219.63869936191</v>
      </c>
      <c r="L75" s="720">
        <f t="shared" si="8"/>
        <v>201892.35607016829</v>
      </c>
      <c r="M75" s="720"/>
      <c r="O75" s="717">
        <v>17</v>
      </c>
      <c r="P75" s="718">
        <v>45470</v>
      </c>
      <c r="Q75" s="714" t="e">
        <f t="shared" si="16"/>
        <v>#NUM!</v>
      </c>
      <c r="R75" s="714" t="e">
        <f t="shared" si="9"/>
        <v>#NUM!</v>
      </c>
      <c r="S75" s="714" t="e">
        <f t="shared" si="4"/>
        <v>#NUM!</v>
      </c>
      <c r="T75" s="714" t="e">
        <f t="shared" si="10"/>
        <v>#NUM!</v>
      </c>
      <c r="U75" s="714"/>
      <c r="V75" s="714">
        <f t="shared" si="11"/>
        <v>14.5</v>
      </c>
      <c r="W75" s="719" t="e">
        <f t="shared" si="17"/>
        <v>#NUM!</v>
      </c>
      <c r="X75" s="720" t="e">
        <f t="shared" si="12"/>
        <v>#NUM!</v>
      </c>
      <c r="Y75" s="720" t="e">
        <f t="shared" si="13"/>
        <v>#NUM!</v>
      </c>
      <c r="Z75" s="720" t="e">
        <f t="shared" si="14"/>
        <v>#NUM!</v>
      </c>
    </row>
    <row r="76" spans="1:26" hidden="1">
      <c r="A76" s="717">
        <v>18</v>
      </c>
      <c r="B76" s="718">
        <v>45502</v>
      </c>
      <c r="C76" s="714">
        <f t="shared" si="15"/>
        <v>312111.9947695302</v>
      </c>
      <c r="D76" s="714">
        <f t="shared" si="5"/>
        <v>14136.473005127569</v>
      </c>
      <c r="E76" s="714">
        <f t="shared" si="0"/>
        <v>297975.52176440263</v>
      </c>
      <c r="F76" s="714">
        <f t="shared" si="6"/>
        <v>15532412.48861588</v>
      </c>
      <c r="G76" s="714"/>
      <c r="H76" s="714">
        <f t="shared" si="1"/>
        <v>14.5</v>
      </c>
      <c r="I76" s="719">
        <f t="shared" si="7"/>
        <v>187854.13328625381</v>
      </c>
      <c r="J76" s="720">
        <f t="shared" si="2"/>
        <v>201990.60629138138</v>
      </c>
      <c r="K76" s="720">
        <f t="shared" si="3"/>
        <v>-110121.38847814882</v>
      </c>
      <c r="L76" s="720">
        <f t="shared" si="8"/>
        <v>201990.60629138138</v>
      </c>
      <c r="M76" s="720"/>
      <c r="O76" s="717">
        <v>18</v>
      </c>
      <c r="P76" s="718">
        <v>45502</v>
      </c>
      <c r="Q76" s="714" t="e">
        <f t="shared" si="16"/>
        <v>#NUM!</v>
      </c>
      <c r="R76" s="714" t="e">
        <f t="shared" si="9"/>
        <v>#NUM!</v>
      </c>
      <c r="S76" s="714" t="e">
        <f t="shared" si="4"/>
        <v>#NUM!</v>
      </c>
      <c r="T76" s="714" t="e">
        <f t="shared" si="10"/>
        <v>#NUM!</v>
      </c>
      <c r="U76" s="714"/>
      <c r="V76" s="714">
        <f t="shared" si="11"/>
        <v>14.5</v>
      </c>
      <c r="W76" s="719" t="e">
        <f t="shared" si="17"/>
        <v>#NUM!</v>
      </c>
      <c r="X76" s="720" t="e">
        <f t="shared" si="12"/>
        <v>#NUM!</v>
      </c>
      <c r="Y76" s="720" t="e">
        <f t="shared" si="13"/>
        <v>#NUM!</v>
      </c>
      <c r="Z76" s="720" t="e">
        <f t="shared" si="14"/>
        <v>#NUM!</v>
      </c>
    </row>
    <row r="77" spans="1:26" hidden="1">
      <c r="A77" s="717">
        <v>19</v>
      </c>
      <c r="B77" s="718">
        <v>45531</v>
      </c>
      <c r="C77" s="714">
        <f t="shared" si="15"/>
        <v>312111.9947695302</v>
      </c>
      <c r="D77" s="714">
        <f t="shared" si="5"/>
        <v>14407.422071059118</v>
      </c>
      <c r="E77" s="714">
        <f t="shared" si="0"/>
        <v>297704.57269847108</v>
      </c>
      <c r="F77" s="714">
        <f t="shared" si="6"/>
        <v>15518005.066544821</v>
      </c>
      <c r="G77" s="714"/>
      <c r="H77" s="714">
        <f t="shared" si="1"/>
        <v>14.5</v>
      </c>
      <c r="I77" s="719">
        <f t="shared" si="7"/>
        <v>187683.31757077519</v>
      </c>
      <c r="J77" s="720">
        <f t="shared" si="2"/>
        <v>202090.73964183431</v>
      </c>
      <c r="K77" s="720">
        <f t="shared" si="3"/>
        <v>-110021.25512769588</v>
      </c>
      <c r="L77" s="720">
        <f t="shared" si="8"/>
        <v>202090.73964183431</v>
      </c>
      <c r="M77" s="720"/>
      <c r="O77" s="717">
        <v>19</v>
      </c>
      <c r="P77" s="718">
        <v>45531</v>
      </c>
      <c r="Q77" s="714" t="e">
        <f t="shared" si="16"/>
        <v>#NUM!</v>
      </c>
      <c r="R77" s="714" t="e">
        <f t="shared" si="9"/>
        <v>#NUM!</v>
      </c>
      <c r="S77" s="714" t="e">
        <f t="shared" si="4"/>
        <v>#NUM!</v>
      </c>
      <c r="T77" s="714" t="e">
        <f t="shared" si="10"/>
        <v>#NUM!</v>
      </c>
      <c r="U77" s="714"/>
      <c r="V77" s="714">
        <f t="shared" si="11"/>
        <v>14.5</v>
      </c>
      <c r="W77" s="719" t="e">
        <f t="shared" si="17"/>
        <v>#NUM!</v>
      </c>
      <c r="X77" s="720" t="e">
        <f t="shared" si="12"/>
        <v>#NUM!</v>
      </c>
      <c r="Y77" s="720" t="e">
        <f t="shared" si="13"/>
        <v>#NUM!</v>
      </c>
      <c r="Z77" s="720" t="e">
        <f t="shared" si="14"/>
        <v>#NUM!</v>
      </c>
    </row>
    <row r="78" spans="1:26" hidden="1">
      <c r="A78" s="717">
        <v>20</v>
      </c>
      <c r="B78" s="718">
        <v>45562</v>
      </c>
      <c r="C78" s="714">
        <f t="shared" si="15"/>
        <v>312111.9947695302</v>
      </c>
      <c r="D78" s="714">
        <f t="shared" si="5"/>
        <v>14683.564327421132</v>
      </c>
      <c r="E78" s="714">
        <f t="shared" si="0"/>
        <v>297428.43044210906</v>
      </c>
      <c r="F78" s="714">
        <f t="shared" si="6"/>
        <v>15503321.502217401</v>
      </c>
      <c r="G78" s="714"/>
      <c r="H78" s="714">
        <f t="shared" si="1"/>
        <v>14.5</v>
      </c>
      <c r="I78" s="719">
        <f t="shared" si="7"/>
        <v>187509.22788741658</v>
      </c>
      <c r="J78" s="720">
        <f t="shared" si="2"/>
        <v>202192.79221483771</v>
      </c>
      <c r="K78" s="720">
        <f t="shared" si="3"/>
        <v>-109919.20255469249</v>
      </c>
      <c r="L78" s="720">
        <f t="shared" si="8"/>
        <v>202192.79221483771</v>
      </c>
      <c r="M78" s="720"/>
      <c r="O78" s="717">
        <v>20</v>
      </c>
      <c r="P78" s="718">
        <v>45562</v>
      </c>
      <c r="Q78" s="714" t="e">
        <f t="shared" si="16"/>
        <v>#NUM!</v>
      </c>
      <c r="R78" s="714" t="e">
        <f t="shared" si="9"/>
        <v>#NUM!</v>
      </c>
      <c r="S78" s="714" t="e">
        <f t="shared" si="4"/>
        <v>#NUM!</v>
      </c>
      <c r="T78" s="714" t="e">
        <f t="shared" si="10"/>
        <v>#NUM!</v>
      </c>
      <c r="U78" s="714"/>
      <c r="V78" s="714">
        <f t="shared" si="11"/>
        <v>14.5</v>
      </c>
      <c r="W78" s="719" t="e">
        <f t="shared" si="17"/>
        <v>#NUM!</v>
      </c>
      <c r="X78" s="720" t="e">
        <f t="shared" si="12"/>
        <v>#NUM!</v>
      </c>
      <c r="Y78" s="720" t="e">
        <f t="shared" si="13"/>
        <v>#NUM!</v>
      </c>
      <c r="Z78" s="720" t="e">
        <f t="shared" si="14"/>
        <v>#NUM!</v>
      </c>
    </row>
    <row r="79" spans="1:26" hidden="1">
      <c r="A79" s="717">
        <v>21</v>
      </c>
      <c r="B79" s="718">
        <v>45593</v>
      </c>
      <c r="C79" s="714">
        <f t="shared" si="15"/>
        <v>312111.9947695302</v>
      </c>
      <c r="D79" s="714">
        <f t="shared" si="5"/>
        <v>14964.999310363317</v>
      </c>
      <c r="E79" s="714">
        <f t="shared" si="0"/>
        <v>297146.99545916688</v>
      </c>
      <c r="F79" s="714">
        <f t="shared" si="6"/>
        <v>15488356.502907038</v>
      </c>
      <c r="G79" s="714"/>
      <c r="H79" s="714">
        <f t="shared" si="1"/>
        <v>14.5</v>
      </c>
      <c r="I79" s="719">
        <f t="shared" si="7"/>
        <v>187331.80148512693</v>
      </c>
      <c r="J79" s="720">
        <f t="shared" si="2"/>
        <v>202296.80079549024</v>
      </c>
      <c r="K79" s="720">
        <f t="shared" si="3"/>
        <v>-109815.19397403995</v>
      </c>
      <c r="L79" s="720">
        <f t="shared" si="8"/>
        <v>202296.80079549024</v>
      </c>
      <c r="M79" s="720"/>
      <c r="O79" s="717">
        <v>21</v>
      </c>
      <c r="P79" s="718">
        <v>45593</v>
      </c>
      <c r="Q79" s="714" t="e">
        <f t="shared" si="16"/>
        <v>#NUM!</v>
      </c>
      <c r="R79" s="714" t="e">
        <f t="shared" si="9"/>
        <v>#NUM!</v>
      </c>
      <c r="S79" s="714" t="e">
        <f t="shared" si="4"/>
        <v>#NUM!</v>
      </c>
      <c r="T79" s="714" t="e">
        <f t="shared" si="10"/>
        <v>#NUM!</v>
      </c>
      <c r="U79" s="714"/>
      <c r="V79" s="714">
        <f t="shared" si="11"/>
        <v>14.5</v>
      </c>
      <c r="W79" s="719" t="e">
        <f t="shared" si="17"/>
        <v>#NUM!</v>
      </c>
      <c r="X79" s="720" t="e">
        <f t="shared" si="12"/>
        <v>#NUM!</v>
      </c>
      <c r="Y79" s="720" t="e">
        <f t="shared" si="13"/>
        <v>#NUM!</v>
      </c>
      <c r="Z79" s="720" t="e">
        <f t="shared" si="14"/>
        <v>#NUM!</v>
      </c>
    </row>
    <row r="80" spans="1:26" hidden="1">
      <c r="A80" s="717">
        <v>22</v>
      </c>
      <c r="B80" s="718">
        <v>45623</v>
      </c>
      <c r="C80" s="714">
        <f t="shared" si="15"/>
        <v>312111.9947695302</v>
      </c>
      <c r="D80" s="714">
        <f t="shared" si="5"/>
        <v>15251.828463811951</v>
      </c>
      <c r="E80" s="714">
        <f t="shared" si="0"/>
        <v>296860.16630571824</v>
      </c>
      <c r="F80" s="714">
        <f t="shared" si="6"/>
        <v>15473104.674443226</v>
      </c>
      <c r="G80" s="714"/>
      <c r="H80" s="714">
        <f t="shared" si="1"/>
        <v>14.5</v>
      </c>
      <c r="I80" s="719">
        <f t="shared" si="7"/>
        <v>187150.97441012668</v>
      </c>
      <c r="J80" s="720">
        <f t="shared" si="2"/>
        <v>202402.80287393864</v>
      </c>
      <c r="K80" s="720">
        <f t="shared" si="3"/>
        <v>-109709.19189559156</v>
      </c>
      <c r="L80" s="720">
        <f t="shared" si="8"/>
        <v>202402.80287393864</v>
      </c>
      <c r="M80" s="720"/>
      <c r="O80" s="717">
        <v>22</v>
      </c>
      <c r="P80" s="718">
        <v>45623</v>
      </c>
      <c r="Q80" s="714" t="e">
        <f t="shared" si="16"/>
        <v>#NUM!</v>
      </c>
      <c r="R80" s="714" t="e">
        <f t="shared" si="9"/>
        <v>#NUM!</v>
      </c>
      <c r="S80" s="714" t="e">
        <f t="shared" si="4"/>
        <v>#NUM!</v>
      </c>
      <c r="T80" s="714" t="e">
        <f t="shared" si="10"/>
        <v>#NUM!</v>
      </c>
      <c r="U80" s="714"/>
      <c r="V80" s="714">
        <f t="shared" si="11"/>
        <v>14.5</v>
      </c>
      <c r="W80" s="719" t="e">
        <f t="shared" si="17"/>
        <v>#NUM!</v>
      </c>
      <c r="X80" s="720" t="e">
        <f t="shared" si="12"/>
        <v>#NUM!</v>
      </c>
      <c r="Y80" s="720" t="e">
        <f t="shared" si="13"/>
        <v>#NUM!</v>
      </c>
      <c r="Z80" s="720" t="e">
        <f t="shared" si="14"/>
        <v>#NUM!</v>
      </c>
    </row>
    <row r="81" spans="1:26" hidden="1">
      <c r="A81" s="717">
        <v>23</v>
      </c>
      <c r="B81" s="718">
        <v>45653</v>
      </c>
      <c r="C81" s="714">
        <f t="shared" si="15"/>
        <v>312111.9947695302</v>
      </c>
      <c r="D81" s="714">
        <f t="shared" si="5"/>
        <v>15544.155176035012</v>
      </c>
      <c r="E81" s="714">
        <f t="shared" si="0"/>
        <v>296567.83959349518</v>
      </c>
      <c r="F81" s="714">
        <f t="shared" si="6"/>
        <v>15457560.519267192</v>
      </c>
      <c r="G81" s="714"/>
      <c r="H81" s="714">
        <f t="shared" si="1"/>
        <v>14.5</v>
      </c>
      <c r="I81" s="719">
        <f t="shared" si="7"/>
        <v>186966.68148285567</v>
      </c>
      <c r="J81" s="720">
        <f t="shared" si="2"/>
        <v>202510.83665889068</v>
      </c>
      <c r="K81" s="720">
        <f t="shared" si="3"/>
        <v>-109601.15811063952</v>
      </c>
      <c r="L81" s="720">
        <f t="shared" si="8"/>
        <v>202510.83665889068</v>
      </c>
      <c r="M81" s="720"/>
      <c r="O81" s="717">
        <v>23</v>
      </c>
      <c r="P81" s="718">
        <v>45653</v>
      </c>
      <c r="Q81" s="714" t="e">
        <f t="shared" si="16"/>
        <v>#NUM!</v>
      </c>
      <c r="R81" s="714" t="e">
        <f t="shared" si="9"/>
        <v>#NUM!</v>
      </c>
      <c r="S81" s="714" t="e">
        <f t="shared" si="4"/>
        <v>#NUM!</v>
      </c>
      <c r="T81" s="714" t="e">
        <f t="shared" si="10"/>
        <v>#NUM!</v>
      </c>
      <c r="U81" s="714"/>
      <c r="V81" s="714">
        <f t="shared" si="11"/>
        <v>14.5</v>
      </c>
      <c r="W81" s="719" t="e">
        <f t="shared" si="17"/>
        <v>#NUM!</v>
      </c>
      <c r="X81" s="720" t="e">
        <f t="shared" si="12"/>
        <v>#NUM!</v>
      </c>
      <c r="Y81" s="720" t="e">
        <f t="shared" si="13"/>
        <v>#NUM!</v>
      </c>
      <c r="Z81" s="720" t="e">
        <f t="shared" si="14"/>
        <v>#NUM!</v>
      </c>
    </row>
    <row r="82" spans="1:26" hidden="1">
      <c r="A82" s="717">
        <v>24</v>
      </c>
      <c r="B82" s="718">
        <v>45684</v>
      </c>
      <c r="C82" s="714">
        <f t="shared" si="15"/>
        <v>312111.9947695302</v>
      </c>
      <c r="D82" s="714">
        <f t="shared" si="5"/>
        <v>15842.084816908988</v>
      </c>
      <c r="E82" s="714">
        <f t="shared" si="0"/>
        <v>296269.90995262121</v>
      </c>
      <c r="F82" s="714">
        <f t="shared" si="6"/>
        <v>15441718.434450284</v>
      </c>
      <c r="G82" s="714"/>
      <c r="H82" s="714">
        <f t="shared" si="1"/>
        <v>14.5</v>
      </c>
      <c r="I82" s="719">
        <f t="shared" si="7"/>
        <v>186778.85627447857</v>
      </c>
      <c r="J82" s="720">
        <f t="shared" si="2"/>
        <v>202620.94109138756</v>
      </c>
      <c r="K82" s="720">
        <f t="shared" si="3"/>
        <v>-109491.05367814263</v>
      </c>
      <c r="L82" s="720">
        <f t="shared" si="8"/>
        <v>202620.94109138756</v>
      </c>
      <c r="M82" s="720"/>
      <c r="O82" s="717">
        <v>24</v>
      </c>
      <c r="P82" s="718">
        <v>45684</v>
      </c>
      <c r="Q82" s="714" t="e">
        <f t="shared" si="16"/>
        <v>#NUM!</v>
      </c>
      <c r="R82" s="714" t="e">
        <f t="shared" si="9"/>
        <v>#NUM!</v>
      </c>
      <c r="S82" s="714" t="e">
        <f t="shared" si="4"/>
        <v>#NUM!</v>
      </c>
      <c r="T82" s="714" t="e">
        <f t="shared" si="10"/>
        <v>#NUM!</v>
      </c>
      <c r="U82" s="714"/>
      <c r="V82" s="714">
        <f t="shared" si="11"/>
        <v>14.5</v>
      </c>
      <c r="W82" s="719" t="e">
        <f t="shared" si="17"/>
        <v>#NUM!</v>
      </c>
      <c r="X82" s="720" t="e">
        <f t="shared" si="12"/>
        <v>#NUM!</v>
      </c>
      <c r="Y82" s="720" t="e">
        <f t="shared" si="13"/>
        <v>#NUM!</v>
      </c>
      <c r="Z82" s="720" t="e">
        <f t="shared" si="14"/>
        <v>#NUM!</v>
      </c>
    </row>
    <row r="83" spans="1:26" hidden="1">
      <c r="A83" s="717">
        <v>25</v>
      </c>
      <c r="B83" s="718">
        <v>45715</v>
      </c>
      <c r="C83" s="714">
        <f t="shared" si="15"/>
        <v>312111.9947695302</v>
      </c>
      <c r="D83" s="714">
        <f t="shared" si="5"/>
        <v>16145.724775899784</v>
      </c>
      <c r="E83" s="714">
        <f t="shared" si="0"/>
        <v>295966.26999363041</v>
      </c>
      <c r="F83" s="714">
        <f t="shared" si="6"/>
        <v>15425572.709674384</v>
      </c>
      <c r="G83" s="714"/>
      <c r="H83" s="714">
        <f t="shared" si="1"/>
        <v>14.5</v>
      </c>
      <c r="I83" s="719">
        <f t="shared" si="7"/>
        <v>186587.43108294092</v>
      </c>
      <c r="J83" s="720">
        <f t="shared" si="2"/>
        <v>202733.15585884071</v>
      </c>
      <c r="K83" s="720">
        <f t="shared" si="3"/>
        <v>-109378.83891068949</v>
      </c>
      <c r="L83" s="720">
        <f t="shared" si="8"/>
        <v>202733.15585884071</v>
      </c>
      <c r="M83" s="720"/>
      <c r="O83" s="717">
        <v>25</v>
      </c>
      <c r="P83" s="718">
        <v>45715</v>
      </c>
      <c r="Q83" s="714" t="e">
        <f t="shared" si="16"/>
        <v>#NUM!</v>
      </c>
      <c r="R83" s="714" t="e">
        <f t="shared" si="9"/>
        <v>#NUM!</v>
      </c>
      <c r="S83" s="714" t="e">
        <f t="shared" si="4"/>
        <v>#NUM!</v>
      </c>
      <c r="T83" s="714" t="e">
        <f t="shared" si="10"/>
        <v>#NUM!</v>
      </c>
      <c r="U83" s="714"/>
      <c r="V83" s="714">
        <f t="shared" si="11"/>
        <v>14.5</v>
      </c>
      <c r="W83" s="719" t="e">
        <f t="shared" si="17"/>
        <v>#NUM!</v>
      </c>
      <c r="X83" s="720" t="e">
        <f t="shared" si="12"/>
        <v>#NUM!</v>
      </c>
      <c r="Y83" s="720" t="e">
        <f t="shared" si="13"/>
        <v>#NUM!</v>
      </c>
      <c r="Z83" s="720" t="e">
        <f t="shared" si="14"/>
        <v>#NUM!</v>
      </c>
    </row>
    <row r="84" spans="1:26" hidden="1">
      <c r="A84" s="717">
        <v>26</v>
      </c>
      <c r="B84" s="718">
        <v>45743</v>
      </c>
      <c r="C84" s="714">
        <f t="shared" si="15"/>
        <v>312111.9947695302</v>
      </c>
      <c r="D84" s="714">
        <f t="shared" si="5"/>
        <v>16455.184500771167</v>
      </c>
      <c r="E84" s="714">
        <f t="shared" si="0"/>
        <v>295656.81026875903</v>
      </c>
      <c r="F84" s="714">
        <f t="shared" si="6"/>
        <v>15409117.525173614</v>
      </c>
      <c r="G84" s="714"/>
      <c r="H84" s="714">
        <f t="shared" si="1"/>
        <v>14.5</v>
      </c>
      <c r="I84" s="719">
        <f t="shared" si="7"/>
        <v>186392.33690856548</v>
      </c>
      <c r="J84" s="720">
        <f t="shared" si="2"/>
        <v>202847.52140933665</v>
      </c>
      <c r="K84" s="720">
        <f t="shared" si="3"/>
        <v>-109264.47336019354</v>
      </c>
      <c r="L84" s="720">
        <f t="shared" si="8"/>
        <v>202847.52140933665</v>
      </c>
      <c r="M84" s="720"/>
      <c r="O84" s="717">
        <v>26</v>
      </c>
      <c r="P84" s="718">
        <v>45743</v>
      </c>
      <c r="Q84" s="714" t="e">
        <f t="shared" si="16"/>
        <v>#NUM!</v>
      </c>
      <c r="R84" s="714" t="e">
        <f t="shared" si="9"/>
        <v>#NUM!</v>
      </c>
      <c r="S84" s="714" t="e">
        <f t="shared" si="4"/>
        <v>#NUM!</v>
      </c>
      <c r="T84" s="714" t="e">
        <f t="shared" si="10"/>
        <v>#NUM!</v>
      </c>
      <c r="U84" s="714"/>
      <c r="V84" s="714">
        <f t="shared" si="11"/>
        <v>14.5</v>
      </c>
      <c r="W84" s="719" t="e">
        <f t="shared" si="17"/>
        <v>#NUM!</v>
      </c>
      <c r="X84" s="720" t="e">
        <f t="shared" si="12"/>
        <v>#NUM!</v>
      </c>
      <c r="Y84" s="720" t="e">
        <f t="shared" si="13"/>
        <v>#NUM!</v>
      </c>
      <c r="Z84" s="720" t="e">
        <f t="shared" si="14"/>
        <v>#NUM!</v>
      </c>
    </row>
    <row r="85" spans="1:26" hidden="1">
      <c r="A85" s="717">
        <v>27</v>
      </c>
      <c r="B85" s="718">
        <v>45775</v>
      </c>
      <c r="C85" s="714">
        <f t="shared" si="15"/>
        <v>312111.9947695302</v>
      </c>
      <c r="D85" s="714">
        <f t="shared" si="5"/>
        <v>16770.57553703594</v>
      </c>
      <c r="E85" s="714">
        <f t="shared" si="0"/>
        <v>295341.41923249426</v>
      </c>
      <c r="F85" s="714">
        <f t="shared" si="6"/>
        <v>15392346.949636579</v>
      </c>
      <c r="G85" s="714"/>
      <c r="H85" s="714">
        <f t="shared" si="1"/>
        <v>14.5</v>
      </c>
      <c r="I85" s="719">
        <f t="shared" si="7"/>
        <v>186193.50342918115</v>
      </c>
      <c r="J85" s="720">
        <f t="shared" si="2"/>
        <v>202964.07896621709</v>
      </c>
      <c r="K85" s="720">
        <f t="shared" si="3"/>
        <v>-109147.91580331311</v>
      </c>
      <c r="L85" s="720">
        <f t="shared" si="8"/>
        <v>202964.07896621709</v>
      </c>
      <c r="M85" s="720"/>
      <c r="O85" s="717">
        <v>27</v>
      </c>
      <c r="P85" s="718">
        <v>45775</v>
      </c>
      <c r="Q85" s="714" t="e">
        <f t="shared" si="16"/>
        <v>#NUM!</v>
      </c>
      <c r="R85" s="714" t="e">
        <f t="shared" si="9"/>
        <v>#NUM!</v>
      </c>
      <c r="S85" s="714" t="e">
        <f t="shared" si="4"/>
        <v>#NUM!</v>
      </c>
      <c r="T85" s="714" t="e">
        <f t="shared" si="10"/>
        <v>#NUM!</v>
      </c>
      <c r="U85" s="714"/>
      <c r="V85" s="714">
        <f t="shared" si="11"/>
        <v>14.5</v>
      </c>
      <c r="W85" s="719" t="e">
        <f t="shared" si="17"/>
        <v>#NUM!</v>
      </c>
      <c r="X85" s="720" t="e">
        <f t="shared" si="12"/>
        <v>#NUM!</v>
      </c>
      <c r="Y85" s="720" t="e">
        <f t="shared" si="13"/>
        <v>#NUM!</v>
      </c>
      <c r="Z85" s="720" t="e">
        <f t="shared" si="14"/>
        <v>#NUM!</v>
      </c>
    </row>
    <row r="86" spans="1:26" hidden="1">
      <c r="A86" s="717">
        <v>28</v>
      </c>
      <c r="B86" s="718">
        <v>45804</v>
      </c>
      <c r="C86" s="714">
        <f t="shared" si="15"/>
        <v>312111.9947695302</v>
      </c>
      <c r="D86" s="714">
        <f t="shared" si="5"/>
        <v>17092.011568162416</v>
      </c>
      <c r="E86" s="714">
        <f t="shared" si="0"/>
        <v>295019.98320136778</v>
      </c>
      <c r="F86" s="714">
        <f t="shared" si="6"/>
        <v>15375254.938068416</v>
      </c>
      <c r="G86" s="714"/>
      <c r="H86" s="714">
        <f t="shared" si="1"/>
        <v>14.5</v>
      </c>
      <c r="I86" s="719">
        <f t="shared" si="7"/>
        <v>185990.8589747753</v>
      </c>
      <c r="J86" s="720">
        <f t="shared" si="2"/>
        <v>203082.87054293772</v>
      </c>
      <c r="K86" s="720">
        <f t="shared" si="3"/>
        <v>-109029.12422659248</v>
      </c>
      <c r="L86" s="720">
        <f t="shared" si="8"/>
        <v>203082.87054293772</v>
      </c>
      <c r="M86" s="720"/>
      <c r="O86" s="717">
        <v>28</v>
      </c>
      <c r="P86" s="718">
        <v>45804</v>
      </c>
      <c r="Q86" s="714" t="e">
        <f t="shared" si="16"/>
        <v>#NUM!</v>
      </c>
      <c r="R86" s="714" t="e">
        <f t="shared" si="9"/>
        <v>#NUM!</v>
      </c>
      <c r="S86" s="714" t="e">
        <f t="shared" si="4"/>
        <v>#NUM!</v>
      </c>
      <c r="T86" s="714" t="e">
        <f t="shared" si="10"/>
        <v>#NUM!</v>
      </c>
      <c r="U86" s="714"/>
      <c r="V86" s="714">
        <f t="shared" si="11"/>
        <v>14.5</v>
      </c>
      <c r="W86" s="719" t="e">
        <f t="shared" si="17"/>
        <v>#NUM!</v>
      </c>
      <c r="X86" s="720" t="e">
        <f t="shared" si="12"/>
        <v>#NUM!</v>
      </c>
      <c r="Y86" s="720" t="e">
        <f t="shared" si="13"/>
        <v>#NUM!</v>
      </c>
      <c r="Z86" s="720" t="e">
        <f t="shared" si="14"/>
        <v>#NUM!</v>
      </c>
    </row>
    <row r="87" spans="1:26" hidden="1">
      <c r="A87" s="717">
        <v>29</v>
      </c>
      <c r="B87" s="718">
        <v>45835</v>
      </c>
      <c r="C87" s="714">
        <f t="shared" si="15"/>
        <v>312111.9947695302</v>
      </c>
      <c r="D87" s="714">
        <f t="shared" si="5"/>
        <v>17419.608456552203</v>
      </c>
      <c r="E87" s="714">
        <f t="shared" si="0"/>
        <v>294692.38631297799</v>
      </c>
      <c r="F87" s="714">
        <f t="shared" si="6"/>
        <v>15357835.329611864</v>
      </c>
      <c r="G87" s="714"/>
      <c r="H87" s="714">
        <f t="shared" si="1"/>
        <v>14.5</v>
      </c>
      <c r="I87" s="719">
        <f t="shared" si="7"/>
        <v>185784.33050166001</v>
      </c>
      <c r="J87" s="720">
        <f t="shared" si="2"/>
        <v>203203.93895821221</v>
      </c>
      <c r="K87" s="720">
        <f t="shared" si="3"/>
        <v>-108908.05581131799</v>
      </c>
      <c r="L87" s="720">
        <f t="shared" si="8"/>
        <v>203203.93895821221</v>
      </c>
      <c r="M87" s="720"/>
      <c r="O87" s="717">
        <v>29</v>
      </c>
      <c r="P87" s="718">
        <v>45835</v>
      </c>
      <c r="Q87" s="714" t="e">
        <f t="shared" si="16"/>
        <v>#NUM!</v>
      </c>
      <c r="R87" s="714" t="e">
        <f t="shared" si="9"/>
        <v>#NUM!</v>
      </c>
      <c r="S87" s="714" t="e">
        <f t="shared" si="4"/>
        <v>#NUM!</v>
      </c>
      <c r="T87" s="714" t="e">
        <f t="shared" si="10"/>
        <v>#NUM!</v>
      </c>
      <c r="U87" s="714"/>
      <c r="V87" s="714">
        <f t="shared" si="11"/>
        <v>14.5</v>
      </c>
      <c r="W87" s="719" t="e">
        <f t="shared" si="17"/>
        <v>#NUM!</v>
      </c>
      <c r="X87" s="720" t="e">
        <f t="shared" si="12"/>
        <v>#NUM!</v>
      </c>
      <c r="Y87" s="720" t="e">
        <f t="shared" si="13"/>
        <v>#NUM!</v>
      </c>
      <c r="Z87" s="720" t="e">
        <f t="shared" si="14"/>
        <v>#NUM!</v>
      </c>
    </row>
    <row r="88" spans="1:26" hidden="1">
      <c r="A88" s="717">
        <v>30</v>
      </c>
      <c r="B88" s="718">
        <v>45866</v>
      </c>
      <c r="C88" s="714">
        <f t="shared" si="15"/>
        <v>312111.9947695302</v>
      </c>
      <c r="D88" s="714">
        <f t="shared" si="5"/>
        <v>17753.484285302809</v>
      </c>
      <c r="E88" s="714">
        <f t="shared" si="0"/>
        <v>294358.51048422739</v>
      </c>
      <c r="F88" s="714">
        <f t="shared" si="6"/>
        <v>15340081.845326561</v>
      </c>
      <c r="G88" s="714"/>
      <c r="H88" s="714">
        <f t="shared" si="1"/>
        <v>14.5</v>
      </c>
      <c r="I88" s="719">
        <f t="shared" si="7"/>
        <v>185573.84356614333</v>
      </c>
      <c r="J88" s="720">
        <f t="shared" si="2"/>
        <v>203327.32785144614</v>
      </c>
      <c r="K88" s="720">
        <f t="shared" si="3"/>
        <v>-108784.66691808405</v>
      </c>
      <c r="L88" s="720">
        <f t="shared" si="8"/>
        <v>203327.32785144614</v>
      </c>
      <c r="M88" s="720"/>
      <c r="O88" s="717">
        <v>30</v>
      </c>
      <c r="P88" s="718">
        <v>45866</v>
      </c>
      <c r="Q88" s="714" t="e">
        <f t="shared" si="16"/>
        <v>#NUM!</v>
      </c>
      <c r="R88" s="714" t="e">
        <f t="shared" si="9"/>
        <v>#NUM!</v>
      </c>
      <c r="S88" s="714" t="e">
        <f t="shared" si="4"/>
        <v>#NUM!</v>
      </c>
      <c r="T88" s="714" t="e">
        <f t="shared" si="10"/>
        <v>#NUM!</v>
      </c>
      <c r="U88" s="714"/>
      <c r="V88" s="714">
        <f t="shared" si="11"/>
        <v>14.5</v>
      </c>
      <c r="W88" s="719" t="e">
        <f t="shared" si="17"/>
        <v>#NUM!</v>
      </c>
      <c r="X88" s="720" t="e">
        <f t="shared" si="12"/>
        <v>#NUM!</v>
      </c>
      <c r="Y88" s="720" t="e">
        <f t="shared" si="13"/>
        <v>#NUM!</v>
      </c>
      <c r="Z88" s="720" t="e">
        <f t="shared" si="14"/>
        <v>#NUM!</v>
      </c>
    </row>
    <row r="89" spans="1:26" hidden="1">
      <c r="A89" s="717">
        <v>31</v>
      </c>
      <c r="B89" s="718">
        <v>45896</v>
      </c>
      <c r="C89" s="714">
        <f t="shared" si="15"/>
        <v>312111.9947695302</v>
      </c>
      <c r="D89" s="714">
        <f t="shared" si="5"/>
        <v>18093.759400771116</v>
      </c>
      <c r="E89" s="714">
        <f t="shared" si="0"/>
        <v>294018.23536875908</v>
      </c>
      <c r="F89" s="714">
        <f t="shared" si="6"/>
        <v>15321988.08592579</v>
      </c>
      <c r="G89" s="714"/>
      <c r="H89" s="714">
        <f t="shared" si="1"/>
        <v>14.5</v>
      </c>
      <c r="I89" s="719">
        <f t="shared" si="7"/>
        <v>185359.32229769594</v>
      </c>
      <c r="J89" s="720">
        <f t="shared" si="2"/>
        <v>203453.08169846705</v>
      </c>
      <c r="K89" s="720">
        <f t="shared" si="3"/>
        <v>-108658.91307106314</v>
      </c>
      <c r="L89" s="720">
        <f t="shared" si="8"/>
        <v>203453.08169846705</v>
      </c>
      <c r="M89" s="720"/>
      <c r="O89" s="717">
        <v>31</v>
      </c>
      <c r="P89" s="718">
        <v>45896</v>
      </c>
      <c r="Q89" s="714" t="e">
        <f t="shared" si="16"/>
        <v>#NUM!</v>
      </c>
      <c r="R89" s="714" t="e">
        <f t="shared" si="9"/>
        <v>#NUM!</v>
      </c>
      <c r="S89" s="714" t="e">
        <f t="shared" si="4"/>
        <v>#NUM!</v>
      </c>
      <c r="T89" s="714" t="e">
        <f t="shared" si="10"/>
        <v>#NUM!</v>
      </c>
      <c r="U89" s="714"/>
      <c r="V89" s="714">
        <f t="shared" si="11"/>
        <v>14.5</v>
      </c>
      <c r="W89" s="719" t="e">
        <f t="shared" si="17"/>
        <v>#NUM!</v>
      </c>
      <c r="X89" s="720" t="e">
        <f t="shared" si="12"/>
        <v>#NUM!</v>
      </c>
      <c r="Y89" s="720" t="e">
        <f t="shared" si="13"/>
        <v>#NUM!</v>
      </c>
      <c r="Z89" s="720" t="e">
        <f t="shared" si="14"/>
        <v>#NUM!</v>
      </c>
    </row>
    <row r="90" spans="1:26" hidden="1">
      <c r="A90" s="717">
        <v>32</v>
      </c>
      <c r="B90" s="718">
        <v>45929</v>
      </c>
      <c r="C90" s="714">
        <f t="shared" si="15"/>
        <v>312111.9947695302</v>
      </c>
      <c r="D90" s="714">
        <f t="shared" si="5"/>
        <v>18440.556455952581</v>
      </c>
      <c r="E90" s="714">
        <f t="shared" si="0"/>
        <v>293671.43831357762</v>
      </c>
      <c r="F90" s="714">
        <f t="shared" si="6"/>
        <v>15303547.529469837</v>
      </c>
      <c r="G90" s="714"/>
      <c r="H90" s="714">
        <f t="shared" si="1"/>
        <v>14.5</v>
      </c>
      <c r="I90" s="719">
        <f t="shared" si="7"/>
        <v>185140.68937160328</v>
      </c>
      <c r="J90" s="720">
        <f t="shared" si="2"/>
        <v>203581.24582755586</v>
      </c>
      <c r="K90" s="720">
        <f t="shared" si="3"/>
        <v>-108530.74894197434</v>
      </c>
      <c r="L90" s="720">
        <f t="shared" si="8"/>
        <v>203581.24582755586</v>
      </c>
      <c r="M90" s="720"/>
      <c r="O90" s="717">
        <v>32</v>
      </c>
      <c r="P90" s="718">
        <v>45929</v>
      </c>
      <c r="Q90" s="714" t="e">
        <f t="shared" si="16"/>
        <v>#NUM!</v>
      </c>
      <c r="R90" s="714" t="e">
        <f t="shared" si="9"/>
        <v>#NUM!</v>
      </c>
      <c r="S90" s="714" t="e">
        <f t="shared" si="4"/>
        <v>#NUM!</v>
      </c>
      <c r="T90" s="714" t="e">
        <f t="shared" si="10"/>
        <v>#NUM!</v>
      </c>
      <c r="U90" s="714"/>
      <c r="V90" s="714">
        <f t="shared" si="11"/>
        <v>14.5</v>
      </c>
      <c r="W90" s="719" t="e">
        <f t="shared" si="17"/>
        <v>#NUM!</v>
      </c>
      <c r="X90" s="720" t="e">
        <f t="shared" si="12"/>
        <v>#NUM!</v>
      </c>
      <c r="Y90" s="720" t="e">
        <f t="shared" si="13"/>
        <v>#NUM!</v>
      </c>
      <c r="Z90" s="720" t="e">
        <f t="shared" si="14"/>
        <v>#NUM!</v>
      </c>
    </row>
    <row r="91" spans="1:26" hidden="1">
      <c r="A91" s="717">
        <v>33</v>
      </c>
      <c r="B91" s="718">
        <v>45957</v>
      </c>
      <c r="C91" s="714">
        <f t="shared" si="15"/>
        <v>312111.9947695302</v>
      </c>
      <c r="D91" s="714">
        <f t="shared" si="5"/>
        <v>18794.000454691646</v>
      </c>
      <c r="E91" s="714">
        <f t="shared" si="0"/>
        <v>293317.99431483855</v>
      </c>
      <c r="F91" s="714">
        <f t="shared" si="6"/>
        <v>15284753.529015144</v>
      </c>
      <c r="G91" s="714"/>
      <c r="H91" s="714">
        <f t="shared" si="1"/>
        <v>14.5</v>
      </c>
      <c r="I91" s="719">
        <f t="shared" si="7"/>
        <v>184917.86598109384</v>
      </c>
      <c r="J91" s="720">
        <f t="shared" si="2"/>
        <v>203711.86643578549</v>
      </c>
      <c r="K91" s="720">
        <f t="shared" si="3"/>
        <v>-108400.12833374471</v>
      </c>
      <c r="L91" s="720">
        <f t="shared" si="8"/>
        <v>203711.86643578549</v>
      </c>
      <c r="M91" s="720"/>
      <c r="O91" s="717">
        <v>33</v>
      </c>
      <c r="P91" s="718">
        <v>45957</v>
      </c>
      <c r="Q91" s="714" t="e">
        <f t="shared" si="16"/>
        <v>#NUM!</v>
      </c>
      <c r="R91" s="714" t="e">
        <f t="shared" si="9"/>
        <v>#NUM!</v>
      </c>
      <c r="S91" s="714" t="e">
        <f t="shared" si="4"/>
        <v>#NUM!</v>
      </c>
      <c r="T91" s="714" t="e">
        <f t="shared" si="10"/>
        <v>#NUM!</v>
      </c>
      <c r="U91" s="714"/>
      <c r="V91" s="714">
        <f t="shared" si="11"/>
        <v>14.5</v>
      </c>
      <c r="W91" s="719" t="e">
        <f t="shared" si="17"/>
        <v>#NUM!</v>
      </c>
      <c r="X91" s="720" t="e">
        <f t="shared" si="12"/>
        <v>#NUM!</v>
      </c>
      <c r="Y91" s="720" t="e">
        <f t="shared" si="13"/>
        <v>#NUM!</v>
      </c>
      <c r="Z91" s="720" t="e">
        <f t="shared" si="14"/>
        <v>#NUM!</v>
      </c>
    </row>
    <row r="92" spans="1:26" hidden="1">
      <c r="A92" s="717">
        <v>34</v>
      </c>
      <c r="B92" s="718">
        <v>45988</v>
      </c>
      <c r="C92" s="714">
        <f t="shared" si="15"/>
        <v>312111.9947695302</v>
      </c>
      <c r="D92" s="714">
        <f t="shared" si="5"/>
        <v>19154.218796739937</v>
      </c>
      <c r="E92" s="714">
        <f t="shared" si="0"/>
        <v>292957.77597279026</v>
      </c>
      <c r="F92" s="714">
        <f t="shared" si="6"/>
        <v>15265599.310218405</v>
      </c>
      <c r="G92" s="714"/>
      <c r="H92" s="714">
        <f t="shared" si="1"/>
        <v>14.5</v>
      </c>
      <c r="I92" s="719">
        <f t="shared" si="7"/>
        <v>184690.77180893297</v>
      </c>
      <c r="J92" s="720">
        <f t="shared" si="2"/>
        <v>203844.99060567291</v>
      </c>
      <c r="K92" s="720">
        <f t="shared" si="3"/>
        <v>-108267.00416385729</v>
      </c>
      <c r="L92" s="720">
        <f t="shared" si="8"/>
        <v>203844.99060567291</v>
      </c>
      <c r="M92" s="720"/>
      <c r="O92" s="717">
        <v>34</v>
      </c>
      <c r="P92" s="718">
        <v>45988</v>
      </c>
      <c r="Q92" s="714" t="e">
        <f t="shared" si="16"/>
        <v>#NUM!</v>
      </c>
      <c r="R92" s="714" t="e">
        <f t="shared" si="9"/>
        <v>#NUM!</v>
      </c>
      <c r="S92" s="714" t="e">
        <f t="shared" si="4"/>
        <v>#NUM!</v>
      </c>
      <c r="T92" s="714" t="e">
        <f t="shared" si="10"/>
        <v>#NUM!</v>
      </c>
      <c r="U92" s="714"/>
      <c r="V92" s="714">
        <f t="shared" si="11"/>
        <v>14.5</v>
      </c>
      <c r="W92" s="719" t="e">
        <f t="shared" si="17"/>
        <v>#NUM!</v>
      </c>
      <c r="X92" s="720" t="e">
        <f t="shared" si="12"/>
        <v>#NUM!</v>
      </c>
      <c r="Y92" s="720" t="e">
        <f t="shared" si="13"/>
        <v>#NUM!</v>
      </c>
      <c r="Z92" s="720" t="e">
        <f t="shared" si="14"/>
        <v>#NUM!</v>
      </c>
    </row>
    <row r="93" spans="1:26" hidden="1">
      <c r="A93" s="717">
        <v>35</v>
      </c>
      <c r="B93" s="718">
        <v>46020</v>
      </c>
      <c r="C93" s="714">
        <f t="shared" si="15"/>
        <v>312111.9947695302</v>
      </c>
      <c r="D93" s="714">
        <f t="shared" si="5"/>
        <v>19521.34132367745</v>
      </c>
      <c r="E93" s="714">
        <f t="shared" si="0"/>
        <v>292590.65344585275</v>
      </c>
      <c r="F93" s="714">
        <f t="shared" si="6"/>
        <v>15246077.968894728</v>
      </c>
      <c r="G93" s="714"/>
      <c r="H93" s="714">
        <f t="shared" si="1"/>
        <v>14.5</v>
      </c>
      <c r="I93" s="719">
        <f t="shared" si="7"/>
        <v>184459.32499847238</v>
      </c>
      <c r="J93" s="720">
        <f t="shared" si="2"/>
        <v>203980.66632214983</v>
      </c>
      <c r="K93" s="720">
        <f t="shared" si="3"/>
        <v>-108131.32844738037</v>
      </c>
      <c r="L93" s="720">
        <f t="shared" si="8"/>
        <v>203980.66632214983</v>
      </c>
      <c r="M93" s="720"/>
      <c r="O93" s="717">
        <v>35</v>
      </c>
      <c r="P93" s="718">
        <v>46020</v>
      </c>
      <c r="Q93" s="714" t="e">
        <f t="shared" si="16"/>
        <v>#NUM!</v>
      </c>
      <c r="R93" s="714" t="e">
        <f t="shared" si="9"/>
        <v>#NUM!</v>
      </c>
      <c r="S93" s="714" t="e">
        <f t="shared" si="4"/>
        <v>#NUM!</v>
      </c>
      <c r="T93" s="714" t="e">
        <f t="shared" si="10"/>
        <v>#NUM!</v>
      </c>
      <c r="U93" s="714"/>
      <c r="V93" s="714">
        <f t="shared" si="11"/>
        <v>14.5</v>
      </c>
      <c r="W93" s="719" t="e">
        <f t="shared" si="17"/>
        <v>#NUM!</v>
      </c>
      <c r="X93" s="720" t="e">
        <f t="shared" si="12"/>
        <v>#NUM!</v>
      </c>
      <c r="Y93" s="720" t="e">
        <f t="shared" si="13"/>
        <v>#NUM!</v>
      </c>
      <c r="Z93" s="720" t="e">
        <f t="shared" si="14"/>
        <v>#NUM!</v>
      </c>
    </row>
    <row r="94" spans="1:26" hidden="1">
      <c r="A94" s="717">
        <v>36</v>
      </c>
      <c r="B94" s="718">
        <v>46049</v>
      </c>
      <c r="C94" s="714">
        <f t="shared" si="15"/>
        <v>312111.9947695302</v>
      </c>
      <c r="D94" s="714">
        <f t="shared" si="5"/>
        <v>19895.500365714543</v>
      </c>
      <c r="E94" s="714">
        <f t="shared" si="0"/>
        <v>292216.49440381565</v>
      </c>
      <c r="F94" s="714">
        <f t="shared" si="6"/>
        <v>15226182.468529012</v>
      </c>
      <c r="G94" s="714"/>
      <c r="H94" s="714">
        <f t="shared" si="1"/>
        <v>14.5</v>
      </c>
      <c r="I94" s="719">
        <f t="shared" si="7"/>
        <v>184223.44212414461</v>
      </c>
      <c r="J94" s="720">
        <f t="shared" si="2"/>
        <v>204118.94248985915</v>
      </c>
      <c r="K94" s="720">
        <f t="shared" si="3"/>
        <v>-107993.05227967104</v>
      </c>
      <c r="L94" s="720">
        <f t="shared" si="8"/>
        <v>204118.94248985915</v>
      </c>
      <c r="M94" s="720"/>
      <c r="O94" s="717">
        <v>36</v>
      </c>
      <c r="P94" s="718">
        <v>46049</v>
      </c>
      <c r="Q94" s="714" t="e">
        <f t="shared" si="16"/>
        <v>#NUM!</v>
      </c>
      <c r="R94" s="714" t="e">
        <f t="shared" si="9"/>
        <v>#NUM!</v>
      </c>
      <c r="S94" s="714" t="e">
        <f t="shared" si="4"/>
        <v>#NUM!</v>
      </c>
      <c r="T94" s="714" t="e">
        <f t="shared" si="10"/>
        <v>#NUM!</v>
      </c>
      <c r="U94" s="714"/>
      <c r="V94" s="714">
        <f t="shared" si="11"/>
        <v>14.5</v>
      </c>
      <c r="W94" s="719" t="e">
        <f t="shared" si="17"/>
        <v>#NUM!</v>
      </c>
      <c r="X94" s="720" t="e">
        <f t="shared" si="12"/>
        <v>#NUM!</v>
      </c>
      <c r="Y94" s="720" t="e">
        <f t="shared" si="13"/>
        <v>#NUM!</v>
      </c>
      <c r="Z94" s="720" t="e">
        <f t="shared" si="14"/>
        <v>#NUM!</v>
      </c>
    </row>
    <row r="95" spans="1:26" hidden="1">
      <c r="A95" s="717">
        <v>37</v>
      </c>
      <c r="B95" s="718">
        <v>46080</v>
      </c>
      <c r="C95" s="714">
        <f t="shared" si="15"/>
        <v>312111.9947695302</v>
      </c>
      <c r="D95" s="714">
        <f t="shared" si="5"/>
        <v>20276.830789390777</v>
      </c>
      <c r="E95" s="714">
        <f t="shared" si="0"/>
        <v>291835.16398013942</v>
      </c>
      <c r="F95" s="714">
        <f t="shared" si="6"/>
        <v>15205905.637739621</v>
      </c>
      <c r="G95" s="714"/>
      <c r="H95" s="714">
        <f t="shared" si="1"/>
        <v>16.5</v>
      </c>
      <c r="I95" s="721">
        <f t="shared" si="7"/>
        <v>209360.00894227391</v>
      </c>
      <c r="J95" s="720">
        <f t="shared" si="2"/>
        <v>229636.83973166469</v>
      </c>
      <c r="K95" s="720">
        <f t="shared" si="3"/>
        <v>-82475.155037865508</v>
      </c>
      <c r="L95" s="720">
        <f t="shared" si="8"/>
        <v>229636.83973166469</v>
      </c>
      <c r="M95" s="720"/>
      <c r="O95" s="717">
        <v>37</v>
      </c>
      <c r="P95" s="718">
        <v>46080</v>
      </c>
      <c r="Q95" s="714" t="e">
        <f t="shared" si="16"/>
        <v>#NUM!</v>
      </c>
      <c r="R95" s="714" t="e">
        <f t="shared" si="9"/>
        <v>#NUM!</v>
      </c>
      <c r="S95" s="714" t="e">
        <f t="shared" si="4"/>
        <v>#NUM!</v>
      </c>
      <c r="T95" s="714" t="e">
        <f t="shared" si="10"/>
        <v>#NUM!</v>
      </c>
      <c r="U95" s="714"/>
      <c r="V95" s="714">
        <f t="shared" si="11"/>
        <v>16.5</v>
      </c>
      <c r="W95" s="721" t="e">
        <f>T94*V95%/12</f>
        <v>#NUM!</v>
      </c>
      <c r="X95" s="720" t="e">
        <f t="shared" si="12"/>
        <v>#NUM!</v>
      </c>
      <c r="Y95" s="720" t="e">
        <f t="shared" si="13"/>
        <v>#NUM!</v>
      </c>
      <c r="Z95" s="720" t="e">
        <f t="shared" si="14"/>
        <v>#NUM!</v>
      </c>
    </row>
    <row r="96" spans="1:26" hidden="1">
      <c r="A96" s="717">
        <v>38</v>
      </c>
      <c r="B96" s="718">
        <v>46108</v>
      </c>
      <c r="C96" s="714">
        <f t="shared" si="15"/>
        <v>312111.9947695302</v>
      </c>
      <c r="D96" s="714">
        <f t="shared" si="5"/>
        <v>20665.47004618746</v>
      </c>
      <c r="E96" s="714">
        <f t="shared" si="0"/>
        <v>291446.52472334274</v>
      </c>
      <c r="F96" s="714">
        <f t="shared" si="6"/>
        <v>15185240.167693434</v>
      </c>
      <c r="G96" s="714"/>
      <c r="H96" s="714">
        <f t="shared" si="1"/>
        <v>16.5</v>
      </c>
      <c r="I96" s="721">
        <f t="shared" si="7"/>
        <v>209081.2025189198</v>
      </c>
      <c r="J96" s="720">
        <f t="shared" si="2"/>
        <v>229746.67256510726</v>
      </c>
      <c r="K96" s="720">
        <f t="shared" si="3"/>
        <v>-82365.322204422933</v>
      </c>
      <c r="L96" s="720">
        <f t="shared" si="8"/>
        <v>229746.67256510726</v>
      </c>
      <c r="M96" s="720"/>
      <c r="O96" s="717">
        <v>38</v>
      </c>
      <c r="P96" s="718">
        <v>46108</v>
      </c>
      <c r="Q96" s="714" t="e">
        <f t="shared" si="16"/>
        <v>#NUM!</v>
      </c>
      <c r="R96" s="714" t="e">
        <f t="shared" si="9"/>
        <v>#NUM!</v>
      </c>
      <c r="S96" s="714" t="e">
        <f t="shared" si="4"/>
        <v>#NUM!</v>
      </c>
      <c r="T96" s="714" t="e">
        <f t="shared" si="10"/>
        <v>#NUM!</v>
      </c>
      <c r="U96" s="714"/>
      <c r="V96" s="714">
        <f t="shared" si="11"/>
        <v>16.5</v>
      </c>
      <c r="W96" s="721" t="e">
        <f t="shared" ref="W96:W159" si="18">T95*V96%/12</f>
        <v>#NUM!</v>
      </c>
      <c r="X96" s="720" t="e">
        <f t="shared" si="12"/>
        <v>#NUM!</v>
      </c>
      <c r="Y96" s="720" t="e">
        <f t="shared" si="13"/>
        <v>#NUM!</v>
      </c>
      <c r="Z96" s="720" t="e">
        <f t="shared" si="14"/>
        <v>#NUM!</v>
      </c>
    </row>
    <row r="97" spans="1:26" hidden="1">
      <c r="A97" s="717">
        <v>39</v>
      </c>
      <c r="B97" s="718">
        <v>46139</v>
      </c>
      <c r="C97" s="714">
        <f t="shared" si="15"/>
        <v>312111.9947695302</v>
      </c>
      <c r="D97" s="714">
        <f t="shared" si="5"/>
        <v>21061.558222072665</v>
      </c>
      <c r="E97" s="714">
        <f t="shared" si="0"/>
        <v>291050.43654745753</v>
      </c>
      <c r="F97" s="714">
        <f t="shared" si="6"/>
        <v>15164178.609471362</v>
      </c>
      <c r="G97" s="714"/>
      <c r="H97" s="714">
        <f t="shared" si="1"/>
        <v>16.5</v>
      </c>
      <c r="I97" s="721">
        <f t="shared" si="7"/>
        <v>208797.05230578475</v>
      </c>
      <c r="J97" s="720">
        <f t="shared" si="2"/>
        <v>229858.61052785741</v>
      </c>
      <c r="K97" s="720">
        <f t="shared" si="3"/>
        <v>-82253.384241672786</v>
      </c>
      <c r="L97" s="720">
        <f t="shared" si="8"/>
        <v>229858.61052785741</v>
      </c>
      <c r="M97" s="720"/>
      <c r="O97" s="717">
        <v>39</v>
      </c>
      <c r="P97" s="718">
        <v>46139</v>
      </c>
      <c r="Q97" s="714" t="e">
        <f t="shared" si="16"/>
        <v>#NUM!</v>
      </c>
      <c r="R97" s="714" t="e">
        <f t="shared" si="9"/>
        <v>#NUM!</v>
      </c>
      <c r="S97" s="714" t="e">
        <f t="shared" si="4"/>
        <v>#NUM!</v>
      </c>
      <c r="T97" s="714" t="e">
        <f t="shared" si="10"/>
        <v>#NUM!</v>
      </c>
      <c r="U97" s="714"/>
      <c r="V97" s="714">
        <f t="shared" si="11"/>
        <v>16.5</v>
      </c>
      <c r="W97" s="721" t="e">
        <f t="shared" si="18"/>
        <v>#NUM!</v>
      </c>
      <c r="X97" s="720" t="e">
        <f t="shared" si="12"/>
        <v>#NUM!</v>
      </c>
      <c r="Y97" s="720" t="e">
        <f t="shared" si="13"/>
        <v>#NUM!</v>
      </c>
      <c r="Z97" s="720" t="e">
        <f t="shared" si="14"/>
        <v>#NUM!</v>
      </c>
    </row>
    <row r="98" spans="1:26" hidden="1">
      <c r="A98" s="717">
        <v>40</v>
      </c>
      <c r="B98" s="718">
        <v>46169</v>
      </c>
      <c r="C98" s="714">
        <f t="shared" si="15"/>
        <v>312111.9947695302</v>
      </c>
      <c r="D98" s="714">
        <f t="shared" si="5"/>
        <v>21465.238087995735</v>
      </c>
      <c r="E98" s="714">
        <f t="shared" si="0"/>
        <v>290646.75668153446</v>
      </c>
      <c r="F98" s="714">
        <f t="shared" si="6"/>
        <v>15142713.371383367</v>
      </c>
      <c r="G98" s="714"/>
      <c r="H98" s="714">
        <f t="shared" si="1"/>
        <v>16.5</v>
      </c>
      <c r="I98" s="721">
        <f t="shared" si="7"/>
        <v>208507.45588023122</v>
      </c>
      <c r="J98" s="720">
        <f t="shared" si="2"/>
        <v>229972.69396822696</v>
      </c>
      <c r="K98" s="720">
        <f t="shared" si="3"/>
        <v>-82139.300801303238</v>
      </c>
      <c r="L98" s="720">
        <f t="shared" si="8"/>
        <v>229972.69396822696</v>
      </c>
      <c r="M98" s="720"/>
      <c r="O98" s="717">
        <v>40</v>
      </c>
      <c r="P98" s="718">
        <v>46169</v>
      </c>
      <c r="Q98" s="714" t="e">
        <f t="shared" si="16"/>
        <v>#NUM!</v>
      </c>
      <c r="R98" s="714" t="e">
        <f t="shared" si="9"/>
        <v>#NUM!</v>
      </c>
      <c r="S98" s="714" t="e">
        <f t="shared" si="4"/>
        <v>#NUM!</v>
      </c>
      <c r="T98" s="714" t="e">
        <f t="shared" si="10"/>
        <v>#NUM!</v>
      </c>
      <c r="U98" s="714"/>
      <c r="V98" s="714">
        <f t="shared" si="11"/>
        <v>16.5</v>
      </c>
      <c r="W98" s="721" t="e">
        <f t="shared" si="18"/>
        <v>#NUM!</v>
      </c>
      <c r="X98" s="720" t="e">
        <f t="shared" si="12"/>
        <v>#NUM!</v>
      </c>
      <c r="Y98" s="720" t="e">
        <f t="shared" si="13"/>
        <v>#NUM!</v>
      </c>
      <c r="Z98" s="720" t="e">
        <f t="shared" si="14"/>
        <v>#NUM!</v>
      </c>
    </row>
    <row r="99" spans="1:26" hidden="1">
      <c r="A99" s="717">
        <v>41</v>
      </c>
      <c r="B99" s="718">
        <v>46202</v>
      </c>
      <c r="C99" s="714">
        <f t="shared" si="15"/>
        <v>312111.9947695302</v>
      </c>
      <c r="D99" s="714">
        <f t="shared" si="5"/>
        <v>21876.655151348969</v>
      </c>
      <c r="E99" s="714">
        <f t="shared" si="0"/>
        <v>290235.33961818123</v>
      </c>
      <c r="F99" s="714">
        <f t="shared" si="6"/>
        <v>15120836.716232019</v>
      </c>
      <c r="G99" s="714"/>
      <c r="H99" s="714">
        <f t="shared" si="1"/>
        <v>16.5</v>
      </c>
      <c r="I99" s="721">
        <f t="shared" si="7"/>
        <v>208212.3088565213</v>
      </c>
      <c r="J99" s="720">
        <f t="shared" si="2"/>
        <v>230088.96400787027</v>
      </c>
      <c r="K99" s="720">
        <f t="shared" si="3"/>
        <v>-82023.030761659931</v>
      </c>
      <c r="L99" s="720">
        <f t="shared" si="8"/>
        <v>230088.96400787027</v>
      </c>
      <c r="M99" s="720"/>
      <c r="O99" s="717">
        <v>41</v>
      </c>
      <c r="P99" s="718">
        <v>46202</v>
      </c>
      <c r="Q99" s="714" t="e">
        <f t="shared" si="16"/>
        <v>#NUM!</v>
      </c>
      <c r="R99" s="714" t="e">
        <f t="shared" si="9"/>
        <v>#NUM!</v>
      </c>
      <c r="S99" s="714" t="e">
        <f t="shared" si="4"/>
        <v>#NUM!</v>
      </c>
      <c r="T99" s="714" t="e">
        <f t="shared" si="10"/>
        <v>#NUM!</v>
      </c>
      <c r="U99" s="714"/>
      <c r="V99" s="714">
        <f t="shared" si="11"/>
        <v>16.5</v>
      </c>
      <c r="W99" s="721" t="e">
        <f t="shared" si="18"/>
        <v>#NUM!</v>
      </c>
      <c r="X99" s="720" t="e">
        <f t="shared" si="12"/>
        <v>#NUM!</v>
      </c>
      <c r="Y99" s="720" t="e">
        <f t="shared" si="13"/>
        <v>#NUM!</v>
      </c>
      <c r="Z99" s="720" t="e">
        <f t="shared" si="14"/>
        <v>#NUM!</v>
      </c>
    </row>
    <row r="100" spans="1:26" hidden="1">
      <c r="A100" s="717">
        <v>42</v>
      </c>
      <c r="B100" s="718">
        <v>46230</v>
      </c>
      <c r="C100" s="714">
        <f t="shared" si="15"/>
        <v>312111.9947695302</v>
      </c>
      <c r="D100" s="714">
        <f t="shared" si="5"/>
        <v>22295.957708416507</v>
      </c>
      <c r="E100" s="714">
        <f t="shared" si="0"/>
        <v>289816.03706111369</v>
      </c>
      <c r="F100" s="714">
        <f t="shared" si="6"/>
        <v>15098540.758523602</v>
      </c>
      <c r="G100" s="714"/>
      <c r="H100" s="714">
        <f t="shared" si="1"/>
        <v>16.5</v>
      </c>
      <c r="I100" s="721">
        <f t="shared" si="7"/>
        <v>207911.50484819026</v>
      </c>
      <c r="J100" s="720">
        <f t="shared" si="2"/>
        <v>230207.46255660677</v>
      </c>
      <c r="K100" s="720">
        <f t="shared" si="3"/>
        <v>-81904.532212923426</v>
      </c>
      <c r="L100" s="720">
        <f t="shared" si="8"/>
        <v>230207.46255660677</v>
      </c>
      <c r="M100" s="720"/>
      <c r="O100" s="717">
        <v>42</v>
      </c>
      <c r="P100" s="718">
        <v>46230</v>
      </c>
      <c r="Q100" s="714" t="e">
        <f t="shared" si="16"/>
        <v>#NUM!</v>
      </c>
      <c r="R100" s="714" t="e">
        <f t="shared" si="9"/>
        <v>#NUM!</v>
      </c>
      <c r="S100" s="714" t="e">
        <f t="shared" si="4"/>
        <v>#NUM!</v>
      </c>
      <c r="T100" s="714" t="e">
        <f t="shared" si="10"/>
        <v>#NUM!</v>
      </c>
      <c r="U100" s="714"/>
      <c r="V100" s="714">
        <f t="shared" si="11"/>
        <v>16.5</v>
      </c>
      <c r="W100" s="721" t="e">
        <f t="shared" si="18"/>
        <v>#NUM!</v>
      </c>
      <c r="X100" s="720" t="e">
        <f t="shared" si="12"/>
        <v>#NUM!</v>
      </c>
      <c r="Y100" s="720" t="e">
        <f t="shared" si="13"/>
        <v>#NUM!</v>
      </c>
      <c r="Z100" s="720" t="e">
        <f t="shared" si="14"/>
        <v>#NUM!</v>
      </c>
    </row>
    <row r="101" spans="1:26" hidden="1">
      <c r="A101" s="717">
        <v>43</v>
      </c>
      <c r="B101" s="718">
        <v>46261</v>
      </c>
      <c r="C101" s="714">
        <f t="shared" si="15"/>
        <v>312111.9947695302</v>
      </c>
      <c r="D101" s="714">
        <f t="shared" si="5"/>
        <v>22723.296897827822</v>
      </c>
      <c r="E101" s="714">
        <f t="shared" si="0"/>
        <v>289388.69787170237</v>
      </c>
      <c r="F101" s="714">
        <f t="shared" si="6"/>
        <v>15075817.461625773</v>
      </c>
      <c r="G101" s="714"/>
      <c r="H101" s="714">
        <f t="shared" si="1"/>
        <v>16.5</v>
      </c>
      <c r="I101" s="721">
        <f t="shared" si="7"/>
        <v>207604.93542969952</v>
      </c>
      <c r="J101" s="720">
        <f t="shared" si="2"/>
        <v>230328.23232752734</v>
      </c>
      <c r="K101" s="720">
        <f t="shared" si="3"/>
        <v>-81783.762442002859</v>
      </c>
      <c r="L101" s="720">
        <f t="shared" si="8"/>
        <v>230328.23232752734</v>
      </c>
      <c r="M101" s="720"/>
      <c r="O101" s="717">
        <v>43</v>
      </c>
      <c r="P101" s="718">
        <v>46261</v>
      </c>
      <c r="Q101" s="714" t="e">
        <f t="shared" si="16"/>
        <v>#NUM!</v>
      </c>
      <c r="R101" s="714" t="e">
        <f t="shared" si="9"/>
        <v>#NUM!</v>
      </c>
      <c r="S101" s="714" t="e">
        <f t="shared" si="4"/>
        <v>#NUM!</v>
      </c>
      <c r="T101" s="714" t="e">
        <f t="shared" si="10"/>
        <v>#NUM!</v>
      </c>
      <c r="U101" s="714"/>
      <c r="V101" s="714">
        <f t="shared" si="11"/>
        <v>16.5</v>
      </c>
      <c r="W101" s="721" t="e">
        <f t="shared" si="18"/>
        <v>#NUM!</v>
      </c>
      <c r="X101" s="720" t="e">
        <f t="shared" si="12"/>
        <v>#NUM!</v>
      </c>
      <c r="Y101" s="720" t="e">
        <f t="shared" si="13"/>
        <v>#NUM!</v>
      </c>
      <c r="Z101" s="720" t="e">
        <f t="shared" si="14"/>
        <v>#NUM!</v>
      </c>
    </row>
    <row r="102" spans="1:26" hidden="1">
      <c r="A102" s="717">
        <v>44</v>
      </c>
      <c r="B102" s="718">
        <v>46293</v>
      </c>
      <c r="C102" s="714">
        <f t="shared" si="15"/>
        <v>312111.9947695302</v>
      </c>
      <c r="D102" s="714">
        <f t="shared" si="5"/>
        <v>23158.826755036192</v>
      </c>
      <c r="E102" s="714">
        <f t="shared" si="0"/>
        <v>288953.168014494</v>
      </c>
      <c r="F102" s="714">
        <f t="shared" si="6"/>
        <v>15052658.634870738</v>
      </c>
      <c r="G102" s="714"/>
      <c r="H102" s="714">
        <f t="shared" si="1"/>
        <v>16.5</v>
      </c>
      <c r="I102" s="721">
        <f t="shared" si="7"/>
        <v>207292.4900973544</v>
      </c>
      <c r="J102" s="720">
        <f t="shared" si="2"/>
        <v>230451.31685239059</v>
      </c>
      <c r="K102" s="720">
        <f t="shared" si="3"/>
        <v>-81660.677917139605</v>
      </c>
      <c r="L102" s="720">
        <f t="shared" si="8"/>
        <v>230451.31685239059</v>
      </c>
      <c r="M102" s="720"/>
      <c r="O102" s="717">
        <v>44</v>
      </c>
      <c r="P102" s="718">
        <v>46293</v>
      </c>
      <c r="Q102" s="714" t="e">
        <f t="shared" si="16"/>
        <v>#NUM!</v>
      </c>
      <c r="R102" s="714" t="e">
        <f t="shared" si="9"/>
        <v>#NUM!</v>
      </c>
      <c r="S102" s="714" t="e">
        <f t="shared" si="4"/>
        <v>#NUM!</v>
      </c>
      <c r="T102" s="714" t="e">
        <f t="shared" si="10"/>
        <v>#NUM!</v>
      </c>
      <c r="U102" s="714"/>
      <c r="V102" s="714">
        <f t="shared" si="11"/>
        <v>16.5</v>
      </c>
      <c r="W102" s="721" t="e">
        <f t="shared" si="18"/>
        <v>#NUM!</v>
      </c>
      <c r="X102" s="720" t="e">
        <f t="shared" si="12"/>
        <v>#NUM!</v>
      </c>
      <c r="Y102" s="720" t="e">
        <f t="shared" si="13"/>
        <v>#NUM!</v>
      </c>
      <c r="Z102" s="720" t="e">
        <f t="shared" si="14"/>
        <v>#NUM!</v>
      </c>
    </row>
    <row r="103" spans="1:26" hidden="1">
      <c r="A103" s="717">
        <v>45</v>
      </c>
      <c r="B103" s="718">
        <v>46322</v>
      </c>
      <c r="C103" s="714">
        <f t="shared" si="15"/>
        <v>312111.9947695302</v>
      </c>
      <c r="D103" s="714">
        <f t="shared" si="5"/>
        <v>23602.704267841065</v>
      </c>
      <c r="E103" s="714">
        <f t="shared" si="0"/>
        <v>288509.29050168913</v>
      </c>
      <c r="F103" s="714">
        <f t="shared" si="6"/>
        <v>15029055.930602897</v>
      </c>
      <c r="G103" s="714"/>
      <c r="H103" s="714">
        <f t="shared" si="1"/>
        <v>16.5</v>
      </c>
      <c r="I103" s="721">
        <f t="shared" si="7"/>
        <v>206974.05622947266</v>
      </c>
      <c r="J103" s="720">
        <f t="shared" si="2"/>
        <v>230576.76049731372</v>
      </c>
      <c r="K103" s="720">
        <f t="shared" si="3"/>
        <v>-81535.234272216476</v>
      </c>
      <c r="L103" s="720">
        <f t="shared" si="8"/>
        <v>230576.76049731372</v>
      </c>
      <c r="M103" s="720"/>
      <c r="O103" s="717">
        <v>45</v>
      </c>
      <c r="P103" s="718">
        <v>46322</v>
      </c>
      <c r="Q103" s="714" t="e">
        <f t="shared" si="16"/>
        <v>#NUM!</v>
      </c>
      <c r="R103" s="714" t="e">
        <f t="shared" si="9"/>
        <v>#NUM!</v>
      </c>
      <c r="S103" s="714" t="e">
        <f t="shared" si="4"/>
        <v>#NUM!</v>
      </c>
      <c r="T103" s="714" t="e">
        <f t="shared" si="10"/>
        <v>#NUM!</v>
      </c>
      <c r="U103" s="714"/>
      <c r="V103" s="714">
        <f t="shared" si="11"/>
        <v>16.5</v>
      </c>
      <c r="W103" s="721" t="e">
        <f t="shared" si="18"/>
        <v>#NUM!</v>
      </c>
      <c r="X103" s="720" t="e">
        <f t="shared" si="12"/>
        <v>#NUM!</v>
      </c>
      <c r="Y103" s="720" t="e">
        <f t="shared" si="13"/>
        <v>#NUM!</v>
      </c>
      <c r="Z103" s="720" t="e">
        <f t="shared" si="14"/>
        <v>#NUM!</v>
      </c>
    </row>
    <row r="104" spans="1:26" hidden="1">
      <c r="A104" s="717">
        <v>46</v>
      </c>
      <c r="B104" s="718">
        <v>46353</v>
      </c>
      <c r="C104" s="714">
        <f t="shared" si="15"/>
        <v>312111.9947695302</v>
      </c>
      <c r="D104" s="714">
        <f t="shared" si="5"/>
        <v>24055.089432974695</v>
      </c>
      <c r="E104" s="714">
        <f t="shared" si="0"/>
        <v>288056.9053365555</v>
      </c>
      <c r="F104" s="714">
        <f t="shared" si="6"/>
        <v>15005000.841169922</v>
      </c>
      <c r="G104" s="714"/>
      <c r="H104" s="714">
        <f t="shared" si="1"/>
        <v>16.5</v>
      </c>
      <c r="I104" s="721">
        <f t="shared" si="7"/>
        <v>206649.51904578984</v>
      </c>
      <c r="J104" s="720">
        <f t="shared" si="2"/>
        <v>230704.60847876454</v>
      </c>
      <c r="K104" s="720">
        <f t="shared" si="3"/>
        <v>-81407.386290765658</v>
      </c>
      <c r="L104" s="720">
        <f t="shared" si="8"/>
        <v>230704.60847876454</v>
      </c>
      <c r="M104" s="720"/>
      <c r="O104" s="717">
        <v>46</v>
      </c>
      <c r="P104" s="718">
        <v>46353</v>
      </c>
      <c r="Q104" s="714" t="e">
        <f t="shared" si="16"/>
        <v>#NUM!</v>
      </c>
      <c r="R104" s="714" t="e">
        <f t="shared" si="9"/>
        <v>#NUM!</v>
      </c>
      <c r="S104" s="714" t="e">
        <f t="shared" si="4"/>
        <v>#NUM!</v>
      </c>
      <c r="T104" s="714" t="e">
        <f t="shared" si="10"/>
        <v>#NUM!</v>
      </c>
      <c r="U104" s="714"/>
      <c r="V104" s="714">
        <f t="shared" si="11"/>
        <v>16.5</v>
      </c>
      <c r="W104" s="721" t="e">
        <f t="shared" si="18"/>
        <v>#NUM!</v>
      </c>
      <c r="X104" s="720" t="e">
        <f t="shared" si="12"/>
        <v>#NUM!</v>
      </c>
      <c r="Y104" s="720" t="e">
        <f t="shared" si="13"/>
        <v>#NUM!</v>
      </c>
      <c r="Z104" s="720" t="e">
        <f t="shared" si="14"/>
        <v>#NUM!</v>
      </c>
    </row>
    <row r="105" spans="1:26" hidden="1">
      <c r="A105" s="717">
        <v>47</v>
      </c>
      <c r="B105" s="718">
        <v>46384</v>
      </c>
      <c r="C105" s="714">
        <f t="shared" si="15"/>
        <v>312111.9947695302</v>
      </c>
      <c r="D105" s="714">
        <f t="shared" si="5"/>
        <v>24516.145313773362</v>
      </c>
      <c r="E105" s="714">
        <f t="shared" si="0"/>
        <v>287595.84945575683</v>
      </c>
      <c r="F105" s="714">
        <f t="shared" si="6"/>
        <v>14980484.695856148</v>
      </c>
      <c r="G105" s="714"/>
      <c r="H105" s="714">
        <f t="shared" si="1"/>
        <v>16.5</v>
      </c>
      <c r="I105" s="721">
        <f t="shared" si="7"/>
        <v>206318.76156608644</v>
      </c>
      <c r="J105" s="720">
        <f t="shared" si="2"/>
        <v>230834.9068798598</v>
      </c>
      <c r="K105" s="720">
        <f t="shared" si="3"/>
        <v>-81277.087889670394</v>
      </c>
      <c r="L105" s="720">
        <f t="shared" si="8"/>
        <v>230834.9068798598</v>
      </c>
      <c r="M105" s="720"/>
      <c r="O105" s="717">
        <v>47</v>
      </c>
      <c r="P105" s="718">
        <v>46384</v>
      </c>
      <c r="Q105" s="714" t="e">
        <f t="shared" si="16"/>
        <v>#NUM!</v>
      </c>
      <c r="R105" s="714" t="e">
        <f t="shared" si="9"/>
        <v>#NUM!</v>
      </c>
      <c r="S105" s="714" t="e">
        <f t="shared" si="4"/>
        <v>#NUM!</v>
      </c>
      <c r="T105" s="714" t="e">
        <f t="shared" si="10"/>
        <v>#NUM!</v>
      </c>
      <c r="U105" s="714"/>
      <c r="V105" s="714">
        <f t="shared" si="11"/>
        <v>16.5</v>
      </c>
      <c r="W105" s="721" t="e">
        <f t="shared" si="18"/>
        <v>#NUM!</v>
      </c>
      <c r="X105" s="720" t="e">
        <f t="shared" si="12"/>
        <v>#NUM!</v>
      </c>
      <c r="Y105" s="720" t="e">
        <f t="shared" si="13"/>
        <v>#NUM!</v>
      </c>
      <c r="Z105" s="720" t="e">
        <f t="shared" si="14"/>
        <v>#NUM!</v>
      </c>
    </row>
    <row r="106" spans="1:26" hidden="1">
      <c r="A106" s="717">
        <v>48</v>
      </c>
      <c r="B106" s="718">
        <v>46414</v>
      </c>
      <c r="C106" s="714">
        <f t="shared" si="15"/>
        <v>312111.9947695302</v>
      </c>
      <c r="D106" s="714">
        <f t="shared" si="5"/>
        <v>24986.038098954014</v>
      </c>
      <c r="E106" s="714">
        <f t="shared" si="0"/>
        <v>287125.95667057618</v>
      </c>
      <c r="F106" s="714">
        <f t="shared" si="6"/>
        <v>14955498.657757195</v>
      </c>
      <c r="G106" s="714"/>
      <c r="H106" s="714">
        <f t="shared" si="1"/>
        <v>16.5</v>
      </c>
      <c r="I106" s="721">
        <f t="shared" si="7"/>
        <v>205981.66456802204</v>
      </c>
      <c r="J106" s="720">
        <f t="shared" si="2"/>
        <v>230967.70266697605</v>
      </c>
      <c r="K106" s="720">
        <f t="shared" si="3"/>
        <v>-81144.292102554144</v>
      </c>
      <c r="L106" s="720">
        <f t="shared" si="8"/>
        <v>230967.70266697605</v>
      </c>
      <c r="M106" s="720"/>
      <c r="O106" s="717">
        <v>48</v>
      </c>
      <c r="P106" s="718">
        <v>46414</v>
      </c>
      <c r="Q106" s="714" t="e">
        <f t="shared" si="16"/>
        <v>#NUM!</v>
      </c>
      <c r="R106" s="714" t="e">
        <f t="shared" si="9"/>
        <v>#NUM!</v>
      </c>
      <c r="S106" s="714" t="e">
        <f t="shared" si="4"/>
        <v>#NUM!</v>
      </c>
      <c r="T106" s="714" t="e">
        <f t="shared" si="10"/>
        <v>#NUM!</v>
      </c>
      <c r="U106" s="714"/>
      <c r="V106" s="714">
        <f t="shared" si="11"/>
        <v>16.5</v>
      </c>
      <c r="W106" s="721" t="e">
        <f t="shared" si="18"/>
        <v>#NUM!</v>
      </c>
      <c r="X106" s="720" t="e">
        <f t="shared" si="12"/>
        <v>#NUM!</v>
      </c>
      <c r="Y106" s="720" t="e">
        <f t="shared" si="13"/>
        <v>#NUM!</v>
      </c>
      <c r="Z106" s="720" t="e">
        <f t="shared" si="14"/>
        <v>#NUM!</v>
      </c>
    </row>
    <row r="107" spans="1:26" hidden="1">
      <c r="A107" s="717">
        <v>49</v>
      </c>
      <c r="B107" s="718">
        <v>46447</v>
      </c>
      <c r="C107" s="714">
        <f t="shared" si="15"/>
        <v>312111.9947695302</v>
      </c>
      <c r="D107" s="714">
        <f t="shared" si="5"/>
        <v>25464.937162517279</v>
      </c>
      <c r="E107" s="714">
        <f t="shared" si="0"/>
        <v>286647.05760701292</v>
      </c>
      <c r="F107" s="714">
        <f t="shared" si="6"/>
        <v>14930033.720594678</v>
      </c>
      <c r="G107" s="714"/>
      <c r="H107" s="714">
        <f t="shared" si="1"/>
        <v>16.5</v>
      </c>
      <c r="I107" s="721">
        <f t="shared" si="7"/>
        <v>205638.10654416145</v>
      </c>
      <c r="J107" s="720">
        <f t="shared" si="2"/>
        <v>231103.04370667873</v>
      </c>
      <c r="K107" s="720">
        <f t="shared" si="3"/>
        <v>-81008.951062851469</v>
      </c>
      <c r="L107" s="720">
        <f t="shared" si="8"/>
        <v>231103.04370667873</v>
      </c>
      <c r="M107" s="720"/>
      <c r="O107" s="717">
        <v>49</v>
      </c>
      <c r="P107" s="718">
        <v>46447</v>
      </c>
      <c r="Q107" s="714" t="e">
        <f t="shared" si="16"/>
        <v>#NUM!</v>
      </c>
      <c r="R107" s="714" t="e">
        <f t="shared" si="9"/>
        <v>#NUM!</v>
      </c>
      <c r="S107" s="714" t="e">
        <f t="shared" si="4"/>
        <v>#NUM!</v>
      </c>
      <c r="T107" s="714" t="e">
        <f t="shared" si="10"/>
        <v>#NUM!</v>
      </c>
      <c r="U107" s="714"/>
      <c r="V107" s="714">
        <f t="shared" si="11"/>
        <v>16.5</v>
      </c>
      <c r="W107" s="721" t="e">
        <f t="shared" si="18"/>
        <v>#NUM!</v>
      </c>
      <c r="X107" s="720" t="e">
        <f t="shared" si="12"/>
        <v>#NUM!</v>
      </c>
      <c r="Y107" s="720" t="e">
        <f t="shared" si="13"/>
        <v>#NUM!</v>
      </c>
      <c r="Z107" s="720" t="e">
        <f t="shared" si="14"/>
        <v>#NUM!</v>
      </c>
    </row>
    <row r="108" spans="1:26" hidden="1">
      <c r="A108" s="717">
        <v>50</v>
      </c>
      <c r="B108" s="718">
        <v>46475</v>
      </c>
      <c r="C108" s="714">
        <f t="shared" si="15"/>
        <v>312111.9947695302</v>
      </c>
      <c r="D108" s="714">
        <f t="shared" si="5"/>
        <v>25953.015124798869</v>
      </c>
      <c r="E108" s="714">
        <f t="shared" si="0"/>
        <v>286158.97964473133</v>
      </c>
      <c r="F108" s="714">
        <f t="shared" si="6"/>
        <v>14904080.705469878</v>
      </c>
      <c r="G108" s="714"/>
      <c r="H108" s="714">
        <f t="shared" si="1"/>
        <v>16.5</v>
      </c>
      <c r="I108" s="721">
        <f t="shared" si="7"/>
        <v>205287.96365817683</v>
      </c>
      <c r="J108" s="720">
        <f t="shared" si="2"/>
        <v>231240.9787829757</v>
      </c>
      <c r="K108" s="720">
        <f t="shared" si="3"/>
        <v>-80871.015986554499</v>
      </c>
      <c r="L108" s="720">
        <f t="shared" si="8"/>
        <v>231240.9787829757</v>
      </c>
      <c r="M108" s="720"/>
      <c r="O108" s="717">
        <v>50</v>
      </c>
      <c r="P108" s="718">
        <v>46475</v>
      </c>
      <c r="Q108" s="714" t="e">
        <f t="shared" si="16"/>
        <v>#NUM!</v>
      </c>
      <c r="R108" s="714" t="e">
        <f t="shared" si="9"/>
        <v>#NUM!</v>
      </c>
      <c r="S108" s="714" t="e">
        <f t="shared" si="4"/>
        <v>#NUM!</v>
      </c>
      <c r="T108" s="714" t="e">
        <f t="shared" si="10"/>
        <v>#NUM!</v>
      </c>
      <c r="U108" s="714"/>
      <c r="V108" s="714">
        <f t="shared" si="11"/>
        <v>16.5</v>
      </c>
      <c r="W108" s="721" t="e">
        <f t="shared" si="18"/>
        <v>#NUM!</v>
      </c>
      <c r="X108" s="720" t="e">
        <f t="shared" si="12"/>
        <v>#NUM!</v>
      </c>
      <c r="Y108" s="720" t="e">
        <f t="shared" si="13"/>
        <v>#NUM!</v>
      </c>
      <c r="Z108" s="720" t="e">
        <f t="shared" si="14"/>
        <v>#NUM!</v>
      </c>
    </row>
    <row r="109" spans="1:26" hidden="1">
      <c r="A109" s="717">
        <v>51</v>
      </c>
      <c r="B109" s="718">
        <v>46504</v>
      </c>
      <c r="C109" s="714">
        <f t="shared" si="15"/>
        <v>312111.9947695302</v>
      </c>
      <c r="D109" s="714">
        <f t="shared" si="5"/>
        <v>26450.447914690827</v>
      </c>
      <c r="E109" s="714">
        <f t="shared" si="0"/>
        <v>285661.54685483937</v>
      </c>
      <c r="F109" s="714">
        <f t="shared" si="6"/>
        <v>14877630.257555187</v>
      </c>
      <c r="G109" s="714"/>
      <c r="H109" s="714">
        <f t="shared" si="1"/>
        <v>16.5</v>
      </c>
      <c r="I109" s="721">
        <f t="shared" si="7"/>
        <v>204931.10970021083</v>
      </c>
      <c r="J109" s="720">
        <f t="shared" si="2"/>
        <v>231381.55761490166</v>
      </c>
      <c r="K109" s="720">
        <f t="shared" si="3"/>
        <v>-80730.43715462854</v>
      </c>
      <c r="L109" s="720">
        <f t="shared" si="8"/>
        <v>231381.55761490166</v>
      </c>
      <c r="M109" s="720"/>
      <c r="O109" s="717">
        <v>51</v>
      </c>
      <c r="P109" s="718">
        <v>46504</v>
      </c>
      <c r="Q109" s="714" t="e">
        <f t="shared" si="16"/>
        <v>#NUM!</v>
      </c>
      <c r="R109" s="714" t="e">
        <f t="shared" si="9"/>
        <v>#NUM!</v>
      </c>
      <c r="S109" s="714" t="e">
        <f t="shared" si="4"/>
        <v>#NUM!</v>
      </c>
      <c r="T109" s="714" t="e">
        <f t="shared" si="10"/>
        <v>#NUM!</v>
      </c>
      <c r="U109" s="714"/>
      <c r="V109" s="714">
        <f t="shared" si="11"/>
        <v>16.5</v>
      </c>
      <c r="W109" s="721" t="e">
        <f t="shared" si="18"/>
        <v>#NUM!</v>
      </c>
      <c r="X109" s="720" t="e">
        <f t="shared" si="12"/>
        <v>#NUM!</v>
      </c>
      <c r="Y109" s="720" t="e">
        <f t="shared" si="13"/>
        <v>#NUM!</v>
      </c>
      <c r="Z109" s="720" t="e">
        <f t="shared" si="14"/>
        <v>#NUM!</v>
      </c>
    </row>
    <row r="110" spans="1:26" hidden="1">
      <c r="A110" s="717">
        <v>52</v>
      </c>
      <c r="B110" s="718">
        <v>46534</v>
      </c>
      <c r="C110" s="714">
        <f t="shared" si="15"/>
        <v>312111.9947695302</v>
      </c>
      <c r="D110" s="714">
        <f t="shared" si="5"/>
        <v>26957.414833055809</v>
      </c>
      <c r="E110" s="714">
        <f t="shared" si="0"/>
        <v>285154.57993647439</v>
      </c>
      <c r="F110" s="714">
        <f t="shared" si="6"/>
        <v>14850672.842722131</v>
      </c>
      <c r="G110" s="714"/>
      <c r="H110" s="714">
        <f t="shared" si="1"/>
        <v>16.5</v>
      </c>
      <c r="I110" s="721">
        <f t="shared" si="7"/>
        <v>204567.41604138384</v>
      </c>
      <c r="J110" s="720">
        <f t="shared" si="2"/>
        <v>231524.83087443965</v>
      </c>
      <c r="K110" s="720">
        <f t="shared" si="3"/>
        <v>-80587.163895090547</v>
      </c>
      <c r="L110" s="720">
        <f t="shared" si="8"/>
        <v>231524.83087443965</v>
      </c>
      <c r="M110" s="720"/>
      <c r="O110" s="717">
        <v>52</v>
      </c>
      <c r="P110" s="718">
        <v>46534</v>
      </c>
      <c r="Q110" s="714" t="e">
        <f t="shared" si="16"/>
        <v>#NUM!</v>
      </c>
      <c r="R110" s="714" t="e">
        <f t="shared" si="9"/>
        <v>#NUM!</v>
      </c>
      <c r="S110" s="714" t="e">
        <f t="shared" si="4"/>
        <v>#NUM!</v>
      </c>
      <c r="T110" s="714" t="e">
        <f t="shared" si="10"/>
        <v>#NUM!</v>
      </c>
      <c r="U110" s="714"/>
      <c r="V110" s="714">
        <f t="shared" si="11"/>
        <v>16.5</v>
      </c>
      <c r="W110" s="721" t="e">
        <f t="shared" si="18"/>
        <v>#NUM!</v>
      </c>
      <c r="X110" s="720" t="e">
        <f t="shared" si="12"/>
        <v>#NUM!</v>
      </c>
      <c r="Y110" s="720" t="e">
        <f t="shared" si="13"/>
        <v>#NUM!</v>
      </c>
      <c r="Z110" s="720" t="e">
        <f t="shared" si="14"/>
        <v>#NUM!</v>
      </c>
    </row>
    <row r="111" spans="1:26" hidden="1">
      <c r="A111" s="717">
        <v>53</v>
      </c>
      <c r="B111" s="718">
        <v>46566</v>
      </c>
      <c r="C111" s="714">
        <f t="shared" si="15"/>
        <v>312111.9947695302</v>
      </c>
      <c r="D111" s="714">
        <f t="shared" si="5"/>
        <v>27474.098617356038</v>
      </c>
      <c r="E111" s="714">
        <f t="shared" si="0"/>
        <v>284637.89615217416</v>
      </c>
      <c r="F111" s="714">
        <f t="shared" si="6"/>
        <v>14823198.744104775</v>
      </c>
      <c r="G111" s="714"/>
      <c r="H111" s="714">
        <f t="shared" si="1"/>
        <v>16.5</v>
      </c>
      <c r="I111" s="721">
        <f t="shared" si="7"/>
        <v>204196.75158742932</v>
      </c>
      <c r="J111" s="720">
        <f t="shared" si="2"/>
        <v>231670.85020478535</v>
      </c>
      <c r="K111" s="720">
        <f t="shared" si="3"/>
        <v>-80441.144564744842</v>
      </c>
      <c r="L111" s="720">
        <f t="shared" si="8"/>
        <v>231670.85020478535</v>
      </c>
      <c r="M111" s="720"/>
      <c r="O111" s="717">
        <v>53</v>
      </c>
      <c r="P111" s="718">
        <v>46566</v>
      </c>
      <c r="Q111" s="714" t="e">
        <f t="shared" si="16"/>
        <v>#NUM!</v>
      </c>
      <c r="R111" s="714" t="e">
        <f t="shared" si="9"/>
        <v>#NUM!</v>
      </c>
      <c r="S111" s="714" t="e">
        <f t="shared" si="4"/>
        <v>#NUM!</v>
      </c>
      <c r="T111" s="714" t="e">
        <f t="shared" si="10"/>
        <v>#NUM!</v>
      </c>
      <c r="U111" s="714"/>
      <c r="V111" s="714">
        <f t="shared" si="11"/>
        <v>16.5</v>
      </c>
      <c r="W111" s="721" t="e">
        <f t="shared" si="18"/>
        <v>#NUM!</v>
      </c>
      <c r="X111" s="720" t="e">
        <f t="shared" si="12"/>
        <v>#NUM!</v>
      </c>
      <c r="Y111" s="720" t="e">
        <f t="shared" si="13"/>
        <v>#NUM!</v>
      </c>
      <c r="Z111" s="720" t="e">
        <f t="shared" si="14"/>
        <v>#NUM!</v>
      </c>
    </row>
    <row r="112" spans="1:26" hidden="1">
      <c r="A112" s="717">
        <v>54</v>
      </c>
      <c r="B112" s="718">
        <v>46595</v>
      </c>
      <c r="C112" s="714">
        <f t="shared" si="15"/>
        <v>312111.9947695302</v>
      </c>
      <c r="D112" s="714">
        <f t="shared" si="5"/>
        <v>28000.685507521965</v>
      </c>
      <c r="E112" s="714">
        <f t="shared" si="0"/>
        <v>284111.30926200823</v>
      </c>
      <c r="F112" s="714">
        <f t="shared" si="6"/>
        <v>14795198.058597252</v>
      </c>
      <c r="G112" s="714"/>
      <c r="H112" s="714">
        <f t="shared" si="1"/>
        <v>16.5</v>
      </c>
      <c r="I112" s="721">
        <f t="shared" si="7"/>
        <v>203818.98273144066</v>
      </c>
      <c r="J112" s="720">
        <f t="shared" si="2"/>
        <v>231819.66823896262</v>
      </c>
      <c r="K112" s="720">
        <f t="shared" si="3"/>
        <v>-80292.326530567574</v>
      </c>
      <c r="L112" s="720">
        <f t="shared" si="8"/>
        <v>231819.66823896262</v>
      </c>
      <c r="M112" s="720"/>
      <c r="O112" s="717">
        <v>54</v>
      </c>
      <c r="P112" s="718">
        <v>46595</v>
      </c>
      <c r="Q112" s="714" t="e">
        <f t="shared" si="16"/>
        <v>#NUM!</v>
      </c>
      <c r="R112" s="714" t="e">
        <f t="shared" si="9"/>
        <v>#NUM!</v>
      </c>
      <c r="S112" s="714" t="e">
        <f t="shared" si="4"/>
        <v>#NUM!</v>
      </c>
      <c r="T112" s="714" t="e">
        <f t="shared" si="10"/>
        <v>#NUM!</v>
      </c>
      <c r="U112" s="714"/>
      <c r="V112" s="714">
        <f t="shared" si="11"/>
        <v>16.5</v>
      </c>
      <c r="W112" s="721" t="e">
        <f t="shared" si="18"/>
        <v>#NUM!</v>
      </c>
      <c r="X112" s="720" t="e">
        <f t="shared" si="12"/>
        <v>#NUM!</v>
      </c>
      <c r="Y112" s="720" t="e">
        <f t="shared" si="13"/>
        <v>#NUM!</v>
      </c>
      <c r="Z112" s="720" t="e">
        <f t="shared" si="14"/>
        <v>#NUM!</v>
      </c>
    </row>
    <row r="113" spans="1:26" hidden="1">
      <c r="A113" s="717">
        <v>55</v>
      </c>
      <c r="B113" s="718">
        <v>46626</v>
      </c>
      <c r="C113" s="714">
        <f t="shared" si="15"/>
        <v>312111.9947695302</v>
      </c>
      <c r="D113" s="714">
        <f t="shared" si="5"/>
        <v>28537.365313082875</v>
      </c>
      <c r="E113" s="714">
        <f t="shared" si="0"/>
        <v>283574.62945644732</v>
      </c>
      <c r="F113" s="714">
        <f t="shared" si="6"/>
        <v>14766660.693284169</v>
      </c>
      <c r="G113" s="714"/>
      <c r="H113" s="714">
        <f t="shared" si="1"/>
        <v>16.5</v>
      </c>
      <c r="I113" s="721">
        <f t="shared" si="7"/>
        <v>203433.97330571222</v>
      </c>
      <c r="J113" s="720">
        <f t="shared" si="2"/>
        <v>231971.3386187951</v>
      </c>
      <c r="K113" s="720">
        <f t="shared" si="3"/>
        <v>-80140.6561507351</v>
      </c>
      <c r="L113" s="720">
        <f t="shared" si="8"/>
        <v>231971.3386187951</v>
      </c>
      <c r="M113" s="720"/>
      <c r="O113" s="717">
        <v>55</v>
      </c>
      <c r="P113" s="718">
        <v>46626</v>
      </c>
      <c r="Q113" s="714" t="e">
        <f t="shared" si="16"/>
        <v>#NUM!</v>
      </c>
      <c r="R113" s="714" t="e">
        <f t="shared" si="9"/>
        <v>#NUM!</v>
      </c>
      <c r="S113" s="714" t="e">
        <f t="shared" si="4"/>
        <v>#NUM!</v>
      </c>
      <c r="T113" s="714" t="e">
        <f t="shared" si="10"/>
        <v>#NUM!</v>
      </c>
      <c r="U113" s="714"/>
      <c r="V113" s="714">
        <f t="shared" si="11"/>
        <v>16.5</v>
      </c>
      <c r="W113" s="721" t="e">
        <f t="shared" si="18"/>
        <v>#NUM!</v>
      </c>
      <c r="X113" s="720" t="e">
        <f t="shared" si="12"/>
        <v>#NUM!</v>
      </c>
      <c r="Y113" s="720" t="e">
        <f t="shared" si="13"/>
        <v>#NUM!</v>
      </c>
      <c r="Z113" s="720" t="e">
        <f t="shared" si="14"/>
        <v>#NUM!</v>
      </c>
    </row>
    <row r="114" spans="1:26" hidden="1">
      <c r="A114" s="717">
        <v>56</v>
      </c>
      <c r="B114" s="718">
        <v>46657</v>
      </c>
      <c r="C114" s="714">
        <f t="shared" si="15"/>
        <v>312111.9947695302</v>
      </c>
      <c r="D114" s="714">
        <f t="shared" si="5"/>
        <v>29084.331481583649</v>
      </c>
      <c r="E114" s="714">
        <f t="shared" si="0"/>
        <v>283027.66328794655</v>
      </c>
      <c r="F114" s="714">
        <f t="shared" si="6"/>
        <v>14737576.361802585</v>
      </c>
      <c r="G114" s="714"/>
      <c r="H114" s="714">
        <f t="shared" si="1"/>
        <v>16.5</v>
      </c>
      <c r="I114" s="721">
        <f t="shared" si="7"/>
        <v>203041.58453265732</v>
      </c>
      <c r="J114" s="720">
        <f t="shared" si="2"/>
        <v>232125.91601424097</v>
      </c>
      <c r="K114" s="720">
        <f t="shared" si="3"/>
        <v>-79986.078755289229</v>
      </c>
      <c r="L114" s="720">
        <f t="shared" si="8"/>
        <v>232125.91601424097</v>
      </c>
      <c r="M114" s="720"/>
      <c r="O114" s="717">
        <v>56</v>
      </c>
      <c r="P114" s="718">
        <v>46657</v>
      </c>
      <c r="Q114" s="714" t="e">
        <f t="shared" si="16"/>
        <v>#NUM!</v>
      </c>
      <c r="R114" s="714" t="e">
        <f t="shared" si="9"/>
        <v>#NUM!</v>
      </c>
      <c r="S114" s="714" t="e">
        <f t="shared" si="4"/>
        <v>#NUM!</v>
      </c>
      <c r="T114" s="714" t="e">
        <f t="shared" si="10"/>
        <v>#NUM!</v>
      </c>
      <c r="U114" s="714"/>
      <c r="V114" s="714">
        <f t="shared" si="11"/>
        <v>16.5</v>
      </c>
      <c r="W114" s="721" t="e">
        <f t="shared" si="18"/>
        <v>#NUM!</v>
      </c>
      <c r="X114" s="720" t="e">
        <f t="shared" si="12"/>
        <v>#NUM!</v>
      </c>
      <c r="Y114" s="720" t="e">
        <f t="shared" si="13"/>
        <v>#NUM!</v>
      </c>
      <c r="Z114" s="720" t="e">
        <f t="shared" si="14"/>
        <v>#NUM!</v>
      </c>
    </row>
    <row r="115" spans="1:26" hidden="1">
      <c r="A115" s="717">
        <v>57</v>
      </c>
      <c r="B115" s="718">
        <v>46687</v>
      </c>
      <c r="C115" s="714">
        <f t="shared" si="15"/>
        <v>312111.9947695302</v>
      </c>
      <c r="D115" s="714">
        <f t="shared" si="5"/>
        <v>29641.78116831393</v>
      </c>
      <c r="E115" s="714">
        <f t="shared" si="0"/>
        <v>282470.21360121627</v>
      </c>
      <c r="F115" s="714">
        <f t="shared" si="6"/>
        <v>14707934.580634272</v>
      </c>
      <c r="G115" s="714"/>
      <c r="H115" s="714">
        <f t="shared" si="1"/>
        <v>16.5</v>
      </c>
      <c r="I115" s="721">
        <f t="shared" si="7"/>
        <v>202641.67497478556</v>
      </c>
      <c r="J115" s="720">
        <f t="shared" si="2"/>
        <v>232283.45614309949</v>
      </c>
      <c r="K115" s="720">
        <f t="shared" si="3"/>
        <v>-79828.538626430702</v>
      </c>
      <c r="L115" s="720">
        <f t="shared" si="8"/>
        <v>232283.45614309949</v>
      </c>
      <c r="M115" s="720"/>
      <c r="O115" s="717">
        <v>57</v>
      </c>
      <c r="P115" s="718">
        <v>46687</v>
      </c>
      <c r="Q115" s="714" t="e">
        <f t="shared" si="16"/>
        <v>#NUM!</v>
      </c>
      <c r="R115" s="714" t="e">
        <f t="shared" si="9"/>
        <v>#NUM!</v>
      </c>
      <c r="S115" s="714" t="e">
        <f t="shared" si="4"/>
        <v>#NUM!</v>
      </c>
      <c r="T115" s="714" t="e">
        <f t="shared" si="10"/>
        <v>#NUM!</v>
      </c>
      <c r="U115" s="714"/>
      <c r="V115" s="714">
        <f t="shared" si="11"/>
        <v>16.5</v>
      </c>
      <c r="W115" s="721" t="e">
        <f t="shared" si="18"/>
        <v>#NUM!</v>
      </c>
      <c r="X115" s="720" t="e">
        <f t="shared" si="12"/>
        <v>#NUM!</v>
      </c>
      <c r="Y115" s="720" t="e">
        <f t="shared" si="13"/>
        <v>#NUM!</v>
      </c>
      <c r="Z115" s="720" t="e">
        <f t="shared" si="14"/>
        <v>#NUM!</v>
      </c>
    </row>
    <row r="116" spans="1:26" hidden="1">
      <c r="A116" s="717">
        <v>58</v>
      </c>
      <c r="B116" s="718">
        <v>46720</v>
      </c>
      <c r="C116" s="714">
        <f t="shared" si="15"/>
        <v>312111.9947695302</v>
      </c>
      <c r="D116" s="714">
        <f t="shared" si="5"/>
        <v>30209.915307373274</v>
      </c>
      <c r="E116" s="714">
        <f t="shared" si="0"/>
        <v>281902.07946215692</v>
      </c>
      <c r="F116" s="714">
        <f t="shared" si="6"/>
        <v>14677724.665326899</v>
      </c>
      <c r="G116" s="714"/>
      <c r="H116" s="714">
        <f t="shared" si="1"/>
        <v>16.5</v>
      </c>
      <c r="I116" s="721">
        <f t="shared" si="7"/>
        <v>202234.10048372124</v>
      </c>
      <c r="J116" s="720">
        <f t="shared" si="2"/>
        <v>232444.01579109451</v>
      </c>
      <c r="K116" s="720">
        <f t="shared" si="3"/>
        <v>-79667.978978435684</v>
      </c>
      <c r="L116" s="720">
        <f t="shared" si="8"/>
        <v>232444.01579109451</v>
      </c>
      <c r="M116" s="720"/>
      <c r="O116" s="717">
        <v>58</v>
      </c>
      <c r="P116" s="718">
        <v>46720</v>
      </c>
      <c r="Q116" s="714" t="e">
        <f t="shared" si="16"/>
        <v>#NUM!</v>
      </c>
      <c r="R116" s="714" t="e">
        <f t="shared" si="9"/>
        <v>#NUM!</v>
      </c>
      <c r="S116" s="714" t="e">
        <f t="shared" si="4"/>
        <v>#NUM!</v>
      </c>
      <c r="T116" s="714" t="e">
        <f t="shared" si="10"/>
        <v>#NUM!</v>
      </c>
      <c r="U116" s="714"/>
      <c r="V116" s="714">
        <f t="shared" si="11"/>
        <v>16.5</v>
      </c>
      <c r="W116" s="721" t="e">
        <f t="shared" si="18"/>
        <v>#NUM!</v>
      </c>
      <c r="X116" s="720" t="e">
        <f t="shared" si="12"/>
        <v>#NUM!</v>
      </c>
      <c r="Y116" s="720" t="e">
        <f t="shared" si="13"/>
        <v>#NUM!</v>
      </c>
      <c r="Z116" s="720" t="e">
        <f t="shared" si="14"/>
        <v>#NUM!</v>
      </c>
    </row>
    <row r="117" spans="1:26" hidden="1">
      <c r="A117" s="717">
        <v>59</v>
      </c>
      <c r="B117" s="718">
        <v>46748</v>
      </c>
      <c r="C117" s="714">
        <f t="shared" si="15"/>
        <v>312111.9947695302</v>
      </c>
      <c r="D117" s="714">
        <f t="shared" si="5"/>
        <v>30788.938684097957</v>
      </c>
      <c r="E117" s="714">
        <f t="shared" si="0"/>
        <v>281323.05608543224</v>
      </c>
      <c r="F117" s="714">
        <f t="shared" si="6"/>
        <v>14646935.7266428</v>
      </c>
      <c r="G117" s="714"/>
      <c r="H117" s="714">
        <f t="shared" si="1"/>
        <v>16.5</v>
      </c>
      <c r="I117" s="721">
        <f t="shared" si="7"/>
        <v>201818.71414824485</v>
      </c>
      <c r="J117" s="720">
        <f t="shared" si="2"/>
        <v>232607.65283234281</v>
      </c>
      <c r="K117" s="720">
        <f t="shared" si="3"/>
        <v>-79504.34193718739</v>
      </c>
      <c r="L117" s="720">
        <f t="shared" si="8"/>
        <v>232607.65283234281</v>
      </c>
      <c r="M117" s="720"/>
      <c r="O117" s="717">
        <v>59</v>
      </c>
      <c r="P117" s="718">
        <v>46748</v>
      </c>
      <c r="Q117" s="714" t="e">
        <f t="shared" si="16"/>
        <v>#NUM!</v>
      </c>
      <c r="R117" s="714" t="e">
        <f t="shared" si="9"/>
        <v>#NUM!</v>
      </c>
      <c r="S117" s="714" t="e">
        <f t="shared" si="4"/>
        <v>#NUM!</v>
      </c>
      <c r="T117" s="714" t="e">
        <f t="shared" si="10"/>
        <v>#NUM!</v>
      </c>
      <c r="U117" s="714"/>
      <c r="V117" s="714">
        <f t="shared" si="11"/>
        <v>16.5</v>
      </c>
      <c r="W117" s="721" t="e">
        <f t="shared" si="18"/>
        <v>#NUM!</v>
      </c>
      <c r="X117" s="720" t="e">
        <f t="shared" si="12"/>
        <v>#NUM!</v>
      </c>
      <c r="Y117" s="720" t="e">
        <f t="shared" si="13"/>
        <v>#NUM!</v>
      </c>
      <c r="Z117" s="720" t="e">
        <f t="shared" si="14"/>
        <v>#NUM!</v>
      </c>
    </row>
    <row r="118" spans="1:26" hidden="1">
      <c r="A118" s="717">
        <v>60</v>
      </c>
      <c r="B118" s="718">
        <v>46779</v>
      </c>
      <c r="C118" s="714">
        <f t="shared" si="15"/>
        <v>312111.9947695302</v>
      </c>
      <c r="D118" s="714">
        <f t="shared" si="5"/>
        <v>31379.060008876491</v>
      </c>
      <c r="E118" s="714">
        <f t="shared" si="0"/>
        <v>280732.9347606537</v>
      </c>
      <c r="F118" s="714">
        <f t="shared" si="6"/>
        <v>14615556.666633924</v>
      </c>
      <c r="G118" s="714"/>
      <c r="H118" s="714">
        <f t="shared" si="1"/>
        <v>16.5</v>
      </c>
      <c r="I118" s="721">
        <f t="shared" si="7"/>
        <v>201395.36624133852</v>
      </c>
      <c r="J118" s="720">
        <f t="shared" si="2"/>
        <v>232774.42625021501</v>
      </c>
      <c r="K118" s="720">
        <f t="shared" si="3"/>
        <v>-79337.568519315188</v>
      </c>
      <c r="L118" s="720">
        <f t="shared" si="8"/>
        <v>14848331.09288414</v>
      </c>
      <c r="M118" s="720"/>
      <c r="O118" s="717">
        <v>60</v>
      </c>
      <c r="P118" s="718">
        <v>46779</v>
      </c>
      <c r="Q118" s="714" t="e">
        <f t="shared" si="16"/>
        <v>#NUM!</v>
      </c>
      <c r="R118" s="714" t="e">
        <f t="shared" si="9"/>
        <v>#NUM!</v>
      </c>
      <c r="S118" s="714" t="e">
        <f t="shared" si="4"/>
        <v>#NUM!</v>
      </c>
      <c r="T118" s="714" t="e">
        <f t="shared" si="10"/>
        <v>#NUM!</v>
      </c>
      <c r="U118" s="714"/>
      <c r="V118" s="714">
        <f t="shared" si="11"/>
        <v>16.5</v>
      </c>
      <c r="W118" s="721" t="e">
        <f t="shared" si="18"/>
        <v>#NUM!</v>
      </c>
      <c r="X118" s="720" t="e">
        <f t="shared" si="12"/>
        <v>#NUM!</v>
      </c>
      <c r="Y118" s="720" t="e">
        <f t="shared" si="13"/>
        <v>#NUM!</v>
      </c>
      <c r="Z118" s="720" t="e">
        <f t="shared" si="14"/>
        <v>#NUM!</v>
      </c>
    </row>
    <row r="119" spans="1:26" hidden="1">
      <c r="A119" s="717">
        <v>61</v>
      </c>
      <c r="B119" s="718">
        <v>46811</v>
      </c>
      <c r="C119" s="714">
        <f t="shared" si="15"/>
        <v>312111.9947695302</v>
      </c>
      <c r="D119" s="714">
        <f t="shared" si="5"/>
        <v>31980.491992379946</v>
      </c>
      <c r="E119" s="714">
        <f t="shared" si="0"/>
        <v>280131.50277715025</v>
      </c>
      <c r="F119" s="714">
        <f t="shared" si="6"/>
        <v>14583576.174641544</v>
      </c>
      <c r="G119" s="714"/>
      <c r="H119" s="714">
        <f t="shared" si="1"/>
        <v>23</v>
      </c>
      <c r="I119" s="720">
        <f t="shared" si="7"/>
        <v>280131.50277715025</v>
      </c>
      <c r="J119" s="720">
        <f t="shared" si="2"/>
        <v>312111.9947695302</v>
      </c>
      <c r="K119" s="720">
        <f t="shared" si="3"/>
        <v>0</v>
      </c>
      <c r="L119" s="720">
        <f t="shared" si="8"/>
        <v>312111.9947695302</v>
      </c>
      <c r="M119" s="720"/>
      <c r="O119" s="717">
        <v>61</v>
      </c>
      <c r="P119" s="718">
        <v>46811</v>
      </c>
      <c r="Q119" s="714" t="e">
        <f t="shared" si="16"/>
        <v>#NUM!</v>
      </c>
      <c r="R119" s="714" t="e">
        <f t="shared" si="9"/>
        <v>#NUM!</v>
      </c>
      <c r="S119" s="714" t="e">
        <f t="shared" si="4"/>
        <v>#NUM!</v>
      </c>
      <c r="T119" s="714" t="e">
        <f t="shared" si="10"/>
        <v>#NUM!</v>
      </c>
      <c r="U119" s="714"/>
      <c r="V119" s="714">
        <f t="shared" si="11"/>
        <v>23</v>
      </c>
      <c r="W119" s="720" t="e">
        <f t="shared" si="18"/>
        <v>#NUM!</v>
      </c>
      <c r="X119" s="720" t="e">
        <f t="shared" si="12"/>
        <v>#NUM!</v>
      </c>
      <c r="Y119" s="720" t="e">
        <f t="shared" si="13"/>
        <v>#NUM!</v>
      </c>
      <c r="Z119" s="720" t="e">
        <f t="shared" si="14"/>
        <v>#NUM!</v>
      </c>
    </row>
    <row r="120" spans="1:26" hidden="1">
      <c r="A120" s="717">
        <v>62</v>
      </c>
      <c r="B120" s="718">
        <v>46839</v>
      </c>
      <c r="C120" s="714">
        <f t="shared" si="15"/>
        <v>312111.9947695302</v>
      </c>
      <c r="D120" s="714">
        <f t="shared" si="5"/>
        <v>32593.451422233949</v>
      </c>
      <c r="E120" s="714">
        <f t="shared" si="0"/>
        <v>279518.54334729625</v>
      </c>
      <c r="F120" s="714">
        <f t="shared" si="6"/>
        <v>14550982.723219311</v>
      </c>
      <c r="G120" s="714"/>
      <c r="H120" s="714">
        <f t="shared" si="1"/>
        <v>23</v>
      </c>
      <c r="I120" s="720">
        <f t="shared" si="7"/>
        <v>279518.54334729625</v>
      </c>
      <c r="J120" s="720">
        <f t="shared" si="2"/>
        <v>312111.9947695302</v>
      </c>
      <c r="K120" s="720">
        <f t="shared" si="3"/>
        <v>0</v>
      </c>
      <c r="L120" s="720">
        <f t="shared" si="8"/>
        <v>312111.9947695302</v>
      </c>
      <c r="M120" s="720"/>
      <c r="O120" s="717">
        <v>62</v>
      </c>
      <c r="P120" s="718">
        <v>46839</v>
      </c>
      <c r="Q120" s="714" t="e">
        <f t="shared" si="16"/>
        <v>#NUM!</v>
      </c>
      <c r="R120" s="714" t="e">
        <f t="shared" si="9"/>
        <v>#NUM!</v>
      </c>
      <c r="S120" s="714" t="e">
        <f t="shared" si="4"/>
        <v>#NUM!</v>
      </c>
      <c r="T120" s="714" t="e">
        <f t="shared" si="10"/>
        <v>#NUM!</v>
      </c>
      <c r="U120" s="714"/>
      <c r="V120" s="714">
        <f t="shared" si="11"/>
        <v>23</v>
      </c>
      <c r="W120" s="720" t="e">
        <f t="shared" si="18"/>
        <v>#NUM!</v>
      </c>
      <c r="X120" s="720" t="e">
        <f t="shared" si="12"/>
        <v>#NUM!</v>
      </c>
      <c r="Y120" s="720" t="e">
        <f t="shared" si="13"/>
        <v>#NUM!</v>
      </c>
      <c r="Z120" s="720" t="e">
        <f t="shared" si="14"/>
        <v>#NUM!</v>
      </c>
    </row>
    <row r="121" spans="1:26" hidden="1">
      <c r="A121" s="717">
        <v>63</v>
      </c>
      <c r="B121" s="718">
        <v>46870</v>
      </c>
      <c r="C121" s="714">
        <f t="shared" si="15"/>
        <v>312111.9947695302</v>
      </c>
      <c r="D121" s="714">
        <f t="shared" si="5"/>
        <v>33218.159241160029</v>
      </c>
      <c r="E121" s="714">
        <f t="shared" si="0"/>
        <v>278893.83552837017</v>
      </c>
      <c r="F121" s="714">
        <f t="shared" si="6"/>
        <v>14517764.56397815</v>
      </c>
      <c r="G121" s="714"/>
      <c r="H121" s="714">
        <f t="shared" si="1"/>
        <v>23</v>
      </c>
      <c r="I121" s="720">
        <f t="shared" si="7"/>
        <v>278893.83552837017</v>
      </c>
      <c r="J121" s="720">
        <f t="shared" si="2"/>
        <v>312111.9947695302</v>
      </c>
      <c r="K121" s="720">
        <f t="shared" si="3"/>
        <v>0</v>
      </c>
      <c r="L121" s="720">
        <f t="shared" si="8"/>
        <v>312111.9947695302</v>
      </c>
      <c r="M121" s="720"/>
      <c r="O121" s="717">
        <v>63</v>
      </c>
      <c r="P121" s="718">
        <v>46870</v>
      </c>
      <c r="Q121" s="714" t="e">
        <f t="shared" si="16"/>
        <v>#NUM!</v>
      </c>
      <c r="R121" s="714" t="e">
        <f t="shared" si="9"/>
        <v>#NUM!</v>
      </c>
      <c r="S121" s="714" t="e">
        <f t="shared" si="4"/>
        <v>#NUM!</v>
      </c>
      <c r="T121" s="714" t="e">
        <f t="shared" si="10"/>
        <v>#NUM!</v>
      </c>
      <c r="U121" s="714"/>
      <c r="V121" s="714">
        <f t="shared" si="11"/>
        <v>23</v>
      </c>
      <c r="W121" s="720" t="e">
        <f t="shared" si="18"/>
        <v>#NUM!</v>
      </c>
      <c r="X121" s="720" t="e">
        <f t="shared" si="12"/>
        <v>#NUM!</v>
      </c>
      <c r="Y121" s="720" t="e">
        <f t="shared" si="13"/>
        <v>#NUM!</v>
      </c>
      <c r="Z121" s="720" t="e">
        <f t="shared" si="14"/>
        <v>#NUM!</v>
      </c>
    </row>
    <row r="122" spans="1:26" hidden="1">
      <c r="A122" s="717">
        <v>64</v>
      </c>
      <c r="B122" s="718">
        <v>46902</v>
      </c>
      <c r="C122" s="714">
        <f t="shared" si="15"/>
        <v>312111.9947695302</v>
      </c>
      <c r="D122" s="714">
        <f t="shared" si="5"/>
        <v>33854.840626615623</v>
      </c>
      <c r="E122" s="714">
        <f t="shared" si="0"/>
        <v>278257.15414291457</v>
      </c>
      <c r="F122" s="714">
        <f t="shared" si="6"/>
        <v>14483909.723351534</v>
      </c>
      <c r="G122" s="714"/>
      <c r="H122" s="714">
        <f t="shared" si="1"/>
        <v>23</v>
      </c>
      <c r="I122" s="720">
        <f t="shared" si="7"/>
        <v>278257.15414291457</v>
      </c>
      <c r="J122" s="720">
        <f t="shared" si="2"/>
        <v>312111.9947695302</v>
      </c>
      <c r="K122" s="720">
        <f t="shared" si="3"/>
        <v>0</v>
      </c>
      <c r="L122" s="720">
        <f t="shared" si="8"/>
        <v>312111.9947695302</v>
      </c>
      <c r="M122" s="720"/>
      <c r="O122" s="717">
        <v>64</v>
      </c>
      <c r="P122" s="718">
        <v>46902</v>
      </c>
      <c r="Q122" s="714" t="e">
        <f t="shared" si="16"/>
        <v>#NUM!</v>
      </c>
      <c r="R122" s="714" t="e">
        <f t="shared" si="9"/>
        <v>#NUM!</v>
      </c>
      <c r="S122" s="714" t="e">
        <f t="shared" si="4"/>
        <v>#NUM!</v>
      </c>
      <c r="T122" s="714" t="e">
        <f t="shared" si="10"/>
        <v>#NUM!</v>
      </c>
      <c r="U122" s="714"/>
      <c r="V122" s="714">
        <f t="shared" si="11"/>
        <v>23</v>
      </c>
      <c r="W122" s="720" t="e">
        <f t="shared" si="18"/>
        <v>#NUM!</v>
      </c>
      <c r="X122" s="720" t="e">
        <f t="shared" si="12"/>
        <v>#NUM!</v>
      </c>
      <c r="Y122" s="720" t="e">
        <f t="shared" si="13"/>
        <v>#NUM!</v>
      </c>
      <c r="Z122" s="720" t="e">
        <f t="shared" si="14"/>
        <v>#NUM!</v>
      </c>
    </row>
    <row r="123" spans="1:26" hidden="1">
      <c r="A123" s="717">
        <v>65</v>
      </c>
      <c r="B123" s="718">
        <v>46931</v>
      </c>
      <c r="C123" s="714">
        <f t="shared" si="15"/>
        <v>312111.9947695302</v>
      </c>
      <c r="D123" s="714">
        <f t="shared" si="5"/>
        <v>34503.725071959081</v>
      </c>
      <c r="E123" s="714">
        <f t="shared" ref="E123:E186" si="19">F122*$K$41%/12</f>
        <v>277608.26969757112</v>
      </c>
      <c r="F123" s="714">
        <f t="shared" si="6"/>
        <v>14449405.998279575</v>
      </c>
      <c r="G123" s="714"/>
      <c r="H123" s="714">
        <f t="shared" ref="H123:H186" si="20">IF(A123&lt;=$I$42,$K$42,IF(A123&lt;=$I$43,$K$43,IF(A123&lt;=$I$44,$K$44,$K$45)))</f>
        <v>23</v>
      </c>
      <c r="I123" s="720">
        <f t="shared" si="7"/>
        <v>277608.26969757112</v>
      </c>
      <c r="J123" s="720">
        <f t="shared" ref="J123:J186" si="21">D123+I123</f>
        <v>312111.9947695302</v>
      </c>
      <c r="K123" s="720">
        <f t="shared" ref="K123:K186" si="22">J123-C123</f>
        <v>0</v>
      </c>
      <c r="L123" s="720">
        <f t="shared" si="8"/>
        <v>312111.9947695302</v>
      </c>
      <c r="M123" s="720"/>
      <c r="O123" s="717">
        <v>65</v>
      </c>
      <c r="P123" s="718">
        <v>46931</v>
      </c>
      <c r="Q123" s="714" t="e">
        <f t="shared" si="16"/>
        <v>#NUM!</v>
      </c>
      <c r="R123" s="714" t="e">
        <f t="shared" si="9"/>
        <v>#NUM!</v>
      </c>
      <c r="S123" s="714" t="e">
        <f t="shared" ref="S123:S186" si="23">T122*$K$41%/12</f>
        <v>#NUM!</v>
      </c>
      <c r="T123" s="714" t="e">
        <f t="shared" si="10"/>
        <v>#NUM!</v>
      </c>
      <c r="U123" s="714"/>
      <c r="V123" s="714">
        <f t="shared" si="11"/>
        <v>23</v>
      </c>
      <c r="W123" s="720" t="e">
        <f t="shared" si="18"/>
        <v>#NUM!</v>
      </c>
      <c r="X123" s="720" t="e">
        <f t="shared" si="12"/>
        <v>#NUM!</v>
      </c>
      <c r="Y123" s="720" t="e">
        <f t="shared" si="13"/>
        <v>#NUM!</v>
      </c>
      <c r="Z123" s="720" t="e">
        <f t="shared" si="14"/>
        <v>#NUM!</v>
      </c>
    </row>
    <row r="124" spans="1:26" hidden="1">
      <c r="A124" s="717">
        <v>66</v>
      </c>
      <c r="B124" s="718">
        <v>46961</v>
      </c>
      <c r="C124" s="714">
        <f t="shared" si="15"/>
        <v>312111.9947695302</v>
      </c>
      <c r="D124" s="714">
        <f t="shared" ref="D124:D187" si="24">C124-E124</f>
        <v>35165.046469171648</v>
      </c>
      <c r="E124" s="714">
        <f t="shared" si="19"/>
        <v>276946.94830035855</v>
      </c>
      <c r="F124" s="714">
        <f t="shared" ref="F124:F187" si="25">F123-D124</f>
        <v>14414240.951810403</v>
      </c>
      <c r="G124" s="714"/>
      <c r="H124" s="714">
        <f t="shared" si="20"/>
        <v>23</v>
      </c>
      <c r="I124" s="720">
        <f t="shared" ref="I124:I187" si="26">F123*H124%/12</f>
        <v>276946.94830035855</v>
      </c>
      <c r="J124" s="720">
        <f t="shared" si="21"/>
        <v>312111.9947695302</v>
      </c>
      <c r="K124" s="720">
        <f t="shared" si="22"/>
        <v>0</v>
      </c>
      <c r="L124" s="720">
        <f t="shared" ref="L124:L187" si="27">J124+IF(A124=$K$50,F124,0)</f>
        <v>312111.9947695302</v>
      </c>
      <c r="M124" s="720"/>
      <c r="O124" s="717">
        <v>66</v>
      </c>
      <c r="P124" s="718">
        <v>46961</v>
      </c>
      <c r="Q124" s="714" t="e">
        <f t="shared" si="16"/>
        <v>#NUM!</v>
      </c>
      <c r="R124" s="714" t="e">
        <f t="shared" ref="R124:R187" si="28">Q124-S124</f>
        <v>#NUM!</v>
      </c>
      <c r="S124" s="714" t="e">
        <f t="shared" si="23"/>
        <v>#NUM!</v>
      </c>
      <c r="T124" s="714" t="e">
        <f t="shared" ref="T124:T187" si="29">T123-R124</f>
        <v>#NUM!</v>
      </c>
      <c r="U124" s="714"/>
      <c r="V124" s="714">
        <f t="shared" ref="V124:V187" si="30">IF(O124&lt;=$I$42,$K$42,IF(O124&lt;=$I$43,$K$43,IF(O124&lt;=$I$44,$K$44,$K$45)))</f>
        <v>23</v>
      </c>
      <c r="W124" s="720" t="e">
        <f t="shared" si="18"/>
        <v>#NUM!</v>
      </c>
      <c r="X124" s="720" t="e">
        <f t="shared" ref="X124:X187" si="31">R124+W124</f>
        <v>#NUM!</v>
      </c>
      <c r="Y124" s="720" t="e">
        <f t="shared" ref="Y124:Y187" si="32">X124-Q124</f>
        <v>#NUM!</v>
      </c>
      <c r="Z124" s="720" t="e">
        <f t="shared" ref="Z124:Z187" si="33">X124+IF(O124=$K$50,T124,0)</f>
        <v>#NUM!</v>
      </c>
    </row>
    <row r="125" spans="1:26" hidden="1">
      <c r="A125" s="717">
        <v>67</v>
      </c>
      <c r="B125" s="718">
        <v>46993</v>
      </c>
      <c r="C125" s="714">
        <f t="shared" ref="C125:C188" si="34">C124</f>
        <v>312111.9947695302</v>
      </c>
      <c r="D125" s="714">
        <f t="shared" si="24"/>
        <v>35839.043193164165</v>
      </c>
      <c r="E125" s="714">
        <f t="shared" si="19"/>
        <v>276272.95157636603</v>
      </c>
      <c r="F125" s="714">
        <f t="shared" si="25"/>
        <v>14378401.908617239</v>
      </c>
      <c r="G125" s="714"/>
      <c r="H125" s="714">
        <f t="shared" si="20"/>
        <v>23</v>
      </c>
      <c r="I125" s="720">
        <f t="shared" si="26"/>
        <v>276272.95157636603</v>
      </c>
      <c r="J125" s="720">
        <f t="shared" si="21"/>
        <v>312111.9947695302</v>
      </c>
      <c r="K125" s="720">
        <f t="shared" si="22"/>
        <v>0</v>
      </c>
      <c r="L125" s="720">
        <f t="shared" si="27"/>
        <v>312111.9947695302</v>
      </c>
      <c r="M125" s="720"/>
      <c r="O125" s="717">
        <v>67</v>
      </c>
      <c r="P125" s="718">
        <v>46993</v>
      </c>
      <c r="Q125" s="714" t="e">
        <f t="shared" ref="Q125:Q188" si="35">Q124</f>
        <v>#NUM!</v>
      </c>
      <c r="R125" s="714" t="e">
        <f t="shared" si="28"/>
        <v>#NUM!</v>
      </c>
      <c r="S125" s="714" t="e">
        <f t="shared" si="23"/>
        <v>#NUM!</v>
      </c>
      <c r="T125" s="714" t="e">
        <f t="shared" si="29"/>
        <v>#NUM!</v>
      </c>
      <c r="U125" s="714"/>
      <c r="V125" s="714">
        <f t="shared" si="30"/>
        <v>23</v>
      </c>
      <c r="W125" s="720" t="e">
        <f t="shared" si="18"/>
        <v>#NUM!</v>
      </c>
      <c r="X125" s="720" t="e">
        <f t="shared" si="31"/>
        <v>#NUM!</v>
      </c>
      <c r="Y125" s="720" t="e">
        <f t="shared" si="32"/>
        <v>#NUM!</v>
      </c>
      <c r="Z125" s="720" t="e">
        <f t="shared" si="33"/>
        <v>#NUM!</v>
      </c>
    </row>
    <row r="126" spans="1:26" hidden="1">
      <c r="A126" s="717">
        <v>68</v>
      </c>
      <c r="B126" s="718">
        <v>47023</v>
      </c>
      <c r="C126" s="714">
        <f t="shared" si="34"/>
        <v>312111.9947695302</v>
      </c>
      <c r="D126" s="714">
        <f t="shared" si="24"/>
        <v>36525.958187699784</v>
      </c>
      <c r="E126" s="714">
        <f t="shared" si="19"/>
        <v>275586.03658183041</v>
      </c>
      <c r="F126" s="714">
        <f t="shared" si="25"/>
        <v>14341875.95042954</v>
      </c>
      <c r="G126" s="714"/>
      <c r="H126" s="714">
        <f t="shared" si="20"/>
        <v>23</v>
      </c>
      <c r="I126" s="720">
        <f t="shared" si="26"/>
        <v>275586.03658183041</v>
      </c>
      <c r="J126" s="720">
        <f t="shared" si="21"/>
        <v>312111.9947695302</v>
      </c>
      <c r="K126" s="720">
        <f t="shared" si="22"/>
        <v>0</v>
      </c>
      <c r="L126" s="720">
        <f t="shared" si="27"/>
        <v>312111.9947695302</v>
      </c>
      <c r="M126" s="720"/>
      <c r="O126" s="717">
        <v>68</v>
      </c>
      <c r="P126" s="718">
        <v>47023</v>
      </c>
      <c r="Q126" s="714" t="e">
        <f t="shared" si="35"/>
        <v>#NUM!</v>
      </c>
      <c r="R126" s="714" t="e">
        <f t="shared" si="28"/>
        <v>#NUM!</v>
      </c>
      <c r="S126" s="714" t="e">
        <f t="shared" si="23"/>
        <v>#NUM!</v>
      </c>
      <c r="T126" s="714" t="e">
        <f t="shared" si="29"/>
        <v>#NUM!</v>
      </c>
      <c r="U126" s="714"/>
      <c r="V126" s="714">
        <f t="shared" si="30"/>
        <v>23</v>
      </c>
      <c r="W126" s="720" t="e">
        <f t="shared" si="18"/>
        <v>#NUM!</v>
      </c>
      <c r="X126" s="720" t="e">
        <f t="shared" si="31"/>
        <v>#NUM!</v>
      </c>
      <c r="Y126" s="720" t="e">
        <f t="shared" si="32"/>
        <v>#NUM!</v>
      </c>
      <c r="Z126" s="720" t="e">
        <f t="shared" si="33"/>
        <v>#NUM!</v>
      </c>
    </row>
    <row r="127" spans="1:26" hidden="1">
      <c r="A127" s="717">
        <v>69</v>
      </c>
      <c r="B127" s="718">
        <v>47053</v>
      </c>
      <c r="C127" s="714">
        <f t="shared" si="34"/>
        <v>312111.9947695302</v>
      </c>
      <c r="D127" s="714">
        <f t="shared" si="24"/>
        <v>37226.039052964014</v>
      </c>
      <c r="E127" s="714">
        <f t="shared" si="19"/>
        <v>274885.95571656618</v>
      </c>
      <c r="F127" s="714">
        <f t="shared" si="25"/>
        <v>14304649.911376577</v>
      </c>
      <c r="G127" s="714"/>
      <c r="H127" s="714">
        <f t="shared" si="20"/>
        <v>23</v>
      </c>
      <c r="I127" s="720">
        <f t="shared" si="26"/>
        <v>274885.95571656618</v>
      </c>
      <c r="J127" s="720">
        <f t="shared" si="21"/>
        <v>312111.9947695302</v>
      </c>
      <c r="K127" s="720">
        <f t="shared" si="22"/>
        <v>0</v>
      </c>
      <c r="L127" s="720">
        <f t="shared" si="27"/>
        <v>312111.9947695302</v>
      </c>
      <c r="M127" s="720"/>
      <c r="O127" s="717">
        <v>69</v>
      </c>
      <c r="P127" s="718">
        <v>47053</v>
      </c>
      <c r="Q127" s="714" t="e">
        <f t="shared" si="35"/>
        <v>#NUM!</v>
      </c>
      <c r="R127" s="714" t="e">
        <f t="shared" si="28"/>
        <v>#NUM!</v>
      </c>
      <c r="S127" s="714" t="e">
        <f t="shared" si="23"/>
        <v>#NUM!</v>
      </c>
      <c r="T127" s="714" t="e">
        <f t="shared" si="29"/>
        <v>#NUM!</v>
      </c>
      <c r="U127" s="714"/>
      <c r="V127" s="714">
        <f t="shared" si="30"/>
        <v>23</v>
      </c>
      <c r="W127" s="720" t="e">
        <f t="shared" si="18"/>
        <v>#NUM!</v>
      </c>
      <c r="X127" s="720" t="e">
        <f t="shared" si="31"/>
        <v>#NUM!</v>
      </c>
      <c r="Y127" s="720" t="e">
        <f t="shared" si="32"/>
        <v>#NUM!</v>
      </c>
      <c r="Z127" s="720" t="e">
        <f t="shared" si="33"/>
        <v>#NUM!</v>
      </c>
    </row>
    <row r="128" spans="1:26" hidden="1">
      <c r="A128" s="717">
        <v>70</v>
      </c>
      <c r="B128" s="718">
        <v>47084</v>
      </c>
      <c r="C128" s="714">
        <f t="shared" si="34"/>
        <v>312111.9947695302</v>
      </c>
      <c r="D128" s="714">
        <f t="shared" si="24"/>
        <v>37939.538134812494</v>
      </c>
      <c r="E128" s="714">
        <f t="shared" si="19"/>
        <v>274172.4566347177</v>
      </c>
      <c r="F128" s="714">
        <f t="shared" si="25"/>
        <v>14266710.373241764</v>
      </c>
      <c r="G128" s="714"/>
      <c r="H128" s="714">
        <f t="shared" si="20"/>
        <v>23</v>
      </c>
      <c r="I128" s="720">
        <f t="shared" si="26"/>
        <v>274172.4566347177</v>
      </c>
      <c r="J128" s="720">
        <f t="shared" si="21"/>
        <v>312111.9947695302</v>
      </c>
      <c r="K128" s="720">
        <f t="shared" si="22"/>
        <v>0</v>
      </c>
      <c r="L128" s="720">
        <f t="shared" si="27"/>
        <v>312111.9947695302</v>
      </c>
      <c r="M128" s="720"/>
      <c r="O128" s="717">
        <v>70</v>
      </c>
      <c r="P128" s="718">
        <v>47084</v>
      </c>
      <c r="Q128" s="714" t="e">
        <f t="shared" si="35"/>
        <v>#NUM!</v>
      </c>
      <c r="R128" s="714" t="e">
        <f t="shared" si="28"/>
        <v>#NUM!</v>
      </c>
      <c r="S128" s="714" t="e">
        <f t="shared" si="23"/>
        <v>#NUM!</v>
      </c>
      <c r="T128" s="714" t="e">
        <f t="shared" si="29"/>
        <v>#NUM!</v>
      </c>
      <c r="U128" s="714"/>
      <c r="V128" s="714">
        <f t="shared" si="30"/>
        <v>23</v>
      </c>
      <c r="W128" s="720" t="e">
        <f t="shared" si="18"/>
        <v>#NUM!</v>
      </c>
      <c r="X128" s="720" t="e">
        <f t="shared" si="31"/>
        <v>#NUM!</v>
      </c>
      <c r="Y128" s="720" t="e">
        <f t="shared" si="32"/>
        <v>#NUM!</v>
      </c>
      <c r="Z128" s="720" t="e">
        <f t="shared" si="33"/>
        <v>#NUM!</v>
      </c>
    </row>
    <row r="129" spans="1:26" hidden="1">
      <c r="A129" s="717">
        <v>71</v>
      </c>
      <c r="B129" s="718">
        <v>47114</v>
      </c>
      <c r="C129" s="714">
        <f t="shared" si="34"/>
        <v>312111.9947695302</v>
      </c>
      <c r="D129" s="714">
        <f t="shared" si="24"/>
        <v>38666.712615729717</v>
      </c>
      <c r="E129" s="714">
        <f t="shared" si="19"/>
        <v>273445.28215380048</v>
      </c>
      <c r="F129" s="714">
        <f t="shared" si="25"/>
        <v>14228043.660626033</v>
      </c>
      <c r="G129" s="714"/>
      <c r="H129" s="714">
        <f t="shared" si="20"/>
        <v>23</v>
      </c>
      <c r="I129" s="720">
        <f t="shared" si="26"/>
        <v>273445.28215380048</v>
      </c>
      <c r="J129" s="720">
        <f t="shared" si="21"/>
        <v>312111.9947695302</v>
      </c>
      <c r="K129" s="720">
        <f t="shared" si="22"/>
        <v>0</v>
      </c>
      <c r="L129" s="720">
        <f t="shared" si="27"/>
        <v>312111.9947695302</v>
      </c>
      <c r="M129" s="720"/>
      <c r="O129" s="717">
        <v>71</v>
      </c>
      <c r="P129" s="718">
        <v>47114</v>
      </c>
      <c r="Q129" s="714" t="e">
        <f t="shared" si="35"/>
        <v>#NUM!</v>
      </c>
      <c r="R129" s="714" t="e">
        <f t="shared" si="28"/>
        <v>#NUM!</v>
      </c>
      <c r="S129" s="714" t="e">
        <f t="shared" si="23"/>
        <v>#NUM!</v>
      </c>
      <c r="T129" s="714" t="e">
        <f t="shared" si="29"/>
        <v>#NUM!</v>
      </c>
      <c r="U129" s="714"/>
      <c r="V129" s="714">
        <f t="shared" si="30"/>
        <v>23</v>
      </c>
      <c r="W129" s="720" t="e">
        <f t="shared" si="18"/>
        <v>#NUM!</v>
      </c>
      <c r="X129" s="720" t="e">
        <f t="shared" si="31"/>
        <v>#NUM!</v>
      </c>
      <c r="Y129" s="720" t="e">
        <f t="shared" si="32"/>
        <v>#NUM!</v>
      </c>
      <c r="Z129" s="720" t="e">
        <f t="shared" si="33"/>
        <v>#NUM!</v>
      </c>
    </row>
    <row r="130" spans="1:26" hidden="1">
      <c r="A130" s="717">
        <v>72</v>
      </c>
      <c r="B130" s="718">
        <v>47147</v>
      </c>
      <c r="C130" s="714">
        <f t="shared" si="34"/>
        <v>312111.9947695302</v>
      </c>
      <c r="D130" s="714">
        <f t="shared" si="24"/>
        <v>39407.824607531191</v>
      </c>
      <c r="E130" s="714">
        <f t="shared" si="19"/>
        <v>272704.17016199901</v>
      </c>
      <c r="F130" s="714">
        <f t="shared" si="25"/>
        <v>14188635.836018503</v>
      </c>
      <c r="G130" s="714"/>
      <c r="H130" s="714">
        <f t="shared" si="20"/>
        <v>23</v>
      </c>
      <c r="I130" s="720">
        <f t="shared" si="26"/>
        <v>272704.17016199901</v>
      </c>
      <c r="J130" s="720">
        <f t="shared" si="21"/>
        <v>312111.9947695302</v>
      </c>
      <c r="K130" s="720">
        <f t="shared" si="22"/>
        <v>0</v>
      </c>
      <c r="L130" s="720">
        <f t="shared" si="27"/>
        <v>312111.9947695302</v>
      </c>
      <c r="M130" s="720"/>
      <c r="O130" s="717">
        <v>72</v>
      </c>
      <c r="P130" s="718">
        <v>47147</v>
      </c>
      <c r="Q130" s="714" t="e">
        <f t="shared" si="35"/>
        <v>#NUM!</v>
      </c>
      <c r="R130" s="714" t="e">
        <f t="shared" si="28"/>
        <v>#NUM!</v>
      </c>
      <c r="S130" s="714" t="e">
        <f t="shared" si="23"/>
        <v>#NUM!</v>
      </c>
      <c r="T130" s="714" t="e">
        <f t="shared" si="29"/>
        <v>#NUM!</v>
      </c>
      <c r="U130" s="714"/>
      <c r="V130" s="714">
        <f t="shared" si="30"/>
        <v>23</v>
      </c>
      <c r="W130" s="720" t="e">
        <f t="shared" si="18"/>
        <v>#NUM!</v>
      </c>
      <c r="X130" s="720" t="e">
        <f t="shared" si="31"/>
        <v>#NUM!</v>
      </c>
      <c r="Y130" s="720" t="e">
        <f t="shared" si="32"/>
        <v>#NUM!</v>
      </c>
      <c r="Z130" s="720" t="e">
        <f t="shared" si="33"/>
        <v>#NUM!</v>
      </c>
    </row>
    <row r="131" spans="1:26" hidden="1">
      <c r="A131" s="717">
        <v>73</v>
      </c>
      <c r="B131" s="718">
        <v>47176</v>
      </c>
      <c r="C131" s="714">
        <f t="shared" si="34"/>
        <v>312111.9947695302</v>
      </c>
      <c r="D131" s="714">
        <f t="shared" si="24"/>
        <v>40163.141245842213</v>
      </c>
      <c r="E131" s="714">
        <f t="shared" si="19"/>
        <v>271948.85352368798</v>
      </c>
      <c r="F131" s="714">
        <f t="shared" si="25"/>
        <v>14148472.694772661</v>
      </c>
      <c r="G131" s="714"/>
      <c r="H131" s="714">
        <f t="shared" si="20"/>
        <v>23</v>
      </c>
      <c r="I131" s="720">
        <f t="shared" si="26"/>
        <v>271948.85352368798</v>
      </c>
      <c r="J131" s="720">
        <f t="shared" si="21"/>
        <v>312111.9947695302</v>
      </c>
      <c r="K131" s="720">
        <f t="shared" si="22"/>
        <v>0</v>
      </c>
      <c r="L131" s="720">
        <f t="shared" si="27"/>
        <v>312111.9947695302</v>
      </c>
      <c r="M131" s="720"/>
      <c r="O131" s="717">
        <v>73</v>
      </c>
      <c r="P131" s="718">
        <v>47176</v>
      </c>
      <c r="Q131" s="714" t="e">
        <f t="shared" si="35"/>
        <v>#NUM!</v>
      </c>
      <c r="R131" s="714" t="e">
        <f t="shared" si="28"/>
        <v>#NUM!</v>
      </c>
      <c r="S131" s="714" t="e">
        <f t="shared" si="23"/>
        <v>#NUM!</v>
      </c>
      <c r="T131" s="714" t="e">
        <f t="shared" si="29"/>
        <v>#NUM!</v>
      </c>
      <c r="U131" s="714"/>
      <c r="V131" s="714">
        <f t="shared" si="30"/>
        <v>23</v>
      </c>
      <c r="W131" s="720" t="e">
        <f t="shared" si="18"/>
        <v>#NUM!</v>
      </c>
      <c r="X131" s="720" t="e">
        <f t="shared" si="31"/>
        <v>#NUM!</v>
      </c>
      <c r="Y131" s="720" t="e">
        <f t="shared" si="32"/>
        <v>#NUM!</v>
      </c>
      <c r="Z131" s="720" t="e">
        <f t="shared" si="33"/>
        <v>#NUM!</v>
      </c>
    </row>
    <row r="132" spans="1:26" hidden="1">
      <c r="A132" s="717">
        <v>74</v>
      </c>
      <c r="B132" s="718">
        <v>47204</v>
      </c>
      <c r="C132" s="714">
        <f t="shared" si="34"/>
        <v>312111.9947695302</v>
      </c>
      <c r="D132" s="714">
        <f t="shared" si="24"/>
        <v>40932.934786387486</v>
      </c>
      <c r="E132" s="714">
        <f t="shared" si="19"/>
        <v>271179.05998314271</v>
      </c>
      <c r="F132" s="714">
        <f t="shared" si="25"/>
        <v>14107539.759986274</v>
      </c>
      <c r="G132" s="714"/>
      <c r="H132" s="714">
        <f t="shared" si="20"/>
        <v>23</v>
      </c>
      <c r="I132" s="720">
        <f t="shared" si="26"/>
        <v>271179.05998314271</v>
      </c>
      <c r="J132" s="720">
        <f t="shared" si="21"/>
        <v>312111.9947695302</v>
      </c>
      <c r="K132" s="720">
        <f t="shared" si="22"/>
        <v>0</v>
      </c>
      <c r="L132" s="720">
        <f t="shared" si="27"/>
        <v>312111.9947695302</v>
      </c>
      <c r="M132" s="720"/>
      <c r="O132" s="717">
        <v>74</v>
      </c>
      <c r="P132" s="718">
        <v>47204</v>
      </c>
      <c r="Q132" s="714" t="e">
        <f t="shared" si="35"/>
        <v>#NUM!</v>
      </c>
      <c r="R132" s="714" t="e">
        <f t="shared" si="28"/>
        <v>#NUM!</v>
      </c>
      <c r="S132" s="714" t="e">
        <f t="shared" si="23"/>
        <v>#NUM!</v>
      </c>
      <c r="T132" s="714" t="e">
        <f t="shared" si="29"/>
        <v>#NUM!</v>
      </c>
      <c r="U132" s="714"/>
      <c r="V132" s="714">
        <f t="shared" si="30"/>
        <v>23</v>
      </c>
      <c r="W132" s="720" t="e">
        <f t="shared" si="18"/>
        <v>#NUM!</v>
      </c>
      <c r="X132" s="720" t="e">
        <f t="shared" si="31"/>
        <v>#NUM!</v>
      </c>
      <c r="Y132" s="720" t="e">
        <f t="shared" si="32"/>
        <v>#NUM!</v>
      </c>
      <c r="Z132" s="720" t="e">
        <f t="shared" si="33"/>
        <v>#NUM!</v>
      </c>
    </row>
    <row r="133" spans="1:26" hidden="1">
      <c r="A133" s="717">
        <v>75</v>
      </c>
      <c r="B133" s="718">
        <v>47235</v>
      </c>
      <c r="C133" s="714">
        <f t="shared" si="34"/>
        <v>312111.9947695302</v>
      </c>
      <c r="D133" s="714">
        <f t="shared" si="24"/>
        <v>41717.482703126618</v>
      </c>
      <c r="E133" s="714">
        <f t="shared" si="19"/>
        <v>270394.51206640358</v>
      </c>
      <c r="F133" s="714">
        <f t="shared" si="25"/>
        <v>14065822.277283147</v>
      </c>
      <c r="G133" s="714"/>
      <c r="H133" s="714">
        <f t="shared" si="20"/>
        <v>23</v>
      </c>
      <c r="I133" s="720">
        <f t="shared" si="26"/>
        <v>270394.51206640358</v>
      </c>
      <c r="J133" s="720">
        <f t="shared" si="21"/>
        <v>312111.9947695302</v>
      </c>
      <c r="K133" s="720">
        <f t="shared" si="22"/>
        <v>0</v>
      </c>
      <c r="L133" s="720">
        <f t="shared" si="27"/>
        <v>312111.9947695302</v>
      </c>
      <c r="M133" s="720"/>
      <c r="O133" s="717">
        <v>75</v>
      </c>
      <c r="P133" s="718">
        <v>47235</v>
      </c>
      <c r="Q133" s="714" t="e">
        <f t="shared" si="35"/>
        <v>#NUM!</v>
      </c>
      <c r="R133" s="714" t="e">
        <f t="shared" si="28"/>
        <v>#NUM!</v>
      </c>
      <c r="S133" s="714" t="e">
        <f t="shared" si="23"/>
        <v>#NUM!</v>
      </c>
      <c r="T133" s="714" t="e">
        <f t="shared" si="29"/>
        <v>#NUM!</v>
      </c>
      <c r="U133" s="714"/>
      <c r="V133" s="714">
        <f t="shared" si="30"/>
        <v>23</v>
      </c>
      <c r="W133" s="720" t="e">
        <f t="shared" si="18"/>
        <v>#NUM!</v>
      </c>
      <c r="X133" s="720" t="e">
        <f t="shared" si="31"/>
        <v>#NUM!</v>
      </c>
      <c r="Y133" s="720" t="e">
        <f t="shared" si="32"/>
        <v>#NUM!</v>
      </c>
      <c r="Z133" s="720" t="e">
        <f t="shared" si="33"/>
        <v>#NUM!</v>
      </c>
    </row>
    <row r="134" spans="1:26" hidden="1">
      <c r="A134" s="717">
        <v>76</v>
      </c>
      <c r="B134" s="718">
        <v>47266</v>
      </c>
      <c r="C134" s="714">
        <f t="shared" si="34"/>
        <v>312111.9947695302</v>
      </c>
      <c r="D134" s="714">
        <f t="shared" si="24"/>
        <v>42517.067788269836</v>
      </c>
      <c r="E134" s="714">
        <f t="shared" si="19"/>
        <v>269594.92698126036</v>
      </c>
      <c r="F134" s="714">
        <f t="shared" si="25"/>
        <v>14023305.209494878</v>
      </c>
      <c r="G134" s="714"/>
      <c r="H134" s="714">
        <f t="shared" si="20"/>
        <v>23</v>
      </c>
      <c r="I134" s="720">
        <f t="shared" si="26"/>
        <v>269594.92698126036</v>
      </c>
      <c r="J134" s="720">
        <f t="shared" si="21"/>
        <v>312111.9947695302</v>
      </c>
      <c r="K134" s="720">
        <f t="shared" si="22"/>
        <v>0</v>
      </c>
      <c r="L134" s="720">
        <f t="shared" si="27"/>
        <v>312111.9947695302</v>
      </c>
      <c r="M134" s="720"/>
      <c r="O134" s="717">
        <v>76</v>
      </c>
      <c r="P134" s="718">
        <v>47266</v>
      </c>
      <c r="Q134" s="714" t="e">
        <f t="shared" si="35"/>
        <v>#NUM!</v>
      </c>
      <c r="R134" s="714" t="e">
        <f t="shared" si="28"/>
        <v>#NUM!</v>
      </c>
      <c r="S134" s="714" t="e">
        <f t="shared" si="23"/>
        <v>#NUM!</v>
      </c>
      <c r="T134" s="714" t="e">
        <f t="shared" si="29"/>
        <v>#NUM!</v>
      </c>
      <c r="U134" s="714"/>
      <c r="V134" s="714">
        <f t="shared" si="30"/>
        <v>23</v>
      </c>
      <c r="W134" s="720" t="e">
        <f t="shared" si="18"/>
        <v>#NUM!</v>
      </c>
      <c r="X134" s="720" t="e">
        <f t="shared" si="31"/>
        <v>#NUM!</v>
      </c>
      <c r="Y134" s="720" t="e">
        <f t="shared" si="32"/>
        <v>#NUM!</v>
      </c>
      <c r="Z134" s="720" t="e">
        <f t="shared" si="33"/>
        <v>#NUM!</v>
      </c>
    </row>
    <row r="135" spans="1:26" hidden="1">
      <c r="A135" s="717">
        <v>77</v>
      </c>
      <c r="B135" s="718">
        <v>47296</v>
      </c>
      <c r="C135" s="714">
        <f t="shared" si="34"/>
        <v>312111.9947695302</v>
      </c>
      <c r="D135" s="714">
        <f t="shared" si="24"/>
        <v>43331.978254211717</v>
      </c>
      <c r="E135" s="714">
        <f t="shared" si="19"/>
        <v>268780.01651531848</v>
      </c>
      <c r="F135" s="714">
        <f t="shared" si="25"/>
        <v>13979973.231240666</v>
      </c>
      <c r="G135" s="714"/>
      <c r="H135" s="714">
        <f t="shared" si="20"/>
        <v>23</v>
      </c>
      <c r="I135" s="720">
        <f t="shared" si="26"/>
        <v>268780.01651531848</v>
      </c>
      <c r="J135" s="720">
        <f t="shared" si="21"/>
        <v>312111.9947695302</v>
      </c>
      <c r="K135" s="720">
        <f t="shared" si="22"/>
        <v>0</v>
      </c>
      <c r="L135" s="720">
        <f t="shared" si="27"/>
        <v>312111.9947695302</v>
      </c>
      <c r="M135" s="720"/>
      <c r="O135" s="717">
        <v>77</v>
      </c>
      <c r="P135" s="718">
        <v>47296</v>
      </c>
      <c r="Q135" s="714" t="e">
        <f t="shared" si="35"/>
        <v>#NUM!</v>
      </c>
      <c r="R135" s="714" t="e">
        <f t="shared" si="28"/>
        <v>#NUM!</v>
      </c>
      <c r="S135" s="714" t="e">
        <f t="shared" si="23"/>
        <v>#NUM!</v>
      </c>
      <c r="T135" s="714" t="e">
        <f t="shared" si="29"/>
        <v>#NUM!</v>
      </c>
      <c r="U135" s="714"/>
      <c r="V135" s="714">
        <f t="shared" si="30"/>
        <v>23</v>
      </c>
      <c r="W135" s="720" t="e">
        <f t="shared" si="18"/>
        <v>#NUM!</v>
      </c>
      <c r="X135" s="720" t="e">
        <f t="shared" si="31"/>
        <v>#NUM!</v>
      </c>
      <c r="Y135" s="720" t="e">
        <f t="shared" si="32"/>
        <v>#NUM!</v>
      </c>
      <c r="Z135" s="720" t="e">
        <f t="shared" si="33"/>
        <v>#NUM!</v>
      </c>
    </row>
    <row r="136" spans="1:26" hidden="1">
      <c r="A136" s="717">
        <v>78</v>
      </c>
      <c r="B136" s="718">
        <v>47326</v>
      </c>
      <c r="C136" s="714">
        <f t="shared" si="34"/>
        <v>312111.9947695302</v>
      </c>
      <c r="D136" s="714">
        <f t="shared" si="24"/>
        <v>44162.507837417419</v>
      </c>
      <c r="E136" s="714">
        <f t="shared" si="19"/>
        <v>267949.48693211278</v>
      </c>
      <c r="F136" s="714">
        <f t="shared" si="25"/>
        <v>13935810.723403249</v>
      </c>
      <c r="G136" s="714"/>
      <c r="H136" s="714">
        <f t="shared" si="20"/>
        <v>23</v>
      </c>
      <c r="I136" s="720">
        <f t="shared" si="26"/>
        <v>267949.48693211278</v>
      </c>
      <c r="J136" s="720">
        <f t="shared" si="21"/>
        <v>312111.9947695302</v>
      </c>
      <c r="K136" s="720">
        <f t="shared" si="22"/>
        <v>0</v>
      </c>
      <c r="L136" s="720">
        <f t="shared" si="27"/>
        <v>312111.9947695302</v>
      </c>
      <c r="M136" s="720"/>
      <c r="O136" s="717">
        <v>78</v>
      </c>
      <c r="P136" s="718">
        <v>47326</v>
      </c>
      <c r="Q136" s="714" t="e">
        <f t="shared" si="35"/>
        <v>#NUM!</v>
      </c>
      <c r="R136" s="714" t="e">
        <f t="shared" si="28"/>
        <v>#NUM!</v>
      </c>
      <c r="S136" s="714" t="e">
        <f t="shared" si="23"/>
        <v>#NUM!</v>
      </c>
      <c r="T136" s="714" t="e">
        <f t="shared" si="29"/>
        <v>#NUM!</v>
      </c>
      <c r="U136" s="714"/>
      <c r="V136" s="714">
        <f t="shared" si="30"/>
        <v>23</v>
      </c>
      <c r="W136" s="720" t="e">
        <f t="shared" si="18"/>
        <v>#NUM!</v>
      </c>
      <c r="X136" s="720" t="e">
        <f t="shared" si="31"/>
        <v>#NUM!</v>
      </c>
      <c r="Y136" s="720" t="e">
        <f t="shared" si="32"/>
        <v>#NUM!</v>
      </c>
      <c r="Z136" s="720" t="e">
        <f t="shared" si="33"/>
        <v>#NUM!</v>
      </c>
    </row>
    <row r="137" spans="1:26" hidden="1">
      <c r="A137" s="717">
        <v>79</v>
      </c>
      <c r="B137" s="718">
        <v>47357</v>
      </c>
      <c r="C137" s="714">
        <f t="shared" si="34"/>
        <v>312111.9947695302</v>
      </c>
      <c r="D137" s="714">
        <f t="shared" si="24"/>
        <v>45008.955904301256</v>
      </c>
      <c r="E137" s="714">
        <f t="shared" si="19"/>
        <v>267103.03886522894</v>
      </c>
      <c r="F137" s="714">
        <f t="shared" si="25"/>
        <v>13890801.767498948</v>
      </c>
      <c r="G137" s="714"/>
      <c r="H137" s="714">
        <f t="shared" si="20"/>
        <v>23</v>
      </c>
      <c r="I137" s="720">
        <f t="shared" si="26"/>
        <v>267103.03886522894</v>
      </c>
      <c r="J137" s="720">
        <f t="shared" si="21"/>
        <v>312111.9947695302</v>
      </c>
      <c r="K137" s="720">
        <f t="shared" si="22"/>
        <v>0</v>
      </c>
      <c r="L137" s="720">
        <f t="shared" si="27"/>
        <v>312111.9947695302</v>
      </c>
      <c r="M137" s="720"/>
      <c r="O137" s="717">
        <v>79</v>
      </c>
      <c r="P137" s="718">
        <v>47357</v>
      </c>
      <c r="Q137" s="714" t="e">
        <f t="shared" si="35"/>
        <v>#NUM!</v>
      </c>
      <c r="R137" s="714" t="e">
        <f t="shared" si="28"/>
        <v>#NUM!</v>
      </c>
      <c r="S137" s="714" t="e">
        <f t="shared" si="23"/>
        <v>#NUM!</v>
      </c>
      <c r="T137" s="714" t="e">
        <f t="shared" si="29"/>
        <v>#NUM!</v>
      </c>
      <c r="U137" s="714"/>
      <c r="V137" s="714">
        <f t="shared" si="30"/>
        <v>23</v>
      </c>
      <c r="W137" s="720" t="e">
        <f t="shared" si="18"/>
        <v>#NUM!</v>
      </c>
      <c r="X137" s="720" t="e">
        <f t="shared" si="31"/>
        <v>#NUM!</v>
      </c>
      <c r="Y137" s="720" t="e">
        <f t="shared" si="32"/>
        <v>#NUM!</v>
      </c>
      <c r="Z137" s="720" t="e">
        <f t="shared" si="33"/>
        <v>#NUM!</v>
      </c>
    </row>
    <row r="138" spans="1:26" hidden="1">
      <c r="A138" s="717">
        <v>80</v>
      </c>
      <c r="B138" s="718">
        <v>47388</v>
      </c>
      <c r="C138" s="714">
        <f t="shared" si="34"/>
        <v>312111.9947695302</v>
      </c>
      <c r="D138" s="714">
        <f t="shared" si="24"/>
        <v>45871.627559133689</v>
      </c>
      <c r="E138" s="714">
        <f t="shared" si="19"/>
        <v>266240.36721039651</v>
      </c>
      <c r="F138" s="714">
        <f t="shared" si="25"/>
        <v>13844930.139939815</v>
      </c>
      <c r="G138" s="714"/>
      <c r="H138" s="714">
        <f t="shared" si="20"/>
        <v>23</v>
      </c>
      <c r="I138" s="720">
        <f t="shared" si="26"/>
        <v>266240.36721039651</v>
      </c>
      <c r="J138" s="720">
        <f t="shared" si="21"/>
        <v>312111.9947695302</v>
      </c>
      <c r="K138" s="720">
        <f t="shared" si="22"/>
        <v>0</v>
      </c>
      <c r="L138" s="720">
        <f t="shared" si="27"/>
        <v>312111.9947695302</v>
      </c>
      <c r="M138" s="720"/>
      <c r="O138" s="717">
        <v>80</v>
      </c>
      <c r="P138" s="718">
        <v>47388</v>
      </c>
      <c r="Q138" s="714" t="e">
        <f t="shared" si="35"/>
        <v>#NUM!</v>
      </c>
      <c r="R138" s="714" t="e">
        <f t="shared" si="28"/>
        <v>#NUM!</v>
      </c>
      <c r="S138" s="714" t="e">
        <f t="shared" si="23"/>
        <v>#NUM!</v>
      </c>
      <c r="T138" s="714" t="e">
        <f t="shared" si="29"/>
        <v>#NUM!</v>
      </c>
      <c r="U138" s="714"/>
      <c r="V138" s="714">
        <f t="shared" si="30"/>
        <v>23</v>
      </c>
      <c r="W138" s="720" t="e">
        <f t="shared" si="18"/>
        <v>#NUM!</v>
      </c>
      <c r="X138" s="720" t="e">
        <f t="shared" si="31"/>
        <v>#NUM!</v>
      </c>
      <c r="Y138" s="720" t="e">
        <f t="shared" si="32"/>
        <v>#NUM!</v>
      </c>
      <c r="Z138" s="720" t="e">
        <f t="shared" si="33"/>
        <v>#NUM!</v>
      </c>
    </row>
    <row r="139" spans="1:26" hidden="1">
      <c r="A139" s="717">
        <v>81</v>
      </c>
      <c r="B139" s="718">
        <v>47420</v>
      </c>
      <c r="C139" s="714">
        <f t="shared" si="34"/>
        <v>312111.9947695302</v>
      </c>
      <c r="D139" s="714">
        <f t="shared" si="24"/>
        <v>46750.833754017076</v>
      </c>
      <c r="E139" s="714">
        <f t="shared" si="19"/>
        <v>265361.16101551312</v>
      </c>
      <c r="F139" s="714">
        <f t="shared" si="25"/>
        <v>13798179.306185797</v>
      </c>
      <c r="G139" s="714"/>
      <c r="H139" s="714">
        <f t="shared" si="20"/>
        <v>23</v>
      </c>
      <c r="I139" s="720">
        <f t="shared" si="26"/>
        <v>265361.16101551312</v>
      </c>
      <c r="J139" s="720">
        <f t="shared" si="21"/>
        <v>312111.9947695302</v>
      </c>
      <c r="K139" s="720">
        <f t="shared" si="22"/>
        <v>0</v>
      </c>
      <c r="L139" s="720">
        <f t="shared" si="27"/>
        <v>312111.9947695302</v>
      </c>
      <c r="M139" s="720"/>
      <c r="O139" s="717">
        <v>81</v>
      </c>
      <c r="P139" s="718">
        <v>47420</v>
      </c>
      <c r="Q139" s="714" t="e">
        <f t="shared" si="35"/>
        <v>#NUM!</v>
      </c>
      <c r="R139" s="714" t="e">
        <f t="shared" si="28"/>
        <v>#NUM!</v>
      </c>
      <c r="S139" s="714" t="e">
        <f t="shared" si="23"/>
        <v>#NUM!</v>
      </c>
      <c r="T139" s="714" t="e">
        <f t="shared" si="29"/>
        <v>#NUM!</v>
      </c>
      <c r="U139" s="714"/>
      <c r="V139" s="714">
        <f t="shared" si="30"/>
        <v>23</v>
      </c>
      <c r="W139" s="720" t="e">
        <f t="shared" si="18"/>
        <v>#NUM!</v>
      </c>
      <c r="X139" s="720" t="e">
        <f t="shared" si="31"/>
        <v>#NUM!</v>
      </c>
      <c r="Y139" s="720" t="e">
        <f t="shared" si="32"/>
        <v>#NUM!</v>
      </c>
      <c r="Z139" s="720" t="e">
        <f t="shared" si="33"/>
        <v>#NUM!</v>
      </c>
    </row>
    <row r="140" spans="1:26" hidden="1">
      <c r="A140" s="717">
        <v>82</v>
      </c>
      <c r="B140" s="718">
        <v>47449</v>
      </c>
      <c r="C140" s="714">
        <f t="shared" si="34"/>
        <v>312111.9947695302</v>
      </c>
      <c r="D140" s="714">
        <f t="shared" si="24"/>
        <v>47646.891400969063</v>
      </c>
      <c r="E140" s="714">
        <f t="shared" si="19"/>
        <v>264465.10336856113</v>
      </c>
      <c r="F140" s="714">
        <f t="shared" si="25"/>
        <v>13750532.414784828</v>
      </c>
      <c r="G140" s="714"/>
      <c r="H140" s="714">
        <f t="shared" si="20"/>
        <v>23</v>
      </c>
      <c r="I140" s="720">
        <f t="shared" si="26"/>
        <v>264465.10336856113</v>
      </c>
      <c r="J140" s="720">
        <f t="shared" si="21"/>
        <v>312111.9947695302</v>
      </c>
      <c r="K140" s="720">
        <f t="shared" si="22"/>
        <v>0</v>
      </c>
      <c r="L140" s="720">
        <f t="shared" si="27"/>
        <v>312111.9947695302</v>
      </c>
      <c r="M140" s="720"/>
      <c r="O140" s="717">
        <v>82</v>
      </c>
      <c r="P140" s="718">
        <v>47449</v>
      </c>
      <c r="Q140" s="714" t="e">
        <f t="shared" si="35"/>
        <v>#NUM!</v>
      </c>
      <c r="R140" s="714" t="e">
        <f t="shared" si="28"/>
        <v>#NUM!</v>
      </c>
      <c r="S140" s="714" t="e">
        <f t="shared" si="23"/>
        <v>#NUM!</v>
      </c>
      <c r="T140" s="714" t="e">
        <f t="shared" si="29"/>
        <v>#NUM!</v>
      </c>
      <c r="U140" s="714"/>
      <c r="V140" s="714">
        <f t="shared" si="30"/>
        <v>23</v>
      </c>
      <c r="W140" s="720" t="e">
        <f t="shared" si="18"/>
        <v>#NUM!</v>
      </c>
      <c r="X140" s="720" t="e">
        <f t="shared" si="31"/>
        <v>#NUM!</v>
      </c>
      <c r="Y140" s="720" t="e">
        <f t="shared" si="32"/>
        <v>#NUM!</v>
      </c>
      <c r="Z140" s="720" t="e">
        <f t="shared" si="33"/>
        <v>#NUM!</v>
      </c>
    </row>
    <row r="141" spans="1:26" hidden="1">
      <c r="A141" s="717">
        <v>83</v>
      </c>
      <c r="B141" s="718">
        <v>47479</v>
      </c>
      <c r="C141" s="714">
        <f t="shared" si="34"/>
        <v>312111.9947695302</v>
      </c>
      <c r="D141" s="714">
        <f t="shared" si="24"/>
        <v>48560.123486154305</v>
      </c>
      <c r="E141" s="714">
        <f t="shared" si="19"/>
        <v>263551.87128337589</v>
      </c>
      <c r="F141" s="714">
        <f t="shared" si="25"/>
        <v>13701972.291298674</v>
      </c>
      <c r="G141" s="714"/>
      <c r="H141" s="714">
        <f t="shared" si="20"/>
        <v>23</v>
      </c>
      <c r="I141" s="720">
        <f t="shared" si="26"/>
        <v>263551.87128337589</v>
      </c>
      <c r="J141" s="720">
        <f t="shared" si="21"/>
        <v>312111.9947695302</v>
      </c>
      <c r="K141" s="720">
        <f t="shared" si="22"/>
        <v>0</v>
      </c>
      <c r="L141" s="720">
        <f t="shared" si="27"/>
        <v>312111.9947695302</v>
      </c>
      <c r="M141" s="720"/>
      <c r="O141" s="717">
        <v>83</v>
      </c>
      <c r="P141" s="718">
        <v>47479</v>
      </c>
      <c r="Q141" s="714" t="e">
        <f t="shared" si="35"/>
        <v>#NUM!</v>
      </c>
      <c r="R141" s="714" t="e">
        <f t="shared" si="28"/>
        <v>#NUM!</v>
      </c>
      <c r="S141" s="714" t="e">
        <f t="shared" si="23"/>
        <v>#NUM!</v>
      </c>
      <c r="T141" s="714" t="e">
        <f t="shared" si="29"/>
        <v>#NUM!</v>
      </c>
      <c r="U141" s="714"/>
      <c r="V141" s="714">
        <f t="shared" si="30"/>
        <v>23</v>
      </c>
      <c r="W141" s="720" t="e">
        <f t="shared" si="18"/>
        <v>#NUM!</v>
      </c>
      <c r="X141" s="720" t="e">
        <f t="shared" si="31"/>
        <v>#NUM!</v>
      </c>
      <c r="Y141" s="720" t="e">
        <f t="shared" si="32"/>
        <v>#NUM!</v>
      </c>
      <c r="Z141" s="720" t="e">
        <f t="shared" si="33"/>
        <v>#NUM!</v>
      </c>
    </row>
    <row r="142" spans="1:26" hidden="1">
      <c r="A142" s="717">
        <v>84</v>
      </c>
      <c r="B142" s="718">
        <v>47511</v>
      </c>
      <c r="C142" s="714">
        <f t="shared" si="34"/>
        <v>312111.9947695302</v>
      </c>
      <c r="D142" s="714">
        <f t="shared" si="24"/>
        <v>49490.859186305606</v>
      </c>
      <c r="E142" s="714">
        <f t="shared" si="19"/>
        <v>262621.13558322459</v>
      </c>
      <c r="F142" s="714">
        <f t="shared" si="25"/>
        <v>13652481.43211237</v>
      </c>
      <c r="G142" s="714"/>
      <c r="H142" s="714">
        <f t="shared" si="20"/>
        <v>23</v>
      </c>
      <c r="I142" s="720">
        <f t="shared" si="26"/>
        <v>262621.13558322459</v>
      </c>
      <c r="J142" s="720">
        <f t="shared" si="21"/>
        <v>312111.9947695302</v>
      </c>
      <c r="K142" s="720">
        <f t="shared" si="22"/>
        <v>0</v>
      </c>
      <c r="L142" s="720">
        <f t="shared" si="27"/>
        <v>312111.9947695302</v>
      </c>
      <c r="M142" s="720"/>
      <c r="O142" s="717">
        <v>84</v>
      </c>
      <c r="P142" s="718">
        <v>47511</v>
      </c>
      <c r="Q142" s="714" t="e">
        <f t="shared" si="35"/>
        <v>#NUM!</v>
      </c>
      <c r="R142" s="714" t="e">
        <f t="shared" si="28"/>
        <v>#NUM!</v>
      </c>
      <c r="S142" s="714" t="e">
        <f t="shared" si="23"/>
        <v>#NUM!</v>
      </c>
      <c r="T142" s="714" t="e">
        <f t="shared" si="29"/>
        <v>#NUM!</v>
      </c>
      <c r="U142" s="714"/>
      <c r="V142" s="714">
        <f t="shared" si="30"/>
        <v>23</v>
      </c>
      <c r="W142" s="720" t="e">
        <f t="shared" si="18"/>
        <v>#NUM!</v>
      </c>
      <c r="X142" s="720" t="e">
        <f t="shared" si="31"/>
        <v>#NUM!</v>
      </c>
      <c r="Y142" s="720" t="e">
        <f t="shared" si="32"/>
        <v>#NUM!</v>
      </c>
      <c r="Z142" s="720" t="e">
        <f t="shared" si="33"/>
        <v>#NUM!</v>
      </c>
    </row>
    <row r="143" spans="1:26" hidden="1">
      <c r="A143" s="717">
        <v>85</v>
      </c>
      <c r="B143" s="718">
        <v>47541</v>
      </c>
      <c r="C143" s="714">
        <f t="shared" si="34"/>
        <v>312111.9947695302</v>
      </c>
      <c r="D143" s="714">
        <f t="shared" si="24"/>
        <v>50439.433987376426</v>
      </c>
      <c r="E143" s="714">
        <f t="shared" si="19"/>
        <v>261672.56078215377</v>
      </c>
      <c r="F143" s="714">
        <f t="shared" si="25"/>
        <v>13602041.998124992</v>
      </c>
      <c r="G143" s="714"/>
      <c r="H143" s="714">
        <f t="shared" si="20"/>
        <v>23</v>
      </c>
      <c r="I143" s="720">
        <f t="shared" si="26"/>
        <v>261672.56078215377</v>
      </c>
      <c r="J143" s="720">
        <f t="shared" si="21"/>
        <v>312111.9947695302</v>
      </c>
      <c r="K143" s="720">
        <f t="shared" si="22"/>
        <v>0</v>
      </c>
      <c r="L143" s="720">
        <f t="shared" si="27"/>
        <v>312111.9947695302</v>
      </c>
      <c r="M143" s="720"/>
      <c r="O143" s="717">
        <v>85</v>
      </c>
      <c r="P143" s="718">
        <v>47541</v>
      </c>
      <c r="Q143" s="714" t="e">
        <f t="shared" si="35"/>
        <v>#NUM!</v>
      </c>
      <c r="R143" s="714" t="e">
        <f t="shared" si="28"/>
        <v>#NUM!</v>
      </c>
      <c r="S143" s="714" t="e">
        <f t="shared" si="23"/>
        <v>#NUM!</v>
      </c>
      <c r="T143" s="714" t="e">
        <f t="shared" si="29"/>
        <v>#NUM!</v>
      </c>
      <c r="U143" s="714"/>
      <c r="V143" s="714">
        <f t="shared" si="30"/>
        <v>23</v>
      </c>
      <c r="W143" s="720" t="e">
        <f t="shared" si="18"/>
        <v>#NUM!</v>
      </c>
      <c r="X143" s="720" t="e">
        <f t="shared" si="31"/>
        <v>#NUM!</v>
      </c>
      <c r="Y143" s="720" t="e">
        <f t="shared" si="32"/>
        <v>#NUM!</v>
      </c>
      <c r="Z143" s="720" t="e">
        <f t="shared" si="33"/>
        <v>#NUM!</v>
      </c>
    </row>
    <row r="144" spans="1:26" hidden="1">
      <c r="A144" s="717">
        <v>86</v>
      </c>
      <c r="B144" s="718">
        <v>47569</v>
      </c>
      <c r="C144" s="714">
        <f t="shared" si="34"/>
        <v>312111.9947695302</v>
      </c>
      <c r="D144" s="714">
        <f t="shared" si="24"/>
        <v>51406.189805467817</v>
      </c>
      <c r="E144" s="714">
        <f t="shared" si="19"/>
        <v>260705.80496406238</v>
      </c>
      <c r="F144" s="714">
        <f t="shared" si="25"/>
        <v>13550635.808319524</v>
      </c>
      <c r="G144" s="714"/>
      <c r="H144" s="714">
        <f t="shared" si="20"/>
        <v>23</v>
      </c>
      <c r="I144" s="720">
        <f t="shared" si="26"/>
        <v>260705.80496406238</v>
      </c>
      <c r="J144" s="720">
        <f t="shared" si="21"/>
        <v>312111.9947695302</v>
      </c>
      <c r="K144" s="720">
        <f t="shared" si="22"/>
        <v>0</v>
      </c>
      <c r="L144" s="720">
        <f t="shared" si="27"/>
        <v>312111.9947695302</v>
      </c>
      <c r="M144" s="720"/>
      <c r="O144" s="717">
        <v>86</v>
      </c>
      <c r="P144" s="718">
        <v>47569</v>
      </c>
      <c r="Q144" s="714" t="e">
        <f t="shared" si="35"/>
        <v>#NUM!</v>
      </c>
      <c r="R144" s="714" t="e">
        <f t="shared" si="28"/>
        <v>#NUM!</v>
      </c>
      <c r="S144" s="714" t="e">
        <f t="shared" si="23"/>
        <v>#NUM!</v>
      </c>
      <c r="T144" s="714" t="e">
        <f t="shared" si="29"/>
        <v>#NUM!</v>
      </c>
      <c r="U144" s="714"/>
      <c r="V144" s="714">
        <f t="shared" si="30"/>
        <v>23</v>
      </c>
      <c r="W144" s="720" t="e">
        <f t="shared" si="18"/>
        <v>#NUM!</v>
      </c>
      <c r="X144" s="720" t="e">
        <f t="shared" si="31"/>
        <v>#NUM!</v>
      </c>
      <c r="Y144" s="720" t="e">
        <f t="shared" si="32"/>
        <v>#NUM!</v>
      </c>
      <c r="Z144" s="720" t="e">
        <f t="shared" si="33"/>
        <v>#NUM!</v>
      </c>
    </row>
    <row r="145" spans="1:26" hidden="1">
      <c r="A145" s="717">
        <v>87</v>
      </c>
      <c r="B145" s="718">
        <v>47602</v>
      </c>
      <c r="C145" s="714">
        <f t="shared" si="34"/>
        <v>312111.9947695302</v>
      </c>
      <c r="D145" s="714">
        <f t="shared" si="24"/>
        <v>52391.475110072672</v>
      </c>
      <c r="E145" s="714">
        <f t="shared" si="19"/>
        <v>259720.51965945752</v>
      </c>
      <c r="F145" s="714">
        <f t="shared" si="25"/>
        <v>13498244.333209451</v>
      </c>
      <c r="G145" s="714"/>
      <c r="H145" s="714">
        <f t="shared" si="20"/>
        <v>23</v>
      </c>
      <c r="I145" s="720">
        <f t="shared" si="26"/>
        <v>259720.51965945752</v>
      </c>
      <c r="J145" s="720">
        <f t="shared" si="21"/>
        <v>312111.9947695302</v>
      </c>
      <c r="K145" s="720">
        <f t="shared" si="22"/>
        <v>0</v>
      </c>
      <c r="L145" s="720">
        <f t="shared" si="27"/>
        <v>312111.9947695302</v>
      </c>
      <c r="M145" s="720"/>
      <c r="O145" s="717">
        <v>87</v>
      </c>
      <c r="P145" s="718">
        <v>47602</v>
      </c>
      <c r="Q145" s="714" t="e">
        <f t="shared" si="35"/>
        <v>#NUM!</v>
      </c>
      <c r="R145" s="714" t="e">
        <f t="shared" si="28"/>
        <v>#NUM!</v>
      </c>
      <c r="S145" s="714" t="e">
        <f t="shared" si="23"/>
        <v>#NUM!</v>
      </c>
      <c r="T145" s="714" t="e">
        <f t="shared" si="29"/>
        <v>#NUM!</v>
      </c>
      <c r="U145" s="714"/>
      <c r="V145" s="714">
        <f t="shared" si="30"/>
        <v>23</v>
      </c>
      <c r="W145" s="720" t="e">
        <f t="shared" si="18"/>
        <v>#NUM!</v>
      </c>
      <c r="X145" s="720" t="e">
        <f t="shared" si="31"/>
        <v>#NUM!</v>
      </c>
      <c r="Y145" s="720" t="e">
        <f t="shared" si="32"/>
        <v>#NUM!</v>
      </c>
      <c r="Z145" s="720" t="e">
        <f t="shared" si="33"/>
        <v>#NUM!</v>
      </c>
    </row>
    <row r="146" spans="1:26" hidden="1">
      <c r="A146" s="717">
        <v>88</v>
      </c>
      <c r="B146" s="718">
        <v>47630</v>
      </c>
      <c r="C146" s="714">
        <f t="shared" si="34"/>
        <v>312111.9947695302</v>
      </c>
      <c r="D146" s="714">
        <f t="shared" si="24"/>
        <v>53395.645049682382</v>
      </c>
      <c r="E146" s="714">
        <f t="shared" si="19"/>
        <v>258716.34971984781</v>
      </c>
      <c r="F146" s="714">
        <f t="shared" si="25"/>
        <v>13444848.688159769</v>
      </c>
      <c r="G146" s="714"/>
      <c r="H146" s="714">
        <f t="shared" si="20"/>
        <v>23</v>
      </c>
      <c r="I146" s="720">
        <f t="shared" si="26"/>
        <v>258716.34971984781</v>
      </c>
      <c r="J146" s="720">
        <f t="shared" si="21"/>
        <v>312111.9947695302</v>
      </c>
      <c r="K146" s="720">
        <f t="shared" si="22"/>
        <v>0</v>
      </c>
      <c r="L146" s="720">
        <f t="shared" si="27"/>
        <v>312111.9947695302</v>
      </c>
      <c r="M146" s="720"/>
      <c r="O146" s="717">
        <v>88</v>
      </c>
      <c r="P146" s="718">
        <v>47630</v>
      </c>
      <c r="Q146" s="714" t="e">
        <f t="shared" si="35"/>
        <v>#NUM!</v>
      </c>
      <c r="R146" s="714" t="e">
        <f t="shared" si="28"/>
        <v>#NUM!</v>
      </c>
      <c r="S146" s="714" t="e">
        <f t="shared" si="23"/>
        <v>#NUM!</v>
      </c>
      <c r="T146" s="714" t="e">
        <f t="shared" si="29"/>
        <v>#NUM!</v>
      </c>
      <c r="U146" s="714"/>
      <c r="V146" s="714">
        <f t="shared" si="30"/>
        <v>23</v>
      </c>
      <c r="W146" s="720" t="e">
        <f t="shared" si="18"/>
        <v>#NUM!</v>
      </c>
      <c r="X146" s="720" t="e">
        <f t="shared" si="31"/>
        <v>#NUM!</v>
      </c>
      <c r="Y146" s="720" t="e">
        <f t="shared" si="32"/>
        <v>#NUM!</v>
      </c>
      <c r="Z146" s="720" t="e">
        <f t="shared" si="33"/>
        <v>#NUM!</v>
      </c>
    </row>
    <row r="147" spans="1:26" hidden="1">
      <c r="A147" s="717">
        <v>89</v>
      </c>
      <c r="B147" s="718">
        <v>47661</v>
      </c>
      <c r="C147" s="714">
        <f t="shared" si="34"/>
        <v>312111.9947695302</v>
      </c>
      <c r="D147" s="714">
        <f t="shared" si="24"/>
        <v>54419.061579801288</v>
      </c>
      <c r="E147" s="714">
        <f t="shared" si="19"/>
        <v>257692.93318972891</v>
      </c>
      <c r="F147" s="714">
        <f t="shared" si="25"/>
        <v>13390429.626579968</v>
      </c>
      <c r="G147" s="714"/>
      <c r="H147" s="714">
        <f t="shared" si="20"/>
        <v>23</v>
      </c>
      <c r="I147" s="720">
        <f t="shared" si="26"/>
        <v>257692.93318972891</v>
      </c>
      <c r="J147" s="720">
        <f t="shared" si="21"/>
        <v>312111.9947695302</v>
      </c>
      <c r="K147" s="720">
        <f t="shared" si="22"/>
        <v>0</v>
      </c>
      <c r="L147" s="720">
        <f t="shared" si="27"/>
        <v>312111.9947695302</v>
      </c>
      <c r="M147" s="720"/>
      <c r="O147" s="717">
        <v>89</v>
      </c>
      <c r="P147" s="718">
        <v>47661</v>
      </c>
      <c r="Q147" s="714" t="e">
        <f t="shared" si="35"/>
        <v>#NUM!</v>
      </c>
      <c r="R147" s="714" t="e">
        <f t="shared" si="28"/>
        <v>#NUM!</v>
      </c>
      <c r="S147" s="714" t="e">
        <f t="shared" si="23"/>
        <v>#NUM!</v>
      </c>
      <c r="T147" s="714" t="e">
        <f t="shared" si="29"/>
        <v>#NUM!</v>
      </c>
      <c r="U147" s="714"/>
      <c r="V147" s="714">
        <f t="shared" si="30"/>
        <v>23</v>
      </c>
      <c r="W147" s="720" t="e">
        <f t="shared" si="18"/>
        <v>#NUM!</v>
      </c>
      <c r="X147" s="720" t="e">
        <f t="shared" si="31"/>
        <v>#NUM!</v>
      </c>
      <c r="Y147" s="720" t="e">
        <f t="shared" si="32"/>
        <v>#NUM!</v>
      </c>
      <c r="Z147" s="720" t="e">
        <f t="shared" si="33"/>
        <v>#NUM!</v>
      </c>
    </row>
    <row r="148" spans="1:26" hidden="1">
      <c r="A148" s="717">
        <v>90</v>
      </c>
      <c r="B148" s="718">
        <v>47693</v>
      </c>
      <c r="C148" s="714">
        <f t="shared" si="34"/>
        <v>312111.9947695302</v>
      </c>
      <c r="D148" s="714">
        <f t="shared" si="24"/>
        <v>55462.093593414116</v>
      </c>
      <c r="E148" s="714">
        <f t="shared" si="19"/>
        <v>256649.90117611608</v>
      </c>
      <c r="F148" s="714">
        <f t="shared" si="25"/>
        <v>13334967.532986553</v>
      </c>
      <c r="G148" s="714"/>
      <c r="H148" s="714">
        <f t="shared" si="20"/>
        <v>23</v>
      </c>
      <c r="I148" s="720">
        <f t="shared" si="26"/>
        <v>256649.90117611608</v>
      </c>
      <c r="J148" s="720">
        <f t="shared" si="21"/>
        <v>312111.9947695302</v>
      </c>
      <c r="K148" s="720">
        <f t="shared" si="22"/>
        <v>0</v>
      </c>
      <c r="L148" s="720">
        <f t="shared" si="27"/>
        <v>312111.9947695302</v>
      </c>
      <c r="M148" s="720"/>
      <c r="O148" s="717">
        <v>90</v>
      </c>
      <c r="P148" s="718">
        <v>47693</v>
      </c>
      <c r="Q148" s="714" t="e">
        <f t="shared" si="35"/>
        <v>#NUM!</v>
      </c>
      <c r="R148" s="714" t="e">
        <f t="shared" si="28"/>
        <v>#NUM!</v>
      </c>
      <c r="S148" s="714" t="e">
        <f t="shared" si="23"/>
        <v>#NUM!</v>
      </c>
      <c r="T148" s="714" t="e">
        <f t="shared" si="29"/>
        <v>#NUM!</v>
      </c>
      <c r="U148" s="714"/>
      <c r="V148" s="714">
        <f t="shared" si="30"/>
        <v>23</v>
      </c>
      <c r="W148" s="720" t="e">
        <f t="shared" si="18"/>
        <v>#NUM!</v>
      </c>
      <c r="X148" s="720" t="e">
        <f t="shared" si="31"/>
        <v>#NUM!</v>
      </c>
      <c r="Y148" s="720" t="e">
        <f t="shared" si="32"/>
        <v>#NUM!</v>
      </c>
      <c r="Z148" s="720" t="e">
        <f t="shared" si="33"/>
        <v>#NUM!</v>
      </c>
    </row>
    <row r="149" spans="1:26" hidden="1">
      <c r="A149" s="717">
        <v>91</v>
      </c>
      <c r="B149" s="718">
        <v>47722</v>
      </c>
      <c r="C149" s="714">
        <f t="shared" si="34"/>
        <v>312111.9947695302</v>
      </c>
      <c r="D149" s="714">
        <f t="shared" si="24"/>
        <v>56525.117053954571</v>
      </c>
      <c r="E149" s="714">
        <f t="shared" si="19"/>
        <v>255586.87771557563</v>
      </c>
      <c r="F149" s="714">
        <f t="shared" si="25"/>
        <v>13278442.415932599</v>
      </c>
      <c r="G149" s="714"/>
      <c r="H149" s="714">
        <f t="shared" si="20"/>
        <v>23</v>
      </c>
      <c r="I149" s="720">
        <f t="shared" si="26"/>
        <v>255586.87771557563</v>
      </c>
      <c r="J149" s="720">
        <f t="shared" si="21"/>
        <v>312111.9947695302</v>
      </c>
      <c r="K149" s="720">
        <f t="shared" si="22"/>
        <v>0</v>
      </c>
      <c r="L149" s="720">
        <f t="shared" si="27"/>
        <v>312111.9947695302</v>
      </c>
      <c r="M149" s="720"/>
      <c r="O149" s="717">
        <v>91</v>
      </c>
      <c r="P149" s="718">
        <v>47722</v>
      </c>
      <c r="Q149" s="714" t="e">
        <f t="shared" si="35"/>
        <v>#NUM!</v>
      </c>
      <c r="R149" s="714" t="e">
        <f t="shared" si="28"/>
        <v>#NUM!</v>
      </c>
      <c r="S149" s="714" t="e">
        <f t="shared" si="23"/>
        <v>#NUM!</v>
      </c>
      <c r="T149" s="714" t="e">
        <f t="shared" si="29"/>
        <v>#NUM!</v>
      </c>
      <c r="U149" s="714"/>
      <c r="V149" s="714">
        <f t="shared" si="30"/>
        <v>23</v>
      </c>
      <c r="W149" s="720" t="e">
        <f t="shared" si="18"/>
        <v>#NUM!</v>
      </c>
      <c r="X149" s="720" t="e">
        <f t="shared" si="31"/>
        <v>#NUM!</v>
      </c>
      <c r="Y149" s="720" t="e">
        <f t="shared" si="32"/>
        <v>#NUM!</v>
      </c>
      <c r="Z149" s="720" t="e">
        <f t="shared" si="33"/>
        <v>#NUM!</v>
      </c>
    </row>
    <row r="150" spans="1:26" hidden="1">
      <c r="A150" s="717">
        <v>92</v>
      </c>
      <c r="B150" s="718">
        <v>47753</v>
      </c>
      <c r="C150" s="714">
        <f t="shared" si="34"/>
        <v>312111.9947695302</v>
      </c>
      <c r="D150" s="714">
        <f t="shared" si="24"/>
        <v>57608.515130822023</v>
      </c>
      <c r="E150" s="714">
        <f t="shared" si="19"/>
        <v>254503.47963870817</v>
      </c>
      <c r="F150" s="714">
        <f t="shared" si="25"/>
        <v>13220833.900801778</v>
      </c>
      <c r="G150" s="714"/>
      <c r="H150" s="714">
        <f t="shared" si="20"/>
        <v>23</v>
      </c>
      <c r="I150" s="720">
        <f t="shared" si="26"/>
        <v>254503.47963870817</v>
      </c>
      <c r="J150" s="720">
        <f t="shared" si="21"/>
        <v>312111.9947695302</v>
      </c>
      <c r="K150" s="720">
        <f t="shared" si="22"/>
        <v>0</v>
      </c>
      <c r="L150" s="720">
        <f t="shared" si="27"/>
        <v>312111.9947695302</v>
      </c>
      <c r="M150" s="720"/>
      <c r="O150" s="717">
        <v>92</v>
      </c>
      <c r="P150" s="718">
        <v>47753</v>
      </c>
      <c r="Q150" s="714" t="e">
        <f t="shared" si="35"/>
        <v>#NUM!</v>
      </c>
      <c r="R150" s="714" t="e">
        <f t="shared" si="28"/>
        <v>#NUM!</v>
      </c>
      <c r="S150" s="714" t="e">
        <f t="shared" si="23"/>
        <v>#NUM!</v>
      </c>
      <c r="T150" s="714" t="e">
        <f t="shared" si="29"/>
        <v>#NUM!</v>
      </c>
      <c r="U150" s="714"/>
      <c r="V150" s="714">
        <f t="shared" si="30"/>
        <v>23</v>
      </c>
      <c r="W150" s="720" t="e">
        <f t="shared" si="18"/>
        <v>#NUM!</v>
      </c>
      <c r="X150" s="720" t="e">
        <f t="shared" si="31"/>
        <v>#NUM!</v>
      </c>
      <c r="Y150" s="720" t="e">
        <f t="shared" si="32"/>
        <v>#NUM!</v>
      </c>
      <c r="Z150" s="720" t="e">
        <f t="shared" si="33"/>
        <v>#NUM!</v>
      </c>
    </row>
    <row r="151" spans="1:26" hidden="1">
      <c r="A151" s="717">
        <v>93</v>
      </c>
      <c r="B151" s="718">
        <v>47784</v>
      </c>
      <c r="C151" s="714">
        <f t="shared" si="34"/>
        <v>312111.9947695302</v>
      </c>
      <c r="D151" s="714">
        <f t="shared" si="24"/>
        <v>58712.678337496094</v>
      </c>
      <c r="E151" s="714">
        <f t="shared" si="19"/>
        <v>253399.3164320341</v>
      </c>
      <c r="F151" s="714">
        <f t="shared" si="25"/>
        <v>13162121.222464282</v>
      </c>
      <c r="G151" s="714"/>
      <c r="H151" s="714">
        <f t="shared" si="20"/>
        <v>23</v>
      </c>
      <c r="I151" s="720">
        <f t="shared" si="26"/>
        <v>253399.3164320341</v>
      </c>
      <c r="J151" s="720">
        <f t="shared" si="21"/>
        <v>312111.9947695302</v>
      </c>
      <c r="K151" s="720">
        <f t="shared" si="22"/>
        <v>0</v>
      </c>
      <c r="L151" s="720">
        <f t="shared" si="27"/>
        <v>312111.9947695302</v>
      </c>
      <c r="M151" s="720"/>
      <c r="O151" s="717">
        <v>93</v>
      </c>
      <c r="P151" s="718">
        <v>47784</v>
      </c>
      <c r="Q151" s="714" t="e">
        <f t="shared" si="35"/>
        <v>#NUM!</v>
      </c>
      <c r="R151" s="714" t="e">
        <f t="shared" si="28"/>
        <v>#NUM!</v>
      </c>
      <c r="S151" s="714" t="e">
        <f t="shared" si="23"/>
        <v>#NUM!</v>
      </c>
      <c r="T151" s="714" t="e">
        <f t="shared" si="29"/>
        <v>#NUM!</v>
      </c>
      <c r="U151" s="714"/>
      <c r="V151" s="714">
        <f t="shared" si="30"/>
        <v>23</v>
      </c>
      <c r="W151" s="720" t="e">
        <f t="shared" si="18"/>
        <v>#NUM!</v>
      </c>
      <c r="X151" s="720" t="e">
        <f t="shared" si="31"/>
        <v>#NUM!</v>
      </c>
      <c r="Y151" s="720" t="e">
        <f t="shared" si="32"/>
        <v>#NUM!</v>
      </c>
      <c r="Z151" s="720" t="e">
        <f t="shared" si="33"/>
        <v>#NUM!</v>
      </c>
    </row>
    <row r="152" spans="1:26" hidden="1">
      <c r="A152" s="717">
        <v>94</v>
      </c>
      <c r="B152" s="718">
        <v>47814</v>
      </c>
      <c r="C152" s="714">
        <f t="shared" si="34"/>
        <v>312111.9947695302</v>
      </c>
      <c r="D152" s="714">
        <f t="shared" si="24"/>
        <v>59838.004672298121</v>
      </c>
      <c r="E152" s="714">
        <f t="shared" si="19"/>
        <v>252273.99009723208</v>
      </c>
      <c r="F152" s="714">
        <f t="shared" si="25"/>
        <v>13102283.217791984</v>
      </c>
      <c r="G152" s="714"/>
      <c r="H152" s="714">
        <f t="shared" si="20"/>
        <v>23</v>
      </c>
      <c r="I152" s="720">
        <f t="shared" si="26"/>
        <v>252273.99009723208</v>
      </c>
      <c r="J152" s="720">
        <f t="shared" si="21"/>
        <v>312111.9947695302</v>
      </c>
      <c r="K152" s="720">
        <f t="shared" si="22"/>
        <v>0</v>
      </c>
      <c r="L152" s="720">
        <f t="shared" si="27"/>
        <v>312111.9947695302</v>
      </c>
      <c r="M152" s="720"/>
      <c r="O152" s="717">
        <v>94</v>
      </c>
      <c r="P152" s="718">
        <v>47814</v>
      </c>
      <c r="Q152" s="714" t="e">
        <f t="shared" si="35"/>
        <v>#NUM!</v>
      </c>
      <c r="R152" s="714" t="e">
        <f t="shared" si="28"/>
        <v>#NUM!</v>
      </c>
      <c r="S152" s="714" t="e">
        <f t="shared" si="23"/>
        <v>#NUM!</v>
      </c>
      <c r="T152" s="714" t="e">
        <f t="shared" si="29"/>
        <v>#NUM!</v>
      </c>
      <c r="U152" s="714"/>
      <c r="V152" s="714">
        <f t="shared" si="30"/>
        <v>23</v>
      </c>
      <c r="W152" s="720" t="e">
        <f t="shared" si="18"/>
        <v>#NUM!</v>
      </c>
      <c r="X152" s="720" t="e">
        <f t="shared" si="31"/>
        <v>#NUM!</v>
      </c>
      <c r="Y152" s="720" t="e">
        <f t="shared" si="32"/>
        <v>#NUM!</v>
      </c>
      <c r="Z152" s="720" t="e">
        <f t="shared" si="33"/>
        <v>#NUM!</v>
      </c>
    </row>
    <row r="153" spans="1:26" hidden="1">
      <c r="A153" s="717">
        <v>95</v>
      </c>
      <c r="B153" s="718">
        <v>47844</v>
      </c>
      <c r="C153" s="714">
        <f t="shared" si="34"/>
        <v>312111.9947695302</v>
      </c>
      <c r="D153" s="714">
        <f t="shared" si="24"/>
        <v>60984.899761850509</v>
      </c>
      <c r="E153" s="714">
        <f t="shared" si="19"/>
        <v>251127.09500767969</v>
      </c>
      <c r="F153" s="714">
        <f t="shared" si="25"/>
        <v>13041298.318030134</v>
      </c>
      <c r="G153" s="714"/>
      <c r="H153" s="714">
        <f t="shared" si="20"/>
        <v>23</v>
      </c>
      <c r="I153" s="720">
        <f t="shared" si="26"/>
        <v>251127.09500767969</v>
      </c>
      <c r="J153" s="720">
        <f t="shared" si="21"/>
        <v>312111.9947695302</v>
      </c>
      <c r="K153" s="720">
        <f t="shared" si="22"/>
        <v>0</v>
      </c>
      <c r="L153" s="720">
        <f t="shared" si="27"/>
        <v>312111.9947695302</v>
      </c>
      <c r="M153" s="720"/>
      <c r="O153" s="717">
        <v>95</v>
      </c>
      <c r="P153" s="718">
        <v>47844</v>
      </c>
      <c r="Q153" s="714" t="e">
        <f t="shared" si="35"/>
        <v>#NUM!</v>
      </c>
      <c r="R153" s="714" t="e">
        <f t="shared" si="28"/>
        <v>#NUM!</v>
      </c>
      <c r="S153" s="714" t="e">
        <f t="shared" si="23"/>
        <v>#NUM!</v>
      </c>
      <c r="T153" s="714" t="e">
        <f t="shared" si="29"/>
        <v>#NUM!</v>
      </c>
      <c r="U153" s="714"/>
      <c r="V153" s="714">
        <f t="shared" si="30"/>
        <v>23</v>
      </c>
      <c r="W153" s="720" t="e">
        <f t="shared" si="18"/>
        <v>#NUM!</v>
      </c>
      <c r="X153" s="720" t="e">
        <f t="shared" si="31"/>
        <v>#NUM!</v>
      </c>
      <c r="Y153" s="720" t="e">
        <f t="shared" si="32"/>
        <v>#NUM!</v>
      </c>
      <c r="Z153" s="720" t="e">
        <f t="shared" si="33"/>
        <v>#NUM!</v>
      </c>
    </row>
    <row r="154" spans="1:26" hidden="1">
      <c r="A154" s="717">
        <v>96</v>
      </c>
      <c r="B154" s="718">
        <v>47875</v>
      </c>
      <c r="C154" s="714">
        <f t="shared" si="34"/>
        <v>312111.9947695302</v>
      </c>
      <c r="D154" s="714">
        <f t="shared" si="24"/>
        <v>62153.777007285942</v>
      </c>
      <c r="E154" s="714">
        <f t="shared" si="19"/>
        <v>249958.21776224425</v>
      </c>
      <c r="F154" s="714">
        <f t="shared" si="25"/>
        <v>12979144.541022848</v>
      </c>
      <c r="G154" s="714"/>
      <c r="H154" s="714">
        <f t="shared" si="20"/>
        <v>23</v>
      </c>
      <c r="I154" s="720">
        <f t="shared" si="26"/>
        <v>249958.21776224425</v>
      </c>
      <c r="J154" s="720">
        <f t="shared" si="21"/>
        <v>312111.9947695302</v>
      </c>
      <c r="K154" s="720">
        <f t="shared" si="22"/>
        <v>0</v>
      </c>
      <c r="L154" s="720">
        <f t="shared" si="27"/>
        <v>312111.9947695302</v>
      </c>
      <c r="M154" s="720"/>
      <c r="O154" s="717">
        <v>96</v>
      </c>
      <c r="P154" s="718">
        <v>47875</v>
      </c>
      <c r="Q154" s="714" t="e">
        <f t="shared" si="35"/>
        <v>#NUM!</v>
      </c>
      <c r="R154" s="714" t="e">
        <f t="shared" si="28"/>
        <v>#NUM!</v>
      </c>
      <c r="S154" s="714" t="e">
        <f t="shared" si="23"/>
        <v>#NUM!</v>
      </c>
      <c r="T154" s="714" t="e">
        <f t="shared" si="29"/>
        <v>#NUM!</v>
      </c>
      <c r="U154" s="714"/>
      <c r="V154" s="714">
        <f t="shared" si="30"/>
        <v>23</v>
      </c>
      <c r="W154" s="720" t="e">
        <f t="shared" si="18"/>
        <v>#NUM!</v>
      </c>
      <c r="X154" s="720" t="e">
        <f t="shared" si="31"/>
        <v>#NUM!</v>
      </c>
      <c r="Y154" s="720" t="e">
        <f t="shared" si="32"/>
        <v>#NUM!</v>
      </c>
      <c r="Z154" s="720" t="e">
        <f t="shared" si="33"/>
        <v>#NUM!</v>
      </c>
    </row>
    <row r="155" spans="1:26" hidden="1">
      <c r="A155" s="717">
        <v>97</v>
      </c>
      <c r="B155" s="718">
        <v>47906</v>
      </c>
      <c r="C155" s="714">
        <f t="shared" si="34"/>
        <v>312111.9947695302</v>
      </c>
      <c r="D155" s="714">
        <f t="shared" si="24"/>
        <v>63345.057733258902</v>
      </c>
      <c r="E155" s="714">
        <f t="shared" si="19"/>
        <v>248766.93703627129</v>
      </c>
      <c r="F155" s="714">
        <f t="shared" si="25"/>
        <v>12915799.48328959</v>
      </c>
      <c r="G155" s="714"/>
      <c r="H155" s="714">
        <f t="shared" si="20"/>
        <v>23</v>
      </c>
      <c r="I155" s="720">
        <f t="shared" si="26"/>
        <v>248766.93703627129</v>
      </c>
      <c r="J155" s="720">
        <f t="shared" si="21"/>
        <v>312111.9947695302</v>
      </c>
      <c r="K155" s="720">
        <f t="shared" si="22"/>
        <v>0</v>
      </c>
      <c r="L155" s="720">
        <f t="shared" si="27"/>
        <v>312111.9947695302</v>
      </c>
      <c r="M155" s="720"/>
      <c r="O155" s="717">
        <v>97</v>
      </c>
      <c r="P155" s="718">
        <v>47906</v>
      </c>
      <c r="Q155" s="714" t="e">
        <f t="shared" si="35"/>
        <v>#NUM!</v>
      </c>
      <c r="R155" s="714" t="e">
        <f t="shared" si="28"/>
        <v>#NUM!</v>
      </c>
      <c r="S155" s="714" t="e">
        <f t="shared" si="23"/>
        <v>#NUM!</v>
      </c>
      <c r="T155" s="714" t="e">
        <f t="shared" si="29"/>
        <v>#NUM!</v>
      </c>
      <c r="U155" s="714"/>
      <c r="V155" s="714">
        <f t="shared" si="30"/>
        <v>23</v>
      </c>
      <c r="W155" s="720" t="e">
        <f t="shared" si="18"/>
        <v>#NUM!</v>
      </c>
      <c r="X155" s="720" t="e">
        <f t="shared" si="31"/>
        <v>#NUM!</v>
      </c>
      <c r="Y155" s="720" t="e">
        <f t="shared" si="32"/>
        <v>#NUM!</v>
      </c>
      <c r="Z155" s="720" t="e">
        <f t="shared" si="33"/>
        <v>#NUM!</v>
      </c>
    </row>
    <row r="156" spans="1:26" hidden="1">
      <c r="A156" s="717">
        <v>98</v>
      </c>
      <c r="B156" s="718">
        <v>47934</v>
      </c>
      <c r="C156" s="714">
        <f t="shared" si="34"/>
        <v>312111.9947695302</v>
      </c>
      <c r="D156" s="714">
        <f t="shared" si="24"/>
        <v>64559.171339813067</v>
      </c>
      <c r="E156" s="714">
        <f t="shared" si="19"/>
        <v>247552.82342971713</v>
      </c>
      <c r="F156" s="714">
        <f t="shared" si="25"/>
        <v>12851240.311949776</v>
      </c>
      <c r="G156" s="714"/>
      <c r="H156" s="714">
        <f t="shared" si="20"/>
        <v>23</v>
      </c>
      <c r="I156" s="720">
        <f t="shared" si="26"/>
        <v>247552.82342971713</v>
      </c>
      <c r="J156" s="720">
        <f t="shared" si="21"/>
        <v>312111.9947695302</v>
      </c>
      <c r="K156" s="720">
        <f t="shared" si="22"/>
        <v>0</v>
      </c>
      <c r="L156" s="720">
        <f t="shared" si="27"/>
        <v>312111.9947695302</v>
      </c>
      <c r="M156" s="720"/>
      <c r="O156" s="717">
        <v>98</v>
      </c>
      <c r="P156" s="718">
        <v>47934</v>
      </c>
      <c r="Q156" s="714" t="e">
        <f t="shared" si="35"/>
        <v>#NUM!</v>
      </c>
      <c r="R156" s="714" t="e">
        <f t="shared" si="28"/>
        <v>#NUM!</v>
      </c>
      <c r="S156" s="714" t="e">
        <f t="shared" si="23"/>
        <v>#NUM!</v>
      </c>
      <c r="T156" s="714" t="e">
        <f t="shared" si="29"/>
        <v>#NUM!</v>
      </c>
      <c r="U156" s="714"/>
      <c r="V156" s="714">
        <f t="shared" si="30"/>
        <v>23</v>
      </c>
      <c r="W156" s="720" t="e">
        <f t="shared" si="18"/>
        <v>#NUM!</v>
      </c>
      <c r="X156" s="720" t="e">
        <f t="shared" si="31"/>
        <v>#NUM!</v>
      </c>
      <c r="Y156" s="720" t="e">
        <f t="shared" si="32"/>
        <v>#NUM!</v>
      </c>
      <c r="Z156" s="720" t="e">
        <f t="shared" si="33"/>
        <v>#NUM!</v>
      </c>
    </row>
    <row r="157" spans="1:26" hidden="1">
      <c r="A157" s="717">
        <v>99</v>
      </c>
      <c r="B157" s="718">
        <v>47966</v>
      </c>
      <c r="C157" s="714">
        <f t="shared" si="34"/>
        <v>312111.9947695302</v>
      </c>
      <c r="D157" s="714">
        <f t="shared" si="24"/>
        <v>65796.555457159469</v>
      </c>
      <c r="E157" s="714">
        <f t="shared" si="19"/>
        <v>246315.43931237073</v>
      </c>
      <c r="F157" s="714">
        <f t="shared" si="25"/>
        <v>12785443.756492617</v>
      </c>
      <c r="G157" s="714"/>
      <c r="H157" s="714">
        <f t="shared" si="20"/>
        <v>23</v>
      </c>
      <c r="I157" s="720">
        <f t="shared" si="26"/>
        <v>246315.43931237073</v>
      </c>
      <c r="J157" s="720">
        <f t="shared" si="21"/>
        <v>312111.9947695302</v>
      </c>
      <c r="K157" s="720">
        <f t="shared" si="22"/>
        <v>0</v>
      </c>
      <c r="L157" s="720">
        <f t="shared" si="27"/>
        <v>312111.9947695302</v>
      </c>
      <c r="M157" s="720"/>
      <c r="O157" s="717">
        <v>99</v>
      </c>
      <c r="P157" s="718">
        <v>47966</v>
      </c>
      <c r="Q157" s="714" t="e">
        <f t="shared" si="35"/>
        <v>#NUM!</v>
      </c>
      <c r="R157" s="714" t="e">
        <f t="shared" si="28"/>
        <v>#NUM!</v>
      </c>
      <c r="S157" s="714" t="e">
        <f t="shared" si="23"/>
        <v>#NUM!</v>
      </c>
      <c r="T157" s="714" t="e">
        <f t="shared" si="29"/>
        <v>#NUM!</v>
      </c>
      <c r="U157" s="714"/>
      <c r="V157" s="714">
        <f t="shared" si="30"/>
        <v>23</v>
      </c>
      <c r="W157" s="720" t="e">
        <f t="shared" si="18"/>
        <v>#NUM!</v>
      </c>
      <c r="X157" s="720" t="e">
        <f t="shared" si="31"/>
        <v>#NUM!</v>
      </c>
      <c r="Y157" s="720" t="e">
        <f t="shared" si="32"/>
        <v>#NUM!</v>
      </c>
      <c r="Z157" s="720" t="e">
        <f t="shared" si="33"/>
        <v>#NUM!</v>
      </c>
    </row>
    <row r="158" spans="1:26" hidden="1">
      <c r="A158" s="717">
        <v>100</v>
      </c>
      <c r="B158" s="718">
        <v>47995</v>
      </c>
      <c r="C158" s="714">
        <f t="shared" si="34"/>
        <v>312111.9947695302</v>
      </c>
      <c r="D158" s="714">
        <f t="shared" si="24"/>
        <v>67057.656103421672</v>
      </c>
      <c r="E158" s="714">
        <f t="shared" si="19"/>
        <v>245054.33866610852</v>
      </c>
      <c r="F158" s="714">
        <f t="shared" si="25"/>
        <v>12718386.100389196</v>
      </c>
      <c r="G158" s="714"/>
      <c r="H158" s="714">
        <f t="shared" si="20"/>
        <v>23</v>
      </c>
      <c r="I158" s="720">
        <f t="shared" si="26"/>
        <v>245054.33866610852</v>
      </c>
      <c r="J158" s="720">
        <f t="shared" si="21"/>
        <v>312111.9947695302</v>
      </c>
      <c r="K158" s="720">
        <f t="shared" si="22"/>
        <v>0</v>
      </c>
      <c r="L158" s="720">
        <f t="shared" si="27"/>
        <v>312111.9947695302</v>
      </c>
      <c r="M158" s="720"/>
      <c r="O158" s="717">
        <v>100</v>
      </c>
      <c r="P158" s="718">
        <v>47995</v>
      </c>
      <c r="Q158" s="714" t="e">
        <f t="shared" si="35"/>
        <v>#NUM!</v>
      </c>
      <c r="R158" s="714" t="e">
        <f t="shared" si="28"/>
        <v>#NUM!</v>
      </c>
      <c r="S158" s="714" t="e">
        <f t="shared" si="23"/>
        <v>#NUM!</v>
      </c>
      <c r="T158" s="714" t="e">
        <f t="shared" si="29"/>
        <v>#NUM!</v>
      </c>
      <c r="U158" s="714"/>
      <c r="V158" s="714">
        <f t="shared" si="30"/>
        <v>23</v>
      </c>
      <c r="W158" s="720" t="e">
        <f t="shared" si="18"/>
        <v>#NUM!</v>
      </c>
      <c r="X158" s="720" t="e">
        <f t="shared" si="31"/>
        <v>#NUM!</v>
      </c>
      <c r="Y158" s="720" t="e">
        <f t="shared" si="32"/>
        <v>#NUM!</v>
      </c>
      <c r="Z158" s="720" t="e">
        <f t="shared" si="33"/>
        <v>#NUM!</v>
      </c>
    </row>
    <row r="159" spans="1:26" hidden="1">
      <c r="A159" s="717">
        <v>101</v>
      </c>
      <c r="B159" s="718">
        <v>48026</v>
      </c>
      <c r="C159" s="714">
        <f t="shared" si="34"/>
        <v>312111.9947695302</v>
      </c>
      <c r="D159" s="714">
        <f t="shared" si="24"/>
        <v>68342.92784540393</v>
      </c>
      <c r="E159" s="714">
        <f t="shared" si="19"/>
        <v>243769.06692412627</v>
      </c>
      <c r="F159" s="714">
        <f t="shared" si="25"/>
        <v>12650043.172543792</v>
      </c>
      <c r="G159" s="714"/>
      <c r="H159" s="714">
        <f t="shared" si="20"/>
        <v>23</v>
      </c>
      <c r="I159" s="720">
        <f t="shared" si="26"/>
        <v>243769.06692412627</v>
      </c>
      <c r="J159" s="720">
        <f t="shared" si="21"/>
        <v>312111.9947695302</v>
      </c>
      <c r="K159" s="720">
        <f t="shared" si="22"/>
        <v>0</v>
      </c>
      <c r="L159" s="720">
        <f t="shared" si="27"/>
        <v>312111.9947695302</v>
      </c>
      <c r="M159" s="720"/>
      <c r="O159" s="717">
        <v>101</v>
      </c>
      <c r="P159" s="718">
        <v>48026</v>
      </c>
      <c r="Q159" s="714" t="e">
        <f t="shared" si="35"/>
        <v>#NUM!</v>
      </c>
      <c r="R159" s="714" t="e">
        <f t="shared" si="28"/>
        <v>#NUM!</v>
      </c>
      <c r="S159" s="714" t="e">
        <f t="shared" si="23"/>
        <v>#NUM!</v>
      </c>
      <c r="T159" s="714" t="e">
        <f t="shared" si="29"/>
        <v>#NUM!</v>
      </c>
      <c r="U159" s="714"/>
      <c r="V159" s="714">
        <f t="shared" si="30"/>
        <v>23</v>
      </c>
      <c r="W159" s="720" t="e">
        <f t="shared" si="18"/>
        <v>#NUM!</v>
      </c>
      <c r="X159" s="720" t="e">
        <f t="shared" si="31"/>
        <v>#NUM!</v>
      </c>
      <c r="Y159" s="720" t="e">
        <f t="shared" si="32"/>
        <v>#NUM!</v>
      </c>
      <c r="Z159" s="720" t="e">
        <f t="shared" si="33"/>
        <v>#NUM!</v>
      </c>
    </row>
    <row r="160" spans="1:26" hidden="1">
      <c r="A160" s="717">
        <v>102</v>
      </c>
      <c r="B160" s="718">
        <v>48057</v>
      </c>
      <c r="C160" s="714">
        <f t="shared" si="34"/>
        <v>312111.9947695302</v>
      </c>
      <c r="D160" s="714">
        <f t="shared" si="24"/>
        <v>69652.833962440811</v>
      </c>
      <c r="E160" s="714">
        <f t="shared" si="19"/>
        <v>242459.16080708939</v>
      </c>
      <c r="F160" s="714">
        <f t="shared" si="25"/>
        <v>12580390.338581352</v>
      </c>
      <c r="G160" s="714"/>
      <c r="H160" s="714">
        <f t="shared" si="20"/>
        <v>23</v>
      </c>
      <c r="I160" s="720">
        <f t="shared" si="26"/>
        <v>242459.16080708939</v>
      </c>
      <c r="J160" s="720">
        <f t="shared" si="21"/>
        <v>312111.9947695302</v>
      </c>
      <c r="K160" s="720">
        <f t="shared" si="22"/>
        <v>0</v>
      </c>
      <c r="L160" s="720">
        <f t="shared" si="27"/>
        <v>312111.9947695302</v>
      </c>
      <c r="M160" s="720"/>
      <c r="O160" s="717">
        <v>102</v>
      </c>
      <c r="P160" s="718">
        <v>48057</v>
      </c>
      <c r="Q160" s="714" t="e">
        <f t="shared" si="35"/>
        <v>#NUM!</v>
      </c>
      <c r="R160" s="714" t="e">
        <f t="shared" si="28"/>
        <v>#NUM!</v>
      </c>
      <c r="S160" s="714" t="e">
        <f t="shared" si="23"/>
        <v>#NUM!</v>
      </c>
      <c r="T160" s="714" t="e">
        <f t="shared" si="29"/>
        <v>#NUM!</v>
      </c>
      <c r="U160" s="714"/>
      <c r="V160" s="714">
        <f t="shared" si="30"/>
        <v>23</v>
      </c>
      <c r="W160" s="720" t="e">
        <f t="shared" ref="W160:W223" si="36">T159*V160%/12</f>
        <v>#NUM!</v>
      </c>
      <c r="X160" s="720" t="e">
        <f t="shared" si="31"/>
        <v>#NUM!</v>
      </c>
      <c r="Y160" s="720" t="e">
        <f t="shared" si="32"/>
        <v>#NUM!</v>
      </c>
      <c r="Z160" s="720" t="e">
        <f t="shared" si="33"/>
        <v>#NUM!</v>
      </c>
    </row>
    <row r="161" spans="1:26" hidden="1">
      <c r="A161" s="717">
        <v>103</v>
      </c>
      <c r="B161" s="718">
        <v>48087</v>
      </c>
      <c r="C161" s="714">
        <f t="shared" si="34"/>
        <v>312111.9947695302</v>
      </c>
      <c r="D161" s="714">
        <f t="shared" si="24"/>
        <v>70987.846613387606</v>
      </c>
      <c r="E161" s="714">
        <f t="shared" si="19"/>
        <v>241124.14815614259</v>
      </c>
      <c r="F161" s="714">
        <f t="shared" si="25"/>
        <v>12509402.491967963</v>
      </c>
      <c r="G161" s="714"/>
      <c r="H161" s="714">
        <f t="shared" si="20"/>
        <v>23</v>
      </c>
      <c r="I161" s="720">
        <f t="shared" si="26"/>
        <v>241124.14815614259</v>
      </c>
      <c r="J161" s="720">
        <f t="shared" si="21"/>
        <v>312111.9947695302</v>
      </c>
      <c r="K161" s="720">
        <f t="shared" si="22"/>
        <v>0</v>
      </c>
      <c r="L161" s="720">
        <f t="shared" si="27"/>
        <v>312111.9947695302</v>
      </c>
      <c r="M161" s="720"/>
      <c r="O161" s="717">
        <v>103</v>
      </c>
      <c r="P161" s="718">
        <v>48087</v>
      </c>
      <c r="Q161" s="714" t="e">
        <f t="shared" si="35"/>
        <v>#NUM!</v>
      </c>
      <c r="R161" s="714" t="e">
        <f t="shared" si="28"/>
        <v>#NUM!</v>
      </c>
      <c r="S161" s="714" t="e">
        <f t="shared" si="23"/>
        <v>#NUM!</v>
      </c>
      <c r="T161" s="714" t="e">
        <f t="shared" si="29"/>
        <v>#NUM!</v>
      </c>
      <c r="U161" s="714"/>
      <c r="V161" s="714">
        <f t="shared" si="30"/>
        <v>23</v>
      </c>
      <c r="W161" s="720" t="e">
        <f t="shared" si="36"/>
        <v>#NUM!</v>
      </c>
      <c r="X161" s="720" t="e">
        <f t="shared" si="31"/>
        <v>#NUM!</v>
      </c>
      <c r="Y161" s="720" t="e">
        <f t="shared" si="32"/>
        <v>#NUM!</v>
      </c>
      <c r="Z161" s="720" t="e">
        <f t="shared" si="33"/>
        <v>#NUM!</v>
      </c>
    </row>
    <row r="162" spans="1:26" hidden="1">
      <c r="A162" s="717">
        <v>104</v>
      </c>
      <c r="B162" s="718">
        <v>48120</v>
      </c>
      <c r="C162" s="714">
        <f t="shared" si="34"/>
        <v>312111.9947695302</v>
      </c>
      <c r="D162" s="714">
        <f t="shared" si="24"/>
        <v>72348.447006810893</v>
      </c>
      <c r="E162" s="714">
        <f t="shared" si="19"/>
        <v>239763.5477627193</v>
      </c>
      <c r="F162" s="714">
        <f t="shared" si="25"/>
        <v>12437054.044961153</v>
      </c>
      <c r="G162" s="714"/>
      <c r="H162" s="714">
        <f t="shared" si="20"/>
        <v>23</v>
      </c>
      <c r="I162" s="720">
        <f t="shared" si="26"/>
        <v>239763.5477627193</v>
      </c>
      <c r="J162" s="720">
        <f t="shared" si="21"/>
        <v>312111.9947695302</v>
      </c>
      <c r="K162" s="720">
        <f t="shared" si="22"/>
        <v>0</v>
      </c>
      <c r="L162" s="720">
        <f t="shared" si="27"/>
        <v>312111.9947695302</v>
      </c>
      <c r="M162" s="720"/>
      <c r="O162" s="717">
        <v>104</v>
      </c>
      <c r="P162" s="718">
        <v>48120</v>
      </c>
      <c r="Q162" s="714" t="e">
        <f t="shared" si="35"/>
        <v>#NUM!</v>
      </c>
      <c r="R162" s="714" t="e">
        <f t="shared" si="28"/>
        <v>#NUM!</v>
      </c>
      <c r="S162" s="714" t="e">
        <f t="shared" si="23"/>
        <v>#NUM!</v>
      </c>
      <c r="T162" s="714" t="e">
        <f t="shared" si="29"/>
        <v>#NUM!</v>
      </c>
      <c r="U162" s="714"/>
      <c r="V162" s="714">
        <f t="shared" si="30"/>
        <v>23</v>
      </c>
      <c r="W162" s="720" t="e">
        <f t="shared" si="36"/>
        <v>#NUM!</v>
      </c>
      <c r="X162" s="720" t="e">
        <f t="shared" si="31"/>
        <v>#NUM!</v>
      </c>
      <c r="Y162" s="720" t="e">
        <f t="shared" si="32"/>
        <v>#NUM!</v>
      </c>
      <c r="Z162" s="720" t="e">
        <f t="shared" si="33"/>
        <v>#NUM!</v>
      </c>
    </row>
    <row r="163" spans="1:26" hidden="1">
      <c r="A163" s="717">
        <v>105</v>
      </c>
      <c r="B163" s="718">
        <v>48148</v>
      </c>
      <c r="C163" s="714">
        <f t="shared" si="34"/>
        <v>312111.9947695302</v>
      </c>
      <c r="D163" s="714">
        <f t="shared" si="24"/>
        <v>73735.125574441423</v>
      </c>
      <c r="E163" s="714">
        <f t="shared" si="19"/>
        <v>238376.86919508877</v>
      </c>
      <c r="F163" s="714">
        <f t="shared" si="25"/>
        <v>12363318.919386711</v>
      </c>
      <c r="G163" s="714"/>
      <c r="H163" s="714">
        <f t="shared" si="20"/>
        <v>23</v>
      </c>
      <c r="I163" s="720">
        <f t="shared" si="26"/>
        <v>238376.86919508877</v>
      </c>
      <c r="J163" s="720">
        <f t="shared" si="21"/>
        <v>312111.9947695302</v>
      </c>
      <c r="K163" s="720">
        <f t="shared" si="22"/>
        <v>0</v>
      </c>
      <c r="L163" s="720">
        <f t="shared" si="27"/>
        <v>312111.9947695302</v>
      </c>
      <c r="M163" s="720"/>
      <c r="O163" s="717">
        <v>105</v>
      </c>
      <c r="P163" s="718">
        <v>48148</v>
      </c>
      <c r="Q163" s="714" t="e">
        <f t="shared" si="35"/>
        <v>#NUM!</v>
      </c>
      <c r="R163" s="714" t="e">
        <f t="shared" si="28"/>
        <v>#NUM!</v>
      </c>
      <c r="S163" s="714" t="e">
        <f t="shared" si="23"/>
        <v>#NUM!</v>
      </c>
      <c r="T163" s="714" t="e">
        <f t="shared" si="29"/>
        <v>#NUM!</v>
      </c>
      <c r="U163" s="714"/>
      <c r="V163" s="714">
        <f t="shared" si="30"/>
        <v>23</v>
      </c>
      <c r="W163" s="720" t="e">
        <f t="shared" si="36"/>
        <v>#NUM!</v>
      </c>
      <c r="X163" s="720" t="e">
        <f t="shared" si="31"/>
        <v>#NUM!</v>
      </c>
      <c r="Y163" s="720" t="e">
        <f t="shared" si="32"/>
        <v>#NUM!</v>
      </c>
      <c r="Z163" s="720" t="e">
        <f t="shared" si="33"/>
        <v>#NUM!</v>
      </c>
    </row>
    <row r="164" spans="1:26" hidden="1">
      <c r="A164" s="717">
        <v>106</v>
      </c>
      <c r="B164" s="718">
        <v>48179</v>
      </c>
      <c r="C164" s="714">
        <f t="shared" si="34"/>
        <v>312111.9947695302</v>
      </c>
      <c r="D164" s="714">
        <f t="shared" si="24"/>
        <v>75148.382147951575</v>
      </c>
      <c r="E164" s="714">
        <f t="shared" si="19"/>
        <v>236963.61262157862</v>
      </c>
      <c r="F164" s="714">
        <f t="shared" si="25"/>
        <v>12288170.53723876</v>
      </c>
      <c r="G164" s="714"/>
      <c r="H164" s="714">
        <f t="shared" si="20"/>
        <v>23</v>
      </c>
      <c r="I164" s="720">
        <f t="shared" si="26"/>
        <v>236963.61262157862</v>
      </c>
      <c r="J164" s="720">
        <f t="shared" si="21"/>
        <v>312111.9947695302</v>
      </c>
      <c r="K164" s="720">
        <f t="shared" si="22"/>
        <v>0</v>
      </c>
      <c r="L164" s="720">
        <f t="shared" si="27"/>
        <v>312111.9947695302</v>
      </c>
      <c r="M164" s="720"/>
      <c r="O164" s="717">
        <v>106</v>
      </c>
      <c r="P164" s="718">
        <v>48179</v>
      </c>
      <c r="Q164" s="714" t="e">
        <f t="shared" si="35"/>
        <v>#NUM!</v>
      </c>
      <c r="R164" s="714" t="e">
        <f t="shared" si="28"/>
        <v>#NUM!</v>
      </c>
      <c r="S164" s="714" t="e">
        <f t="shared" si="23"/>
        <v>#NUM!</v>
      </c>
      <c r="T164" s="714" t="e">
        <f t="shared" si="29"/>
        <v>#NUM!</v>
      </c>
      <c r="U164" s="714"/>
      <c r="V164" s="714">
        <f t="shared" si="30"/>
        <v>23</v>
      </c>
      <c r="W164" s="720" t="e">
        <f t="shared" si="36"/>
        <v>#NUM!</v>
      </c>
      <c r="X164" s="720" t="e">
        <f t="shared" si="31"/>
        <v>#NUM!</v>
      </c>
      <c r="Y164" s="720" t="e">
        <f t="shared" si="32"/>
        <v>#NUM!</v>
      </c>
      <c r="Z164" s="720" t="e">
        <f t="shared" si="33"/>
        <v>#NUM!</v>
      </c>
    </row>
    <row r="165" spans="1:26" hidden="1">
      <c r="A165" s="717">
        <v>107</v>
      </c>
      <c r="B165" s="718">
        <v>48211</v>
      </c>
      <c r="C165" s="714">
        <f t="shared" si="34"/>
        <v>312111.9947695302</v>
      </c>
      <c r="D165" s="714">
        <f t="shared" si="24"/>
        <v>76588.726139120612</v>
      </c>
      <c r="E165" s="714">
        <f t="shared" si="19"/>
        <v>235523.26863040958</v>
      </c>
      <c r="F165" s="714">
        <f t="shared" si="25"/>
        <v>12211581.811099639</v>
      </c>
      <c r="G165" s="714"/>
      <c r="H165" s="714">
        <f t="shared" si="20"/>
        <v>23</v>
      </c>
      <c r="I165" s="720">
        <f t="shared" si="26"/>
        <v>235523.26863040958</v>
      </c>
      <c r="J165" s="720">
        <f t="shared" si="21"/>
        <v>312111.9947695302</v>
      </c>
      <c r="K165" s="720">
        <f t="shared" si="22"/>
        <v>0</v>
      </c>
      <c r="L165" s="720">
        <f t="shared" si="27"/>
        <v>312111.9947695302</v>
      </c>
      <c r="M165" s="720"/>
      <c r="O165" s="717">
        <v>107</v>
      </c>
      <c r="P165" s="718">
        <v>48211</v>
      </c>
      <c r="Q165" s="714" t="e">
        <f t="shared" si="35"/>
        <v>#NUM!</v>
      </c>
      <c r="R165" s="714" t="e">
        <f t="shared" si="28"/>
        <v>#NUM!</v>
      </c>
      <c r="S165" s="714" t="e">
        <f t="shared" si="23"/>
        <v>#NUM!</v>
      </c>
      <c r="T165" s="714" t="e">
        <f t="shared" si="29"/>
        <v>#NUM!</v>
      </c>
      <c r="U165" s="714"/>
      <c r="V165" s="714">
        <f t="shared" si="30"/>
        <v>23</v>
      </c>
      <c r="W165" s="720" t="e">
        <f t="shared" si="36"/>
        <v>#NUM!</v>
      </c>
      <c r="X165" s="720" t="e">
        <f t="shared" si="31"/>
        <v>#NUM!</v>
      </c>
      <c r="Y165" s="720" t="e">
        <f t="shared" si="32"/>
        <v>#NUM!</v>
      </c>
      <c r="Z165" s="720" t="e">
        <f t="shared" si="33"/>
        <v>#NUM!</v>
      </c>
    </row>
    <row r="166" spans="1:26" hidden="1">
      <c r="A166" s="717">
        <v>108</v>
      </c>
      <c r="B166" s="718">
        <v>48240</v>
      </c>
      <c r="C166" s="714">
        <f t="shared" si="34"/>
        <v>312111.9947695302</v>
      </c>
      <c r="D166" s="714">
        <f t="shared" si="24"/>
        <v>78056.676723453769</v>
      </c>
      <c r="E166" s="714">
        <f t="shared" si="19"/>
        <v>234055.31804607643</v>
      </c>
      <c r="F166" s="714">
        <f t="shared" si="25"/>
        <v>12133525.134376185</v>
      </c>
      <c r="G166" s="714"/>
      <c r="H166" s="714">
        <f t="shared" si="20"/>
        <v>23</v>
      </c>
      <c r="I166" s="720">
        <f t="shared" si="26"/>
        <v>234055.31804607643</v>
      </c>
      <c r="J166" s="720">
        <f t="shared" si="21"/>
        <v>312111.9947695302</v>
      </c>
      <c r="K166" s="720">
        <f t="shared" si="22"/>
        <v>0</v>
      </c>
      <c r="L166" s="720">
        <f t="shared" si="27"/>
        <v>312111.9947695302</v>
      </c>
      <c r="M166" s="720"/>
      <c r="O166" s="717">
        <v>108</v>
      </c>
      <c r="P166" s="718">
        <v>48240</v>
      </c>
      <c r="Q166" s="714" t="e">
        <f t="shared" si="35"/>
        <v>#NUM!</v>
      </c>
      <c r="R166" s="714" t="e">
        <f t="shared" si="28"/>
        <v>#NUM!</v>
      </c>
      <c r="S166" s="714" t="e">
        <f t="shared" si="23"/>
        <v>#NUM!</v>
      </c>
      <c r="T166" s="714" t="e">
        <f t="shared" si="29"/>
        <v>#NUM!</v>
      </c>
      <c r="U166" s="714"/>
      <c r="V166" s="714">
        <f t="shared" si="30"/>
        <v>23</v>
      </c>
      <c r="W166" s="720" t="e">
        <f t="shared" si="36"/>
        <v>#NUM!</v>
      </c>
      <c r="X166" s="720" t="e">
        <f t="shared" si="31"/>
        <v>#NUM!</v>
      </c>
      <c r="Y166" s="720" t="e">
        <f t="shared" si="32"/>
        <v>#NUM!</v>
      </c>
      <c r="Z166" s="720" t="e">
        <f t="shared" si="33"/>
        <v>#NUM!</v>
      </c>
    </row>
    <row r="167" spans="1:26" hidden="1">
      <c r="A167" s="717">
        <v>109</v>
      </c>
      <c r="B167" s="718">
        <v>48271</v>
      </c>
      <c r="C167" s="714">
        <f t="shared" si="34"/>
        <v>312111.9947695302</v>
      </c>
      <c r="D167" s="714">
        <f t="shared" si="24"/>
        <v>79552.763027319976</v>
      </c>
      <c r="E167" s="714">
        <f t="shared" si="19"/>
        <v>232559.23174221022</v>
      </c>
      <c r="F167" s="714">
        <f t="shared" si="25"/>
        <v>12053972.371348865</v>
      </c>
      <c r="G167" s="714"/>
      <c r="H167" s="714">
        <f t="shared" si="20"/>
        <v>23</v>
      </c>
      <c r="I167" s="720">
        <f t="shared" si="26"/>
        <v>232559.23174221022</v>
      </c>
      <c r="J167" s="720">
        <f t="shared" si="21"/>
        <v>312111.9947695302</v>
      </c>
      <c r="K167" s="720">
        <f t="shared" si="22"/>
        <v>0</v>
      </c>
      <c r="L167" s="720">
        <f t="shared" si="27"/>
        <v>312111.9947695302</v>
      </c>
      <c r="M167" s="720"/>
      <c r="O167" s="717">
        <v>109</v>
      </c>
      <c r="P167" s="718">
        <v>48271</v>
      </c>
      <c r="Q167" s="714" t="e">
        <f t="shared" si="35"/>
        <v>#NUM!</v>
      </c>
      <c r="R167" s="714" t="e">
        <f t="shared" si="28"/>
        <v>#NUM!</v>
      </c>
      <c r="S167" s="714" t="e">
        <f t="shared" si="23"/>
        <v>#NUM!</v>
      </c>
      <c r="T167" s="714" t="e">
        <f t="shared" si="29"/>
        <v>#NUM!</v>
      </c>
      <c r="U167" s="714"/>
      <c r="V167" s="714">
        <f t="shared" si="30"/>
        <v>23</v>
      </c>
      <c r="W167" s="720" t="e">
        <f t="shared" si="36"/>
        <v>#NUM!</v>
      </c>
      <c r="X167" s="720" t="e">
        <f t="shared" si="31"/>
        <v>#NUM!</v>
      </c>
      <c r="Y167" s="720" t="e">
        <f t="shared" si="32"/>
        <v>#NUM!</v>
      </c>
      <c r="Z167" s="720" t="e">
        <f t="shared" si="33"/>
        <v>#NUM!</v>
      </c>
    </row>
    <row r="168" spans="1:26" hidden="1">
      <c r="A168" s="717">
        <v>110</v>
      </c>
      <c r="B168" s="718">
        <v>48302</v>
      </c>
      <c r="C168" s="714">
        <f t="shared" si="34"/>
        <v>312111.9947695302</v>
      </c>
      <c r="D168" s="714">
        <f t="shared" si="24"/>
        <v>81077.524318676937</v>
      </c>
      <c r="E168" s="714">
        <f t="shared" si="19"/>
        <v>231034.47045085326</v>
      </c>
      <c r="F168" s="714">
        <f t="shared" si="25"/>
        <v>11972894.847030189</v>
      </c>
      <c r="G168" s="714"/>
      <c r="H168" s="714">
        <f t="shared" si="20"/>
        <v>23</v>
      </c>
      <c r="I168" s="720">
        <f t="shared" si="26"/>
        <v>231034.47045085326</v>
      </c>
      <c r="J168" s="720">
        <f t="shared" si="21"/>
        <v>312111.9947695302</v>
      </c>
      <c r="K168" s="720">
        <f t="shared" si="22"/>
        <v>0</v>
      </c>
      <c r="L168" s="720">
        <f t="shared" si="27"/>
        <v>312111.9947695302</v>
      </c>
      <c r="M168" s="720"/>
      <c r="O168" s="717">
        <v>110</v>
      </c>
      <c r="P168" s="718">
        <v>48302</v>
      </c>
      <c r="Q168" s="714" t="e">
        <f t="shared" si="35"/>
        <v>#NUM!</v>
      </c>
      <c r="R168" s="714" t="e">
        <f t="shared" si="28"/>
        <v>#NUM!</v>
      </c>
      <c r="S168" s="714" t="e">
        <f t="shared" si="23"/>
        <v>#NUM!</v>
      </c>
      <c r="T168" s="714" t="e">
        <f t="shared" si="29"/>
        <v>#NUM!</v>
      </c>
      <c r="U168" s="714"/>
      <c r="V168" s="714">
        <f t="shared" si="30"/>
        <v>23</v>
      </c>
      <c r="W168" s="720" t="e">
        <f t="shared" si="36"/>
        <v>#NUM!</v>
      </c>
      <c r="X168" s="720" t="e">
        <f t="shared" si="31"/>
        <v>#NUM!</v>
      </c>
      <c r="Y168" s="720" t="e">
        <f t="shared" si="32"/>
        <v>#NUM!</v>
      </c>
      <c r="Z168" s="720" t="e">
        <f t="shared" si="33"/>
        <v>#NUM!</v>
      </c>
    </row>
    <row r="169" spans="1:26" hidden="1">
      <c r="A169" s="717">
        <v>111</v>
      </c>
      <c r="B169" s="718">
        <v>48331</v>
      </c>
      <c r="C169" s="714">
        <f t="shared" si="34"/>
        <v>312111.9947695302</v>
      </c>
      <c r="D169" s="714">
        <f t="shared" si="24"/>
        <v>82631.510201451572</v>
      </c>
      <c r="E169" s="714">
        <f t="shared" si="19"/>
        <v>229480.48456807862</v>
      </c>
      <c r="F169" s="714">
        <f t="shared" si="25"/>
        <v>11890263.336828737</v>
      </c>
      <c r="G169" s="714"/>
      <c r="H169" s="714">
        <f t="shared" si="20"/>
        <v>23</v>
      </c>
      <c r="I169" s="720">
        <f t="shared" si="26"/>
        <v>229480.48456807862</v>
      </c>
      <c r="J169" s="720">
        <f t="shared" si="21"/>
        <v>312111.9947695302</v>
      </c>
      <c r="K169" s="720">
        <f t="shared" si="22"/>
        <v>0</v>
      </c>
      <c r="L169" s="720">
        <f t="shared" si="27"/>
        <v>312111.9947695302</v>
      </c>
      <c r="M169" s="720"/>
      <c r="O169" s="717">
        <v>111</v>
      </c>
      <c r="P169" s="718">
        <v>48331</v>
      </c>
      <c r="Q169" s="714" t="e">
        <f t="shared" si="35"/>
        <v>#NUM!</v>
      </c>
      <c r="R169" s="714" t="e">
        <f t="shared" si="28"/>
        <v>#NUM!</v>
      </c>
      <c r="S169" s="714" t="e">
        <f t="shared" si="23"/>
        <v>#NUM!</v>
      </c>
      <c r="T169" s="714" t="e">
        <f t="shared" si="29"/>
        <v>#NUM!</v>
      </c>
      <c r="U169" s="714"/>
      <c r="V169" s="714">
        <f t="shared" si="30"/>
        <v>23</v>
      </c>
      <c r="W169" s="720" t="e">
        <f t="shared" si="36"/>
        <v>#NUM!</v>
      </c>
      <c r="X169" s="720" t="e">
        <f t="shared" si="31"/>
        <v>#NUM!</v>
      </c>
      <c r="Y169" s="720" t="e">
        <f t="shared" si="32"/>
        <v>#NUM!</v>
      </c>
      <c r="Z169" s="720" t="e">
        <f t="shared" si="33"/>
        <v>#NUM!</v>
      </c>
    </row>
    <row r="170" spans="1:26" hidden="1">
      <c r="A170" s="717">
        <v>112</v>
      </c>
      <c r="B170" s="718">
        <v>48361</v>
      </c>
      <c r="C170" s="714">
        <f t="shared" si="34"/>
        <v>312111.9947695302</v>
      </c>
      <c r="D170" s="714">
        <f t="shared" si="24"/>
        <v>84215.280813646066</v>
      </c>
      <c r="E170" s="714">
        <f t="shared" si="19"/>
        <v>227896.71395588413</v>
      </c>
      <c r="F170" s="714">
        <f t="shared" si="25"/>
        <v>11806048.056015091</v>
      </c>
      <c r="G170" s="714"/>
      <c r="H170" s="714">
        <f t="shared" si="20"/>
        <v>23</v>
      </c>
      <c r="I170" s="720">
        <f t="shared" si="26"/>
        <v>227896.71395588413</v>
      </c>
      <c r="J170" s="720">
        <f t="shared" si="21"/>
        <v>312111.9947695302</v>
      </c>
      <c r="K170" s="720">
        <f t="shared" si="22"/>
        <v>0</v>
      </c>
      <c r="L170" s="720">
        <f t="shared" si="27"/>
        <v>312111.9947695302</v>
      </c>
      <c r="M170" s="720"/>
      <c r="O170" s="717">
        <v>112</v>
      </c>
      <c r="P170" s="718">
        <v>48361</v>
      </c>
      <c r="Q170" s="714" t="e">
        <f t="shared" si="35"/>
        <v>#NUM!</v>
      </c>
      <c r="R170" s="714" t="e">
        <f t="shared" si="28"/>
        <v>#NUM!</v>
      </c>
      <c r="S170" s="714" t="e">
        <f t="shared" si="23"/>
        <v>#NUM!</v>
      </c>
      <c r="T170" s="714" t="e">
        <f t="shared" si="29"/>
        <v>#NUM!</v>
      </c>
      <c r="U170" s="714"/>
      <c r="V170" s="714">
        <f t="shared" si="30"/>
        <v>23</v>
      </c>
      <c r="W170" s="720" t="e">
        <f t="shared" si="36"/>
        <v>#NUM!</v>
      </c>
      <c r="X170" s="720" t="e">
        <f t="shared" si="31"/>
        <v>#NUM!</v>
      </c>
      <c r="Y170" s="720" t="e">
        <f t="shared" si="32"/>
        <v>#NUM!</v>
      </c>
      <c r="Z170" s="720" t="e">
        <f t="shared" si="33"/>
        <v>#NUM!</v>
      </c>
    </row>
    <row r="171" spans="1:26" hidden="1">
      <c r="A171" s="717">
        <v>113</v>
      </c>
      <c r="B171" s="718">
        <v>48393</v>
      </c>
      <c r="C171" s="714">
        <f t="shared" si="34"/>
        <v>312111.9947695302</v>
      </c>
      <c r="D171" s="714">
        <f t="shared" si="24"/>
        <v>85829.407029240945</v>
      </c>
      <c r="E171" s="714">
        <f t="shared" si="19"/>
        <v>226282.58774028925</v>
      </c>
      <c r="F171" s="714">
        <f t="shared" si="25"/>
        <v>11720218.64898585</v>
      </c>
      <c r="G171" s="714"/>
      <c r="H171" s="714">
        <f t="shared" si="20"/>
        <v>23</v>
      </c>
      <c r="I171" s="720">
        <f t="shared" si="26"/>
        <v>226282.58774028925</v>
      </c>
      <c r="J171" s="720">
        <f t="shared" si="21"/>
        <v>312111.9947695302</v>
      </c>
      <c r="K171" s="720">
        <f t="shared" si="22"/>
        <v>0</v>
      </c>
      <c r="L171" s="720">
        <f t="shared" si="27"/>
        <v>312111.9947695302</v>
      </c>
      <c r="M171" s="720"/>
      <c r="O171" s="717">
        <v>113</v>
      </c>
      <c r="P171" s="718">
        <v>48393</v>
      </c>
      <c r="Q171" s="714" t="e">
        <f t="shared" si="35"/>
        <v>#NUM!</v>
      </c>
      <c r="R171" s="714" t="e">
        <f t="shared" si="28"/>
        <v>#NUM!</v>
      </c>
      <c r="S171" s="714" t="e">
        <f t="shared" si="23"/>
        <v>#NUM!</v>
      </c>
      <c r="T171" s="714" t="e">
        <f t="shared" si="29"/>
        <v>#NUM!</v>
      </c>
      <c r="U171" s="714"/>
      <c r="V171" s="714">
        <f t="shared" si="30"/>
        <v>23</v>
      </c>
      <c r="W171" s="720" t="e">
        <f t="shared" si="36"/>
        <v>#NUM!</v>
      </c>
      <c r="X171" s="720" t="e">
        <f t="shared" si="31"/>
        <v>#NUM!</v>
      </c>
      <c r="Y171" s="720" t="e">
        <f t="shared" si="32"/>
        <v>#NUM!</v>
      </c>
      <c r="Z171" s="720" t="e">
        <f t="shared" si="33"/>
        <v>#NUM!</v>
      </c>
    </row>
    <row r="172" spans="1:26" hidden="1">
      <c r="A172" s="717">
        <v>114</v>
      </c>
      <c r="B172" s="718">
        <v>48422</v>
      </c>
      <c r="C172" s="714">
        <f t="shared" si="34"/>
        <v>312111.9947695302</v>
      </c>
      <c r="D172" s="714">
        <f t="shared" si="24"/>
        <v>87474.470663968066</v>
      </c>
      <c r="E172" s="714">
        <f t="shared" si="19"/>
        <v>224637.52410556213</v>
      </c>
      <c r="F172" s="714">
        <f t="shared" si="25"/>
        <v>11632744.178321881</v>
      </c>
      <c r="G172" s="714"/>
      <c r="H172" s="714">
        <f t="shared" si="20"/>
        <v>23</v>
      </c>
      <c r="I172" s="720">
        <f t="shared" si="26"/>
        <v>224637.52410556213</v>
      </c>
      <c r="J172" s="720">
        <f t="shared" si="21"/>
        <v>312111.9947695302</v>
      </c>
      <c r="K172" s="720">
        <f t="shared" si="22"/>
        <v>0</v>
      </c>
      <c r="L172" s="720">
        <f t="shared" si="27"/>
        <v>312111.9947695302</v>
      </c>
      <c r="M172" s="720"/>
      <c r="O172" s="717">
        <v>114</v>
      </c>
      <c r="P172" s="718">
        <v>48422</v>
      </c>
      <c r="Q172" s="714" t="e">
        <f t="shared" si="35"/>
        <v>#NUM!</v>
      </c>
      <c r="R172" s="714" t="e">
        <f t="shared" si="28"/>
        <v>#NUM!</v>
      </c>
      <c r="S172" s="714" t="e">
        <f t="shared" si="23"/>
        <v>#NUM!</v>
      </c>
      <c r="T172" s="714" t="e">
        <f t="shared" si="29"/>
        <v>#NUM!</v>
      </c>
      <c r="U172" s="714"/>
      <c r="V172" s="714">
        <f t="shared" si="30"/>
        <v>23</v>
      </c>
      <c r="W172" s="720" t="e">
        <f t="shared" si="36"/>
        <v>#NUM!</v>
      </c>
      <c r="X172" s="720" t="e">
        <f t="shared" si="31"/>
        <v>#NUM!</v>
      </c>
      <c r="Y172" s="720" t="e">
        <f t="shared" si="32"/>
        <v>#NUM!</v>
      </c>
      <c r="Z172" s="720" t="e">
        <f t="shared" si="33"/>
        <v>#NUM!</v>
      </c>
    </row>
    <row r="173" spans="1:26" hidden="1">
      <c r="A173" s="717">
        <v>115</v>
      </c>
      <c r="B173" s="718">
        <v>48453</v>
      </c>
      <c r="C173" s="714">
        <f t="shared" si="34"/>
        <v>312111.9947695302</v>
      </c>
      <c r="D173" s="714">
        <f t="shared" si="24"/>
        <v>89151.064685027435</v>
      </c>
      <c r="E173" s="714">
        <f t="shared" si="19"/>
        <v>222960.93008450276</v>
      </c>
      <c r="F173" s="714">
        <f t="shared" si="25"/>
        <v>11543593.113636853</v>
      </c>
      <c r="G173" s="714"/>
      <c r="H173" s="714">
        <f t="shared" si="20"/>
        <v>23</v>
      </c>
      <c r="I173" s="720">
        <f t="shared" si="26"/>
        <v>222960.93008450276</v>
      </c>
      <c r="J173" s="720">
        <f t="shared" si="21"/>
        <v>312111.9947695302</v>
      </c>
      <c r="K173" s="720">
        <f t="shared" si="22"/>
        <v>0</v>
      </c>
      <c r="L173" s="720">
        <f t="shared" si="27"/>
        <v>312111.9947695302</v>
      </c>
      <c r="M173" s="720"/>
      <c r="O173" s="717">
        <v>115</v>
      </c>
      <c r="P173" s="718">
        <v>48453</v>
      </c>
      <c r="Q173" s="714" t="e">
        <f t="shared" si="35"/>
        <v>#NUM!</v>
      </c>
      <c r="R173" s="714" t="e">
        <f t="shared" si="28"/>
        <v>#NUM!</v>
      </c>
      <c r="S173" s="714" t="e">
        <f t="shared" si="23"/>
        <v>#NUM!</v>
      </c>
      <c r="T173" s="714" t="e">
        <f t="shared" si="29"/>
        <v>#NUM!</v>
      </c>
      <c r="U173" s="714"/>
      <c r="V173" s="714">
        <f t="shared" si="30"/>
        <v>23</v>
      </c>
      <c r="W173" s="720" t="e">
        <f t="shared" si="36"/>
        <v>#NUM!</v>
      </c>
      <c r="X173" s="720" t="e">
        <f t="shared" si="31"/>
        <v>#NUM!</v>
      </c>
      <c r="Y173" s="720" t="e">
        <f t="shared" si="32"/>
        <v>#NUM!</v>
      </c>
      <c r="Z173" s="720" t="e">
        <f t="shared" si="33"/>
        <v>#NUM!</v>
      </c>
    </row>
    <row r="174" spans="1:26" hidden="1">
      <c r="A174" s="717">
        <v>116</v>
      </c>
      <c r="B174" s="718">
        <v>48484</v>
      </c>
      <c r="C174" s="714">
        <f t="shared" si="34"/>
        <v>312111.9947695302</v>
      </c>
      <c r="D174" s="714">
        <f t="shared" si="24"/>
        <v>90859.793424823845</v>
      </c>
      <c r="E174" s="714">
        <f t="shared" si="19"/>
        <v>221252.20134470635</v>
      </c>
      <c r="F174" s="714">
        <f t="shared" si="25"/>
        <v>11452733.320212029</v>
      </c>
      <c r="G174" s="714"/>
      <c r="H174" s="714">
        <f t="shared" si="20"/>
        <v>23</v>
      </c>
      <c r="I174" s="720">
        <f t="shared" si="26"/>
        <v>221252.20134470635</v>
      </c>
      <c r="J174" s="720">
        <f t="shared" si="21"/>
        <v>312111.9947695302</v>
      </c>
      <c r="K174" s="720">
        <f t="shared" si="22"/>
        <v>0</v>
      </c>
      <c r="L174" s="720">
        <f t="shared" si="27"/>
        <v>312111.9947695302</v>
      </c>
      <c r="M174" s="720"/>
      <c r="O174" s="717">
        <v>116</v>
      </c>
      <c r="P174" s="718">
        <v>48484</v>
      </c>
      <c r="Q174" s="714" t="e">
        <f t="shared" si="35"/>
        <v>#NUM!</v>
      </c>
      <c r="R174" s="714" t="e">
        <f t="shared" si="28"/>
        <v>#NUM!</v>
      </c>
      <c r="S174" s="714" t="e">
        <f t="shared" si="23"/>
        <v>#NUM!</v>
      </c>
      <c r="T174" s="714" t="e">
        <f t="shared" si="29"/>
        <v>#NUM!</v>
      </c>
      <c r="U174" s="714"/>
      <c r="V174" s="714">
        <f t="shared" si="30"/>
        <v>23</v>
      </c>
      <c r="W174" s="720" t="e">
        <f t="shared" si="36"/>
        <v>#NUM!</v>
      </c>
      <c r="X174" s="720" t="e">
        <f t="shared" si="31"/>
        <v>#NUM!</v>
      </c>
      <c r="Y174" s="720" t="e">
        <f t="shared" si="32"/>
        <v>#NUM!</v>
      </c>
      <c r="Z174" s="720" t="e">
        <f t="shared" si="33"/>
        <v>#NUM!</v>
      </c>
    </row>
    <row r="175" spans="1:26" hidden="1">
      <c r="A175" s="717">
        <v>117</v>
      </c>
      <c r="B175" s="718">
        <v>48514</v>
      </c>
      <c r="C175" s="714">
        <f t="shared" si="34"/>
        <v>312111.9947695302</v>
      </c>
      <c r="D175" s="714">
        <f t="shared" si="24"/>
        <v>92601.272798799619</v>
      </c>
      <c r="E175" s="714">
        <f t="shared" si="19"/>
        <v>219510.72197073058</v>
      </c>
      <c r="F175" s="714">
        <f t="shared" si="25"/>
        <v>11360132.04741323</v>
      </c>
      <c r="G175" s="714"/>
      <c r="H175" s="714">
        <f t="shared" si="20"/>
        <v>23</v>
      </c>
      <c r="I175" s="720">
        <f t="shared" si="26"/>
        <v>219510.72197073058</v>
      </c>
      <c r="J175" s="720">
        <f t="shared" si="21"/>
        <v>312111.9947695302</v>
      </c>
      <c r="K175" s="720">
        <f t="shared" si="22"/>
        <v>0</v>
      </c>
      <c r="L175" s="720">
        <f t="shared" si="27"/>
        <v>312111.9947695302</v>
      </c>
      <c r="M175" s="720"/>
      <c r="O175" s="717">
        <v>117</v>
      </c>
      <c r="P175" s="718">
        <v>48514</v>
      </c>
      <c r="Q175" s="714" t="e">
        <f t="shared" si="35"/>
        <v>#NUM!</v>
      </c>
      <c r="R175" s="714" t="e">
        <f t="shared" si="28"/>
        <v>#NUM!</v>
      </c>
      <c r="S175" s="714" t="e">
        <f t="shared" si="23"/>
        <v>#NUM!</v>
      </c>
      <c r="T175" s="714" t="e">
        <f t="shared" si="29"/>
        <v>#NUM!</v>
      </c>
      <c r="U175" s="714"/>
      <c r="V175" s="714">
        <f t="shared" si="30"/>
        <v>23</v>
      </c>
      <c r="W175" s="720" t="e">
        <f t="shared" si="36"/>
        <v>#NUM!</v>
      </c>
      <c r="X175" s="720" t="e">
        <f t="shared" si="31"/>
        <v>#NUM!</v>
      </c>
      <c r="Y175" s="720" t="e">
        <f t="shared" si="32"/>
        <v>#NUM!</v>
      </c>
      <c r="Z175" s="720" t="e">
        <f t="shared" si="33"/>
        <v>#NUM!</v>
      </c>
    </row>
    <row r="176" spans="1:26" hidden="1">
      <c r="A176" s="717">
        <v>118</v>
      </c>
      <c r="B176" s="718">
        <v>48547</v>
      </c>
      <c r="C176" s="714">
        <f t="shared" si="34"/>
        <v>312111.9947695302</v>
      </c>
      <c r="D176" s="714">
        <f t="shared" si="24"/>
        <v>94376.130527443282</v>
      </c>
      <c r="E176" s="714">
        <f t="shared" si="19"/>
        <v>217735.86424208691</v>
      </c>
      <c r="F176" s="714">
        <f t="shared" si="25"/>
        <v>11265755.916885786</v>
      </c>
      <c r="G176" s="714"/>
      <c r="H176" s="714">
        <f t="shared" si="20"/>
        <v>23</v>
      </c>
      <c r="I176" s="720">
        <f t="shared" si="26"/>
        <v>217735.86424208691</v>
      </c>
      <c r="J176" s="720">
        <f t="shared" si="21"/>
        <v>312111.9947695302</v>
      </c>
      <c r="K176" s="720">
        <f t="shared" si="22"/>
        <v>0</v>
      </c>
      <c r="L176" s="720">
        <f t="shared" si="27"/>
        <v>312111.9947695302</v>
      </c>
      <c r="M176" s="720"/>
      <c r="O176" s="717">
        <v>118</v>
      </c>
      <c r="P176" s="718">
        <v>48547</v>
      </c>
      <c r="Q176" s="714" t="e">
        <f t="shared" si="35"/>
        <v>#NUM!</v>
      </c>
      <c r="R176" s="714" t="e">
        <f t="shared" si="28"/>
        <v>#NUM!</v>
      </c>
      <c r="S176" s="714" t="e">
        <f t="shared" si="23"/>
        <v>#NUM!</v>
      </c>
      <c r="T176" s="714" t="e">
        <f t="shared" si="29"/>
        <v>#NUM!</v>
      </c>
      <c r="U176" s="714"/>
      <c r="V176" s="714">
        <f t="shared" si="30"/>
        <v>23</v>
      </c>
      <c r="W176" s="720" t="e">
        <f t="shared" si="36"/>
        <v>#NUM!</v>
      </c>
      <c r="X176" s="720" t="e">
        <f t="shared" si="31"/>
        <v>#NUM!</v>
      </c>
      <c r="Y176" s="720" t="e">
        <f t="shared" si="32"/>
        <v>#NUM!</v>
      </c>
      <c r="Z176" s="720" t="e">
        <f t="shared" si="33"/>
        <v>#NUM!</v>
      </c>
    </row>
    <row r="177" spans="1:26" hidden="1">
      <c r="A177" s="717">
        <v>119</v>
      </c>
      <c r="B177" s="718">
        <v>48575</v>
      </c>
      <c r="C177" s="714">
        <f t="shared" si="34"/>
        <v>312111.9947695302</v>
      </c>
      <c r="D177" s="714">
        <f t="shared" si="24"/>
        <v>96185.006362552609</v>
      </c>
      <c r="E177" s="714">
        <f t="shared" si="19"/>
        <v>215926.98840697759</v>
      </c>
      <c r="F177" s="714">
        <f t="shared" si="25"/>
        <v>11169570.910523234</v>
      </c>
      <c r="G177" s="714"/>
      <c r="H177" s="714">
        <f t="shared" si="20"/>
        <v>23</v>
      </c>
      <c r="I177" s="720">
        <f t="shared" si="26"/>
        <v>215926.98840697759</v>
      </c>
      <c r="J177" s="720">
        <f t="shared" si="21"/>
        <v>312111.9947695302</v>
      </c>
      <c r="K177" s="720">
        <f t="shared" si="22"/>
        <v>0</v>
      </c>
      <c r="L177" s="720">
        <f t="shared" si="27"/>
        <v>312111.9947695302</v>
      </c>
      <c r="M177" s="720"/>
      <c r="O177" s="717">
        <v>119</v>
      </c>
      <c r="P177" s="718">
        <v>48575</v>
      </c>
      <c r="Q177" s="714" t="e">
        <f t="shared" si="35"/>
        <v>#NUM!</v>
      </c>
      <c r="R177" s="714" t="e">
        <f t="shared" si="28"/>
        <v>#NUM!</v>
      </c>
      <c r="S177" s="714" t="e">
        <f t="shared" si="23"/>
        <v>#NUM!</v>
      </c>
      <c r="T177" s="714" t="e">
        <f t="shared" si="29"/>
        <v>#NUM!</v>
      </c>
      <c r="U177" s="714"/>
      <c r="V177" s="714">
        <f t="shared" si="30"/>
        <v>23</v>
      </c>
      <c r="W177" s="720" t="e">
        <f t="shared" si="36"/>
        <v>#NUM!</v>
      </c>
      <c r="X177" s="720" t="e">
        <f t="shared" si="31"/>
        <v>#NUM!</v>
      </c>
      <c r="Y177" s="720" t="e">
        <f t="shared" si="32"/>
        <v>#NUM!</v>
      </c>
      <c r="Z177" s="720" t="e">
        <f t="shared" si="33"/>
        <v>#NUM!</v>
      </c>
    </row>
    <row r="178" spans="1:26" hidden="1">
      <c r="A178" s="717">
        <v>120</v>
      </c>
      <c r="B178" s="718">
        <v>48606</v>
      </c>
      <c r="C178" s="714">
        <f t="shared" si="34"/>
        <v>312111.9947695302</v>
      </c>
      <c r="D178" s="714">
        <f t="shared" si="24"/>
        <v>98028.552317834867</v>
      </c>
      <c r="E178" s="714">
        <f t="shared" si="19"/>
        <v>214083.44245169533</v>
      </c>
      <c r="F178" s="714">
        <f t="shared" si="25"/>
        <v>11071542.358205399</v>
      </c>
      <c r="G178" s="714"/>
      <c r="H178" s="714">
        <f t="shared" si="20"/>
        <v>23</v>
      </c>
      <c r="I178" s="720">
        <f t="shared" si="26"/>
        <v>214083.44245169533</v>
      </c>
      <c r="J178" s="720">
        <f t="shared" si="21"/>
        <v>312111.9947695302</v>
      </c>
      <c r="K178" s="720">
        <f t="shared" si="22"/>
        <v>0</v>
      </c>
      <c r="L178" s="720">
        <f t="shared" si="27"/>
        <v>312111.9947695302</v>
      </c>
      <c r="M178" s="720"/>
      <c r="O178" s="717">
        <v>120</v>
      </c>
      <c r="P178" s="718">
        <v>48606</v>
      </c>
      <c r="Q178" s="714" t="e">
        <f t="shared" si="35"/>
        <v>#NUM!</v>
      </c>
      <c r="R178" s="714" t="e">
        <f t="shared" si="28"/>
        <v>#NUM!</v>
      </c>
      <c r="S178" s="714" t="e">
        <f t="shared" si="23"/>
        <v>#NUM!</v>
      </c>
      <c r="T178" s="714" t="e">
        <f t="shared" si="29"/>
        <v>#NUM!</v>
      </c>
      <c r="U178" s="714"/>
      <c r="V178" s="714">
        <f t="shared" si="30"/>
        <v>23</v>
      </c>
      <c r="W178" s="720" t="e">
        <f t="shared" si="36"/>
        <v>#NUM!</v>
      </c>
      <c r="X178" s="720" t="e">
        <f t="shared" si="31"/>
        <v>#NUM!</v>
      </c>
      <c r="Y178" s="720" t="e">
        <f t="shared" si="32"/>
        <v>#NUM!</v>
      </c>
      <c r="Z178" s="720" t="e">
        <f t="shared" si="33"/>
        <v>#NUM!</v>
      </c>
    </row>
    <row r="179" spans="1:26" hidden="1">
      <c r="A179" s="717">
        <v>121</v>
      </c>
      <c r="B179" s="718">
        <v>48638</v>
      </c>
      <c r="C179" s="714">
        <f t="shared" si="34"/>
        <v>312111.9947695302</v>
      </c>
      <c r="D179" s="714">
        <f t="shared" si="24"/>
        <v>99907.432903926732</v>
      </c>
      <c r="E179" s="714">
        <f t="shared" si="19"/>
        <v>212204.56186560346</v>
      </c>
      <c r="F179" s="714">
        <f t="shared" si="25"/>
        <v>10971634.925301472</v>
      </c>
      <c r="G179" s="714"/>
      <c r="H179" s="714">
        <f t="shared" si="20"/>
        <v>23</v>
      </c>
      <c r="I179" s="720">
        <f t="shared" si="26"/>
        <v>212204.56186560346</v>
      </c>
      <c r="J179" s="720">
        <f t="shared" si="21"/>
        <v>312111.9947695302</v>
      </c>
      <c r="K179" s="720">
        <f t="shared" si="22"/>
        <v>0</v>
      </c>
      <c r="L179" s="720">
        <f t="shared" si="27"/>
        <v>312111.9947695302</v>
      </c>
      <c r="M179" s="720"/>
      <c r="O179" s="717">
        <v>121</v>
      </c>
      <c r="P179" s="718">
        <v>48638</v>
      </c>
      <c r="Q179" s="714" t="e">
        <f t="shared" si="35"/>
        <v>#NUM!</v>
      </c>
      <c r="R179" s="714" t="e">
        <f t="shared" si="28"/>
        <v>#NUM!</v>
      </c>
      <c r="S179" s="714" t="e">
        <f t="shared" si="23"/>
        <v>#NUM!</v>
      </c>
      <c r="T179" s="714" t="e">
        <f t="shared" si="29"/>
        <v>#NUM!</v>
      </c>
      <c r="U179" s="714"/>
      <c r="V179" s="714">
        <f t="shared" si="30"/>
        <v>23</v>
      </c>
      <c r="W179" s="720" t="e">
        <f t="shared" si="36"/>
        <v>#NUM!</v>
      </c>
      <c r="X179" s="720" t="e">
        <f t="shared" si="31"/>
        <v>#NUM!</v>
      </c>
      <c r="Y179" s="720" t="e">
        <f t="shared" si="32"/>
        <v>#NUM!</v>
      </c>
      <c r="Z179" s="720" t="e">
        <f t="shared" si="33"/>
        <v>#NUM!</v>
      </c>
    </row>
    <row r="180" spans="1:26" hidden="1">
      <c r="A180" s="717">
        <v>122</v>
      </c>
      <c r="B180" s="718">
        <v>48666</v>
      </c>
      <c r="C180" s="714">
        <f t="shared" si="34"/>
        <v>312111.9947695302</v>
      </c>
      <c r="D180" s="714">
        <f t="shared" si="24"/>
        <v>101822.32536791865</v>
      </c>
      <c r="E180" s="714">
        <f t="shared" si="19"/>
        <v>210289.66940161155</v>
      </c>
      <c r="F180" s="714">
        <f t="shared" si="25"/>
        <v>10869812.599933553</v>
      </c>
      <c r="G180" s="714"/>
      <c r="H180" s="714">
        <f t="shared" si="20"/>
        <v>23</v>
      </c>
      <c r="I180" s="720">
        <f t="shared" si="26"/>
        <v>210289.66940161155</v>
      </c>
      <c r="J180" s="720">
        <f t="shared" si="21"/>
        <v>312111.9947695302</v>
      </c>
      <c r="K180" s="720">
        <f t="shared" si="22"/>
        <v>0</v>
      </c>
      <c r="L180" s="720">
        <f t="shared" si="27"/>
        <v>312111.9947695302</v>
      </c>
      <c r="M180" s="720"/>
      <c r="O180" s="717">
        <v>122</v>
      </c>
      <c r="P180" s="718">
        <v>48666</v>
      </c>
      <c r="Q180" s="714" t="e">
        <f t="shared" si="35"/>
        <v>#NUM!</v>
      </c>
      <c r="R180" s="714" t="e">
        <f t="shared" si="28"/>
        <v>#NUM!</v>
      </c>
      <c r="S180" s="714" t="e">
        <f t="shared" si="23"/>
        <v>#NUM!</v>
      </c>
      <c r="T180" s="714" t="e">
        <f t="shared" si="29"/>
        <v>#NUM!</v>
      </c>
      <c r="U180" s="714"/>
      <c r="V180" s="714">
        <f t="shared" si="30"/>
        <v>23</v>
      </c>
      <c r="W180" s="720" t="e">
        <f t="shared" si="36"/>
        <v>#NUM!</v>
      </c>
      <c r="X180" s="720" t="e">
        <f t="shared" si="31"/>
        <v>#NUM!</v>
      </c>
      <c r="Y180" s="720" t="e">
        <f t="shared" si="32"/>
        <v>#NUM!</v>
      </c>
      <c r="Z180" s="720" t="e">
        <f t="shared" si="33"/>
        <v>#NUM!</v>
      </c>
    </row>
    <row r="181" spans="1:26" hidden="1">
      <c r="A181" s="717">
        <v>123</v>
      </c>
      <c r="B181" s="718">
        <v>48696</v>
      </c>
      <c r="C181" s="714">
        <f t="shared" si="34"/>
        <v>312111.9947695302</v>
      </c>
      <c r="D181" s="714">
        <f t="shared" si="24"/>
        <v>103773.9199374704</v>
      </c>
      <c r="E181" s="714">
        <f t="shared" si="19"/>
        <v>208338.07483205979</v>
      </c>
      <c r="F181" s="714">
        <f t="shared" si="25"/>
        <v>10766038.679996083</v>
      </c>
      <c r="G181" s="714"/>
      <c r="H181" s="714">
        <f t="shared" si="20"/>
        <v>23</v>
      </c>
      <c r="I181" s="720">
        <f t="shared" si="26"/>
        <v>208338.07483205979</v>
      </c>
      <c r="J181" s="720">
        <f t="shared" si="21"/>
        <v>312111.9947695302</v>
      </c>
      <c r="K181" s="720">
        <f t="shared" si="22"/>
        <v>0</v>
      </c>
      <c r="L181" s="720">
        <f t="shared" si="27"/>
        <v>312111.9947695302</v>
      </c>
      <c r="M181" s="720"/>
      <c r="O181" s="717">
        <v>123</v>
      </c>
      <c r="P181" s="718">
        <v>48696</v>
      </c>
      <c r="Q181" s="714" t="e">
        <f t="shared" si="35"/>
        <v>#NUM!</v>
      </c>
      <c r="R181" s="714" t="e">
        <f t="shared" si="28"/>
        <v>#NUM!</v>
      </c>
      <c r="S181" s="714" t="e">
        <f t="shared" si="23"/>
        <v>#NUM!</v>
      </c>
      <c r="T181" s="714" t="e">
        <f t="shared" si="29"/>
        <v>#NUM!</v>
      </c>
      <c r="U181" s="714"/>
      <c r="V181" s="714">
        <f t="shared" si="30"/>
        <v>23</v>
      </c>
      <c r="W181" s="720" t="e">
        <f t="shared" si="36"/>
        <v>#NUM!</v>
      </c>
      <c r="X181" s="720" t="e">
        <f t="shared" si="31"/>
        <v>#NUM!</v>
      </c>
      <c r="Y181" s="720" t="e">
        <f t="shared" si="32"/>
        <v>#NUM!</v>
      </c>
      <c r="Z181" s="720" t="e">
        <f t="shared" si="33"/>
        <v>#NUM!</v>
      </c>
    </row>
    <row r="182" spans="1:26" hidden="1">
      <c r="A182" s="717">
        <v>124</v>
      </c>
      <c r="B182" s="718">
        <v>48726</v>
      </c>
      <c r="C182" s="714">
        <f t="shared" si="34"/>
        <v>312111.9947695302</v>
      </c>
      <c r="D182" s="714">
        <f t="shared" si="24"/>
        <v>105762.92006960529</v>
      </c>
      <c r="E182" s="714">
        <f t="shared" si="19"/>
        <v>206349.07469992491</v>
      </c>
      <c r="F182" s="714">
        <f t="shared" si="25"/>
        <v>10660275.759926477</v>
      </c>
      <c r="G182" s="714"/>
      <c r="H182" s="714">
        <f t="shared" si="20"/>
        <v>23</v>
      </c>
      <c r="I182" s="720">
        <f t="shared" si="26"/>
        <v>206349.07469992491</v>
      </c>
      <c r="J182" s="720">
        <f t="shared" si="21"/>
        <v>312111.9947695302</v>
      </c>
      <c r="K182" s="720">
        <f t="shared" si="22"/>
        <v>0</v>
      </c>
      <c r="L182" s="720">
        <f t="shared" si="27"/>
        <v>312111.9947695302</v>
      </c>
      <c r="M182" s="720"/>
      <c r="O182" s="717">
        <v>124</v>
      </c>
      <c r="P182" s="718">
        <v>48726</v>
      </c>
      <c r="Q182" s="714" t="e">
        <f t="shared" si="35"/>
        <v>#NUM!</v>
      </c>
      <c r="R182" s="714" t="e">
        <f t="shared" si="28"/>
        <v>#NUM!</v>
      </c>
      <c r="S182" s="714" t="e">
        <f t="shared" si="23"/>
        <v>#NUM!</v>
      </c>
      <c r="T182" s="714" t="e">
        <f t="shared" si="29"/>
        <v>#NUM!</v>
      </c>
      <c r="U182" s="714"/>
      <c r="V182" s="714">
        <f t="shared" si="30"/>
        <v>23</v>
      </c>
      <c r="W182" s="720" t="e">
        <f t="shared" si="36"/>
        <v>#NUM!</v>
      </c>
      <c r="X182" s="720" t="e">
        <f t="shared" si="31"/>
        <v>#NUM!</v>
      </c>
      <c r="Y182" s="720" t="e">
        <f t="shared" si="32"/>
        <v>#NUM!</v>
      </c>
      <c r="Z182" s="720" t="e">
        <f t="shared" si="33"/>
        <v>#NUM!</v>
      </c>
    </row>
    <row r="183" spans="1:26" hidden="1">
      <c r="A183" s="717">
        <v>125</v>
      </c>
      <c r="B183" s="718">
        <v>48757</v>
      </c>
      <c r="C183" s="714">
        <f t="shared" si="34"/>
        <v>312111.9947695302</v>
      </c>
      <c r="D183" s="714">
        <f t="shared" si="24"/>
        <v>107790.0427042727</v>
      </c>
      <c r="E183" s="714">
        <f t="shared" si="19"/>
        <v>204321.9520652575</v>
      </c>
      <c r="F183" s="714">
        <f t="shared" si="25"/>
        <v>10552485.717222204</v>
      </c>
      <c r="G183" s="714"/>
      <c r="H183" s="714">
        <f t="shared" si="20"/>
        <v>23</v>
      </c>
      <c r="I183" s="720">
        <f t="shared" si="26"/>
        <v>204321.9520652575</v>
      </c>
      <c r="J183" s="720">
        <f t="shared" si="21"/>
        <v>312111.9947695302</v>
      </c>
      <c r="K183" s="720">
        <f t="shared" si="22"/>
        <v>0</v>
      </c>
      <c r="L183" s="720">
        <f t="shared" si="27"/>
        <v>312111.9947695302</v>
      </c>
      <c r="M183" s="720"/>
      <c r="O183" s="717">
        <v>125</v>
      </c>
      <c r="P183" s="718">
        <v>48757</v>
      </c>
      <c r="Q183" s="714" t="e">
        <f t="shared" si="35"/>
        <v>#NUM!</v>
      </c>
      <c r="R183" s="714" t="e">
        <f t="shared" si="28"/>
        <v>#NUM!</v>
      </c>
      <c r="S183" s="714" t="e">
        <f t="shared" si="23"/>
        <v>#NUM!</v>
      </c>
      <c r="T183" s="714" t="e">
        <f t="shared" si="29"/>
        <v>#NUM!</v>
      </c>
      <c r="U183" s="714"/>
      <c r="V183" s="714">
        <f t="shared" si="30"/>
        <v>23</v>
      </c>
      <c r="W183" s="720" t="e">
        <f t="shared" si="36"/>
        <v>#NUM!</v>
      </c>
      <c r="X183" s="720" t="e">
        <f t="shared" si="31"/>
        <v>#NUM!</v>
      </c>
      <c r="Y183" s="720" t="e">
        <f t="shared" si="32"/>
        <v>#NUM!</v>
      </c>
      <c r="Z183" s="720" t="e">
        <f t="shared" si="33"/>
        <v>#NUM!</v>
      </c>
    </row>
    <row r="184" spans="1:26" hidden="1">
      <c r="A184" s="717">
        <v>126</v>
      </c>
      <c r="B184" s="718">
        <v>48787</v>
      </c>
      <c r="C184" s="714">
        <f t="shared" si="34"/>
        <v>312111.9947695302</v>
      </c>
      <c r="D184" s="714">
        <f t="shared" si="24"/>
        <v>109856.01852277125</v>
      </c>
      <c r="E184" s="714">
        <f t="shared" si="19"/>
        <v>202255.97624675895</v>
      </c>
      <c r="F184" s="714">
        <f t="shared" si="25"/>
        <v>10442629.698699433</v>
      </c>
      <c r="G184" s="714"/>
      <c r="H184" s="714">
        <f t="shared" si="20"/>
        <v>23</v>
      </c>
      <c r="I184" s="720">
        <f t="shared" si="26"/>
        <v>202255.97624675895</v>
      </c>
      <c r="J184" s="720">
        <f t="shared" si="21"/>
        <v>312111.9947695302</v>
      </c>
      <c r="K184" s="720">
        <f t="shared" si="22"/>
        <v>0</v>
      </c>
      <c r="L184" s="720">
        <f t="shared" si="27"/>
        <v>312111.9947695302</v>
      </c>
      <c r="M184" s="720"/>
      <c r="O184" s="717">
        <v>126</v>
      </c>
      <c r="P184" s="718">
        <v>48787</v>
      </c>
      <c r="Q184" s="714" t="e">
        <f t="shared" si="35"/>
        <v>#NUM!</v>
      </c>
      <c r="R184" s="714" t="e">
        <f t="shared" si="28"/>
        <v>#NUM!</v>
      </c>
      <c r="S184" s="714" t="e">
        <f t="shared" si="23"/>
        <v>#NUM!</v>
      </c>
      <c r="T184" s="714" t="e">
        <f t="shared" si="29"/>
        <v>#NUM!</v>
      </c>
      <c r="U184" s="714"/>
      <c r="V184" s="714">
        <f t="shared" si="30"/>
        <v>23</v>
      </c>
      <c r="W184" s="720" t="e">
        <f t="shared" si="36"/>
        <v>#NUM!</v>
      </c>
      <c r="X184" s="720" t="e">
        <f t="shared" si="31"/>
        <v>#NUM!</v>
      </c>
      <c r="Y184" s="720" t="e">
        <f t="shared" si="32"/>
        <v>#NUM!</v>
      </c>
      <c r="Z184" s="720" t="e">
        <f t="shared" si="33"/>
        <v>#NUM!</v>
      </c>
    </row>
    <row r="185" spans="1:26" hidden="1">
      <c r="A185" s="717">
        <v>127</v>
      </c>
      <c r="B185" s="718">
        <v>48820</v>
      </c>
      <c r="C185" s="714">
        <f t="shared" si="34"/>
        <v>312111.9947695302</v>
      </c>
      <c r="D185" s="714">
        <f t="shared" si="24"/>
        <v>111961.5922111244</v>
      </c>
      <c r="E185" s="714">
        <f t="shared" si="19"/>
        <v>200150.4025584058</v>
      </c>
      <c r="F185" s="714">
        <f t="shared" si="25"/>
        <v>10330668.10648831</v>
      </c>
      <c r="G185" s="714"/>
      <c r="H185" s="714">
        <f t="shared" si="20"/>
        <v>23</v>
      </c>
      <c r="I185" s="720">
        <f t="shared" si="26"/>
        <v>200150.4025584058</v>
      </c>
      <c r="J185" s="720">
        <f t="shared" si="21"/>
        <v>312111.9947695302</v>
      </c>
      <c r="K185" s="720">
        <f t="shared" si="22"/>
        <v>0</v>
      </c>
      <c r="L185" s="720">
        <f t="shared" si="27"/>
        <v>312111.9947695302</v>
      </c>
      <c r="M185" s="720"/>
      <c r="O185" s="717">
        <v>127</v>
      </c>
      <c r="P185" s="718">
        <v>48820</v>
      </c>
      <c r="Q185" s="714" t="e">
        <f t="shared" si="35"/>
        <v>#NUM!</v>
      </c>
      <c r="R185" s="714" t="e">
        <f t="shared" si="28"/>
        <v>#NUM!</v>
      </c>
      <c r="S185" s="714" t="e">
        <f t="shared" si="23"/>
        <v>#NUM!</v>
      </c>
      <c r="T185" s="714" t="e">
        <f t="shared" si="29"/>
        <v>#NUM!</v>
      </c>
      <c r="U185" s="714"/>
      <c r="V185" s="714">
        <f t="shared" si="30"/>
        <v>23</v>
      </c>
      <c r="W185" s="720" t="e">
        <f t="shared" si="36"/>
        <v>#NUM!</v>
      </c>
      <c r="X185" s="720" t="e">
        <f t="shared" si="31"/>
        <v>#NUM!</v>
      </c>
      <c r="Y185" s="720" t="e">
        <f t="shared" si="32"/>
        <v>#NUM!</v>
      </c>
      <c r="Z185" s="720" t="e">
        <f t="shared" si="33"/>
        <v>#NUM!</v>
      </c>
    </row>
    <row r="186" spans="1:26" hidden="1">
      <c r="A186" s="717">
        <v>128</v>
      </c>
      <c r="B186" s="718">
        <v>48849</v>
      </c>
      <c r="C186" s="714">
        <f t="shared" si="34"/>
        <v>312111.9947695302</v>
      </c>
      <c r="D186" s="714">
        <f t="shared" si="24"/>
        <v>114107.52272850423</v>
      </c>
      <c r="E186" s="714">
        <f t="shared" si="19"/>
        <v>198004.47204102596</v>
      </c>
      <c r="F186" s="714">
        <f t="shared" si="25"/>
        <v>10216560.583759805</v>
      </c>
      <c r="G186" s="714"/>
      <c r="H186" s="714">
        <f t="shared" si="20"/>
        <v>23</v>
      </c>
      <c r="I186" s="720">
        <f t="shared" si="26"/>
        <v>198004.47204102596</v>
      </c>
      <c r="J186" s="720">
        <f t="shared" si="21"/>
        <v>312111.9947695302</v>
      </c>
      <c r="K186" s="720">
        <f t="shared" si="22"/>
        <v>0</v>
      </c>
      <c r="L186" s="720">
        <f t="shared" si="27"/>
        <v>312111.9947695302</v>
      </c>
      <c r="M186" s="720"/>
      <c r="O186" s="717">
        <v>128</v>
      </c>
      <c r="P186" s="718">
        <v>48849</v>
      </c>
      <c r="Q186" s="714" t="e">
        <f t="shared" si="35"/>
        <v>#NUM!</v>
      </c>
      <c r="R186" s="714" t="e">
        <f t="shared" si="28"/>
        <v>#NUM!</v>
      </c>
      <c r="S186" s="714" t="e">
        <f t="shared" si="23"/>
        <v>#NUM!</v>
      </c>
      <c r="T186" s="714" t="e">
        <f t="shared" si="29"/>
        <v>#NUM!</v>
      </c>
      <c r="U186" s="714"/>
      <c r="V186" s="714">
        <f t="shared" si="30"/>
        <v>23</v>
      </c>
      <c r="W186" s="720" t="e">
        <f t="shared" si="36"/>
        <v>#NUM!</v>
      </c>
      <c r="X186" s="720" t="e">
        <f t="shared" si="31"/>
        <v>#NUM!</v>
      </c>
      <c r="Y186" s="720" t="e">
        <f t="shared" si="32"/>
        <v>#NUM!</v>
      </c>
      <c r="Z186" s="720" t="e">
        <f t="shared" si="33"/>
        <v>#NUM!</v>
      </c>
    </row>
    <row r="187" spans="1:26" hidden="1">
      <c r="A187" s="717">
        <v>129</v>
      </c>
      <c r="B187" s="718">
        <v>48879</v>
      </c>
      <c r="C187" s="714">
        <f t="shared" si="34"/>
        <v>312111.9947695302</v>
      </c>
      <c r="D187" s="714">
        <f t="shared" si="24"/>
        <v>116294.58358080059</v>
      </c>
      <c r="E187" s="714">
        <f t="shared" ref="E187:E250" si="37">F186*$K$41%/12</f>
        <v>195817.4111887296</v>
      </c>
      <c r="F187" s="714">
        <f t="shared" si="25"/>
        <v>10100266.000179004</v>
      </c>
      <c r="G187" s="714"/>
      <c r="H187" s="714">
        <f t="shared" ref="H187:H250" si="38">IF(A187&lt;=$I$42,$K$42,IF(A187&lt;=$I$43,$K$43,IF(A187&lt;=$I$44,$K$44,$K$45)))</f>
        <v>23</v>
      </c>
      <c r="I187" s="720">
        <f t="shared" si="26"/>
        <v>195817.4111887296</v>
      </c>
      <c r="J187" s="720">
        <f t="shared" ref="J187:J250" si="39">D187+I187</f>
        <v>312111.9947695302</v>
      </c>
      <c r="K187" s="720">
        <f t="shared" ref="K187:K250" si="40">J187-C187</f>
        <v>0</v>
      </c>
      <c r="L187" s="720">
        <f t="shared" si="27"/>
        <v>312111.9947695302</v>
      </c>
      <c r="M187" s="720"/>
      <c r="O187" s="717">
        <v>129</v>
      </c>
      <c r="P187" s="718">
        <v>48879</v>
      </c>
      <c r="Q187" s="714" t="e">
        <f t="shared" si="35"/>
        <v>#NUM!</v>
      </c>
      <c r="R187" s="714" t="e">
        <f t="shared" si="28"/>
        <v>#NUM!</v>
      </c>
      <c r="S187" s="714" t="e">
        <f t="shared" ref="S187:S250" si="41">T186*$K$41%/12</f>
        <v>#NUM!</v>
      </c>
      <c r="T187" s="714" t="e">
        <f t="shared" si="29"/>
        <v>#NUM!</v>
      </c>
      <c r="U187" s="714"/>
      <c r="V187" s="714">
        <f t="shared" si="30"/>
        <v>23</v>
      </c>
      <c r="W187" s="720" t="e">
        <f t="shared" si="36"/>
        <v>#NUM!</v>
      </c>
      <c r="X187" s="720" t="e">
        <f t="shared" si="31"/>
        <v>#NUM!</v>
      </c>
      <c r="Y187" s="720" t="e">
        <f t="shared" si="32"/>
        <v>#NUM!</v>
      </c>
      <c r="Z187" s="720" t="e">
        <f t="shared" si="33"/>
        <v>#NUM!</v>
      </c>
    </row>
    <row r="188" spans="1:26" hidden="1">
      <c r="A188" s="717">
        <v>130</v>
      </c>
      <c r="B188" s="718">
        <v>48911</v>
      </c>
      <c r="C188" s="714">
        <f t="shared" si="34"/>
        <v>312111.9947695302</v>
      </c>
      <c r="D188" s="714">
        <f t="shared" ref="D188:D251" si="42">C188-E188</f>
        <v>118523.56309943259</v>
      </c>
      <c r="E188" s="714">
        <f t="shared" si="37"/>
        <v>193588.43167009761</v>
      </c>
      <c r="F188" s="714">
        <f t="shared" ref="F188:F251" si="43">F187-D188</f>
        <v>9981742.4370795712</v>
      </c>
      <c r="G188" s="714"/>
      <c r="H188" s="714">
        <f t="shared" si="38"/>
        <v>23</v>
      </c>
      <c r="I188" s="720">
        <f t="shared" ref="I188:I251" si="44">F187*H188%/12</f>
        <v>193588.43167009761</v>
      </c>
      <c r="J188" s="720">
        <f t="shared" si="39"/>
        <v>312111.9947695302</v>
      </c>
      <c r="K188" s="720">
        <f t="shared" si="40"/>
        <v>0</v>
      </c>
      <c r="L188" s="720">
        <f t="shared" ref="L188:L251" si="45">J188+IF(A188=$K$50,F188,0)</f>
        <v>312111.9947695302</v>
      </c>
      <c r="M188" s="720"/>
      <c r="O188" s="717">
        <v>130</v>
      </c>
      <c r="P188" s="718">
        <v>48911</v>
      </c>
      <c r="Q188" s="714" t="e">
        <f t="shared" si="35"/>
        <v>#NUM!</v>
      </c>
      <c r="R188" s="714" t="e">
        <f t="shared" ref="R188:R251" si="46">Q188-S188</f>
        <v>#NUM!</v>
      </c>
      <c r="S188" s="714" t="e">
        <f t="shared" si="41"/>
        <v>#NUM!</v>
      </c>
      <c r="T188" s="714" t="e">
        <f t="shared" ref="T188:T251" si="47">T187-R188</f>
        <v>#NUM!</v>
      </c>
      <c r="U188" s="714"/>
      <c r="V188" s="714">
        <f t="shared" ref="V188:V251" si="48">IF(O188&lt;=$I$42,$K$42,IF(O188&lt;=$I$43,$K$43,IF(O188&lt;=$I$44,$K$44,$K$45)))</f>
        <v>23</v>
      </c>
      <c r="W188" s="720" t="e">
        <f t="shared" si="36"/>
        <v>#NUM!</v>
      </c>
      <c r="X188" s="720" t="e">
        <f t="shared" ref="X188:X251" si="49">R188+W188</f>
        <v>#NUM!</v>
      </c>
      <c r="Y188" s="720" t="e">
        <f t="shared" ref="Y188:Y251" si="50">X188-Q188</f>
        <v>#NUM!</v>
      </c>
      <c r="Z188" s="720" t="e">
        <f t="shared" ref="Z188:Z251" si="51">X188+IF(O188=$K$50,T188,0)</f>
        <v>#NUM!</v>
      </c>
    </row>
    <row r="189" spans="1:26" hidden="1">
      <c r="A189" s="717">
        <v>131</v>
      </c>
      <c r="B189" s="718">
        <v>48940</v>
      </c>
      <c r="C189" s="714">
        <f t="shared" ref="C189:C252" si="52">C188</f>
        <v>312111.9947695302</v>
      </c>
      <c r="D189" s="714">
        <f t="shared" si="42"/>
        <v>120795.26472550508</v>
      </c>
      <c r="E189" s="714">
        <f t="shared" si="37"/>
        <v>191316.73004402511</v>
      </c>
      <c r="F189" s="714">
        <f t="shared" si="43"/>
        <v>9860947.1723540667</v>
      </c>
      <c r="G189" s="714"/>
      <c r="H189" s="714">
        <f t="shared" si="38"/>
        <v>23</v>
      </c>
      <c r="I189" s="720">
        <f t="shared" si="44"/>
        <v>191316.73004402511</v>
      </c>
      <c r="J189" s="720">
        <f t="shared" si="39"/>
        <v>312111.9947695302</v>
      </c>
      <c r="K189" s="720">
        <f t="shared" si="40"/>
        <v>0</v>
      </c>
      <c r="L189" s="720">
        <f t="shared" si="45"/>
        <v>312111.9947695302</v>
      </c>
      <c r="M189" s="720"/>
      <c r="O189" s="717">
        <v>131</v>
      </c>
      <c r="P189" s="718">
        <v>48940</v>
      </c>
      <c r="Q189" s="714" t="e">
        <f t="shared" ref="Q189:Q252" si="53">Q188</f>
        <v>#NUM!</v>
      </c>
      <c r="R189" s="714" t="e">
        <f t="shared" si="46"/>
        <v>#NUM!</v>
      </c>
      <c r="S189" s="714" t="e">
        <f t="shared" si="41"/>
        <v>#NUM!</v>
      </c>
      <c r="T189" s="714" t="e">
        <f t="shared" si="47"/>
        <v>#NUM!</v>
      </c>
      <c r="U189" s="714"/>
      <c r="V189" s="714">
        <f t="shared" si="48"/>
        <v>23</v>
      </c>
      <c r="W189" s="720" t="e">
        <f t="shared" si="36"/>
        <v>#NUM!</v>
      </c>
      <c r="X189" s="720" t="e">
        <f t="shared" si="49"/>
        <v>#NUM!</v>
      </c>
      <c r="Y189" s="720" t="e">
        <f t="shared" si="50"/>
        <v>#NUM!</v>
      </c>
      <c r="Z189" s="720" t="e">
        <f t="shared" si="51"/>
        <v>#NUM!</v>
      </c>
    </row>
    <row r="190" spans="1:26" hidden="1">
      <c r="A190" s="717">
        <v>132</v>
      </c>
      <c r="B190" s="718">
        <v>48971</v>
      </c>
      <c r="C190" s="714">
        <f t="shared" si="52"/>
        <v>312111.9947695302</v>
      </c>
      <c r="D190" s="714">
        <f t="shared" si="42"/>
        <v>123110.50729941059</v>
      </c>
      <c r="E190" s="714">
        <f t="shared" si="37"/>
        <v>189001.48747011961</v>
      </c>
      <c r="F190" s="714">
        <f t="shared" si="43"/>
        <v>9737836.6650546566</v>
      </c>
      <c r="G190" s="714"/>
      <c r="H190" s="714">
        <f t="shared" si="38"/>
        <v>23</v>
      </c>
      <c r="I190" s="720">
        <f t="shared" si="44"/>
        <v>189001.48747011961</v>
      </c>
      <c r="J190" s="720">
        <f t="shared" si="39"/>
        <v>312111.9947695302</v>
      </c>
      <c r="K190" s="720">
        <f t="shared" si="40"/>
        <v>0</v>
      </c>
      <c r="L190" s="720">
        <f t="shared" si="45"/>
        <v>312111.9947695302</v>
      </c>
      <c r="M190" s="720"/>
      <c r="O190" s="717">
        <v>132</v>
      </c>
      <c r="P190" s="718">
        <v>48971</v>
      </c>
      <c r="Q190" s="714" t="e">
        <f t="shared" si="53"/>
        <v>#NUM!</v>
      </c>
      <c r="R190" s="714" t="e">
        <f t="shared" si="46"/>
        <v>#NUM!</v>
      </c>
      <c r="S190" s="714" t="e">
        <f t="shared" si="41"/>
        <v>#NUM!</v>
      </c>
      <c r="T190" s="714" t="e">
        <f t="shared" si="47"/>
        <v>#NUM!</v>
      </c>
      <c r="U190" s="714"/>
      <c r="V190" s="714">
        <f t="shared" si="48"/>
        <v>23</v>
      </c>
      <c r="W190" s="720" t="e">
        <f t="shared" si="36"/>
        <v>#NUM!</v>
      </c>
      <c r="X190" s="720" t="e">
        <f t="shared" si="49"/>
        <v>#NUM!</v>
      </c>
      <c r="Y190" s="720" t="e">
        <f t="shared" si="50"/>
        <v>#NUM!</v>
      </c>
      <c r="Z190" s="720" t="e">
        <f t="shared" si="51"/>
        <v>#NUM!</v>
      </c>
    </row>
    <row r="191" spans="1:26" hidden="1">
      <c r="A191" s="717">
        <v>133</v>
      </c>
      <c r="B191" s="718">
        <v>49002</v>
      </c>
      <c r="C191" s="714">
        <f t="shared" si="52"/>
        <v>312111.9947695302</v>
      </c>
      <c r="D191" s="714">
        <f t="shared" si="42"/>
        <v>125470.1253559826</v>
      </c>
      <c r="E191" s="714">
        <f t="shared" si="37"/>
        <v>186641.8694135476</v>
      </c>
      <c r="F191" s="714">
        <f t="shared" si="43"/>
        <v>9612366.5396986734</v>
      </c>
      <c r="G191" s="714"/>
      <c r="H191" s="714">
        <f t="shared" si="38"/>
        <v>23</v>
      </c>
      <c r="I191" s="720">
        <f t="shared" si="44"/>
        <v>186641.8694135476</v>
      </c>
      <c r="J191" s="720">
        <f t="shared" si="39"/>
        <v>312111.9947695302</v>
      </c>
      <c r="K191" s="720">
        <f t="shared" si="40"/>
        <v>0</v>
      </c>
      <c r="L191" s="720">
        <f t="shared" si="45"/>
        <v>312111.9947695302</v>
      </c>
      <c r="M191" s="720"/>
      <c r="O191" s="717">
        <v>133</v>
      </c>
      <c r="P191" s="718">
        <v>49002</v>
      </c>
      <c r="Q191" s="714" t="e">
        <f t="shared" si="53"/>
        <v>#NUM!</v>
      </c>
      <c r="R191" s="714" t="e">
        <f t="shared" si="46"/>
        <v>#NUM!</v>
      </c>
      <c r="S191" s="714" t="e">
        <f t="shared" si="41"/>
        <v>#NUM!</v>
      </c>
      <c r="T191" s="714" t="e">
        <f t="shared" si="47"/>
        <v>#NUM!</v>
      </c>
      <c r="U191" s="714"/>
      <c r="V191" s="714">
        <f t="shared" si="48"/>
        <v>23</v>
      </c>
      <c r="W191" s="720" t="e">
        <f t="shared" si="36"/>
        <v>#NUM!</v>
      </c>
      <c r="X191" s="720" t="e">
        <f t="shared" si="49"/>
        <v>#NUM!</v>
      </c>
      <c r="Y191" s="720" t="e">
        <f t="shared" si="50"/>
        <v>#NUM!</v>
      </c>
      <c r="Z191" s="720" t="e">
        <f t="shared" si="51"/>
        <v>#NUM!</v>
      </c>
    </row>
    <row r="192" spans="1:26" hidden="1">
      <c r="A192" s="717">
        <v>134</v>
      </c>
      <c r="B192" s="718">
        <v>49030</v>
      </c>
      <c r="C192" s="714">
        <f t="shared" si="52"/>
        <v>312111.9947695302</v>
      </c>
      <c r="D192" s="714">
        <f t="shared" si="42"/>
        <v>127874.96942530564</v>
      </c>
      <c r="E192" s="714">
        <f t="shared" si="37"/>
        <v>184237.02534422456</v>
      </c>
      <c r="F192" s="714">
        <f t="shared" si="43"/>
        <v>9484491.5702733677</v>
      </c>
      <c r="G192" s="714"/>
      <c r="H192" s="714">
        <f t="shared" si="38"/>
        <v>23</v>
      </c>
      <c r="I192" s="720">
        <f t="shared" si="44"/>
        <v>184237.02534422456</v>
      </c>
      <c r="J192" s="720">
        <f t="shared" si="39"/>
        <v>312111.9947695302</v>
      </c>
      <c r="K192" s="720">
        <f t="shared" si="40"/>
        <v>0</v>
      </c>
      <c r="L192" s="720">
        <f t="shared" si="45"/>
        <v>312111.9947695302</v>
      </c>
      <c r="M192" s="720"/>
      <c r="O192" s="717">
        <v>134</v>
      </c>
      <c r="P192" s="718">
        <v>49030</v>
      </c>
      <c r="Q192" s="714" t="e">
        <f t="shared" si="53"/>
        <v>#NUM!</v>
      </c>
      <c r="R192" s="714" t="e">
        <f t="shared" si="46"/>
        <v>#NUM!</v>
      </c>
      <c r="S192" s="714" t="e">
        <f t="shared" si="41"/>
        <v>#NUM!</v>
      </c>
      <c r="T192" s="714" t="e">
        <f t="shared" si="47"/>
        <v>#NUM!</v>
      </c>
      <c r="U192" s="714"/>
      <c r="V192" s="714">
        <f t="shared" si="48"/>
        <v>23</v>
      </c>
      <c r="W192" s="720" t="e">
        <f t="shared" si="36"/>
        <v>#NUM!</v>
      </c>
      <c r="X192" s="720" t="e">
        <f t="shared" si="49"/>
        <v>#NUM!</v>
      </c>
      <c r="Y192" s="720" t="e">
        <f t="shared" si="50"/>
        <v>#NUM!</v>
      </c>
      <c r="Z192" s="720" t="e">
        <f t="shared" si="51"/>
        <v>#NUM!</v>
      </c>
    </row>
    <row r="193" spans="1:26" hidden="1">
      <c r="A193" s="717">
        <v>135</v>
      </c>
      <c r="B193" s="718">
        <v>49061</v>
      </c>
      <c r="C193" s="714">
        <f t="shared" si="52"/>
        <v>312111.9947695302</v>
      </c>
      <c r="D193" s="714">
        <f t="shared" si="42"/>
        <v>130325.90633929064</v>
      </c>
      <c r="E193" s="714">
        <f t="shared" si="37"/>
        <v>181786.08843023956</v>
      </c>
      <c r="F193" s="714">
        <f t="shared" si="43"/>
        <v>9354165.6639340762</v>
      </c>
      <c r="G193" s="714"/>
      <c r="H193" s="714">
        <f t="shared" si="38"/>
        <v>23</v>
      </c>
      <c r="I193" s="720">
        <f t="shared" si="44"/>
        <v>181786.08843023956</v>
      </c>
      <c r="J193" s="720">
        <f t="shared" si="39"/>
        <v>312111.9947695302</v>
      </c>
      <c r="K193" s="720">
        <f t="shared" si="40"/>
        <v>0</v>
      </c>
      <c r="L193" s="720">
        <f t="shared" si="45"/>
        <v>312111.9947695302</v>
      </c>
      <c r="M193" s="720"/>
      <c r="O193" s="717">
        <v>135</v>
      </c>
      <c r="P193" s="718">
        <v>49061</v>
      </c>
      <c r="Q193" s="714" t="e">
        <f t="shared" si="53"/>
        <v>#NUM!</v>
      </c>
      <c r="R193" s="714" t="e">
        <f t="shared" si="46"/>
        <v>#NUM!</v>
      </c>
      <c r="S193" s="714" t="e">
        <f t="shared" si="41"/>
        <v>#NUM!</v>
      </c>
      <c r="T193" s="714" t="e">
        <f t="shared" si="47"/>
        <v>#NUM!</v>
      </c>
      <c r="U193" s="714"/>
      <c r="V193" s="714">
        <f t="shared" si="48"/>
        <v>23</v>
      </c>
      <c r="W193" s="720" t="e">
        <f t="shared" si="36"/>
        <v>#NUM!</v>
      </c>
      <c r="X193" s="720" t="e">
        <f t="shared" si="49"/>
        <v>#NUM!</v>
      </c>
      <c r="Y193" s="720" t="e">
        <f t="shared" si="50"/>
        <v>#NUM!</v>
      </c>
      <c r="Z193" s="720" t="e">
        <f t="shared" si="51"/>
        <v>#NUM!</v>
      </c>
    </row>
    <row r="194" spans="1:26" hidden="1">
      <c r="A194" s="717">
        <v>136</v>
      </c>
      <c r="B194" s="718">
        <v>49093</v>
      </c>
      <c r="C194" s="714">
        <f t="shared" si="52"/>
        <v>312111.9947695302</v>
      </c>
      <c r="D194" s="714">
        <f t="shared" si="42"/>
        <v>132823.81954412707</v>
      </c>
      <c r="E194" s="714">
        <f t="shared" si="37"/>
        <v>179288.17522540313</v>
      </c>
      <c r="F194" s="714">
        <f t="shared" si="43"/>
        <v>9221341.844389949</v>
      </c>
      <c r="G194" s="714"/>
      <c r="H194" s="714">
        <f t="shared" si="38"/>
        <v>23</v>
      </c>
      <c r="I194" s="720">
        <f t="shared" si="44"/>
        <v>179288.17522540313</v>
      </c>
      <c r="J194" s="720">
        <f t="shared" si="39"/>
        <v>312111.9947695302</v>
      </c>
      <c r="K194" s="720">
        <f t="shared" si="40"/>
        <v>0</v>
      </c>
      <c r="L194" s="720">
        <f t="shared" si="45"/>
        <v>312111.9947695302</v>
      </c>
      <c r="M194" s="720"/>
      <c r="O194" s="717">
        <v>136</v>
      </c>
      <c r="P194" s="718">
        <v>49093</v>
      </c>
      <c r="Q194" s="714" t="e">
        <f t="shared" si="53"/>
        <v>#NUM!</v>
      </c>
      <c r="R194" s="714" t="e">
        <f t="shared" si="46"/>
        <v>#NUM!</v>
      </c>
      <c r="S194" s="714" t="e">
        <f t="shared" si="41"/>
        <v>#NUM!</v>
      </c>
      <c r="T194" s="714" t="e">
        <f t="shared" si="47"/>
        <v>#NUM!</v>
      </c>
      <c r="U194" s="714"/>
      <c r="V194" s="714">
        <f t="shared" si="48"/>
        <v>23</v>
      </c>
      <c r="W194" s="720" t="e">
        <f t="shared" si="36"/>
        <v>#NUM!</v>
      </c>
      <c r="X194" s="720" t="e">
        <f t="shared" si="49"/>
        <v>#NUM!</v>
      </c>
      <c r="Y194" s="720" t="e">
        <f t="shared" si="50"/>
        <v>#NUM!</v>
      </c>
      <c r="Z194" s="720" t="e">
        <f t="shared" si="51"/>
        <v>#NUM!</v>
      </c>
    </row>
    <row r="195" spans="1:26" hidden="1">
      <c r="A195" s="717">
        <v>137</v>
      </c>
      <c r="B195" s="718">
        <v>49122</v>
      </c>
      <c r="C195" s="714">
        <f t="shared" si="52"/>
        <v>312111.9947695302</v>
      </c>
      <c r="D195" s="714">
        <f t="shared" si="42"/>
        <v>135369.60941872283</v>
      </c>
      <c r="E195" s="714">
        <f t="shared" si="37"/>
        <v>176742.38535080737</v>
      </c>
      <c r="F195" s="714">
        <f t="shared" si="43"/>
        <v>9085972.2349712253</v>
      </c>
      <c r="G195" s="714"/>
      <c r="H195" s="714">
        <f t="shared" si="38"/>
        <v>23</v>
      </c>
      <c r="I195" s="720">
        <f t="shared" si="44"/>
        <v>176742.38535080737</v>
      </c>
      <c r="J195" s="720">
        <f t="shared" si="39"/>
        <v>312111.9947695302</v>
      </c>
      <c r="K195" s="720">
        <f t="shared" si="40"/>
        <v>0</v>
      </c>
      <c r="L195" s="720">
        <f t="shared" si="45"/>
        <v>312111.9947695302</v>
      </c>
      <c r="M195" s="720"/>
      <c r="O195" s="717">
        <v>137</v>
      </c>
      <c r="P195" s="718">
        <v>49122</v>
      </c>
      <c r="Q195" s="714" t="e">
        <f t="shared" si="53"/>
        <v>#NUM!</v>
      </c>
      <c r="R195" s="714" t="e">
        <f t="shared" si="46"/>
        <v>#NUM!</v>
      </c>
      <c r="S195" s="714" t="e">
        <f t="shared" si="41"/>
        <v>#NUM!</v>
      </c>
      <c r="T195" s="714" t="e">
        <f t="shared" si="47"/>
        <v>#NUM!</v>
      </c>
      <c r="U195" s="714"/>
      <c r="V195" s="714">
        <f t="shared" si="48"/>
        <v>23</v>
      </c>
      <c r="W195" s="720" t="e">
        <f t="shared" si="36"/>
        <v>#NUM!</v>
      </c>
      <c r="X195" s="720" t="e">
        <f t="shared" si="49"/>
        <v>#NUM!</v>
      </c>
      <c r="Y195" s="720" t="e">
        <f t="shared" si="50"/>
        <v>#NUM!</v>
      </c>
      <c r="Z195" s="720" t="e">
        <f t="shared" si="51"/>
        <v>#NUM!</v>
      </c>
    </row>
    <row r="196" spans="1:26" hidden="1">
      <c r="A196" s="717">
        <v>138</v>
      </c>
      <c r="B196" s="718">
        <v>49152</v>
      </c>
      <c r="C196" s="714">
        <f t="shared" si="52"/>
        <v>312111.9947695302</v>
      </c>
      <c r="D196" s="714">
        <f t="shared" si="42"/>
        <v>137964.19359924836</v>
      </c>
      <c r="E196" s="714">
        <f t="shared" si="37"/>
        <v>174147.80117028183</v>
      </c>
      <c r="F196" s="714">
        <f t="shared" si="43"/>
        <v>8948008.041371977</v>
      </c>
      <c r="G196" s="714"/>
      <c r="H196" s="714">
        <f t="shared" si="38"/>
        <v>23</v>
      </c>
      <c r="I196" s="720">
        <f t="shared" si="44"/>
        <v>174147.80117028183</v>
      </c>
      <c r="J196" s="720">
        <f t="shared" si="39"/>
        <v>312111.9947695302</v>
      </c>
      <c r="K196" s="720">
        <f t="shared" si="40"/>
        <v>0</v>
      </c>
      <c r="L196" s="720">
        <f t="shared" si="45"/>
        <v>312111.9947695302</v>
      </c>
      <c r="M196" s="720"/>
      <c r="O196" s="717">
        <v>138</v>
      </c>
      <c r="P196" s="718">
        <v>49152</v>
      </c>
      <c r="Q196" s="714" t="e">
        <f t="shared" si="53"/>
        <v>#NUM!</v>
      </c>
      <c r="R196" s="714" t="e">
        <f t="shared" si="46"/>
        <v>#NUM!</v>
      </c>
      <c r="S196" s="714" t="e">
        <f t="shared" si="41"/>
        <v>#NUM!</v>
      </c>
      <c r="T196" s="714" t="e">
        <f t="shared" si="47"/>
        <v>#NUM!</v>
      </c>
      <c r="U196" s="714"/>
      <c r="V196" s="714">
        <f t="shared" si="48"/>
        <v>23</v>
      </c>
      <c r="W196" s="720" t="e">
        <f t="shared" si="36"/>
        <v>#NUM!</v>
      </c>
      <c r="X196" s="720" t="e">
        <f t="shared" si="49"/>
        <v>#NUM!</v>
      </c>
      <c r="Y196" s="720" t="e">
        <f t="shared" si="50"/>
        <v>#NUM!</v>
      </c>
      <c r="Z196" s="720" t="e">
        <f t="shared" si="51"/>
        <v>#NUM!</v>
      </c>
    </row>
    <row r="197" spans="1:26" hidden="1">
      <c r="A197" s="717">
        <v>139</v>
      </c>
      <c r="B197" s="718">
        <v>49184</v>
      </c>
      <c r="C197" s="714">
        <f t="shared" si="52"/>
        <v>312111.9947695302</v>
      </c>
      <c r="D197" s="714">
        <f t="shared" si="42"/>
        <v>140608.50730990063</v>
      </c>
      <c r="E197" s="714">
        <f t="shared" si="37"/>
        <v>171503.48745962957</v>
      </c>
      <c r="F197" s="714">
        <f t="shared" si="43"/>
        <v>8807399.5340620764</v>
      </c>
      <c r="G197" s="714"/>
      <c r="H197" s="714">
        <f t="shared" si="38"/>
        <v>23</v>
      </c>
      <c r="I197" s="720">
        <f t="shared" si="44"/>
        <v>171503.48745962957</v>
      </c>
      <c r="J197" s="720">
        <f t="shared" si="39"/>
        <v>312111.9947695302</v>
      </c>
      <c r="K197" s="720">
        <f t="shared" si="40"/>
        <v>0</v>
      </c>
      <c r="L197" s="720">
        <f t="shared" si="45"/>
        <v>312111.9947695302</v>
      </c>
      <c r="M197" s="720"/>
      <c r="O197" s="717">
        <v>139</v>
      </c>
      <c r="P197" s="718">
        <v>49184</v>
      </c>
      <c r="Q197" s="714" t="e">
        <f t="shared" si="53"/>
        <v>#NUM!</v>
      </c>
      <c r="R197" s="714" t="e">
        <f t="shared" si="46"/>
        <v>#NUM!</v>
      </c>
      <c r="S197" s="714" t="e">
        <f t="shared" si="41"/>
        <v>#NUM!</v>
      </c>
      <c r="T197" s="714" t="e">
        <f t="shared" si="47"/>
        <v>#NUM!</v>
      </c>
      <c r="U197" s="714"/>
      <c r="V197" s="714">
        <f t="shared" si="48"/>
        <v>23</v>
      </c>
      <c r="W197" s="720" t="e">
        <f t="shared" si="36"/>
        <v>#NUM!</v>
      </c>
      <c r="X197" s="720" t="e">
        <f t="shared" si="49"/>
        <v>#NUM!</v>
      </c>
      <c r="Y197" s="720" t="e">
        <f t="shared" si="50"/>
        <v>#NUM!</v>
      </c>
      <c r="Z197" s="720" t="e">
        <f t="shared" si="51"/>
        <v>#NUM!</v>
      </c>
    </row>
    <row r="198" spans="1:26" hidden="1">
      <c r="A198" s="717">
        <v>140</v>
      </c>
      <c r="B198" s="718">
        <v>49214</v>
      </c>
      <c r="C198" s="714">
        <f t="shared" si="52"/>
        <v>312111.9947695302</v>
      </c>
      <c r="D198" s="714">
        <f t="shared" si="42"/>
        <v>143303.50370000707</v>
      </c>
      <c r="E198" s="714">
        <f t="shared" si="37"/>
        <v>168808.49106952312</v>
      </c>
      <c r="F198" s="714">
        <f t="shared" si="43"/>
        <v>8664096.0303620696</v>
      </c>
      <c r="G198" s="714"/>
      <c r="H198" s="714">
        <f t="shared" si="38"/>
        <v>23</v>
      </c>
      <c r="I198" s="720">
        <f t="shared" si="44"/>
        <v>168808.49106952312</v>
      </c>
      <c r="J198" s="720">
        <f t="shared" si="39"/>
        <v>312111.9947695302</v>
      </c>
      <c r="K198" s="720">
        <f t="shared" si="40"/>
        <v>0</v>
      </c>
      <c r="L198" s="720">
        <f t="shared" si="45"/>
        <v>312111.9947695302</v>
      </c>
      <c r="M198" s="720"/>
      <c r="O198" s="717">
        <v>140</v>
      </c>
      <c r="P198" s="718">
        <v>49214</v>
      </c>
      <c r="Q198" s="714" t="e">
        <f t="shared" si="53"/>
        <v>#NUM!</v>
      </c>
      <c r="R198" s="714" t="e">
        <f t="shared" si="46"/>
        <v>#NUM!</v>
      </c>
      <c r="S198" s="714" t="e">
        <f t="shared" si="41"/>
        <v>#NUM!</v>
      </c>
      <c r="T198" s="714" t="e">
        <f t="shared" si="47"/>
        <v>#NUM!</v>
      </c>
      <c r="U198" s="714"/>
      <c r="V198" s="714">
        <f t="shared" si="48"/>
        <v>23</v>
      </c>
      <c r="W198" s="720" t="e">
        <f t="shared" si="36"/>
        <v>#NUM!</v>
      </c>
      <c r="X198" s="720" t="e">
        <f t="shared" si="49"/>
        <v>#NUM!</v>
      </c>
      <c r="Y198" s="720" t="e">
        <f t="shared" si="50"/>
        <v>#NUM!</v>
      </c>
      <c r="Z198" s="720" t="e">
        <f t="shared" si="51"/>
        <v>#NUM!</v>
      </c>
    </row>
    <row r="199" spans="1:26" hidden="1">
      <c r="A199" s="717">
        <v>141</v>
      </c>
      <c r="B199" s="718">
        <v>49244</v>
      </c>
      <c r="C199" s="714">
        <f t="shared" si="52"/>
        <v>312111.9947695302</v>
      </c>
      <c r="D199" s="714">
        <f t="shared" si="42"/>
        <v>146050.15418759052</v>
      </c>
      <c r="E199" s="714">
        <f t="shared" si="37"/>
        <v>166061.84058193967</v>
      </c>
      <c r="F199" s="714">
        <f t="shared" si="43"/>
        <v>8518045.8761744797</v>
      </c>
      <c r="G199" s="714"/>
      <c r="H199" s="714">
        <f t="shared" si="38"/>
        <v>23</v>
      </c>
      <c r="I199" s="720">
        <f t="shared" si="44"/>
        <v>166061.84058193967</v>
      </c>
      <c r="J199" s="720">
        <f t="shared" si="39"/>
        <v>312111.9947695302</v>
      </c>
      <c r="K199" s="720">
        <f t="shared" si="40"/>
        <v>0</v>
      </c>
      <c r="L199" s="720">
        <f t="shared" si="45"/>
        <v>312111.9947695302</v>
      </c>
      <c r="M199" s="720"/>
      <c r="O199" s="717">
        <v>141</v>
      </c>
      <c r="P199" s="718">
        <v>49244</v>
      </c>
      <c r="Q199" s="714" t="e">
        <f t="shared" si="53"/>
        <v>#NUM!</v>
      </c>
      <c r="R199" s="714" t="e">
        <f t="shared" si="46"/>
        <v>#NUM!</v>
      </c>
      <c r="S199" s="714" t="e">
        <f t="shared" si="41"/>
        <v>#NUM!</v>
      </c>
      <c r="T199" s="714" t="e">
        <f t="shared" si="47"/>
        <v>#NUM!</v>
      </c>
      <c r="U199" s="714"/>
      <c r="V199" s="714">
        <f t="shared" si="48"/>
        <v>23</v>
      </c>
      <c r="W199" s="720" t="e">
        <f t="shared" si="36"/>
        <v>#NUM!</v>
      </c>
      <c r="X199" s="720" t="e">
        <f t="shared" si="49"/>
        <v>#NUM!</v>
      </c>
      <c r="Y199" s="720" t="e">
        <f t="shared" si="50"/>
        <v>#NUM!</v>
      </c>
      <c r="Z199" s="720" t="e">
        <f t="shared" si="51"/>
        <v>#NUM!</v>
      </c>
    </row>
    <row r="200" spans="1:26" hidden="1">
      <c r="A200" s="717">
        <v>142</v>
      </c>
      <c r="B200" s="718">
        <v>49275</v>
      </c>
      <c r="C200" s="714">
        <f t="shared" si="52"/>
        <v>312111.9947695302</v>
      </c>
      <c r="D200" s="714">
        <f t="shared" si="42"/>
        <v>148849.44880951932</v>
      </c>
      <c r="E200" s="714">
        <f t="shared" si="37"/>
        <v>163262.54596001087</v>
      </c>
      <c r="F200" s="714">
        <f t="shared" si="43"/>
        <v>8369196.4273649603</v>
      </c>
      <c r="G200" s="714"/>
      <c r="H200" s="714">
        <f t="shared" si="38"/>
        <v>23</v>
      </c>
      <c r="I200" s="720">
        <f t="shared" si="44"/>
        <v>163262.54596001087</v>
      </c>
      <c r="J200" s="720">
        <f t="shared" si="39"/>
        <v>312111.9947695302</v>
      </c>
      <c r="K200" s="720">
        <f t="shared" si="40"/>
        <v>0</v>
      </c>
      <c r="L200" s="720">
        <f t="shared" si="45"/>
        <v>312111.9947695302</v>
      </c>
      <c r="M200" s="720"/>
      <c r="O200" s="717">
        <v>142</v>
      </c>
      <c r="P200" s="718">
        <v>49275</v>
      </c>
      <c r="Q200" s="714" t="e">
        <f t="shared" si="53"/>
        <v>#NUM!</v>
      </c>
      <c r="R200" s="714" t="e">
        <f t="shared" si="46"/>
        <v>#NUM!</v>
      </c>
      <c r="S200" s="714" t="e">
        <f t="shared" si="41"/>
        <v>#NUM!</v>
      </c>
      <c r="T200" s="714" t="e">
        <f t="shared" si="47"/>
        <v>#NUM!</v>
      </c>
      <c r="U200" s="714"/>
      <c r="V200" s="714">
        <f t="shared" si="48"/>
        <v>23</v>
      </c>
      <c r="W200" s="720" t="e">
        <f t="shared" si="36"/>
        <v>#NUM!</v>
      </c>
      <c r="X200" s="720" t="e">
        <f t="shared" si="49"/>
        <v>#NUM!</v>
      </c>
      <c r="Y200" s="720" t="e">
        <f t="shared" si="50"/>
        <v>#NUM!</v>
      </c>
      <c r="Z200" s="720" t="e">
        <f t="shared" si="51"/>
        <v>#NUM!</v>
      </c>
    </row>
    <row r="201" spans="1:26" hidden="1">
      <c r="A201" s="717">
        <v>143</v>
      </c>
      <c r="B201" s="718">
        <v>49305</v>
      </c>
      <c r="C201" s="714">
        <f t="shared" si="52"/>
        <v>312111.9947695302</v>
      </c>
      <c r="D201" s="714">
        <f t="shared" si="42"/>
        <v>151702.39657836847</v>
      </c>
      <c r="E201" s="714">
        <f t="shared" si="37"/>
        <v>160409.59819116173</v>
      </c>
      <c r="F201" s="714">
        <f t="shared" si="43"/>
        <v>8217494.0307865916</v>
      </c>
      <c r="G201" s="714"/>
      <c r="H201" s="714">
        <f t="shared" si="38"/>
        <v>23</v>
      </c>
      <c r="I201" s="720">
        <f t="shared" si="44"/>
        <v>160409.59819116173</v>
      </c>
      <c r="J201" s="720">
        <f t="shared" si="39"/>
        <v>312111.9947695302</v>
      </c>
      <c r="K201" s="720">
        <f t="shared" si="40"/>
        <v>0</v>
      </c>
      <c r="L201" s="720">
        <f t="shared" si="45"/>
        <v>312111.9947695302</v>
      </c>
      <c r="M201" s="720"/>
      <c r="O201" s="717">
        <v>143</v>
      </c>
      <c r="P201" s="718">
        <v>49305</v>
      </c>
      <c r="Q201" s="714" t="e">
        <f t="shared" si="53"/>
        <v>#NUM!</v>
      </c>
      <c r="R201" s="714" t="e">
        <f t="shared" si="46"/>
        <v>#NUM!</v>
      </c>
      <c r="S201" s="714" t="e">
        <f t="shared" si="41"/>
        <v>#NUM!</v>
      </c>
      <c r="T201" s="714" t="e">
        <f t="shared" si="47"/>
        <v>#NUM!</v>
      </c>
      <c r="U201" s="714"/>
      <c r="V201" s="714">
        <f t="shared" si="48"/>
        <v>23</v>
      </c>
      <c r="W201" s="720" t="e">
        <f t="shared" si="36"/>
        <v>#NUM!</v>
      </c>
      <c r="X201" s="720" t="e">
        <f t="shared" si="49"/>
        <v>#NUM!</v>
      </c>
      <c r="Y201" s="720" t="e">
        <f t="shared" si="50"/>
        <v>#NUM!</v>
      </c>
      <c r="Z201" s="720" t="e">
        <f t="shared" si="51"/>
        <v>#NUM!</v>
      </c>
    </row>
    <row r="202" spans="1:26" hidden="1">
      <c r="A202" s="717">
        <v>144</v>
      </c>
      <c r="B202" s="718">
        <v>49338</v>
      </c>
      <c r="C202" s="714">
        <f t="shared" si="52"/>
        <v>312111.9947695302</v>
      </c>
      <c r="D202" s="714">
        <f t="shared" si="42"/>
        <v>154610.02584612052</v>
      </c>
      <c r="E202" s="714">
        <f t="shared" si="37"/>
        <v>157501.96892340967</v>
      </c>
      <c r="F202" s="714">
        <f t="shared" si="43"/>
        <v>8062884.0049404707</v>
      </c>
      <c r="G202" s="714"/>
      <c r="H202" s="714">
        <f t="shared" si="38"/>
        <v>23</v>
      </c>
      <c r="I202" s="720">
        <f t="shared" si="44"/>
        <v>157501.96892340967</v>
      </c>
      <c r="J202" s="720">
        <f t="shared" si="39"/>
        <v>312111.9947695302</v>
      </c>
      <c r="K202" s="720">
        <f t="shared" si="40"/>
        <v>0</v>
      </c>
      <c r="L202" s="720">
        <f t="shared" si="45"/>
        <v>312111.9947695302</v>
      </c>
      <c r="M202" s="720"/>
      <c r="O202" s="717">
        <v>144</v>
      </c>
      <c r="P202" s="718">
        <v>49338</v>
      </c>
      <c r="Q202" s="714" t="e">
        <f t="shared" si="53"/>
        <v>#NUM!</v>
      </c>
      <c r="R202" s="714" t="e">
        <f t="shared" si="46"/>
        <v>#NUM!</v>
      </c>
      <c r="S202" s="714" t="e">
        <f t="shared" si="41"/>
        <v>#NUM!</v>
      </c>
      <c r="T202" s="714" t="e">
        <f t="shared" si="47"/>
        <v>#NUM!</v>
      </c>
      <c r="U202" s="714"/>
      <c r="V202" s="714">
        <f t="shared" si="48"/>
        <v>23</v>
      </c>
      <c r="W202" s="720" t="e">
        <f t="shared" si="36"/>
        <v>#NUM!</v>
      </c>
      <c r="X202" s="720" t="e">
        <f t="shared" si="49"/>
        <v>#NUM!</v>
      </c>
      <c r="Y202" s="720" t="e">
        <f t="shared" si="50"/>
        <v>#NUM!</v>
      </c>
      <c r="Z202" s="720" t="e">
        <f t="shared" si="51"/>
        <v>#NUM!</v>
      </c>
    </row>
    <row r="203" spans="1:26" hidden="1">
      <c r="A203" s="717">
        <v>145</v>
      </c>
      <c r="B203" s="718">
        <v>49367</v>
      </c>
      <c r="C203" s="714">
        <f t="shared" si="52"/>
        <v>312111.9947695302</v>
      </c>
      <c r="D203" s="714">
        <f t="shared" si="42"/>
        <v>157573.38467483784</v>
      </c>
      <c r="E203" s="714">
        <f t="shared" si="37"/>
        <v>154538.61009469235</v>
      </c>
      <c r="F203" s="714">
        <f t="shared" si="43"/>
        <v>7905310.6202656329</v>
      </c>
      <c r="G203" s="714"/>
      <c r="H203" s="714">
        <f t="shared" si="38"/>
        <v>23</v>
      </c>
      <c r="I203" s="720">
        <f t="shared" si="44"/>
        <v>154538.61009469235</v>
      </c>
      <c r="J203" s="720">
        <f t="shared" si="39"/>
        <v>312111.9947695302</v>
      </c>
      <c r="K203" s="720">
        <f t="shared" si="40"/>
        <v>0</v>
      </c>
      <c r="L203" s="720">
        <f t="shared" si="45"/>
        <v>312111.9947695302</v>
      </c>
      <c r="M203" s="720"/>
      <c r="O203" s="717">
        <v>145</v>
      </c>
      <c r="P203" s="718">
        <v>49367</v>
      </c>
      <c r="Q203" s="714" t="e">
        <f t="shared" si="53"/>
        <v>#NUM!</v>
      </c>
      <c r="R203" s="714" t="e">
        <f t="shared" si="46"/>
        <v>#NUM!</v>
      </c>
      <c r="S203" s="714" t="e">
        <f t="shared" si="41"/>
        <v>#NUM!</v>
      </c>
      <c r="T203" s="714" t="e">
        <f t="shared" si="47"/>
        <v>#NUM!</v>
      </c>
      <c r="U203" s="714"/>
      <c r="V203" s="714">
        <f t="shared" si="48"/>
        <v>23</v>
      </c>
      <c r="W203" s="720" t="e">
        <f t="shared" si="36"/>
        <v>#NUM!</v>
      </c>
      <c r="X203" s="720" t="e">
        <f t="shared" si="49"/>
        <v>#NUM!</v>
      </c>
      <c r="Y203" s="720" t="e">
        <f t="shared" si="50"/>
        <v>#NUM!</v>
      </c>
      <c r="Z203" s="720" t="e">
        <f t="shared" si="51"/>
        <v>#NUM!</v>
      </c>
    </row>
    <row r="204" spans="1:26" hidden="1">
      <c r="A204" s="717">
        <v>146</v>
      </c>
      <c r="B204" s="718">
        <v>49395</v>
      </c>
      <c r="C204" s="714">
        <f t="shared" si="52"/>
        <v>312111.9947695302</v>
      </c>
      <c r="D204" s="714">
        <f t="shared" si="42"/>
        <v>160593.54121443888</v>
      </c>
      <c r="E204" s="714">
        <f t="shared" si="37"/>
        <v>151518.45355509131</v>
      </c>
      <c r="F204" s="714">
        <f t="shared" si="43"/>
        <v>7744717.0790511938</v>
      </c>
      <c r="G204" s="714"/>
      <c r="H204" s="714">
        <f t="shared" si="38"/>
        <v>23</v>
      </c>
      <c r="I204" s="720">
        <f t="shared" si="44"/>
        <v>151518.45355509131</v>
      </c>
      <c r="J204" s="720">
        <f t="shared" si="39"/>
        <v>312111.9947695302</v>
      </c>
      <c r="K204" s="720">
        <f t="shared" si="40"/>
        <v>0</v>
      </c>
      <c r="L204" s="720">
        <f t="shared" si="45"/>
        <v>312111.9947695302</v>
      </c>
      <c r="M204" s="720"/>
      <c r="O204" s="717">
        <v>146</v>
      </c>
      <c r="P204" s="718">
        <v>49395</v>
      </c>
      <c r="Q204" s="714" t="e">
        <f t="shared" si="53"/>
        <v>#NUM!</v>
      </c>
      <c r="R204" s="714" t="e">
        <f t="shared" si="46"/>
        <v>#NUM!</v>
      </c>
      <c r="S204" s="714" t="e">
        <f t="shared" si="41"/>
        <v>#NUM!</v>
      </c>
      <c r="T204" s="714" t="e">
        <f t="shared" si="47"/>
        <v>#NUM!</v>
      </c>
      <c r="U204" s="714"/>
      <c r="V204" s="714">
        <f t="shared" si="48"/>
        <v>23</v>
      </c>
      <c r="W204" s="720" t="e">
        <f t="shared" si="36"/>
        <v>#NUM!</v>
      </c>
      <c r="X204" s="720" t="e">
        <f t="shared" si="49"/>
        <v>#NUM!</v>
      </c>
      <c r="Y204" s="720" t="e">
        <f t="shared" si="50"/>
        <v>#NUM!</v>
      </c>
      <c r="Z204" s="720" t="e">
        <f t="shared" si="51"/>
        <v>#NUM!</v>
      </c>
    </row>
    <row r="205" spans="1:26" hidden="1">
      <c r="A205" s="717">
        <v>147</v>
      </c>
      <c r="B205" s="718">
        <v>49426</v>
      </c>
      <c r="C205" s="714">
        <f t="shared" si="52"/>
        <v>312111.9947695302</v>
      </c>
      <c r="D205" s="714">
        <f t="shared" si="42"/>
        <v>163671.58408771563</v>
      </c>
      <c r="E205" s="714">
        <f t="shared" si="37"/>
        <v>148440.41068181457</v>
      </c>
      <c r="F205" s="714">
        <f t="shared" si="43"/>
        <v>7581045.4949634783</v>
      </c>
      <c r="G205" s="714"/>
      <c r="H205" s="714">
        <f t="shared" si="38"/>
        <v>23</v>
      </c>
      <c r="I205" s="720">
        <f t="shared" si="44"/>
        <v>148440.41068181457</v>
      </c>
      <c r="J205" s="720">
        <f t="shared" si="39"/>
        <v>312111.9947695302</v>
      </c>
      <c r="K205" s="720">
        <f t="shared" si="40"/>
        <v>0</v>
      </c>
      <c r="L205" s="720">
        <f t="shared" si="45"/>
        <v>312111.9947695302</v>
      </c>
      <c r="M205" s="720"/>
      <c r="O205" s="717">
        <v>147</v>
      </c>
      <c r="P205" s="718">
        <v>49426</v>
      </c>
      <c r="Q205" s="714" t="e">
        <f t="shared" si="53"/>
        <v>#NUM!</v>
      </c>
      <c r="R205" s="714" t="e">
        <f t="shared" si="46"/>
        <v>#NUM!</v>
      </c>
      <c r="S205" s="714" t="e">
        <f t="shared" si="41"/>
        <v>#NUM!</v>
      </c>
      <c r="T205" s="714" t="e">
        <f t="shared" si="47"/>
        <v>#NUM!</v>
      </c>
      <c r="U205" s="714"/>
      <c r="V205" s="714">
        <f t="shared" si="48"/>
        <v>23</v>
      </c>
      <c r="W205" s="720" t="e">
        <f t="shared" si="36"/>
        <v>#NUM!</v>
      </c>
      <c r="X205" s="720" t="e">
        <f t="shared" si="49"/>
        <v>#NUM!</v>
      </c>
      <c r="Y205" s="720" t="e">
        <f t="shared" si="50"/>
        <v>#NUM!</v>
      </c>
      <c r="Z205" s="720" t="e">
        <f t="shared" si="51"/>
        <v>#NUM!</v>
      </c>
    </row>
    <row r="206" spans="1:26" hidden="1">
      <c r="A206" s="717">
        <v>148</v>
      </c>
      <c r="B206" s="718">
        <v>49457</v>
      </c>
      <c r="C206" s="714">
        <f t="shared" si="52"/>
        <v>312111.9947695302</v>
      </c>
      <c r="D206" s="714">
        <f t="shared" si="42"/>
        <v>166808.62278273018</v>
      </c>
      <c r="E206" s="714">
        <f t="shared" si="37"/>
        <v>145303.37198680002</v>
      </c>
      <c r="F206" s="714">
        <f t="shared" si="43"/>
        <v>7414236.8721807478</v>
      </c>
      <c r="G206" s="714"/>
      <c r="H206" s="714">
        <f t="shared" si="38"/>
        <v>23</v>
      </c>
      <c r="I206" s="720">
        <f t="shared" si="44"/>
        <v>145303.37198680002</v>
      </c>
      <c r="J206" s="720">
        <f t="shared" si="39"/>
        <v>312111.9947695302</v>
      </c>
      <c r="K206" s="720">
        <f t="shared" si="40"/>
        <v>0</v>
      </c>
      <c r="L206" s="720">
        <f t="shared" si="45"/>
        <v>312111.9947695302</v>
      </c>
      <c r="M206" s="720"/>
      <c r="O206" s="717">
        <v>148</v>
      </c>
      <c r="P206" s="718">
        <v>49457</v>
      </c>
      <c r="Q206" s="714" t="e">
        <f t="shared" si="53"/>
        <v>#NUM!</v>
      </c>
      <c r="R206" s="714" t="e">
        <f t="shared" si="46"/>
        <v>#NUM!</v>
      </c>
      <c r="S206" s="714" t="e">
        <f t="shared" si="41"/>
        <v>#NUM!</v>
      </c>
      <c r="T206" s="714" t="e">
        <f t="shared" si="47"/>
        <v>#NUM!</v>
      </c>
      <c r="U206" s="714"/>
      <c r="V206" s="714">
        <f t="shared" si="48"/>
        <v>23</v>
      </c>
      <c r="W206" s="720" t="e">
        <f t="shared" si="36"/>
        <v>#NUM!</v>
      </c>
      <c r="X206" s="720" t="e">
        <f t="shared" si="49"/>
        <v>#NUM!</v>
      </c>
      <c r="Y206" s="720" t="e">
        <f t="shared" si="50"/>
        <v>#NUM!</v>
      </c>
      <c r="Z206" s="720" t="e">
        <f t="shared" si="51"/>
        <v>#NUM!</v>
      </c>
    </row>
    <row r="207" spans="1:26" hidden="1">
      <c r="A207" s="717">
        <v>149</v>
      </c>
      <c r="B207" s="718">
        <v>49487</v>
      </c>
      <c r="C207" s="714">
        <f t="shared" si="52"/>
        <v>312111.9947695302</v>
      </c>
      <c r="D207" s="714">
        <f t="shared" si="42"/>
        <v>170005.78805273253</v>
      </c>
      <c r="E207" s="714">
        <f t="shared" si="37"/>
        <v>142106.20671679766</v>
      </c>
      <c r="F207" s="714">
        <f t="shared" si="43"/>
        <v>7244231.0841280157</v>
      </c>
      <c r="G207" s="714"/>
      <c r="H207" s="714">
        <f t="shared" si="38"/>
        <v>23</v>
      </c>
      <c r="I207" s="720">
        <f t="shared" si="44"/>
        <v>142106.20671679766</v>
      </c>
      <c r="J207" s="720">
        <f t="shared" si="39"/>
        <v>312111.9947695302</v>
      </c>
      <c r="K207" s="720">
        <f t="shared" si="40"/>
        <v>0</v>
      </c>
      <c r="L207" s="720">
        <f t="shared" si="45"/>
        <v>312111.9947695302</v>
      </c>
      <c r="M207" s="720"/>
      <c r="O207" s="717">
        <v>149</v>
      </c>
      <c r="P207" s="718">
        <v>49487</v>
      </c>
      <c r="Q207" s="714" t="e">
        <f t="shared" si="53"/>
        <v>#NUM!</v>
      </c>
      <c r="R207" s="714" t="e">
        <f t="shared" si="46"/>
        <v>#NUM!</v>
      </c>
      <c r="S207" s="714" t="e">
        <f t="shared" si="41"/>
        <v>#NUM!</v>
      </c>
      <c r="T207" s="714" t="e">
        <f t="shared" si="47"/>
        <v>#NUM!</v>
      </c>
      <c r="U207" s="714"/>
      <c r="V207" s="714">
        <f t="shared" si="48"/>
        <v>23</v>
      </c>
      <c r="W207" s="720" t="e">
        <f t="shared" si="36"/>
        <v>#NUM!</v>
      </c>
      <c r="X207" s="720" t="e">
        <f t="shared" si="49"/>
        <v>#NUM!</v>
      </c>
      <c r="Y207" s="720" t="e">
        <f t="shared" si="50"/>
        <v>#NUM!</v>
      </c>
      <c r="Z207" s="720" t="e">
        <f t="shared" si="51"/>
        <v>#NUM!</v>
      </c>
    </row>
    <row r="208" spans="1:26" hidden="1">
      <c r="A208" s="717">
        <v>150</v>
      </c>
      <c r="B208" s="718">
        <v>49517</v>
      </c>
      <c r="C208" s="714">
        <f t="shared" si="52"/>
        <v>312111.9947695302</v>
      </c>
      <c r="D208" s="714">
        <f t="shared" si="42"/>
        <v>173264.23232374323</v>
      </c>
      <c r="E208" s="714">
        <f t="shared" si="37"/>
        <v>138847.76244578697</v>
      </c>
      <c r="F208" s="714">
        <f t="shared" si="43"/>
        <v>7070966.8518042723</v>
      </c>
      <c r="G208" s="714"/>
      <c r="H208" s="714">
        <f t="shared" si="38"/>
        <v>23</v>
      </c>
      <c r="I208" s="720">
        <f t="shared" si="44"/>
        <v>138847.76244578697</v>
      </c>
      <c r="J208" s="720">
        <f t="shared" si="39"/>
        <v>312111.9947695302</v>
      </c>
      <c r="K208" s="720">
        <f t="shared" si="40"/>
        <v>0</v>
      </c>
      <c r="L208" s="720">
        <f t="shared" si="45"/>
        <v>312111.9947695302</v>
      </c>
      <c r="M208" s="720"/>
      <c r="O208" s="717">
        <v>150</v>
      </c>
      <c r="P208" s="718">
        <v>49517</v>
      </c>
      <c r="Q208" s="714" t="e">
        <f t="shared" si="53"/>
        <v>#NUM!</v>
      </c>
      <c r="R208" s="714" t="e">
        <f t="shared" si="46"/>
        <v>#NUM!</v>
      </c>
      <c r="S208" s="714" t="e">
        <f t="shared" si="41"/>
        <v>#NUM!</v>
      </c>
      <c r="T208" s="714" t="e">
        <f t="shared" si="47"/>
        <v>#NUM!</v>
      </c>
      <c r="U208" s="714"/>
      <c r="V208" s="714">
        <f t="shared" si="48"/>
        <v>23</v>
      </c>
      <c r="W208" s="720" t="e">
        <f t="shared" si="36"/>
        <v>#NUM!</v>
      </c>
      <c r="X208" s="720" t="e">
        <f t="shared" si="49"/>
        <v>#NUM!</v>
      </c>
      <c r="Y208" s="720" t="e">
        <f t="shared" si="50"/>
        <v>#NUM!</v>
      </c>
      <c r="Z208" s="720" t="e">
        <f t="shared" si="51"/>
        <v>#NUM!</v>
      </c>
    </row>
    <row r="209" spans="1:26" hidden="1">
      <c r="A209" s="717">
        <v>151</v>
      </c>
      <c r="B209" s="718">
        <v>49548</v>
      </c>
      <c r="C209" s="714">
        <f t="shared" si="52"/>
        <v>312111.9947695302</v>
      </c>
      <c r="D209" s="714">
        <f t="shared" si="42"/>
        <v>176585.13010994831</v>
      </c>
      <c r="E209" s="714">
        <f t="shared" si="37"/>
        <v>135526.86465958189</v>
      </c>
      <c r="F209" s="714">
        <f t="shared" si="43"/>
        <v>6894381.7216943242</v>
      </c>
      <c r="G209" s="714"/>
      <c r="H209" s="714">
        <f t="shared" si="38"/>
        <v>23</v>
      </c>
      <c r="I209" s="720">
        <f t="shared" si="44"/>
        <v>135526.86465958189</v>
      </c>
      <c r="J209" s="720">
        <f t="shared" si="39"/>
        <v>312111.9947695302</v>
      </c>
      <c r="K209" s="720">
        <f t="shared" si="40"/>
        <v>0</v>
      </c>
      <c r="L209" s="720">
        <f t="shared" si="45"/>
        <v>312111.9947695302</v>
      </c>
      <c r="M209" s="720"/>
      <c r="O209" s="717">
        <v>151</v>
      </c>
      <c r="P209" s="718">
        <v>49548</v>
      </c>
      <c r="Q209" s="714" t="e">
        <f t="shared" si="53"/>
        <v>#NUM!</v>
      </c>
      <c r="R209" s="714" t="e">
        <f t="shared" si="46"/>
        <v>#NUM!</v>
      </c>
      <c r="S209" s="714" t="e">
        <f t="shared" si="41"/>
        <v>#NUM!</v>
      </c>
      <c r="T209" s="714" t="e">
        <f t="shared" si="47"/>
        <v>#NUM!</v>
      </c>
      <c r="U209" s="714"/>
      <c r="V209" s="714">
        <f t="shared" si="48"/>
        <v>23</v>
      </c>
      <c r="W209" s="720" t="e">
        <f t="shared" si="36"/>
        <v>#NUM!</v>
      </c>
      <c r="X209" s="720" t="e">
        <f t="shared" si="49"/>
        <v>#NUM!</v>
      </c>
      <c r="Y209" s="720" t="e">
        <f t="shared" si="50"/>
        <v>#NUM!</v>
      </c>
      <c r="Z209" s="720" t="e">
        <f t="shared" si="51"/>
        <v>#NUM!</v>
      </c>
    </row>
    <row r="210" spans="1:26" hidden="1">
      <c r="A210" s="717">
        <v>152</v>
      </c>
      <c r="B210" s="718">
        <v>49579</v>
      </c>
      <c r="C210" s="714">
        <f t="shared" si="52"/>
        <v>312111.9947695302</v>
      </c>
      <c r="D210" s="714">
        <f t="shared" si="42"/>
        <v>179969.67843705564</v>
      </c>
      <c r="E210" s="714">
        <f t="shared" si="37"/>
        <v>132142.31633247455</v>
      </c>
      <c r="F210" s="714">
        <f t="shared" si="43"/>
        <v>6714412.0432572681</v>
      </c>
      <c r="G210" s="714"/>
      <c r="H210" s="714">
        <f t="shared" si="38"/>
        <v>23</v>
      </c>
      <c r="I210" s="720">
        <f t="shared" si="44"/>
        <v>132142.31633247455</v>
      </c>
      <c r="J210" s="720">
        <f t="shared" si="39"/>
        <v>312111.9947695302</v>
      </c>
      <c r="K210" s="720">
        <f t="shared" si="40"/>
        <v>0</v>
      </c>
      <c r="L210" s="720">
        <f t="shared" si="45"/>
        <v>312111.9947695302</v>
      </c>
      <c r="M210" s="720"/>
      <c r="O210" s="717">
        <v>152</v>
      </c>
      <c r="P210" s="718">
        <v>49579</v>
      </c>
      <c r="Q210" s="714" t="e">
        <f t="shared" si="53"/>
        <v>#NUM!</v>
      </c>
      <c r="R210" s="714" t="e">
        <f t="shared" si="46"/>
        <v>#NUM!</v>
      </c>
      <c r="S210" s="714" t="e">
        <f t="shared" si="41"/>
        <v>#NUM!</v>
      </c>
      <c r="T210" s="714" t="e">
        <f t="shared" si="47"/>
        <v>#NUM!</v>
      </c>
      <c r="U210" s="714"/>
      <c r="V210" s="714">
        <f t="shared" si="48"/>
        <v>23</v>
      </c>
      <c r="W210" s="720" t="e">
        <f t="shared" si="36"/>
        <v>#NUM!</v>
      </c>
      <c r="X210" s="720" t="e">
        <f t="shared" si="49"/>
        <v>#NUM!</v>
      </c>
      <c r="Y210" s="720" t="e">
        <f t="shared" si="50"/>
        <v>#NUM!</v>
      </c>
      <c r="Z210" s="720" t="e">
        <f t="shared" si="51"/>
        <v>#NUM!</v>
      </c>
    </row>
    <row r="211" spans="1:26" hidden="1">
      <c r="A211" s="717">
        <v>153</v>
      </c>
      <c r="B211" s="718">
        <v>49611</v>
      </c>
      <c r="C211" s="714">
        <f t="shared" si="52"/>
        <v>312111.9947695302</v>
      </c>
      <c r="D211" s="714">
        <f t="shared" si="42"/>
        <v>183419.09727376589</v>
      </c>
      <c r="E211" s="714">
        <f t="shared" si="37"/>
        <v>128692.89749576431</v>
      </c>
      <c r="F211" s="714">
        <f t="shared" si="43"/>
        <v>6530992.9459835021</v>
      </c>
      <c r="G211" s="714"/>
      <c r="H211" s="714">
        <f t="shared" si="38"/>
        <v>23</v>
      </c>
      <c r="I211" s="720">
        <f t="shared" si="44"/>
        <v>128692.89749576431</v>
      </c>
      <c r="J211" s="720">
        <f t="shared" si="39"/>
        <v>312111.9947695302</v>
      </c>
      <c r="K211" s="720">
        <f t="shared" si="40"/>
        <v>0</v>
      </c>
      <c r="L211" s="720">
        <f t="shared" si="45"/>
        <v>312111.9947695302</v>
      </c>
      <c r="M211" s="720"/>
      <c r="O211" s="717">
        <v>153</v>
      </c>
      <c r="P211" s="718">
        <v>49611</v>
      </c>
      <c r="Q211" s="714" t="e">
        <f t="shared" si="53"/>
        <v>#NUM!</v>
      </c>
      <c r="R211" s="714" t="e">
        <f t="shared" si="46"/>
        <v>#NUM!</v>
      </c>
      <c r="S211" s="714" t="e">
        <f t="shared" si="41"/>
        <v>#NUM!</v>
      </c>
      <c r="T211" s="714" t="e">
        <f t="shared" si="47"/>
        <v>#NUM!</v>
      </c>
      <c r="U211" s="714"/>
      <c r="V211" s="714">
        <f t="shared" si="48"/>
        <v>23</v>
      </c>
      <c r="W211" s="720" t="e">
        <f t="shared" si="36"/>
        <v>#NUM!</v>
      </c>
      <c r="X211" s="720" t="e">
        <f t="shared" si="49"/>
        <v>#NUM!</v>
      </c>
      <c r="Y211" s="720" t="e">
        <f t="shared" si="50"/>
        <v>#NUM!</v>
      </c>
      <c r="Z211" s="720" t="e">
        <f t="shared" si="51"/>
        <v>#NUM!</v>
      </c>
    </row>
    <row r="212" spans="1:26" hidden="1">
      <c r="A212" s="717">
        <v>154</v>
      </c>
      <c r="B212" s="718">
        <v>49640</v>
      </c>
      <c r="C212" s="714">
        <f t="shared" si="52"/>
        <v>312111.9947695302</v>
      </c>
      <c r="D212" s="714">
        <f t="shared" si="42"/>
        <v>186934.62997151306</v>
      </c>
      <c r="E212" s="714">
        <f t="shared" si="37"/>
        <v>125177.36479801714</v>
      </c>
      <c r="F212" s="714">
        <f t="shared" si="43"/>
        <v>6344058.3160119895</v>
      </c>
      <c r="G212" s="714"/>
      <c r="H212" s="714">
        <f t="shared" si="38"/>
        <v>23</v>
      </c>
      <c r="I212" s="720">
        <f t="shared" si="44"/>
        <v>125177.36479801714</v>
      </c>
      <c r="J212" s="720">
        <f t="shared" si="39"/>
        <v>312111.9947695302</v>
      </c>
      <c r="K212" s="720">
        <f t="shared" si="40"/>
        <v>0</v>
      </c>
      <c r="L212" s="720">
        <f t="shared" si="45"/>
        <v>312111.9947695302</v>
      </c>
      <c r="M212" s="720"/>
      <c r="O212" s="717">
        <v>154</v>
      </c>
      <c r="P212" s="718">
        <v>49640</v>
      </c>
      <c r="Q212" s="714" t="e">
        <f t="shared" si="53"/>
        <v>#NUM!</v>
      </c>
      <c r="R212" s="714" t="e">
        <f t="shared" si="46"/>
        <v>#NUM!</v>
      </c>
      <c r="S212" s="714" t="e">
        <f t="shared" si="41"/>
        <v>#NUM!</v>
      </c>
      <c r="T212" s="714" t="e">
        <f t="shared" si="47"/>
        <v>#NUM!</v>
      </c>
      <c r="U212" s="714"/>
      <c r="V212" s="714">
        <f t="shared" si="48"/>
        <v>23</v>
      </c>
      <c r="W212" s="720" t="e">
        <f t="shared" si="36"/>
        <v>#NUM!</v>
      </c>
      <c r="X212" s="720" t="e">
        <f t="shared" si="49"/>
        <v>#NUM!</v>
      </c>
      <c r="Y212" s="720" t="e">
        <f t="shared" si="50"/>
        <v>#NUM!</v>
      </c>
      <c r="Z212" s="720" t="e">
        <f t="shared" si="51"/>
        <v>#NUM!</v>
      </c>
    </row>
    <row r="213" spans="1:26" hidden="1">
      <c r="A213" s="717">
        <v>155</v>
      </c>
      <c r="B213" s="718">
        <v>49670</v>
      </c>
      <c r="C213" s="714">
        <f t="shared" si="52"/>
        <v>312111.9947695302</v>
      </c>
      <c r="D213" s="714">
        <f t="shared" si="42"/>
        <v>190517.54371263372</v>
      </c>
      <c r="E213" s="714">
        <f t="shared" si="37"/>
        <v>121594.45105689648</v>
      </c>
      <c r="F213" s="714">
        <f t="shared" si="43"/>
        <v>6153540.7722993558</v>
      </c>
      <c r="G213" s="714"/>
      <c r="H213" s="714">
        <f t="shared" si="38"/>
        <v>23</v>
      </c>
      <c r="I213" s="720">
        <f t="shared" si="44"/>
        <v>121594.45105689648</v>
      </c>
      <c r="J213" s="720">
        <f t="shared" si="39"/>
        <v>312111.9947695302</v>
      </c>
      <c r="K213" s="720">
        <f t="shared" si="40"/>
        <v>0</v>
      </c>
      <c r="L213" s="720">
        <f t="shared" si="45"/>
        <v>312111.9947695302</v>
      </c>
      <c r="M213" s="720"/>
      <c r="O213" s="717">
        <v>155</v>
      </c>
      <c r="P213" s="718">
        <v>49670</v>
      </c>
      <c r="Q213" s="714" t="e">
        <f t="shared" si="53"/>
        <v>#NUM!</v>
      </c>
      <c r="R213" s="714" t="e">
        <f t="shared" si="46"/>
        <v>#NUM!</v>
      </c>
      <c r="S213" s="714" t="e">
        <f t="shared" si="41"/>
        <v>#NUM!</v>
      </c>
      <c r="T213" s="714" t="e">
        <f t="shared" si="47"/>
        <v>#NUM!</v>
      </c>
      <c r="U213" s="714"/>
      <c r="V213" s="714">
        <f t="shared" si="48"/>
        <v>23</v>
      </c>
      <c r="W213" s="720" t="e">
        <f t="shared" si="36"/>
        <v>#NUM!</v>
      </c>
      <c r="X213" s="720" t="e">
        <f t="shared" si="49"/>
        <v>#NUM!</v>
      </c>
      <c r="Y213" s="720" t="e">
        <f t="shared" si="50"/>
        <v>#NUM!</v>
      </c>
      <c r="Z213" s="720" t="e">
        <f t="shared" si="51"/>
        <v>#NUM!</v>
      </c>
    </row>
    <row r="214" spans="1:26" hidden="1">
      <c r="A214" s="717">
        <v>156</v>
      </c>
      <c r="B214" s="718">
        <v>49702</v>
      </c>
      <c r="C214" s="714">
        <f t="shared" si="52"/>
        <v>312111.9947695302</v>
      </c>
      <c r="D214" s="714">
        <f t="shared" si="42"/>
        <v>194169.12996712589</v>
      </c>
      <c r="E214" s="714">
        <f t="shared" si="37"/>
        <v>117942.86480240432</v>
      </c>
      <c r="F214" s="714">
        <f t="shared" si="43"/>
        <v>5959371.6423322298</v>
      </c>
      <c r="G214" s="714"/>
      <c r="H214" s="714">
        <f t="shared" si="38"/>
        <v>23</v>
      </c>
      <c r="I214" s="720">
        <f t="shared" si="44"/>
        <v>117942.86480240432</v>
      </c>
      <c r="J214" s="720">
        <f t="shared" si="39"/>
        <v>312111.9947695302</v>
      </c>
      <c r="K214" s="720">
        <f t="shared" si="40"/>
        <v>0</v>
      </c>
      <c r="L214" s="720">
        <f t="shared" si="45"/>
        <v>312111.9947695302</v>
      </c>
      <c r="M214" s="720"/>
      <c r="O214" s="717">
        <v>156</v>
      </c>
      <c r="P214" s="718">
        <v>49702</v>
      </c>
      <c r="Q214" s="714" t="e">
        <f t="shared" si="53"/>
        <v>#NUM!</v>
      </c>
      <c r="R214" s="714" t="e">
        <f t="shared" si="46"/>
        <v>#NUM!</v>
      </c>
      <c r="S214" s="714" t="e">
        <f t="shared" si="41"/>
        <v>#NUM!</v>
      </c>
      <c r="T214" s="714" t="e">
        <f t="shared" si="47"/>
        <v>#NUM!</v>
      </c>
      <c r="U214" s="714"/>
      <c r="V214" s="714">
        <f t="shared" si="48"/>
        <v>23</v>
      </c>
      <c r="W214" s="720" t="e">
        <f t="shared" si="36"/>
        <v>#NUM!</v>
      </c>
      <c r="X214" s="720" t="e">
        <f t="shared" si="49"/>
        <v>#NUM!</v>
      </c>
      <c r="Y214" s="720" t="e">
        <f t="shared" si="50"/>
        <v>#NUM!</v>
      </c>
      <c r="Z214" s="720" t="e">
        <f t="shared" si="51"/>
        <v>#NUM!</v>
      </c>
    </row>
    <row r="215" spans="1:26" hidden="1">
      <c r="A215" s="717">
        <v>157</v>
      </c>
      <c r="B215" s="718">
        <v>49732</v>
      </c>
      <c r="C215" s="714">
        <f t="shared" si="52"/>
        <v>312111.9947695302</v>
      </c>
      <c r="D215" s="714">
        <f t="shared" si="42"/>
        <v>197890.70495816245</v>
      </c>
      <c r="E215" s="714">
        <f t="shared" si="37"/>
        <v>114221.28981136775</v>
      </c>
      <c r="F215" s="714">
        <f t="shared" si="43"/>
        <v>5761480.9373740675</v>
      </c>
      <c r="G215" s="714"/>
      <c r="H215" s="714">
        <f t="shared" si="38"/>
        <v>23</v>
      </c>
      <c r="I215" s="720">
        <f t="shared" si="44"/>
        <v>114221.28981136775</v>
      </c>
      <c r="J215" s="720">
        <f t="shared" si="39"/>
        <v>312111.9947695302</v>
      </c>
      <c r="K215" s="720">
        <f t="shared" si="40"/>
        <v>0</v>
      </c>
      <c r="L215" s="720">
        <f t="shared" si="45"/>
        <v>312111.9947695302</v>
      </c>
      <c r="M215" s="720"/>
      <c r="O215" s="717">
        <v>157</v>
      </c>
      <c r="P215" s="718">
        <v>49732</v>
      </c>
      <c r="Q215" s="714" t="e">
        <f t="shared" si="53"/>
        <v>#NUM!</v>
      </c>
      <c r="R215" s="714" t="e">
        <f t="shared" si="46"/>
        <v>#NUM!</v>
      </c>
      <c r="S215" s="714" t="e">
        <f t="shared" si="41"/>
        <v>#NUM!</v>
      </c>
      <c r="T215" s="714" t="e">
        <f t="shared" si="47"/>
        <v>#NUM!</v>
      </c>
      <c r="U215" s="714"/>
      <c r="V215" s="714">
        <f t="shared" si="48"/>
        <v>23</v>
      </c>
      <c r="W215" s="720" t="e">
        <f t="shared" si="36"/>
        <v>#NUM!</v>
      </c>
      <c r="X215" s="720" t="e">
        <f t="shared" si="49"/>
        <v>#NUM!</v>
      </c>
      <c r="Y215" s="720" t="e">
        <f t="shared" si="50"/>
        <v>#NUM!</v>
      </c>
      <c r="Z215" s="720" t="e">
        <f t="shared" si="51"/>
        <v>#NUM!</v>
      </c>
    </row>
    <row r="216" spans="1:26" hidden="1">
      <c r="A216" s="717">
        <v>158</v>
      </c>
      <c r="B216" s="718">
        <v>49761</v>
      </c>
      <c r="C216" s="714">
        <f t="shared" si="52"/>
        <v>312111.9947695302</v>
      </c>
      <c r="D216" s="714">
        <f t="shared" si="42"/>
        <v>201683.61013652722</v>
      </c>
      <c r="E216" s="714">
        <f t="shared" si="37"/>
        <v>110428.38463300296</v>
      </c>
      <c r="F216" s="714">
        <f t="shared" si="43"/>
        <v>5559797.3272375399</v>
      </c>
      <c r="G216" s="714"/>
      <c r="H216" s="714">
        <f t="shared" si="38"/>
        <v>23</v>
      </c>
      <c r="I216" s="720">
        <f t="shared" si="44"/>
        <v>110428.38463300296</v>
      </c>
      <c r="J216" s="720">
        <f t="shared" si="39"/>
        <v>312111.9947695302</v>
      </c>
      <c r="K216" s="720">
        <f t="shared" si="40"/>
        <v>0</v>
      </c>
      <c r="L216" s="720">
        <f t="shared" si="45"/>
        <v>312111.9947695302</v>
      </c>
      <c r="M216" s="720"/>
      <c r="O216" s="717">
        <v>158</v>
      </c>
      <c r="P216" s="718">
        <v>49761</v>
      </c>
      <c r="Q216" s="714" t="e">
        <f t="shared" si="53"/>
        <v>#NUM!</v>
      </c>
      <c r="R216" s="714" t="e">
        <f t="shared" si="46"/>
        <v>#NUM!</v>
      </c>
      <c r="S216" s="714" t="e">
        <f t="shared" si="41"/>
        <v>#NUM!</v>
      </c>
      <c r="T216" s="714" t="e">
        <f t="shared" si="47"/>
        <v>#NUM!</v>
      </c>
      <c r="U216" s="714"/>
      <c r="V216" s="714">
        <f t="shared" si="48"/>
        <v>23</v>
      </c>
      <c r="W216" s="720" t="e">
        <f t="shared" si="36"/>
        <v>#NUM!</v>
      </c>
      <c r="X216" s="720" t="e">
        <f t="shared" si="49"/>
        <v>#NUM!</v>
      </c>
      <c r="Y216" s="720" t="e">
        <f t="shared" si="50"/>
        <v>#NUM!</v>
      </c>
      <c r="Z216" s="720" t="e">
        <f t="shared" si="51"/>
        <v>#NUM!</v>
      </c>
    </row>
    <row r="217" spans="1:26" hidden="1">
      <c r="A217" s="717">
        <v>159</v>
      </c>
      <c r="B217" s="718">
        <v>49793</v>
      </c>
      <c r="C217" s="714">
        <f t="shared" si="52"/>
        <v>312111.9947695302</v>
      </c>
      <c r="D217" s="714">
        <f t="shared" si="42"/>
        <v>205549.212664144</v>
      </c>
      <c r="E217" s="714">
        <f t="shared" si="37"/>
        <v>106562.78210538618</v>
      </c>
      <c r="F217" s="714">
        <f t="shared" si="43"/>
        <v>5354248.1145733958</v>
      </c>
      <c r="G217" s="714"/>
      <c r="H217" s="714">
        <f t="shared" si="38"/>
        <v>23</v>
      </c>
      <c r="I217" s="720">
        <f t="shared" si="44"/>
        <v>106562.78210538618</v>
      </c>
      <c r="J217" s="720">
        <f t="shared" si="39"/>
        <v>312111.9947695302</v>
      </c>
      <c r="K217" s="720">
        <f t="shared" si="40"/>
        <v>0</v>
      </c>
      <c r="L217" s="720">
        <f t="shared" si="45"/>
        <v>312111.9947695302</v>
      </c>
      <c r="M217" s="720"/>
      <c r="O217" s="717">
        <v>159</v>
      </c>
      <c r="P217" s="718">
        <v>49793</v>
      </c>
      <c r="Q217" s="714" t="e">
        <f t="shared" si="53"/>
        <v>#NUM!</v>
      </c>
      <c r="R217" s="714" t="e">
        <f t="shared" si="46"/>
        <v>#NUM!</v>
      </c>
      <c r="S217" s="714" t="e">
        <f t="shared" si="41"/>
        <v>#NUM!</v>
      </c>
      <c r="T217" s="714" t="e">
        <f t="shared" si="47"/>
        <v>#NUM!</v>
      </c>
      <c r="U217" s="714"/>
      <c r="V217" s="714">
        <f t="shared" si="48"/>
        <v>23</v>
      </c>
      <c r="W217" s="720" t="e">
        <f t="shared" si="36"/>
        <v>#NUM!</v>
      </c>
      <c r="X217" s="720" t="e">
        <f t="shared" si="49"/>
        <v>#NUM!</v>
      </c>
      <c r="Y217" s="720" t="e">
        <f t="shared" si="50"/>
        <v>#NUM!</v>
      </c>
      <c r="Z217" s="720" t="e">
        <f t="shared" si="51"/>
        <v>#NUM!</v>
      </c>
    </row>
    <row r="218" spans="1:26" hidden="1">
      <c r="A218" s="717">
        <v>160</v>
      </c>
      <c r="B218" s="718">
        <v>49822</v>
      </c>
      <c r="C218" s="714">
        <f t="shared" si="52"/>
        <v>312111.9947695302</v>
      </c>
      <c r="D218" s="714">
        <f t="shared" si="42"/>
        <v>209488.90590687346</v>
      </c>
      <c r="E218" s="714">
        <f t="shared" si="37"/>
        <v>102623.08886265675</v>
      </c>
      <c r="F218" s="714">
        <f t="shared" si="43"/>
        <v>5144759.2086665221</v>
      </c>
      <c r="G218" s="714"/>
      <c r="H218" s="714">
        <f t="shared" si="38"/>
        <v>23</v>
      </c>
      <c r="I218" s="720">
        <f t="shared" si="44"/>
        <v>102623.08886265675</v>
      </c>
      <c r="J218" s="720">
        <f t="shared" si="39"/>
        <v>312111.9947695302</v>
      </c>
      <c r="K218" s="720">
        <f t="shared" si="40"/>
        <v>0</v>
      </c>
      <c r="L218" s="720">
        <f t="shared" si="45"/>
        <v>312111.9947695302</v>
      </c>
      <c r="M218" s="720"/>
      <c r="O218" s="717">
        <v>160</v>
      </c>
      <c r="P218" s="718">
        <v>49822</v>
      </c>
      <c r="Q218" s="714" t="e">
        <f t="shared" si="53"/>
        <v>#NUM!</v>
      </c>
      <c r="R218" s="714" t="e">
        <f t="shared" si="46"/>
        <v>#NUM!</v>
      </c>
      <c r="S218" s="714" t="e">
        <f t="shared" si="41"/>
        <v>#NUM!</v>
      </c>
      <c r="T218" s="714" t="e">
        <f t="shared" si="47"/>
        <v>#NUM!</v>
      </c>
      <c r="U218" s="714"/>
      <c r="V218" s="714">
        <f t="shared" si="48"/>
        <v>23</v>
      </c>
      <c r="W218" s="720" t="e">
        <f t="shared" si="36"/>
        <v>#NUM!</v>
      </c>
      <c r="X218" s="720" t="e">
        <f t="shared" si="49"/>
        <v>#NUM!</v>
      </c>
      <c r="Y218" s="720" t="e">
        <f t="shared" si="50"/>
        <v>#NUM!</v>
      </c>
      <c r="Z218" s="720" t="e">
        <f t="shared" si="51"/>
        <v>#NUM!</v>
      </c>
    </row>
    <row r="219" spans="1:26" hidden="1">
      <c r="A219" s="717">
        <v>161</v>
      </c>
      <c r="B219" s="718">
        <v>49853</v>
      </c>
      <c r="C219" s="714">
        <f t="shared" si="52"/>
        <v>312111.9947695302</v>
      </c>
      <c r="D219" s="714">
        <f t="shared" si="42"/>
        <v>213504.10993675521</v>
      </c>
      <c r="E219" s="714">
        <f t="shared" si="37"/>
        <v>98607.884832775002</v>
      </c>
      <c r="F219" s="714">
        <f t="shared" si="43"/>
        <v>4931255.0987297669</v>
      </c>
      <c r="G219" s="714"/>
      <c r="H219" s="714">
        <f t="shared" si="38"/>
        <v>23</v>
      </c>
      <c r="I219" s="720">
        <f t="shared" si="44"/>
        <v>98607.884832775002</v>
      </c>
      <c r="J219" s="720">
        <f t="shared" si="39"/>
        <v>312111.9947695302</v>
      </c>
      <c r="K219" s="720">
        <f t="shared" si="40"/>
        <v>0</v>
      </c>
      <c r="L219" s="720">
        <f t="shared" si="45"/>
        <v>312111.9947695302</v>
      </c>
      <c r="M219" s="720"/>
      <c r="O219" s="717">
        <v>161</v>
      </c>
      <c r="P219" s="718">
        <v>49853</v>
      </c>
      <c r="Q219" s="714" t="e">
        <f t="shared" si="53"/>
        <v>#NUM!</v>
      </c>
      <c r="R219" s="714" t="e">
        <f t="shared" si="46"/>
        <v>#NUM!</v>
      </c>
      <c r="S219" s="714" t="e">
        <f t="shared" si="41"/>
        <v>#NUM!</v>
      </c>
      <c r="T219" s="714" t="e">
        <f t="shared" si="47"/>
        <v>#NUM!</v>
      </c>
      <c r="U219" s="714"/>
      <c r="V219" s="714">
        <f t="shared" si="48"/>
        <v>23</v>
      </c>
      <c r="W219" s="720" t="e">
        <f t="shared" si="36"/>
        <v>#NUM!</v>
      </c>
      <c r="X219" s="720" t="e">
        <f t="shared" si="49"/>
        <v>#NUM!</v>
      </c>
      <c r="Y219" s="720" t="e">
        <f t="shared" si="50"/>
        <v>#NUM!</v>
      </c>
      <c r="Z219" s="720" t="e">
        <f t="shared" si="51"/>
        <v>#NUM!</v>
      </c>
    </row>
    <row r="220" spans="1:26" hidden="1">
      <c r="A220" s="717">
        <v>162</v>
      </c>
      <c r="B220" s="718">
        <v>49884</v>
      </c>
      <c r="C220" s="714">
        <f t="shared" si="52"/>
        <v>312111.9947695302</v>
      </c>
      <c r="D220" s="714">
        <f t="shared" si="42"/>
        <v>217596.27204387635</v>
      </c>
      <c r="E220" s="714">
        <f t="shared" si="37"/>
        <v>94515.722725653861</v>
      </c>
      <c r="F220" s="714">
        <f t="shared" si="43"/>
        <v>4713658.8266858906</v>
      </c>
      <c r="G220" s="714"/>
      <c r="H220" s="714">
        <f t="shared" si="38"/>
        <v>23</v>
      </c>
      <c r="I220" s="720">
        <f t="shared" si="44"/>
        <v>94515.722725653861</v>
      </c>
      <c r="J220" s="720">
        <f t="shared" si="39"/>
        <v>312111.9947695302</v>
      </c>
      <c r="K220" s="720">
        <f t="shared" si="40"/>
        <v>0</v>
      </c>
      <c r="L220" s="720">
        <f t="shared" si="45"/>
        <v>312111.9947695302</v>
      </c>
      <c r="M220" s="720"/>
      <c r="O220" s="717">
        <v>162</v>
      </c>
      <c r="P220" s="718">
        <v>49884</v>
      </c>
      <c r="Q220" s="714" t="e">
        <f t="shared" si="53"/>
        <v>#NUM!</v>
      </c>
      <c r="R220" s="714" t="e">
        <f t="shared" si="46"/>
        <v>#NUM!</v>
      </c>
      <c r="S220" s="714" t="e">
        <f t="shared" si="41"/>
        <v>#NUM!</v>
      </c>
      <c r="T220" s="714" t="e">
        <f t="shared" si="47"/>
        <v>#NUM!</v>
      </c>
      <c r="U220" s="714"/>
      <c r="V220" s="714">
        <f t="shared" si="48"/>
        <v>23</v>
      </c>
      <c r="W220" s="720" t="e">
        <f t="shared" si="36"/>
        <v>#NUM!</v>
      </c>
      <c r="X220" s="720" t="e">
        <f t="shared" si="49"/>
        <v>#NUM!</v>
      </c>
      <c r="Y220" s="720" t="e">
        <f t="shared" si="50"/>
        <v>#NUM!</v>
      </c>
      <c r="Z220" s="720" t="e">
        <f t="shared" si="51"/>
        <v>#NUM!</v>
      </c>
    </row>
    <row r="221" spans="1:26" hidden="1">
      <c r="A221" s="717">
        <v>163</v>
      </c>
      <c r="B221" s="718">
        <v>49914</v>
      </c>
      <c r="C221" s="714">
        <f t="shared" si="52"/>
        <v>312111.9947695302</v>
      </c>
      <c r="D221" s="714">
        <f t="shared" si="42"/>
        <v>221766.8672580506</v>
      </c>
      <c r="E221" s="714">
        <f t="shared" si="37"/>
        <v>90345.127511479586</v>
      </c>
      <c r="F221" s="714">
        <f t="shared" si="43"/>
        <v>4491891.9594278401</v>
      </c>
      <c r="G221" s="714"/>
      <c r="H221" s="714">
        <f t="shared" si="38"/>
        <v>23</v>
      </c>
      <c r="I221" s="720">
        <f t="shared" si="44"/>
        <v>90345.127511479586</v>
      </c>
      <c r="J221" s="720">
        <f t="shared" si="39"/>
        <v>312111.9947695302</v>
      </c>
      <c r="K221" s="720">
        <f t="shared" si="40"/>
        <v>0</v>
      </c>
      <c r="L221" s="720">
        <f t="shared" si="45"/>
        <v>312111.9947695302</v>
      </c>
      <c r="M221" s="720"/>
      <c r="O221" s="717">
        <v>163</v>
      </c>
      <c r="P221" s="718">
        <v>49914</v>
      </c>
      <c r="Q221" s="714" t="e">
        <f t="shared" si="53"/>
        <v>#NUM!</v>
      </c>
      <c r="R221" s="714" t="e">
        <f t="shared" si="46"/>
        <v>#NUM!</v>
      </c>
      <c r="S221" s="714" t="e">
        <f t="shared" si="41"/>
        <v>#NUM!</v>
      </c>
      <c r="T221" s="714" t="e">
        <f t="shared" si="47"/>
        <v>#NUM!</v>
      </c>
      <c r="U221" s="714"/>
      <c r="V221" s="714">
        <f t="shared" si="48"/>
        <v>23</v>
      </c>
      <c r="W221" s="720" t="e">
        <f t="shared" si="36"/>
        <v>#NUM!</v>
      </c>
      <c r="X221" s="720" t="e">
        <f t="shared" si="49"/>
        <v>#NUM!</v>
      </c>
      <c r="Y221" s="720" t="e">
        <f t="shared" si="50"/>
        <v>#NUM!</v>
      </c>
      <c r="Z221" s="720" t="e">
        <f t="shared" si="51"/>
        <v>#NUM!</v>
      </c>
    </row>
    <row r="222" spans="1:26" hidden="1">
      <c r="A222" s="717">
        <v>164</v>
      </c>
      <c r="B222" s="718">
        <v>49947</v>
      </c>
      <c r="C222" s="714">
        <f t="shared" si="52"/>
        <v>312111.9947695302</v>
      </c>
      <c r="D222" s="714">
        <f t="shared" si="42"/>
        <v>226017.39888049659</v>
      </c>
      <c r="E222" s="714">
        <f t="shared" si="37"/>
        <v>86094.595889033604</v>
      </c>
      <c r="F222" s="714">
        <f t="shared" si="43"/>
        <v>4265874.5605473435</v>
      </c>
      <c r="G222" s="714"/>
      <c r="H222" s="714">
        <f t="shared" si="38"/>
        <v>23</v>
      </c>
      <c r="I222" s="720">
        <f t="shared" si="44"/>
        <v>86094.595889033604</v>
      </c>
      <c r="J222" s="720">
        <f t="shared" si="39"/>
        <v>312111.9947695302</v>
      </c>
      <c r="K222" s="720">
        <f t="shared" si="40"/>
        <v>0</v>
      </c>
      <c r="L222" s="720">
        <f t="shared" si="45"/>
        <v>312111.9947695302</v>
      </c>
      <c r="M222" s="720"/>
      <c r="O222" s="717">
        <v>164</v>
      </c>
      <c r="P222" s="718">
        <v>49947</v>
      </c>
      <c r="Q222" s="714" t="e">
        <f t="shared" si="53"/>
        <v>#NUM!</v>
      </c>
      <c r="R222" s="714" t="e">
        <f t="shared" si="46"/>
        <v>#NUM!</v>
      </c>
      <c r="S222" s="714" t="e">
        <f t="shared" si="41"/>
        <v>#NUM!</v>
      </c>
      <c r="T222" s="714" t="e">
        <f t="shared" si="47"/>
        <v>#NUM!</v>
      </c>
      <c r="U222" s="714"/>
      <c r="V222" s="714">
        <f t="shared" si="48"/>
        <v>23</v>
      </c>
      <c r="W222" s="720" t="e">
        <f t="shared" si="36"/>
        <v>#NUM!</v>
      </c>
      <c r="X222" s="720" t="e">
        <f t="shared" si="49"/>
        <v>#NUM!</v>
      </c>
      <c r="Y222" s="720" t="e">
        <f t="shared" si="50"/>
        <v>#NUM!</v>
      </c>
      <c r="Z222" s="720" t="e">
        <f t="shared" si="51"/>
        <v>#NUM!</v>
      </c>
    </row>
    <row r="223" spans="1:26" hidden="1">
      <c r="A223" s="717">
        <v>165</v>
      </c>
      <c r="B223" s="718">
        <v>49975</v>
      </c>
      <c r="C223" s="714">
        <f t="shared" si="52"/>
        <v>312111.9947695302</v>
      </c>
      <c r="D223" s="714">
        <f t="shared" si="42"/>
        <v>230349.39902570611</v>
      </c>
      <c r="E223" s="714">
        <f t="shared" si="37"/>
        <v>81762.595743824088</v>
      </c>
      <c r="F223" s="714">
        <f t="shared" si="43"/>
        <v>4035525.1615216373</v>
      </c>
      <c r="G223" s="714"/>
      <c r="H223" s="714">
        <f t="shared" si="38"/>
        <v>23</v>
      </c>
      <c r="I223" s="720">
        <f t="shared" si="44"/>
        <v>81762.595743824088</v>
      </c>
      <c r="J223" s="720">
        <f t="shared" si="39"/>
        <v>312111.9947695302</v>
      </c>
      <c r="K223" s="720">
        <f t="shared" si="40"/>
        <v>0</v>
      </c>
      <c r="L223" s="720">
        <f t="shared" si="45"/>
        <v>312111.9947695302</v>
      </c>
      <c r="M223" s="720"/>
      <c r="O223" s="717">
        <v>165</v>
      </c>
      <c r="P223" s="718">
        <v>49975</v>
      </c>
      <c r="Q223" s="714" t="e">
        <f t="shared" si="53"/>
        <v>#NUM!</v>
      </c>
      <c r="R223" s="714" t="e">
        <f t="shared" si="46"/>
        <v>#NUM!</v>
      </c>
      <c r="S223" s="714" t="e">
        <f t="shared" si="41"/>
        <v>#NUM!</v>
      </c>
      <c r="T223" s="714" t="e">
        <f t="shared" si="47"/>
        <v>#NUM!</v>
      </c>
      <c r="U223" s="714"/>
      <c r="V223" s="714">
        <f t="shared" si="48"/>
        <v>23</v>
      </c>
      <c r="W223" s="720" t="e">
        <f t="shared" si="36"/>
        <v>#NUM!</v>
      </c>
      <c r="X223" s="720" t="e">
        <f t="shared" si="49"/>
        <v>#NUM!</v>
      </c>
      <c r="Y223" s="720" t="e">
        <f t="shared" si="50"/>
        <v>#NUM!</v>
      </c>
      <c r="Z223" s="720" t="e">
        <f t="shared" si="51"/>
        <v>#NUM!</v>
      </c>
    </row>
    <row r="224" spans="1:26" hidden="1">
      <c r="A224" s="717">
        <v>166</v>
      </c>
      <c r="B224" s="718">
        <v>50006</v>
      </c>
      <c r="C224" s="714">
        <f t="shared" si="52"/>
        <v>312111.9947695302</v>
      </c>
      <c r="D224" s="714">
        <f t="shared" si="42"/>
        <v>234764.42917369882</v>
      </c>
      <c r="E224" s="714">
        <f t="shared" si="37"/>
        <v>77347.565595831387</v>
      </c>
      <c r="F224" s="714">
        <f t="shared" si="43"/>
        <v>3800760.7323479387</v>
      </c>
      <c r="G224" s="714"/>
      <c r="H224" s="714">
        <f t="shared" si="38"/>
        <v>23</v>
      </c>
      <c r="I224" s="720">
        <f t="shared" si="44"/>
        <v>77347.565595831387</v>
      </c>
      <c r="J224" s="720">
        <f t="shared" si="39"/>
        <v>312111.9947695302</v>
      </c>
      <c r="K224" s="720">
        <f t="shared" si="40"/>
        <v>0</v>
      </c>
      <c r="L224" s="720">
        <f t="shared" si="45"/>
        <v>312111.9947695302</v>
      </c>
      <c r="M224" s="720"/>
      <c r="O224" s="717">
        <v>166</v>
      </c>
      <c r="P224" s="718">
        <v>50006</v>
      </c>
      <c r="Q224" s="714" t="e">
        <f t="shared" si="53"/>
        <v>#NUM!</v>
      </c>
      <c r="R224" s="714" t="e">
        <f t="shared" si="46"/>
        <v>#NUM!</v>
      </c>
      <c r="S224" s="714" t="e">
        <f t="shared" si="41"/>
        <v>#NUM!</v>
      </c>
      <c r="T224" s="714" t="e">
        <f t="shared" si="47"/>
        <v>#NUM!</v>
      </c>
      <c r="U224" s="714"/>
      <c r="V224" s="714">
        <f t="shared" si="48"/>
        <v>23</v>
      </c>
      <c r="W224" s="720" t="e">
        <f t="shared" ref="W224:W287" si="54">T223*V224%/12</f>
        <v>#NUM!</v>
      </c>
      <c r="X224" s="720" t="e">
        <f t="shared" si="49"/>
        <v>#NUM!</v>
      </c>
      <c r="Y224" s="720" t="e">
        <f t="shared" si="50"/>
        <v>#NUM!</v>
      </c>
      <c r="Z224" s="720" t="e">
        <f t="shared" si="51"/>
        <v>#NUM!</v>
      </c>
    </row>
    <row r="225" spans="1:26" hidden="1">
      <c r="A225" s="717">
        <v>167</v>
      </c>
      <c r="B225" s="718">
        <v>50038</v>
      </c>
      <c r="C225" s="714">
        <f t="shared" si="52"/>
        <v>312111.9947695302</v>
      </c>
      <c r="D225" s="714">
        <f t="shared" si="42"/>
        <v>239264.08073286136</v>
      </c>
      <c r="E225" s="714">
        <f t="shared" si="37"/>
        <v>72847.914036668823</v>
      </c>
      <c r="F225" s="714">
        <f t="shared" si="43"/>
        <v>3561496.6516150772</v>
      </c>
      <c r="G225" s="714"/>
      <c r="H225" s="714">
        <f t="shared" si="38"/>
        <v>23</v>
      </c>
      <c r="I225" s="720">
        <f t="shared" si="44"/>
        <v>72847.914036668823</v>
      </c>
      <c r="J225" s="720">
        <f t="shared" si="39"/>
        <v>312111.9947695302</v>
      </c>
      <c r="K225" s="720">
        <f t="shared" si="40"/>
        <v>0</v>
      </c>
      <c r="L225" s="720">
        <f t="shared" si="45"/>
        <v>312111.9947695302</v>
      </c>
      <c r="M225" s="720"/>
      <c r="O225" s="717">
        <v>167</v>
      </c>
      <c r="P225" s="718">
        <v>50038</v>
      </c>
      <c r="Q225" s="714" t="e">
        <f t="shared" si="53"/>
        <v>#NUM!</v>
      </c>
      <c r="R225" s="714" t="e">
        <f t="shared" si="46"/>
        <v>#NUM!</v>
      </c>
      <c r="S225" s="714" t="e">
        <f t="shared" si="41"/>
        <v>#NUM!</v>
      </c>
      <c r="T225" s="714" t="e">
        <f t="shared" si="47"/>
        <v>#NUM!</v>
      </c>
      <c r="U225" s="714"/>
      <c r="V225" s="714">
        <f t="shared" si="48"/>
        <v>23</v>
      </c>
      <c r="W225" s="720" t="e">
        <f t="shared" si="54"/>
        <v>#NUM!</v>
      </c>
      <c r="X225" s="720" t="e">
        <f t="shared" si="49"/>
        <v>#NUM!</v>
      </c>
      <c r="Y225" s="720" t="e">
        <f t="shared" si="50"/>
        <v>#NUM!</v>
      </c>
      <c r="Z225" s="720" t="e">
        <f t="shared" si="51"/>
        <v>#NUM!</v>
      </c>
    </row>
    <row r="226" spans="1:26" hidden="1">
      <c r="A226" s="717">
        <v>168</v>
      </c>
      <c r="B226" s="718">
        <v>50067</v>
      </c>
      <c r="C226" s="714">
        <f t="shared" si="52"/>
        <v>312111.9947695302</v>
      </c>
      <c r="D226" s="714">
        <f t="shared" si="42"/>
        <v>243849.97561357456</v>
      </c>
      <c r="E226" s="714">
        <f t="shared" si="37"/>
        <v>68262.019155955655</v>
      </c>
      <c r="F226" s="714">
        <f t="shared" si="43"/>
        <v>3317646.6760015027</v>
      </c>
      <c r="G226" s="714"/>
      <c r="H226" s="714">
        <f t="shared" si="38"/>
        <v>23</v>
      </c>
      <c r="I226" s="720">
        <f t="shared" si="44"/>
        <v>68262.019155955655</v>
      </c>
      <c r="J226" s="720">
        <f t="shared" si="39"/>
        <v>312111.9947695302</v>
      </c>
      <c r="K226" s="720">
        <f t="shared" si="40"/>
        <v>0</v>
      </c>
      <c r="L226" s="720">
        <f t="shared" si="45"/>
        <v>312111.9947695302</v>
      </c>
      <c r="M226" s="720"/>
      <c r="O226" s="717">
        <v>168</v>
      </c>
      <c r="P226" s="718">
        <v>50067</v>
      </c>
      <c r="Q226" s="714" t="e">
        <f t="shared" si="53"/>
        <v>#NUM!</v>
      </c>
      <c r="R226" s="714" t="e">
        <f t="shared" si="46"/>
        <v>#NUM!</v>
      </c>
      <c r="S226" s="714" t="e">
        <f t="shared" si="41"/>
        <v>#NUM!</v>
      </c>
      <c r="T226" s="714" t="e">
        <f t="shared" si="47"/>
        <v>#NUM!</v>
      </c>
      <c r="U226" s="714"/>
      <c r="V226" s="714">
        <f t="shared" si="48"/>
        <v>23</v>
      </c>
      <c r="W226" s="720" t="e">
        <f t="shared" si="54"/>
        <v>#NUM!</v>
      </c>
      <c r="X226" s="720" t="e">
        <f t="shared" si="49"/>
        <v>#NUM!</v>
      </c>
      <c r="Y226" s="720" t="e">
        <f t="shared" si="50"/>
        <v>#NUM!</v>
      </c>
      <c r="Z226" s="720" t="e">
        <f t="shared" si="51"/>
        <v>#NUM!</v>
      </c>
    </row>
    <row r="227" spans="1:26" hidden="1">
      <c r="A227" s="717">
        <v>169</v>
      </c>
      <c r="B227" s="718">
        <v>50098</v>
      </c>
      <c r="C227" s="714">
        <f t="shared" si="52"/>
        <v>312111.9947695302</v>
      </c>
      <c r="D227" s="714">
        <f t="shared" si="42"/>
        <v>248523.76681283471</v>
      </c>
      <c r="E227" s="714">
        <f t="shared" si="37"/>
        <v>63588.227956695475</v>
      </c>
      <c r="F227" s="714">
        <f t="shared" si="43"/>
        <v>3069122.9091886678</v>
      </c>
      <c r="G227" s="714"/>
      <c r="H227" s="714">
        <f t="shared" si="38"/>
        <v>23</v>
      </c>
      <c r="I227" s="720">
        <f t="shared" si="44"/>
        <v>63588.227956695475</v>
      </c>
      <c r="J227" s="720">
        <f t="shared" si="39"/>
        <v>312111.9947695302</v>
      </c>
      <c r="K227" s="720">
        <f t="shared" si="40"/>
        <v>0</v>
      </c>
      <c r="L227" s="720">
        <f t="shared" si="45"/>
        <v>312111.9947695302</v>
      </c>
      <c r="M227" s="720"/>
      <c r="O227" s="717">
        <v>169</v>
      </c>
      <c r="P227" s="718">
        <v>50098</v>
      </c>
      <c r="Q227" s="714" t="e">
        <f t="shared" si="53"/>
        <v>#NUM!</v>
      </c>
      <c r="R227" s="714" t="e">
        <f t="shared" si="46"/>
        <v>#NUM!</v>
      </c>
      <c r="S227" s="714" t="e">
        <f t="shared" si="41"/>
        <v>#NUM!</v>
      </c>
      <c r="T227" s="714" t="e">
        <f t="shared" si="47"/>
        <v>#NUM!</v>
      </c>
      <c r="U227" s="714"/>
      <c r="V227" s="714">
        <f t="shared" si="48"/>
        <v>23</v>
      </c>
      <c r="W227" s="720" t="e">
        <f t="shared" si="54"/>
        <v>#NUM!</v>
      </c>
      <c r="X227" s="720" t="e">
        <f t="shared" si="49"/>
        <v>#NUM!</v>
      </c>
      <c r="Y227" s="720" t="e">
        <f t="shared" si="50"/>
        <v>#NUM!</v>
      </c>
      <c r="Z227" s="720" t="e">
        <f t="shared" si="51"/>
        <v>#NUM!</v>
      </c>
    </row>
    <row r="228" spans="1:26" hidden="1">
      <c r="A228" s="717">
        <v>170</v>
      </c>
      <c r="B228" s="718">
        <v>50126</v>
      </c>
      <c r="C228" s="714">
        <f t="shared" si="52"/>
        <v>312111.9947695302</v>
      </c>
      <c r="D228" s="714">
        <f t="shared" si="42"/>
        <v>253287.13901008072</v>
      </c>
      <c r="E228" s="714">
        <f t="shared" si="37"/>
        <v>58824.85575944947</v>
      </c>
      <c r="F228" s="714">
        <f t="shared" si="43"/>
        <v>2815835.7701785872</v>
      </c>
      <c r="G228" s="714"/>
      <c r="H228" s="714">
        <f t="shared" si="38"/>
        <v>23</v>
      </c>
      <c r="I228" s="720">
        <f t="shared" si="44"/>
        <v>58824.85575944947</v>
      </c>
      <c r="J228" s="720">
        <f t="shared" si="39"/>
        <v>312111.9947695302</v>
      </c>
      <c r="K228" s="720">
        <f t="shared" si="40"/>
        <v>0</v>
      </c>
      <c r="L228" s="720">
        <f t="shared" si="45"/>
        <v>312111.9947695302</v>
      </c>
      <c r="M228" s="720"/>
      <c r="O228" s="717">
        <v>170</v>
      </c>
      <c r="P228" s="718">
        <v>50126</v>
      </c>
      <c r="Q228" s="714" t="e">
        <f t="shared" si="53"/>
        <v>#NUM!</v>
      </c>
      <c r="R228" s="714" t="e">
        <f t="shared" si="46"/>
        <v>#NUM!</v>
      </c>
      <c r="S228" s="714" t="e">
        <f t="shared" si="41"/>
        <v>#NUM!</v>
      </c>
      <c r="T228" s="714" t="e">
        <f t="shared" si="47"/>
        <v>#NUM!</v>
      </c>
      <c r="U228" s="714"/>
      <c r="V228" s="714">
        <f t="shared" si="48"/>
        <v>23</v>
      </c>
      <c r="W228" s="720" t="e">
        <f t="shared" si="54"/>
        <v>#NUM!</v>
      </c>
      <c r="X228" s="720" t="e">
        <f t="shared" si="49"/>
        <v>#NUM!</v>
      </c>
      <c r="Y228" s="720" t="e">
        <f t="shared" si="50"/>
        <v>#NUM!</v>
      </c>
      <c r="Z228" s="720" t="e">
        <f t="shared" si="51"/>
        <v>#NUM!</v>
      </c>
    </row>
    <row r="229" spans="1:26" hidden="1">
      <c r="A229" s="717">
        <v>171</v>
      </c>
      <c r="B229" s="718">
        <v>50157</v>
      </c>
      <c r="C229" s="714">
        <f t="shared" si="52"/>
        <v>312111.9947695302</v>
      </c>
      <c r="D229" s="714">
        <f t="shared" si="42"/>
        <v>258141.8091744406</v>
      </c>
      <c r="E229" s="714">
        <f t="shared" si="37"/>
        <v>53970.185595089592</v>
      </c>
      <c r="F229" s="714">
        <f t="shared" si="43"/>
        <v>2557693.9610041464</v>
      </c>
      <c r="G229" s="714"/>
      <c r="H229" s="714">
        <f t="shared" si="38"/>
        <v>23</v>
      </c>
      <c r="I229" s="720">
        <f t="shared" si="44"/>
        <v>53970.185595089592</v>
      </c>
      <c r="J229" s="720">
        <f t="shared" si="39"/>
        <v>312111.9947695302</v>
      </c>
      <c r="K229" s="720">
        <f t="shared" si="40"/>
        <v>0</v>
      </c>
      <c r="L229" s="720">
        <f t="shared" si="45"/>
        <v>312111.9947695302</v>
      </c>
      <c r="M229" s="720"/>
      <c r="O229" s="717">
        <v>171</v>
      </c>
      <c r="P229" s="718">
        <v>50157</v>
      </c>
      <c r="Q229" s="714" t="e">
        <f t="shared" si="53"/>
        <v>#NUM!</v>
      </c>
      <c r="R229" s="714" t="e">
        <f t="shared" si="46"/>
        <v>#NUM!</v>
      </c>
      <c r="S229" s="714" t="e">
        <f t="shared" si="41"/>
        <v>#NUM!</v>
      </c>
      <c r="T229" s="714" t="e">
        <f t="shared" si="47"/>
        <v>#NUM!</v>
      </c>
      <c r="U229" s="714"/>
      <c r="V229" s="714">
        <f t="shared" si="48"/>
        <v>23</v>
      </c>
      <c r="W229" s="720" t="e">
        <f t="shared" si="54"/>
        <v>#NUM!</v>
      </c>
      <c r="X229" s="720" t="e">
        <f t="shared" si="49"/>
        <v>#NUM!</v>
      </c>
      <c r="Y229" s="720" t="e">
        <f t="shared" si="50"/>
        <v>#NUM!</v>
      </c>
      <c r="Z229" s="720" t="e">
        <f t="shared" si="51"/>
        <v>#NUM!</v>
      </c>
    </row>
    <row r="230" spans="1:26" hidden="1">
      <c r="A230" s="717">
        <v>172</v>
      </c>
      <c r="B230" s="718">
        <v>50187</v>
      </c>
      <c r="C230" s="714">
        <f t="shared" si="52"/>
        <v>312111.9947695302</v>
      </c>
      <c r="D230" s="714">
        <f t="shared" si="42"/>
        <v>263089.52718361741</v>
      </c>
      <c r="E230" s="714">
        <f t="shared" si="37"/>
        <v>49022.467585912811</v>
      </c>
      <c r="F230" s="714">
        <f t="shared" si="43"/>
        <v>2294604.4338205289</v>
      </c>
      <c r="G230" s="714"/>
      <c r="H230" s="714">
        <f t="shared" si="38"/>
        <v>23</v>
      </c>
      <c r="I230" s="720">
        <f t="shared" si="44"/>
        <v>49022.467585912811</v>
      </c>
      <c r="J230" s="720">
        <f t="shared" si="39"/>
        <v>312111.9947695302</v>
      </c>
      <c r="K230" s="720">
        <f t="shared" si="40"/>
        <v>0</v>
      </c>
      <c r="L230" s="720">
        <f t="shared" si="45"/>
        <v>312111.9947695302</v>
      </c>
      <c r="M230" s="720"/>
      <c r="O230" s="717">
        <v>172</v>
      </c>
      <c r="P230" s="718">
        <v>50187</v>
      </c>
      <c r="Q230" s="714" t="e">
        <f t="shared" si="53"/>
        <v>#NUM!</v>
      </c>
      <c r="R230" s="714" t="e">
        <f t="shared" si="46"/>
        <v>#NUM!</v>
      </c>
      <c r="S230" s="714" t="e">
        <f t="shared" si="41"/>
        <v>#NUM!</v>
      </c>
      <c r="T230" s="714" t="e">
        <f t="shared" si="47"/>
        <v>#NUM!</v>
      </c>
      <c r="U230" s="714"/>
      <c r="V230" s="714">
        <f t="shared" si="48"/>
        <v>23</v>
      </c>
      <c r="W230" s="720" t="e">
        <f t="shared" si="54"/>
        <v>#NUM!</v>
      </c>
      <c r="X230" s="720" t="e">
        <f t="shared" si="49"/>
        <v>#NUM!</v>
      </c>
      <c r="Y230" s="720" t="e">
        <f t="shared" si="50"/>
        <v>#NUM!</v>
      </c>
      <c r="Z230" s="720" t="e">
        <f t="shared" si="51"/>
        <v>#NUM!</v>
      </c>
    </row>
    <row r="231" spans="1:26" hidden="1">
      <c r="A231" s="717">
        <v>173</v>
      </c>
      <c r="B231" s="718">
        <v>50220</v>
      </c>
      <c r="C231" s="714">
        <f t="shared" si="52"/>
        <v>312111.9947695302</v>
      </c>
      <c r="D231" s="714">
        <f t="shared" si="42"/>
        <v>268132.07645463676</v>
      </c>
      <c r="E231" s="714">
        <f t="shared" si="37"/>
        <v>43979.918314893468</v>
      </c>
      <c r="F231" s="714">
        <f t="shared" si="43"/>
        <v>2026472.3573658923</v>
      </c>
      <c r="G231" s="714"/>
      <c r="H231" s="714">
        <f t="shared" si="38"/>
        <v>23</v>
      </c>
      <c r="I231" s="720">
        <f t="shared" si="44"/>
        <v>43979.918314893468</v>
      </c>
      <c r="J231" s="720">
        <f t="shared" si="39"/>
        <v>312111.99476953025</v>
      </c>
      <c r="K231" s="720">
        <f t="shared" si="40"/>
        <v>0</v>
      </c>
      <c r="L231" s="720">
        <f t="shared" si="45"/>
        <v>312111.99476953025</v>
      </c>
      <c r="M231" s="720"/>
      <c r="O231" s="717">
        <v>173</v>
      </c>
      <c r="P231" s="718">
        <v>50220</v>
      </c>
      <c r="Q231" s="714" t="e">
        <f t="shared" si="53"/>
        <v>#NUM!</v>
      </c>
      <c r="R231" s="714" t="e">
        <f t="shared" si="46"/>
        <v>#NUM!</v>
      </c>
      <c r="S231" s="714" t="e">
        <f t="shared" si="41"/>
        <v>#NUM!</v>
      </c>
      <c r="T231" s="714" t="e">
        <f t="shared" si="47"/>
        <v>#NUM!</v>
      </c>
      <c r="U231" s="714"/>
      <c r="V231" s="714">
        <f t="shared" si="48"/>
        <v>23</v>
      </c>
      <c r="W231" s="720" t="e">
        <f t="shared" si="54"/>
        <v>#NUM!</v>
      </c>
      <c r="X231" s="720" t="e">
        <f t="shared" si="49"/>
        <v>#NUM!</v>
      </c>
      <c r="Y231" s="720" t="e">
        <f t="shared" si="50"/>
        <v>#NUM!</v>
      </c>
      <c r="Z231" s="720" t="e">
        <f t="shared" si="51"/>
        <v>#NUM!</v>
      </c>
    </row>
    <row r="232" spans="1:26" hidden="1">
      <c r="A232" s="717">
        <v>174</v>
      </c>
      <c r="B232" s="718">
        <v>50248</v>
      </c>
      <c r="C232" s="714">
        <f t="shared" si="52"/>
        <v>312111.9947695302</v>
      </c>
      <c r="D232" s="714">
        <f t="shared" si="42"/>
        <v>273271.27458668395</v>
      </c>
      <c r="E232" s="714">
        <f t="shared" si="37"/>
        <v>38840.720182846271</v>
      </c>
      <c r="F232" s="714">
        <f t="shared" si="43"/>
        <v>1753201.0827792082</v>
      </c>
      <c r="G232" s="714"/>
      <c r="H232" s="714">
        <f t="shared" si="38"/>
        <v>23</v>
      </c>
      <c r="I232" s="720">
        <f t="shared" si="44"/>
        <v>38840.720182846271</v>
      </c>
      <c r="J232" s="720">
        <f t="shared" si="39"/>
        <v>312111.99476953025</v>
      </c>
      <c r="K232" s="720">
        <f t="shared" si="40"/>
        <v>0</v>
      </c>
      <c r="L232" s="720">
        <f t="shared" si="45"/>
        <v>312111.99476953025</v>
      </c>
      <c r="M232" s="720"/>
      <c r="O232" s="717">
        <v>174</v>
      </c>
      <c r="P232" s="718">
        <v>50248</v>
      </c>
      <c r="Q232" s="714" t="e">
        <f t="shared" si="53"/>
        <v>#NUM!</v>
      </c>
      <c r="R232" s="714" t="e">
        <f t="shared" si="46"/>
        <v>#NUM!</v>
      </c>
      <c r="S232" s="714" t="e">
        <f t="shared" si="41"/>
        <v>#NUM!</v>
      </c>
      <c r="T232" s="714" t="e">
        <f t="shared" si="47"/>
        <v>#NUM!</v>
      </c>
      <c r="U232" s="714"/>
      <c r="V232" s="714">
        <f t="shared" si="48"/>
        <v>23</v>
      </c>
      <c r="W232" s="720" t="e">
        <f t="shared" si="54"/>
        <v>#NUM!</v>
      </c>
      <c r="X232" s="720" t="e">
        <f t="shared" si="49"/>
        <v>#NUM!</v>
      </c>
      <c r="Y232" s="720" t="e">
        <f t="shared" si="50"/>
        <v>#NUM!</v>
      </c>
      <c r="Z232" s="720" t="e">
        <f t="shared" si="51"/>
        <v>#NUM!</v>
      </c>
    </row>
    <row r="233" spans="1:26" hidden="1">
      <c r="A233" s="717">
        <v>175</v>
      </c>
      <c r="B233" s="718">
        <v>50279</v>
      </c>
      <c r="C233" s="714">
        <f t="shared" si="52"/>
        <v>312111.9947695302</v>
      </c>
      <c r="D233" s="714">
        <f t="shared" si="42"/>
        <v>278508.97401626204</v>
      </c>
      <c r="E233" s="714">
        <f t="shared" si="37"/>
        <v>33603.02075326816</v>
      </c>
      <c r="F233" s="714">
        <f t="shared" si="43"/>
        <v>1474692.1087629462</v>
      </c>
      <c r="G233" s="714"/>
      <c r="H233" s="714">
        <f t="shared" si="38"/>
        <v>23</v>
      </c>
      <c r="I233" s="720">
        <f t="shared" si="44"/>
        <v>33603.02075326816</v>
      </c>
      <c r="J233" s="720">
        <f t="shared" si="39"/>
        <v>312111.9947695302</v>
      </c>
      <c r="K233" s="720">
        <f t="shared" si="40"/>
        <v>0</v>
      </c>
      <c r="L233" s="720">
        <f t="shared" si="45"/>
        <v>312111.9947695302</v>
      </c>
      <c r="M233" s="720"/>
      <c r="O233" s="717">
        <v>175</v>
      </c>
      <c r="P233" s="718">
        <v>50279</v>
      </c>
      <c r="Q233" s="714" t="e">
        <f t="shared" si="53"/>
        <v>#NUM!</v>
      </c>
      <c r="R233" s="714" t="e">
        <f t="shared" si="46"/>
        <v>#NUM!</v>
      </c>
      <c r="S233" s="714" t="e">
        <f t="shared" si="41"/>
        <v>#NUM!</v>
      </c>
      <c r="T233" s="714" t="e">
        <f t="shared" si="47"/>
        <v>#NUM!</v>
      </c>
      <c r="U233" s="714"/>
      <c r="V233" s="714">
        <f t="shared" si="48"/>
        <v>23</v>
      </c>
      <c r="W233" s="720" t="e">
        <f t="shared" si="54"/>
        <v>#NUM!</v>
      </c>
      <c r="X233" s="720" t="e">
        <f t="shared" si="49"/>
        <v>#NUM!</v>
      </c>
      <c r="Y233" s="720" t="e">
        <f t="shared" si="50"/>
        <v>#NUM!</v>
      </c>
      <c r="Z233" s="720" t="e">
        <f t="shared" si="51"/>
        <v>#NUM!</v>
      </c>
    </row>
    <row r="234" spans="1:26" hidden="1">
      <c r="A234" s="717">
        <v>176</v>
      </c>
      <c r="B234" s="718">
        <v>50311</v>
      </c>
      <c r="C234" s="714">
        <f t="shared" si="52"/>
        <v>312111.9947695302</v>
      </c>
      <c r="D234" s="714">
        <f t="shared" si="42"/>
        <v>283847.06268490705</v>
      </c>
      <c r="E234" s="714">
        <f t="shared" si="37"/>
        <v>28264.932084623139</v>
      </c>
      <c r="F234" s="714">
        <f t="shared" si="43"/>
        <v>1190845.0460780391</v>
      </c>
      <c r="G234" s="714"/>
      <c r="H234" s="714">
        <f t="shared" si="38"/>
        <v>23</v>
      </c>
      <c r="I234" s="720">
        <f t="shared" si="44"/>
        <v>28264.932084623139</v>
      </c>
      <c r="J234" s="720">
        <f t="shared" si="39"/>
        <v>312111.9947695302</v>
      </c>
      <c r="K234" s="720">
        <f t="shared" si="40"/>
        <v>0</v>
      </c>
      <c r="L234" s="720">
        <f t="shared" si="45"/>
        <v>312111.9947695302</v>
      </c>
      <c r="M234" s="720"/>
      <c r="O234" s="717">
        <v>176</v>
      </c>
      <c r="P234" s="718">
        <v>50311</v>
      </c>
      <c r="Q234" s="714" t="e">
        <f t="shared" si="53"/>
        <v>#NUM!</v>
      </c>
      <c r="R234" s="714" t="e">
        <f t="shared" si="46"/>
        <v>#NUM!</v>
      </c>
      <c r="S234" s="714" t="e">
        <f t="shared" si="41"/>
        <v>#NUM!</v>
      </c>
      <c r="T234" s="714" t="e">
        <f t="shared" si="47"/>
        <v>#NUM!</v>
      </c>
      <c r="U234" s="714"/>
      <c r="V234" s="714">
        <f t="shared" si="48"/>
        <v>23</v>
      </c>
      <c r="W234" s="720" t="e">
        <f t="shared" si="54"/>
        <v>#NUM!</v>
      </c>
      <c r="X234" s="720" t="e">
        <f t="shared" si="49"/>
        <v>#NUM!</v>
      </c>
      <c r="Y234" s="720" t="e">
        <f t="shared" si="50"/>
        <v>#NUM!</v>
      </c>
      <c r="Z234" s="720" t="e">
        <f t="shared" si="51"/>
        <v>#NUM!</v>
      </c>
    </row>
    <row r="235" spans="1:26" hidden="1">
      <c r="A235" s="717">
        <v>177</v>
      </c>
      <c r="B235" s="718">
        <v>50340</v>
      </c>
      <c r="C235" s="714">
        <f t="shared" si="52"/>
        <v>312111.9947695302</v>
      </c>
      <c r="D235" s="714">
        <f t="shared" si="42"/>
        <v>289287.46471970109</v>
      </c>
      <c r="E235" s="714">
        <f t="shared" si="37"/>
        <v>22824.530049829085</v>
      </c>
      <c r="F235" s="714">
        <f t="shared" si="43"/>
        <v>901557.58135833801</v>
      </c>
      <c r="G235" s="714"/>
      <c r="H235" s="714">
        <f t="shared" si="38"/>
        <v>23</v>
      </c>
      <c r="I235" s="720">
        <f t="shared" si="44"/>
        <v>22824.530049829085</v>
      </c>
      <c r="J235" s="720">
        <f t="shared" si="39"/>
        <v>312111.9947695302</v>
      </c>
      <c r="K235" s="720">
        <f t="shared" si="40"/>
        <v>0</v>
      </c>
      <c r="L235" s="720">
        <f t="shared" si="45"/>
        <v>312111.9947695302</v>
      </c>
      <c r="M235" s="720"/>
      <c r="O235" s="717">
        <v>177</v>
      </c>
      <c r="P235" s="718">
        <v>50340</v>
      </c>
      <c r="Q235" s="714" t="e">
        <f t="shared" si="53"/>
        <v>#NUM!</v>
      </c>
      <c r="R235" s="714" t="e">
        <f t="shared" si="46"/>
        <v>#NUM!</v>
      </c>
      <c r="S235" s="714" t="e">
        <f t="shared" si="41"/>
        <v>#NUM!</v>
      </c>
      <c r="T235" s="714" t="e">
        <f t="shared" si="47"/>
        <v>#NUM!</v>
      </c>
      <c r="U235" s="714"/>
      <c r="V235" s="714">
        <f t="shared" si="48"/>
        <v>23</v>
      </c>
      <c r="W235" s="720" t="e">
        <f t="shared" si="54"/>
        <v>#NUM!</v>
      </c>
      <c r="X235" s="720" t="e">
        <f t="shared" si="49"/>
        <v>#NUM!</v>
      </c>
      <c r="Y235" s="720" t="e">
        <f t="shared" si="50"/>
        <v>#NUM!</v>
      </c>
      <c r="Z235" s="720" t="e">
        <f t="shared" si="51"/>
        <v>#NUM!</v>
      </c>
    </row>
    <row r="236" spans="1:26" hidden="1">
      <c r="A236" s="717">
        <v>178</v>
      </c>
      <c r="B236" s="718">
        <v>50371</v>
      </c>
      <c r="C236" s="714">
        <f t="shared" si="52"/>
        <v>312111.9947695302</v>
      </c>
      <c r="D236" s="714">
        <f t="shared" si="42"/>
        <v>294832.14112682873</v>
      </c>
      <c r="E236" s="714">
        <f t="shared" si="37"/>
        <v>17279.853642701481</v>
      </c>
      <c r="F236" s="714">
        <f t="shared" si="43"/>
        <v>606725.44023150927</v>
      </c>
      <c r="G236" s="714"/>
      <c r="H236" s="714">
        <f t="shared" si="38"/>
        <v>23</v>
      </c>
      <c r="I236" s="720">
        <f t="shared" si="44"/>
        <v>17279.853642701481</v>
      </c>
      <c r="J236" s="720">
        <f t="shared" si="39"/>
        <v>312111.9947695302</v>
      </c>
      <c r="K236" s="720">
        <f t="shared" si="40"/>
        <v>0</v>
      </c>
      <c r="L236" s="720">
        <f t="shared" si="45"/>
        <v>312111.9947695302</v>
      </c>
      <c r="M236" s="720"/>
      <c r="O236" s="717">
        <v>178</v>
      </c>
      <c r="P236" s="718">
        <v>50371</v>
      </c>
      <c r="Q236" s="714" t="e">
        <f t="shared" si="53"/>
        <v>#NUM!</v>
      </c>
      <c r="R236" s="714" t="e">
        <f t="shared" si="46"/>
        <v>#NUM!</v>
      </c>
      <c r="S236" s="714" t="e">
        <f t="shared" si="41"/>
        <v>#NUM!</v>
      </c>
      <c r="T236" s="714" t="e">
        <f t="shared" si="47"/>
        <v>#NUM!</v>
      </c>
      <c r="U236" s="714"/>
      <c r="V236" s="714">
        <f t="shared" si="48"/>
        <v>23</v>
      </c>
      <c r="W236" s="720" t="e">
        <f t="shared" si="54"/>
        <v>#NUM!</v>
      </c>
      <c r="X236" s="720" t="e">
        <f t="shared" si="49"/>
        <v>#NUM!</v>
      </c>
      <c r="Y236" s="720" t="e">
        <f t="shared" si="50"/>
        <v>#NUM!</v>
      </c>
      <c r="Z236" s="720" t="e">
        <f t="shared" si="51"/>
        <v>#NUM!</v>
      </c>
    </row>
    <row r="237" spans="1:26" hidden="1">
      <c r="A237" s="717">
        <v>179</v>
      </c>
      <c r="B237" s="718">
        <v>50402</v>
      </c>
      <c r="C237" s="714">
        <f t="shared" si="52"/>
        <v>312111.9947695302</v>
      </c>
      <c r="D237" s="714">
        <f t="shared" si="42"/>
        <v>300483.09049842629</v>
      </c>
      <c r="E237" s="714">
        <f t="shared" si="37"/>
        <v>11628.904271103929</v>
      </c>
      <c r="F237" s="714">
        <f t="shared" si="43"/>
        <v>306242.34973308299</v>
      </c>
      <c r="G237" s="714"/>
      <c r="H237" s="714">
        <f t="shared" si="38"/>
        <v>23</v>
      </c>
      <c r="I237" s="720">
        <f t="shared" si="44"/>
        <v>11628.904271103929</v>
      </c>
      <c r="J237" s="720">
        <f t="shared" si="39"/>
        <v>312111.9947695302</v>
      </c>
      <c r="K237" s="720">
        <f t="shared" si="40"/>
        <v>0</v>
      </c>
      <c r="L237" s="720">
        <f t="shared" si="45"/>
        <v>312111.9947695302</v>
      </c>
      <c r="M237" s="720"/>
      <c r="O237" s="717">
        <v>179</v>
      </c>
      <c r="P237" s="718">
        <v>50402</v>
      </c>
      <c r="Q237" s="714" t="e">
        <f t="shared" si="53"/>
        <v>#NUM!</v>
      </c>
      <c r="R237" s="714" t="e">
        <f t="shared" si="46"/>
        <v>#NUM!</v>
      </c>
      <c r="S237" s="714" t="e">
        <f t="shared" si="41"/>
        <v>#NUM!</v>
      </c>
      <c r="T237" s="714" t="e">
        <f t="shared" si="47"/>
        <v>#NUM!</v>
      </c>
      <c r="U237" s="714"/>
      <c r="V237" s="714">
        <f t="shared" si="48"/>
        <v>23</v>
      </c>
      <c r="W237" s="720" t="e">
        <f t="shared" si="54"/>
        <v>#NUM!</v>
      </c>
      <c r="X237" s="720" t="e">
        <f t="shared" si="49"/>
        <v>#NUM!</v>
      </c>
      <c r="Y237" s="720" t="e">
        <f t="shared" si="50"/>
        <v>#NUM!</v>
      </c>
      <c r="Z237" s="720" t="e">
        <f t="shared" si="51"/>
        <v>#NUM!</v>
      </c>
    </row>
    <row r="238" spans="1:26" hidden="1">
      <c r="A238" s="717">
        <v>180</v>
      </c>
      <c r="B238" s="718">
        <v>50432</v>
      </c>
      <c r="C238" s="714">
        <f t="shared" si="52"/>
        <v>312111.9947695302</v>
      </c>
      <c r="D238" s="714">
        <f t="shared" si="42"/>
        <v>306242.34973297943</v>
      </c>
      <c r="E238" s="714">
        <f t="shared" si="37"/>
        <v>5869.645036550758</v>
      </c>
      <c r="F238" s="714">
        <f t="shared" si="43"/>
        <v>1.0355142876505852E-7</v>
      </c>
      <c r="G238" s="714"/>
      <c r="H238" s="714">
        <f t="shared" si="38"/>
        <v>23</v>
      </c>
      <c r="I238" s="720">
        <f t="shared" si="44"/>
        <v>5869.645036550758</v>
      </c>
      <c r="J238" s="720">
        <f t="shared" si="39"/>
        <v>312111.9947695302</v>
      </c>
      <c r="K238" s="720">
        <f t="shared" si="40"/>
        <v>0</v>
      </c>
      <c r="L238" s="720">
        <f t="shared" si="45"/>
        <v>312111.9947695302</v>
      </c>
      <c r="M238" s="720"/>
      <c r="O238" s="717">
        <v>180</v>
      </c>
      <c r="P238" s="718">
        <v>50432</v>
      </c>
      <c r="Q238" s="714" t="e">
        <f t="shared" si="53"/>
        <v>#NUM!</v>
      </c>
      <c r="R238" s="714" t="e">
        <f t="shared" si="46"/>
        <v>#NUM!</v>
      </c>
      <c r="S238" s="714" t="e">
        <f t="shared" si="41"/>
        <v>#NUM!</v>
      </c>
      <c r="T238" s="714" t="e">
        <f t="shared" si="47"/>
        <v>#NUM!</v>
      </c>
      <c r="U238" s="714"/>
      <c r="V238" s="714">
        <f t="shared" si="48"/>
        <v>23</v>
      </c>
      <c r="W238" s="720" t="e">
        <f t="shared" si="54"/>
        <v>#NUM!</v>
      </c>
      <c r="X238" s="720" t="e">
        <f t="shared" si="49"/>
        <v>#NUM!</v>
      </c>
      <c r="Y238" s="720" t="e">
        <f t="shared" si="50"/>
        <v>#NUM!</v>
      </c>
      <c r="Z238" s="720" t="e">
        <f t="shared" si="51"/>
        <v>#NUM!</v>
      </c>
    </row>
    <row r="239" spans="1:26" hidden="1">
      <c r="A239" s="717">
        <v>181</v>
      </c>
      <c r="B239" s="718">
        <v>50465</v>
      </c>
      <c r="C239" s="714">
        <f t="shared" si="52"/>
        <v>312111.9947695302</v>
      </c>
      <c r="D239" s="714">
        <f t="shared" si="42"/>
        <v>312111.99476952822</v>
      </c>
      <c r="E239" s="714">
        <f t="shared" si="37"/>
        <v>1.9847357179969551E-9</v>
      </c>
      <c r="F239" s="714">
        <f t="shared" si="43"/>
        <v>-312111.99476942467</v>
      </c>
      <c r="G239" s="714"/>
      <c r="H239" s="714">
        <f t="shared" si="38"/>
        <v>23</v>
      </c>
      <c r="I239" s="720">
        <f t="shared" si="44"/>
        <v>1.9847357179969551E-9</v>
      </c>
      <c r="J239" s="720">
        <f t="shared" si="39"/>
        <v>312111.9947695302</v>
      </c>
      <c r="K239" s="720">
        <f t="shared" si="40"/>
        <v>0</v>
      </c>
      <c r="L239" s="720">
        <f t="shared" si="45"/>
        <v>312111.9947695302</v>
      </c>
      <c r="M239" s="720"/>
      <c r="O239" s="717">
        <v>181</v>
      </c>
      <c r="P239" s="718">
        <v>50465</v>
      </c>
      <c r="Q239" s="714" t="e">
        <f t="shared" si="53"/>
        <v>#NUM!</v>
      </c>
      <c r="R239" s="714" t="e">
        <f t="shared" si="46"/>
        <v>#NUM!</v>
      </c>
      <c r="S239" s="714" t="e">
        <f t="shared" si="41"/>
        <v>#NUM!</v>
      </c>
      <c r="T239" s="714" t="e">
        <f t="shared" si="47"/>
        <v>#NUM!</v>
      </c>
      <c r="U239" s="714"/>
      <c r="V239" s="714">
        <f t="shared" si="48"/>
        <v>23</v>
      </c>
      <c r="W239" s="720" t="e">
        <f t="shared" si="54"/>
        <v>#NUM!</v>
      </c>
      <c r="X239" s="720" t="e">
        <f t="shared" si="49"/>
        <v>#NUM!</v>
      </c>
      <c r="Y239" s="720" t="e">
        <f t="shared" si="50"/>
        <v>#NUM!</v>
      </c>
      <c r="Z239" s="720" t="e">
        <f t="shared" si="51"/>
        <v>#NUM!</v>
      </c>
    </row>
    <row r="240" spans="1:26" hidden="1">
      <c r="A240" s="717">
        <v>182</v>
      </c>
      <c r="B240" s="718">
        <v>50493</v>
      </c>
      <c r="C240" s="714">
        <f t="shared" si="52"/>
        <v>312111.9947695302</v>
      </c>
      <c r="D240" s="714">
        <f t="shared" si="42"/>
        <v>318094.14133594418</v>
      </c>
      <c r="E240" s="714">
        <f t="shared" si="37"/>
        <v>-5982.1465664139732</v>
      </c>
      <c r="F240" s="714">
        <f t="shared" si="43"/>
        <v>-630206.13610536885</v>
      </c>
      <c r="G240" s="714"/>
      <c r="H240" s="714">
        <f t="shared" si="38"/>
        <v>23</v>
      </c>
      <c r="I240" s="720">
        <f t="shared" si="44"/>
        <v>-5982.1465664139732</v>
      </c>
      <c r="J240" s="720">
        <f t="shared" si="39"/>
        <v>312111.9947695302</v>
      </c>
      <c r="K240" s="720">
        <f t="shared" si="40"/>
        <v>0</v>
      </c>
      <c r="L240" s="720">
        <f t="shared" si="45"/>
        <v>312111.9947695302</v>
      </c>
      <c r="M240" s="720"/>
      <c r="O240" s="717">
        <v>182</v>
      </c>
      <c r="P240" s="718">
        <v>50493</v>
      </c>
      <c r="Q240" s="714" t="e">
        <f t="shared" si="53"/>
        <v>#NUM!</v>
      </c>
      <c r="R240" s="714" t="e">
        <f t="shared" si="46"/>
        <v>#NUM!</v>
      </c>
      <c r="S240" s="714" t="e">
        <f t="shared" si="41"/>
        <v>#NUM!</v>
      </c>
      <c r="T240" s="714" t="e">
        <f t="shared" si="47"/>
        <v>#NUM!</v>
      </c>
      <c r="U240" s="714"/>
      <c r="V240" s="714">
        <f t="shared" si="48"/>
        <v>23</v>
      </c>
      <c r="W240" s="720" t="e">
        <f t="shared" si="54"/>
        <v>#NUM!</v>
      </c>
      <c r="X240" s="720" t="e">
        <f t="shared" si="49"/>
        <v>#NUM!</v>
      </c>
      <c r="Y240" s="720" t="e">
        <f t="shared" si="50"/>
        <v>#NUM!</v>
      </c>
      <c r="Z240" s="720" t="e">
        <f t="shared" si="51"/>
        <v>#NUM!</v>
      </c>
    </row>
    <row r="241" spans="1:26" hidden="1">
      <c r="A241" s="717">
        <v>183</v>
      </c>
      <c r="B241" s="718">
        <v>50522</v>
      </c>
      <c r="C241" s="714">
        <f t="shared" si="52"/>
        <v>312111.9947695302</v>
      </c>
      <c r="D241" s="714">
        <f t="shared" si="42"/>
        <v>324190.94571154978</v>
      </c>
      <c r="E241" s="714">
        <f t="shared" si="37"/>
        <v>-12078.95094201957</v>
      </c>
      <c r="F241" s="714">
        <f t="shared" si="43"/>
        <v>-954397.08181691868</v>
      </c>
      <c r="G241" s="714"/>
      <c r="H241" s="714">
        <f t="shared" si="38"/>
        <v>23</v>
      </c>
      <c r="I241" s="720">
        <f t="shared" si="44"/>
        <v>-12078.95094201957</v>
      </c>
      <c r="J241" s="720">
        <f t="shared" si="39"/>
        <v>312111.9947695302</v>
      </c>
      <c r="K241" s="720">
        <f t="shared" si="40"/>
        <v>0</v>
      </c>
      <c r="L241" s="720">
        <f t="shared" si="45"/>
        <v>312111.9947695302</v>
      </c>
      <c r="M241" s="720"/>
      <c r="O241" s="717">
        <v>183</v>
      </c>
      <c r="P241" s="718">
        <v>50522</v>
      </c>
      <c r="Q241" s="714" t="e">
        <f t="shared" si="53"/>
        <v>#NUM!</v>
      </c>
      <c r="R241" s="714" t="e">
        <f t="shared" si="46"/>
        <v>#NUM!</v>
      </c>
      <c r="S241" s="714" t="e">
        <f t="shared" si="41"/>
        <v>#NUM!</v>
      </c>
      <c r="T241" s="714" t="e">
        <f t="shared" si="47"/>
        <v>#NUM!</v>
      </c>
      <c r="U241" s="714"/>
      <c r="V241" s="714">
        <f t="shared" si="48"/>
        <v>23</v>
      </c>
      <c r="W241" s="720" t="e">
        <f t="shared" si="54"/>
        <v>#NUM!</v>
      </c>
      <c r="X241" s="720" t="e">
        <f t="shared" si="49"/>
        <v>#NUM!</v>
      </c>
      <c r="Y241" s="720" t="e">
        <f t="shared" si="50"/>
        <v>#NUM!</v>
      </c>
      <c r="Z241" s="720" t="e">
        <f t="shared" si="51"/>
        <v>#NUM!</v>
      </c>
    </row>
    <row r="242" spans="1:26" hidden="1">
      <c r="A242" s="717">
        <v>184</v>
      </c>
      <c r="B242" s="718">
        <v>50552</v>
      </c>
      <c r="C242" s="714">
        <f t="shared" si="52"/>
        <v>312111.9947695302</v>
      </c>
      <c r="D242" s="714">
        <f t="shared" si="42"/>
        <v>330404.60550435446</v>
      </c>
      <c r="E242" s="714">
        <f t="shared" si="37"/>
        <v>-18292.610734824277</v>
      </c>
      <c r="F242" s="714">
        <f t="shared" si="43"/>
        <v>-1284801.6873212731</v>
      </c>
      <c r="G242" s="714"/>
      <c r="H242" s="714">
        <f t="shared" si="38"/>
        <v>23</v>
      </c>
      <c r="I242" s="720">
        <f t="shared" si="44"/>
        <v>-18292.610734824277</v>
      </c>
      <c r="J242" s="720">
        <f t="shared" si="39"/>
        <v>312111.9947695302</v>
      </c>
      <c r="K242" s="720">
        <f t="shared" si="40"/>
        <v>0</v>
      </c>
      <c r="L242" s="720">
        <f t="shared" si="45"/>
        <v>312111.9947695302</v>
      </c>
      <c r="M242" s="720"/>
      <c r="O242" s="717">
        <v>184</v>
      </c>
      <c r="P242" s="718">
        <v>50552</v>
      </c>
      <c r="Q242" s="714" t="e">
        <f t="shared" si="53"/>
        <v>#NUM!</v>
      </c>
      <c r="R242" s="714" t="e">
        <f t="shared" si="46"/>
        <v>#NUM!</v>
      </c>
      <c r="S242" s="714" t="e">
        <f t="shared" si="41"/>
        <v>#NUM!</v>
      </c>
      <c r="T242" s="714" t="e">
        <f t="shared" si="47"/>
        <v>#NUM!</v>
      </c>
      <c r="U242" s="714"/>
      <c r="V242" s="714">
        <f t="shared" si="48"/>
        <v>23</v>
      </c>
      <c r="W242" s="720" t="e">
        <f t="shared" si="54"/>
        <v>#NUM!</v>
      </c>
      <c r="X242" s="720" t="e">
        <f t="shared" si="49"/>
        <v>#NUM!</v>
      </c>
      <c r="Y242" s="720" t="e">
        <f t="shared" si="50"/>
        <v>#NUM!</v>
      </c>
      <c r="Z242" s="720" t="e">
        <f t="shared" si="51"/>
        <v>#NUM!</v>
      </c>
    </row>
    <row r="243" spans="1:26" hidden="1">
      <c r="A243" s="717">
        <v>185</v>
      </c>
      <c r="B243" s="718">
        <v>50584</v>
      </c>
      <c r="C243" s="714">
        <f t="shared" si="52"/>
        <v>312111.9947695302</v>
      </c>
      <c r="D243" s="714">
        <f t="shared" si="42"/>
        <v>336737.36044318794</v>
      </c>
      <c r="E243" s="714">
        <f t="shared" si="37"/>
        <v>-24625.365673657736</v>
      </c>
      <c r="F243" s="714">
        <f t="shared" si="43"/>
        <v>-1621539.047764461</v>
      </c>
      <c r="G243" s="714"/>
      <c r="H243" s="714">
        <f t="shared" si="38"/>
        <v>23</v>
      </c>
      <c r="I243" s="720">
        <f t="shared" si="44"/>
        <v>-24625.365673657736</v>
      </c>
      <c r="J243" s="720">
        <f t="shared" si="39"/>
        <v>312111.9947695302</v>
      </c>
      <c r="K243" s="720">
        <f t="shared" si="40"/>
        <v>0</v>
      </c>
      <c r="L243" s="720">
        <f t="shared" si="45"/>
        <v>312111.9947695302</v>
      </c>
      <c r="M243" s="720"/>
      <c r="O243" s="717">
        <v>185</v>
      </c>
      <c r="P243" s="718">
        <v>50584</v>
      </c>
      <c r="Q243" s="714" t="e">
        <f t="shared" si="53"/>
        <v>#NUM!</v>
      </c>
      <c r="R243" s="714" t="e">
        <f t="shared" si="46"/>
        <v>#NUM!</v>
      </c>
      <c r="S243" s="714" t="e">
        <f t="shared" si="41"/>
        <v>#NUM!</v>
      </c>
      <c r="T243" s="714" t="e">
        <f t="shared" si="47"/>
        <v>#NUM!</v>
      </c>
      <c r="U243" s="714"/>
      <c r="V243" s="714">
        <f t="shared" si="48"/>
        <v>23</v>
      </c>
      <c r="W243" s="720" t="e">
        <f t="shared" si="54"/>
        <v>#NUM!</v>
      </c>
      <c r="X243" s="720" t="e">
        <f t="shared" si="49"/>
        <v>#NUM!</v>
      </c>
      <c r="Y243" s="720" t="e">
        <f t="shared" si="50"/>
        <v>#NUM!</v>
      </c>
      <c r="Z243" s="720" t="e">
        <f t="shared" si="51"/>
        <v>#NUM!</v>
      </c>
    </row>
    <row r="244" spans="1:26" hidden="1">
      <c r="A244" s="717">
        <v>186</v>
      </c>
      <c r="B244" s="718">
        <v>50613</v>
      </c>
      <c r="C244" s="714">
        <f t="shared" si="52"/>
        <v>312111.9947695302</v>
      </c>
      <c r="D244" s="714">
        <f t="shared" si="42"/>
        <v>343191.49318501569</v>
      </c>
      <c r="E244" s="714">
        <f t="shared" si="37"/>
        <v>-31079.498415485505</v>
      </c>
      <c r="F244" s="714">
        <f t="shared" si="43"/>
        <v>-1964730.5409494766</v>
      </c>
      <c r="G244" s="714"/>
      <c r="H244" s="714">
        <f t="shared" si="38"/>
        <v>23</v>
      </c>
      <c r="I244" s="720">
        <f t="shared" si="44"/>
        <v>-31079.498415485505</v>
      </c>
      <c r="J244" s="720">
        <f t="shared" si="39"/>
        <v>312111.9947695302</v>
      </c>
      <c r="K244" s="720">
        <f t="shared" si="40"/>
        <v>0</v>
      </c>
      <c r="L244" s="720">
        <f t="shared" si="45"/>
        <v>312111.9947695302</v>
      </c>
      <c r="M244" s="720"/>
      <c r="O244" s="717">
        <v>186</v>
      </c>
      <c r="P244" s="718">
        <v>50613</v>
      </c>
      <c r="Q244" s="714" t="e">
        <f t="shared" si="53"/>
        <v>#NUM!</v>
      </c>
      <c r="R244" s="714" t="e">
        <f t="shared" si="46"/>
        <v>#NUM!</v>
      </c>
      <c r="S244" s="714" t="e">
        <f t="shared" si="41"/>
        <v>#NUM!</v>
      </c>
      <c r="T244" s="714" t="e">
        <f t="shared" si="47"/>
        <v>#NUM!</v>
      </c>
      <c r="U244" s="714"/>
      <c r="V244" s="714">
        <f t="shared" si="48"/>
        <v>23</v>
      </c>
      <c r="W244" s="720" t="e">
        <f t="shared" si="54"/>
        <v>#NUM!</v>
      </c>
      <c r="X244" s="720" t="e">
        <f t="shared" si="49"/>
        <v>#NUM!</v>
      </c>
      <c r="Y244" s="720" t="e">
        <f t="shared" si="50"/>
        <v>#NUM!</v>
      </c>
      <c r="Z244" s="720" t="e">
        <f t="shared" si="51"/>
        <v>#NUM!</v>
      </c>
    </row>
    <row r="245" spans="1:26" hidden="1">
      <c r="A245" s="717">
        <v>187</v>
      </c>
      <c r="B245" s="718">
        <v>50644</v>
      </c>
      <c r="C245" s="714">
        <f t="shared" si="52"/>
        <v>312111.9947695302</v>
      </c>
      <c r="D245" s="714">
        <f t="shared" si="42"/>
        <v>349769.33013772848</v>
      </c>
      <c r="E245" s="714">
        <f t="shared" si="37"/>
        <v>-37657.335368198306</v>
      </c>
      <c r="F245" s="714">
        <f t="shared" si="43"/>
        <v>-2314499.8710872051</v>
      </c>
      <c r="G245" s="714"/>
      <c r="H245" s="714">
        <f t="shared" si="38"/>
        <v>23</v>
      </c>
      <c r="I245" s="720">
        <f t="shared" si="44"/>
        <v>-37657.335368198306</v>
      </c>
      <c r="J245" s="720">
        <f t="shared" si="39"/>
        <v>312111.9947695302</v>
      </c>
      <c r="K245" s="720">
        <f t="shared" si="40"/>
        <v>0</v>
      </c>
      <c r="L245" s="720">
        <f t="shared" si="45"/>
        <v>312111.9947695302</v>
      </c>
      <c r="M245" s="720"/>
      <c r="O245" s="717">
        <v>187</v>
      </c>
      <c r="P245" s="718">
        <v>50644</v>
      </c>
      <c r="Q245" s="714" t="e">
        <f t="shared" si="53"/>
        <v>#NUM!</v>
      </c>
      <c r="R245" s="714" t="e">
        <f t="shared" si="46"/>
        <v>#NUM!</v>
      </c>
      <c r="S245" s="714" t="e">
        <f t="shared" si="41"/>
        <v>#NUM!</v>
      </c>
      <c r="T245" s="714" t="e">
        <f t="shared" si="47"/>
        <v>#NUM!</v>
      </c>
      <c r="U245" s="714"/>
      <c r="V245" s="714">
        <f t="shared" si="48"/>
        <v>23</v>
      </c>
      <c r="W245" s="720" t="e">
        <f t="shared" si="54"/>
        <v>#NUM!</v>
      </c>
      <c r="X245" s="720" t="e">
        <f t="shared" si="49"/>
        <v>#NUM!</v>
      </c>
      <c r="Y245" s="720" t="e">
        <f t="shared" si="50"/>
        <v>#NUM!</v>
      </c>
      <c r="Z245" s="720" t="e">
        <f t="shared" si="51"/>
        <v>#NUM!</v>
      </c>
    </row>
    <row r="246" spans="1:26" hidden="1">
      <c r="A246" s="717">
        <v>188</v>
      </c>
      <c r="B246" s="718">
        <v>50675</v>
      </c>
      <c r="C246" s="714">
        <f t="shared" si="52"/>
        <v>312111.9947695302</v>
      </c>
      <c r="D246" s="714">
        <f t="shared" si="42"/>
        <v>356473.24229870166</v>
      </c>
      <c r="E246" s="714">
        <f t="shared" si="37"/>
        <v>-44361.247529171436</v>
      </c>
      <c r="F246" s="714">
        <f t="shared" si="43"/>
        <v>-2670973.1133859069</v>
      </c>
      <c r="G246" s="714"/>
      <c r="H246" s="714">
        <f t="shared" si="38"/>
        <v>23</v>
      </c>
      <c r="I246" s="720">
        <f t="shared" si="44"/>
        <v>-44361.247529171436</v>
      </c>
      <c r="J246" s="720">
        <f t="shared" si="39"/>
        <v>312111.99476953025</v>
      </c>
      <c r="K246" s="720">
        <f t="shared" si="40"/>
        <v>0</v>
      </c>
      <c r="L246" s="720">
        <f t="shared" si="45"/>
        <v>312111.99476953025</v>
      </c>
      <c r="M246" s="720"/>
      <c r="O246" s="717">
        <v>188</v>
      </c>
      <c r="P246" s="718">
        <v>50675</v>
      </c>
      <c r="Q246" s="714" t="e">
        <f t="shared" si="53"/>
        <v>#NUM!</v>
      </c>
      <c r="R246" s="714" t="e">
        <f t="shared" si="46"/>
        <v>#NUM!</v>
      </c>
      <c r="S246" s="714" t="e">
        <f t="shared" si="41"/>
        <v>#NUM!</v>
      </c>
      <c r="T246" s="714" t="e">
        <f t="shared" si="47"/>
        <v>#NUM!</v>
      </c>
      <c r="U246" s="714"/>
      <c r="V246" s="714">
        <f t="shared" si="48"/>
        <v>23</v>
      </c>
      <c r="W246" s="720" t="e">
        <f t="shared" si="54"/>
        <v>#NUM!</v>
      </c>
      <c r="X246" s="720" t="e">
        <f t="shared" si="49"/>
        <v>#NUM!</v>
      </c>
      <c r="Y246" s="720" t="e">
        <f t="shared" si="50"/>
        <v>#NUM!</v>
      </c>
      <c r="Z246" s="720" t="e">
        <f t="shared" si="51"/>
        <v>#NUM!</v>
      </c>
    </row>
    <row r="247" spans="1:26" hidden="1">
      <c r="A247" s="717">
        <v>189</v>
      </c>
      <c r="B247" s="718">
        <v>50705</v>
      </c>
      <c r="C247" s="714">
        <f t="shared" si="52"/>
        <v>312111.9947695302</v>
      </c>
      <c r="D247" s="714">
        <f t="shared" si="42"/>
        <v>363305.64610942674</v>
      </c>
      <c r="E247" s="714">
        <f t="shared" si="37"/>
        <v>-51193.651339896547</v>
      </c>
      <c r="F247" s="714">
        <f t="shared" si="43"/>
        <v>-3034278.7594953338</v>
      </c>
      <c r="G247" s="714"/>
      <c r="H247" s="714">
        <f t="shared" si="38"/>
        <v>23</v>
      </c>
      <c r="I247" s="720">
        <f t="shared" si="44"/>
        <v>-51193.651339896547</v>
      </c>
      <c r="J247" s="720">
        <f t="shared" si="39"/>
        <v>312111.9947695302</v>
      </c>
      <c r="K247" s="720">
        <f t="shared" si="40"/>
        <v>0</v>
      </c>
      <c r="L247" s="720">
        <f t="shared" si="45"/>
        <v>312111.9947695302</v>
      </c>
      <c r="M247" s="720"/>
      <c r="O247" s="717">
        <v>189</v>
      </c>
      <c r="P247" s="718">
        <v>50705</v>
      </c>
      <c r="Q247" s="714" t="e">
        <f t="shared" si="53"/>
        <v>#NUM!</v>
      </c>
      <c r="R247" s="714" t="e">
        <f t="shared" si="46"/>
        <v>#NUM!</v>
      </c>
      <c r="S247" s="714" t="e">
        <f t="shared" si="41"/>
        <v>#NUM!</v>
      </c>
      <c r="T247" s="714" t="e">
        <f t="shared" si="47"/>
        <v>#NUM!</v>
      </c>
      <c r="U247" s="714"/>
      <c r="V247" s="714">
        <f t="shared" si="48"/>
        <v>23</v>
      </c>
      <c r="W247" s="720" t="e">
        <f t="shared" si="54"/>
        <v>#NUM!</v>
      </c>
      <c r="X247" s="720" t="e">
        <f t="shared" si="49"/>
        <v>#NUM!</v>
      </c>
      <c r="Y247" s="720" t="e">
        <f t="shared" si="50"/>
        <v>#NUM!</v>
      </c>
      <c r="Z247" s="720" t="e">
        <f t="shared" si="51"/>
        <v>#NUM!</v>
      </c>
    </row>
    <row r="248" spans="1:26" hidden="1">
      <c r="A248" s="717">
        <v>190</v>
      </c>
      <c r="B248" s="718">
        <v>50738</v>
      </c>
      <c r="C248" s="714">
        <f t="shared" si="52"/>
        <v>312111.9947695302</v>
      </c>
      <c r="D248" s="714">
        <f t="shared" si="42"/>
        <v>370269.0043265241</v>
      </c>
      <c r="E248" s="714">
        <f t="shared" si="37"/>
        <v>-58157.0095569939</v>
      </c>
      <c r="F248" s="714">
        <f t="shared" si="43"/>
        <v>-3404547.763821858</v>
      </c>
      <c r="G248" s="714"/>
      <c r="H248" s="714">
        <f t="shared" si="38"/>
        <v>23</v>
      </c>
      <c r="I248" s="720">
        <f t="shared" si="44"/>
        <v>-58157.0095569939</v>
      </c>
      <c r="J248" s="720">
        <f t="shared" si="39"/>
        <v>312111.9947695302</v>
      </c>
      <c r="K248" s="720">
        <f t="shared" si="40"/>
        <v>0</v>
      </c>
      <c r="L248" s="720">
        <f t="shared" si="45"/>
        <v>312111.9947695302</v>
      </c>
      <c r="M248" s="720"/>
      <c r="O248" s="717">
        <v>190</v>
      </c>
      <c r="P248" s="718">
        <v>50738</v>
      </c>
      <c r="Q248" s="714" t="e">
        <f t="shared" si="53"/>
        <v>#NUM!</v>
      </c>
      <c r="R248" s="714" t="e">
        <f t="shared" si="46"/>
        <v>#NUM!</v>
      </c>
      <c r="S248" s="714" t="e">
        <f t="shared" si="41"/>
        <v>#NUM!</v>
      </c>
      <c r="T248" s="714" t="e">
        <f t="shared" si="47"/>
        <v>#NUM!</v>
      </c>
      <c r="U248" s="714"/>
      <c r="V248" s="714">
        <f t="shared" si="48"/>
        <v>23</v>
      </c>
      <c r="W248" s="720" t="e">
        <f t="shared" si="54"/>
        <v>#NUM!</v>
      </c>
      <c r="X248" s="720" t="e">
        <f t="shared" si="49"/>
        <v>#NUM!</v>
      </c>
      <c r="Y248" s="720" t="e">
        <f t="shared" si="50"/>
        <v>#NUM!</v>
      </c>
      <c r="Z248" s="720" t="e">
        <f t="shared" si="51"/>
        <v>#NUM!</v>
      </c>
    </row>
    <row r="249" spans="1:26" hidden="1">
      <c r="A249" s="717">
        <v>191</v>
      </c>
      <c r="B249" s="718">
        <v>50766</v>
      </c>
      <c r="C249" s="714">
        <f t="shared" si="52"/>
        <v>312111.9947695302</v>
      </c>
      <c r="D249" s="714">
        <f t="shared" si="42"/>
        <v>377365.82690944913</v>
      </c>
      <c r="E249" s="714">
        <f t="shared" si="37"/>
        <v>-65253.832139918952</v>
      </c>
      <c r="F249" s="714">
        <f t="shared" si="43"/>
        <v>-3781913.5907313069</v>
      </c>
      <c r="G249" s="714"/>
      <c r="H249" s="714">
        <f t="shared" si="38"/>
        <v>23</v>
      </c>
      <c r="I249" s="720">
        <f t="shared" si="44"/>
        <v>-65253.832139918952</v>
      </c>
      <c r="J249" s="720">
        <f t="shared" si="39"/>
        <v>312111.9947695302</v>
      </c>
      <c r="K249" s="720">
        <f t="shared" si="40"/>
        <v>0</v>
      </c>
      <c r="L249" s="720">
        <f t="shared" si="45"/>
        <v>312111.9947695302</v>
      </c>
      <c r="M249" s="720"/>
      <c r="O249" s="717">
        <v>191</v>
      </c>
      <c r="P249" s="718">
        <v>50766</v>
      </c>
      <c r="Q249" s="714" t="e">
        <f t="shared" si="53"/>
        <v>#NUM!</v>
      </c>
      <c r="R249" s="714" t="e">
        <f t="shared" si="46"/>
        <v>#NUM!</v>
      </c>
      <c r="S249" s="714" t="e">
        <f t="shared" si="41"/>
        <v>#NUM!</v>
      </c>
      <c r="T249" s="714" t="e">
        <f t="shared" si="47"/>
        <v>#NUM!</v>
      </c>
      <c r="U249" s="714"/>
      <c r="V249" s="714">
        <f t="shared" si="48"/>
        <v>23</v>
      </c>
      <c r="W249" s="720" t="e">
        <f t="shared" si="54"/>
        <v>#NUM!</v>
      </c>
      <c r="X249" s="720" t="e">
        <f t="shared" si="49"/>
        <v>#NUM!</v>
      </c>
      <c r="Y249" s="720" t="e">
        <f t="shared" si="50"/>
        <v>#NUM!</v>
      </c>
      <c r="Z249" s="720" t="e">
        <f t="shared" si="51"/>
        <v>#NUM!</v>
      </c>
    </row>
    <row r="250" spans="1:26" hidden="1">
      <c r="A250" s="717">
        <v>192</v>
      </c>
      <c r="B250" s="718">
        <v>50797</v>
      </c>
      <c r="C250" s="714">
        <f t="shared" si="52"/>
        <v>312111.9947695302</v>
      </c>
      <c r="D250" s="714">
        <f t="shared" si="42"/>
        <v>384598.6719252136</v>
      </c>
      <c r="E250" s="714">
        <f t="shared" si="37"/>
        <v>-72486.677155683385</v>
      </c>
      <c r="F250" s="714">
        <f t="shared" si="43"/>
        <v>-4166512.2626565206</v>
      </c>
      <c r="G250" s="714"/>
      <c r="H250" s="714">
        <f t="shared" si="38"/>
        <v>23</v>
      </c>
      <c r="I250" s="720">
        <f t="shared" si="44"/>
        <v>-72486.677155683385</v>
      </c>
      <c r="J250" s="720">
        <f t="shared" si="39"/>
        <v>312111.9947695302</v>
      </c>
      <c r="K250" s="720">
        <f t="shared" si="40"/>
        <v>0</v>
      </c>
      <c r="L250" s="720">
        <f t="shared" si="45"/>
        <v>312111.9947695302</v>
      </c>
      <c r="M250" s="720"/>
      <c r="O250" s="717">
        <v>192</v>
      </c>
      <c r="P250" s="718">
        <v>50797</v>
      </c>
      <c r="Q250" s="714" t="e">
        <f t="shared" si="53"/>
        <v>#NUM!</v>
      </c>
      <c r="R250" s="714" t="e">
        <f t="shared" si="46"/>
        <v>#NUM!</v>
      </c>
      <c r="S250" s="714" t="e">
        <f t="shared" si="41"/>
        <v>#NUM!</v>
      </c>
      <c r="T250" s="714" t="e">
        <f t="shared" si="47"/>
        <v>#NUM!</v>
      </c>
      <c r="U250" s="714"/>
      <c r="V250" s="714">
        <f t="shared" si="48"/>
        <v>23</v>
      </c>
      <c r="W250" s="720" t="e">
        <f t="shared" si="54"/>
        <v>#NUM!</v>
      </c>
      <c r="X250" s="720" t="e">
        <f t="shared" si="49"/>
        <v>#NUM!</v>
      </c>
      <c r="Y250" s="720" t="e">
        <f t="shared" si="50"/>
        <v>#NUM!</v>
      </c>
      <c r="Z250" s="720" t="e">
        <f t="shared" si="51"/>
        <v>#NUM!</v>
      </c>
    </row>
    <row r="251" spans="1:26" hidden="1">
      <c r="A251" s="717">
        <v>193</v>
      </c>
      <c r="B251" s="718">
        <v>50829</v>
      </c>
      <c r="C251" s="714">
        <f t="shared" si="52"/>
        <v>312111.9947695302</v>
      </c>
      <c r="D251" s="714">
        <f t="shared" si="42"/>
        <v>391970.14647044684</v>
      </c>
      <c r="E251" s="714">
        <f t="shared" ref="E251:E298" si="55">F250*$K$41%/12</f>
        <v>-79858.151700916656</v>
      </c>
      <c r="F251" s="714">
        <f t="shared" si="43"/>
        <v>-4558482.4091269672</v>
      </c>
      <c r="G251" s="714"/>
      <c r="H251" s="714">
        <f t="shared" ref="H251:H298" si="56">IF(A251&lt;=$I$42,$K$42,IF(A251&lt;=$I$43,$K$43,IF(A251&lt;=$I$44,$K$44,$K$45)))</f>
        <v>23</v>
      </c>
      <c r="I251" s="720">
        <f t="shared" si="44"/>
        <v>-79858.151700916656</v>
      </c>
      <c r="J251" s="720">
        <f t="shared" ref="J251:J298" si="57">D251+I251</f>
        <v>312111.9947695302</v>
      </c>
      <c r="K251" s="720">
        <f t="shared" ref="K251:K298" si="58">J251-C251</f>
        <v>0</v>
      </c>
      <c r="L251" s="720">
        <f t="shared" si="45"/>
        <v>312111.9947695302</v>
      </c>
      <c r="M251" s="720"/>
      <c r="O251" s="717">
        <v>193</v>
      </c>
      <c r="P251" s="718">
        <v>50829</v>
      </c>
      <c r="Q251" s="714" t="e">
        <f t="shared" si="53"/>
        <v>#NUM!</v>
      </c>
      <c r="R251" s="714" t="e">
        <f t="shared" si="46"/>
        <v>#NUM!</v>
      </c>
      <c r="S251" s="714" t="e">
        <f t="shared" ref="S251:S298" si="59">T250*$K$41%/12</f>
        <v>#NUM!</v>
      </c>
      <c r="T251" s="714" t="e">
        <f t="shared" si="47"/>
        <v>#NUM!</v>
      </c>
      <c r="U251" s="714"/>
      <c r="V251" s="714">
        <f t="shared" si="48"/>
        <v>23</v>
      </c>
      <c r="W251" s="720" t="e">
        <f t="shared" si="54"/>
        <v>#NUM!</v>
      </c>
      <c r="X251" s="720" t="e">
        <f t="shared" si="49"/>
        <v>#NUM!</v>
      </c>
      <c r="Y251" s="720" t="e">
        <f t="shared" si="50"/>
        <v>#NUM!</v>
      </c>
      <c r="Z251" s="720" t="e">
        <f t="shared" si="51"/>
        <v>#NUM!</v>
      </c>
    </row>
    <row r="252" spans="1:26" hidden="1">
      <c r="A252" s="717">
        <v>194</v>
      </c>
      <c r="B252" s="718">
        <v>50857</v>
      </c>
      <c r="C252" s="714">
        <f t="shared" si="52"/>
        <v>312111.9947695302</v>
      </c>
      <c r="D252" s="714">
        <f t="shared" ref="D252:D298" si="60">C252-E252</f>
        <v>399482.90761113039</v>
      </c>
      <c r="E252" s="714">
        <f t="shared" si="55"/>
        <v>-87370.912841600206</v>
      </c>
      <c r="F252" s="714">
        <f t="shared" ref="F252:F298" si="61">F251-D252</f>
        <v>-4957965.3167380979</v>
      </c>
      <c r="G252" s="714"/>
      <c r="H252" s="714">
        <f t="shared" si="56"/>
        <v>23</v>
      </c>
      <c r="I252" s="720">
        <f t="shared" ref="I252:I298" si="62">F251*H252%/12</f>
        <v>-87370.912841600206</v>
      </c>
      <c r="J252" s="720">
        <f t="shared" si="57"/>
        <v>312111.9947695302</v>
      </c>
      <c r="K252" s="720">
        <f t="shared" si="58"/>
        <v>0</v>
      </c>
      <c r="L252" s="720">
        <f t="shared" ref="L252:L298" si="63">J252+IF(A252=$K$50,F252,0)</f>
        <v>312111.9947695302</v>
      </c>
      <c r="M252" s="720"/>
      <c r="O252" s="717">
        <v>194</v>
      </c>
      <c r="P252" s="718">
        <v>50857</v>
      </c>
      <c r="Q252" s="714" t="e">
        <f t="shared" si="53"/>
        <v>#NUM!</v>
      </c>
      <c r="R252" s="714" t="e">
        <f t="shared" ref="R252:R298" si="64">Q252-S252</f>
        <v>#NUM!</v>
      </c>
      <c r="S252" s="714" t="e">
        <f t="shared" si="59"/>
        <v>#NUM!</v>
      </c>
      <c r="T252" s="714" t="e">
        <f t="shared" ref="T252:T298" si="65">T251-R252</f>
        <v>#NUM!</v>
      </c>
      <c r="U252" s="714"/>
      <c r="V252" s="714">
        <f t="shared" ref="V252:V298" si="66">IF(O252&lt;=$I$42,$K$42,IF(O252&lt;=$I$43,$K$43,IF(O252&lt;=$I$44,$K$44,$K$45)))</f>
        <v>23</v>
      </c>
      <c r="W252" s="720" t="e">
        <f t="shared" si="54"/>
        <v>#NUM!</v>
      </c>
      <c r="X252" s="720" t="e">
        <f t="shared" ref="X252:X298" si="67">R252+W252</f>
        <v>#NUM!</v>
      </c>
      <c r="Y252" s="720" t="e">
        <f t="shared" ref="Y252:Y298" si="68">X252-Q252</f>
        <v>#NUM!</v>
      </c>
      <c r="Z252" s="720" t="e">
        <f t="shared" ref="Z252:Z298" si="69">X252+IF(O252=$K$50,T252,0)</f>
        <v>#NUM!</v>
      </c>
    </row>
    <row r="253" spans="1:26" hidden="1">
      <c r="A253" s="717">
        <v>195</v>
      </c>
      <c r="B253" s="718">
        <v>50887</v>
      </c>
      <c r="C253" s="714">
        <f t="shared" ref="C253:C298" si="70">C252</f>
        <v>312111.9947695302</v>
      </c>
      <c r="D253" s="714">
        <f t="shared" si="60"/>
        <v>407139.66334034374</v>
      </c>
      <c r="E253" s="714">
        <f t="shared" si="55"/>
        <v>-95027.668570813548</v>
      </c>
      <c r="F253" s="714">
        <f t="shared" si="61"/>
        <v>-5365104.980078442</v>
      </c>
      <c r="G253" s="714"/>
      <c r="H253" s="714">
        <f t="shared" si="56"/>
        <v>23</v>
      </c>
      <c r="I253" s="720">
        <f t="shared" si="62"/>
        <v>-95027.668570813548</v>
      </c>
      <c r="J253" s="720">
        <f t="shared" si="57"/>
        <v>312111.9947695302</v>
      </c>
      <c r="K253" s="720">
        <f t="shared" si="58"/>
        <v>0</v>
      </c>
      <c r="L253" s="720">
        <f t="shared" si="63"/>
        <v>312111.9947695302</v>
      </c>
      <c r="M253" s="720"/>
      <c r="O253" s="717">
        <v>195</v>
      </c>
      <c r="P253" s="718">
        <v>50887</v>
      </c>
      <c r="Q253" s="714" t="e">
        <f t="shared" ref="Q253:Q298" si="71">Q252</f>
        <v>#NUM!</v>
      </c>
      <c r="R253" s="714" t="e">
        <f t="shared" si="64"/>
        <v>#NUM!</v>
      </c>
      <c r="S253" s="714" t="e">
        <f t="shared" si="59"/>
        <v>#NUM!</v>
      </c>
      <c r="T253" s="714" t="e">
        <f t="shared" si="65"/>
        <v>#NUM!</v>
      </c>
      <c r="U253" s="714"/>
      <c r="V253" s="714">
        <f t="shared" si="66"/>
        <v>23</v>
      </c>
      <c r="W253" s="720" t="e">
        <f t="shared" si="54"/>
        <v>#NUM!</v>
      </c>
      <c r="X253" s="720" t="e">
        <f t="shared" si="67"/>
        <v>#NUM!</v>
      </c>
      <c r="Y253" s="720" t="e">
        <f t="shared" si="68"/>
        <v>#NUM!</v>
      </c>
      <c r="Z253" s="720" t="e">
        <f t="shared" si="69"/>
        <v>#NUM!</v>
      </c>
    </row>
    <row r="254" spans="1:26" hidden="1">
      <c r="A254" s="717">
        <v>196</v>
      </c>
      <c r="B254" s="718">
        <v>50917</v>
      </c>
      <c r="C254" s="714">
        <f t="shared" si="70"/>
        <v>312111.9947695302</v>
      </c>
      <c r="D254" s="714">
        <f t="shared" si="60"/>
        <v>414943.17355436698</v>
      </c>
      <c r="E254" s="714">
        <f t="shared" si="55"/>
        <v>-102831.1787848368</v>
      </c>
      <c r="F254" s="714">
        <f t="shared" si="61"/>
        <v>-5780048.1536328094</v>
      </c>
      <c r="G254" s="714"/>
      <c r="H254" s="714">
        <f t="shared" si="56"/>
        <v>23</v>
      </c>
      <c r="I254" s="720">
        <f t="shared" si="62"/>
        <v>-102831.1787848368</v>
      </c>
      <c r="J254" s="720">
        <f t="shared" si="57"/>
        <v>312111.9947695302</v>
      </c>
      <c r="K254" s="720">
        <f t="shared" si="58"/>
        <v>0</v>
      </c>
      <c r="L254" s="720">
        <f t="shared" si="63"/>
        <v>312111.9947695302</v>
      </c>
      <c r="M254" s="720"/>
      <c r="O254" s="717">
        <v>196</v>
      </c>
      <c r="P254" s="718">
        <v>50917</v>
      </c>
      <c r="Q254" s="714" t="e">
        <f t="shared" si="71"/>
        <v>#NUM!</v>
      </c>
      <c r="R254" s="714" t="e">
        <f t="shared" si="64"/>
        <v>#NUM!</v>
      </c>
      <c r="S254" s="714" t="e">
        <f t="shared" si="59"/>
        <v>#NUM!</v>
      </c>
      <c r="T254" s="714" t="e">
        <f t="shared" si="65"/>
        <v>#NUM!</v>
      </c>
      <c r="U254" s="714"/>
      <c r="V254" s="714">
        <f t="shared" si="66"/>
        <v>23</v>
      </c>
      <c r="W254" s="720" t="e">
        <f t="shared" si="54"/>
        <v>#NUM!</v>
      </c>
      <c r="X254" s="720" t="e">
        <f t="shared" si="67"/>
        <v>#NUM!</v>
      </c>
      <c r="Y254" s="720" t="e">
        <f t="shared" si="68"/>
        <v>#NUM!</v>
      </c>
      <c r="Z254" s="720" t="e">
        <f t="shared" si="69"/>
        <v>#NUM!</v>
      </c>
    </row>
    <row r="255" spans="1:26" hidden="1">
      <c r="A255" s="717">
        <v>197</v>
      </c>
      <c r="B255" s="718">
        <v>50948</v>
      </c>
      <c r="C255" s="714">
        <f t="shared" si="70"/>
        <v>312111.9947695302</v>
      </c>
      <c r="D255" s="714">
        <f t="shared" si="60"/>
        <v>422896.25104749238</v>
      </c>
      <c r="E255" s="714">
        <f t="shared" si="55"/>
        <v>-110784.25627796218</v>
      </c>
      <c r="F255" s="714">
        <f t="shared" si="61"/>
        <v>-6202944.4046803014</v>
      </c>
      <c r="G255" s="714"/>
      <c r="H255" s="714">
        <f t="shared" si="56"/>
        <v>23</v>
      </c>
      <c r="I255" s="720">
        <f t="shared" si="62"/>
        <v>-110784.25627796218</v>
      </c>
      <c r="J255" s="720">
        <f t="shared" si="57"/>
        <v>312111.9947695302</v>
      </c>
      <c r="K255" s="720">
        <f t="shared" si="58"/>
        <v>0</v>
      </c>
      <c r="L255" s="720">
        <f t="shared" si="63"/>
        <v>312111.9947695302</v>
      </c>
      <c r="M255" s="720"/>
      <c r="O255" s="717">
        <v>197</v>
      </c>
      <c r="P255" s="718">
        <v>50948</v>
      </c>
      <c r="Q255" s="714" t="e">
        <f t="shared" si="71"/>
        <v>#NUM!</v>
      </c>
      <c r="R255" s="714" t="e">
        <f t="shared" si="64"/>
        <v>#NUM!</v>
      </c>
      <c r="S255" s="714" t="e">
        <f t="shared" si="59"/>
        <v>#NUM!</v>
      </c>
      <c r="T255" s="714" t="e">
        <f t="shared" si="65"/>
        <v>#NUM!</v>
      </c>
      <c r="U255" s="714"/>
      <c r="V255" s="714">
        <f t="shared" si="66"/>
        <v>23</v>
      </c>
      <c r="W255" s="720" t="e">
        <f t="shared" si="54"/>
        <v>#NUM!</v>
      </c>
      <c r="X255" s="720" t="e">
        <f t="shared" si="67"/>
        <v>#NUM!</v>
      </c>
      <c r="Y255" s="720" t="e">
        <f t="shared" si="68"/>
        <v>#NUM!</v>
      </c>
      <c r="Z255" s="720" t="e">
        <f t="shared" si="69"/>
        <v>#NUM!</v>
      </c>
    </row>
    <row r="256" spans="1:26" hidden="1">
      <c r="A256" s="717">
        <v>198</v>
      </c>
      <c r="B256" s="718">
        <v>50978</v>
      </c>
      <c r="C256" s="714">
        <f t="shared" si="70"/>
        <v>312111.9947695302</v>
      </c>
      <c r="D256" s="714">
        <f t="shared" si="60"/>
        <v>431001.76252590265</v>
      </c>
      <c r="E256" s="714">
        <f t="shared" si="55"/>
        <v>-118889.76775637246</v>
      </c>
      <c r="F256" s="714">
        <f t="shared" si="61"/>
        <v>-6633946.1672062045</v>
      </c>
      <c r="G256" s="714"/>
      <c r="H256" s="714">
        <f t="shared" si="56"/>
        <v>23</v>
      </c>
      <c r="I256" s="720">
        <f t="shared" si="62"/>
        <v>-118889.76775637246</v>
      </c>
      <c r="J256" s="720">
        <f t="shared" si="57"/>
        <v>312111.9947695302</v>
      </c>
      <c r="K256" s="720">
        <f t="shared" si="58"/>
        <v>0</v>
      </c>
      <c r="L256" s="720">
        <f t="shared" si="63"/>
        <v>312111.9947695302</v>
      </c>
      <c r="M256" s="720"/>
      <c r="O256" s="717">
        <v>198</v>
      </c>
      <c r="P256" s="718">
        <v>50978</v>
      </c>
      <c r="Q256" s="714" t="e">
        <f t="shared" si="71"/>
        <v>#NUM!</v>
      </c>
      <c r="R256" s="714" t="e">
        <f t="shared" si="64"/>
        <v>#NUM!</v>
      </c>
      <c r="S256" s="714" t="e">
        <f t="shared" si="59"/>
        <v>#NUM!</v>
      </c>
      <c r="T256" s="714" t="e">
        <f t="shared" si="65"/>
        <v>#NUM!</v>
      </c>
      <c r="U256" s="714"/>
      <c r="V256" s="714">
        <f t="shared" si="66"/>
        <v>23</v>
      </c>
      <c r="W256" s="720" t="e">
        <f t="shared" si="54"/>
        <v>#NUM!</v>
      </c>
      <c r="X256" s="720" t="e">
        <f t="shared" si="67"/>
        <v>#NUM!</v>
      </c>
      <c r="Y256" s="720" t="e">
        <f t="shared" si="68"/>
        <v>#NUM!</v>
      </c>
      <c r="Z256" s="720" t="e">
        <f t="shared" si="69"/>
        <v>#NUM!</v>
      </c>
    </row>
    <row r="257" spans="1:26" hidden="1">
      <c r="A257" s="717">
        <v>199</v>
      </c>
      <c r="B257" s="718">
        <v>51011</v>
      </c>
      <c r="C257" s="714">
        <f t="shared" si="70"/>
        <v>312111.9947695302</v>
      </c>
      <c r="D257" s="714">
        <f t="shared" si="60"/>
        <v>439262.62964098243</v>
      </c>
      <c r="E257" s="714">
        <f t="shared" si="55"/>
        <v>-127150.63487145225</v>
      </c>
      <c r="F257" s="714">
        <f t="shared" si="61"/>
        <v>-7073208.796847187</v>
      </c>
      <c r="G257" s="714"/>
      <c r="H257" s="714">
        <f t="shared" si="56"/>
        <v>23</v>
      </c>
      <c r="I257" s="720">
        <f t="shared" si="62"/>
        <v>-127150.63487145225</v>
      </c>
      <c r="J257" s="720">
        <f t="shared" si="57"/>
        <v>312111.9947695302</v>
      </c>
      <c r="K257" s="720">
        <f t="shared" si="58"/>
        <v>0</v>
      </c>
      <c r="L257" s="720">
        <f t="shared" si="63"/>
        <v>312111.9947695302</v>
      </c>
      <c r="M257" s="720"/>
      <c r="O257" s="717">
        <v>199</v>
      </c>
      <c r="P257" s="718">
        <v>51011</v>
      </c>
      <c r="Q257" s="714" t="e">
        <f t="shared" si="71"/>
        <v>#NUM!</v>
      </c>
      <c r="R257" s="714" t="e">
        <f t="shared" si="64"/>
        <v>#NUM!</v>
      </c>
      <c r="S257" s="714" t="e">
        <f t="shared" si="59"/>
        <v>#NUM!</v>
      </c>
      <c r="T257" s="714" t="e">
        <f t="shared" si="65"/>
        <v>#NUM!</v>
      </c>
      <c r="U257" s="714"/>
      <c r="V257" s="714">
        <f t="shared" si="66"/>
        <v>23</v>
      </c>
      <c r="W257" s="720" t="e">
        <f t="shared" si="54"/>
        <v>#NUM!</v>
      </c>
      <c r="X257" s="720" t="e">
        <f t="shared" si="67"/>
        <v>#NUM!</v>
      </c>
      <c r="Y257" s="720" t="e">
        <f t="shared" si="68"/>
        <v>#NUM!</v>
      </c>
      <c r="Z257" s="720" t="e">
        <f t="shared" si="69"/>
        <v>#NUM!</v>
      </c>
    </row>
    <row r="258" spans="1:26" hidden="1">
      <c r="A258" s="717">
        <v>200</v>
      </c>
      <c r="B258" s="718">
        <v>51040</v>
      </c>
      <c r="C258" s="714">
        <f t="shared" si="70"/>
        <v>312111.9947695302</v>
      </c>
      <c r="D258" s="714">
        <f t="shared" si="60"/>
        <v>447681.83004243462</v>
      </c>
      <c r="E258" s="714">
        <f t="shared" si="55"/>
        <v>-135569.83527290443</v>
      </c>
      <c r="F258" s="714">
        <f t="shared" si="61"/>
        <v>-7520890.6268896218</v>
      </c>
      <c r="G258" s="714"/>
      <c r="H258" s="714">
        <f t="shared" si="56"/>
        <v>23</v>
      </c>
      <c r="I258" s="720">
        <f t="shared" si="62"/>
        <v>-135569.83527290443</v>
      </c>
      <c r="J258" s="720">
        <f t="shared" si="57"/>
        <v>312111.9947695302</v>
      </c>
      <c r="K258" s="720">
        <f t="shared" si="58"/>
        <v>0</v>
      </c>
      <c r="L258" s="720">
        <f t="shared" si="63"/>
        <v>312111.9947695302</v>
      </c>
      <c r="M258" s="720"/>
      <c r="O258" s="717">
        <v>200</v>
      </c>
      <c r="P258" s="718">
        <v>51040</v>
      </c>
      <c r="Q258" s="714" t="e">
        <f t="shared" si="71"/>
        <v>#NUM!</v>
      </c>
      <c r="R258" s="714" t="e">
        <f t="shared" si="64"/>
        <v>#NUM!</v>
      </c>
      <c r="S258" s="714" t="e">
        <f t="shared" si="59"/>
        <v>#NUM!</v>
      </c>
      <c r="T258" s="714" t="e">
        <f t="shared" si="65"/>
        <v>#NUM!</v>
      </c>
      <c r="U258" s="714"/>
      <c r="V258" s="714">
        <f t="shared" si="66"/>
        <v>23</v>
      </c>
      <c r="W258" s="720" t="e">
        <f t="shared" si="54"/>
        <v>#NUM!</v>
      </c>
      <c r="X258" s="720" t="e">
        <f t="shared" si="67"/>
        <v>#NUM!</v>
      </c>
      <c r="Y258" s="720" t="e">
        <f t="shared" si="68"/>
        <v>#NUM!</v>
      </c>
      <c r="Z258" s="720" t="e">
        <f t="shared" si="69"/>
        <v>#NUM!</v>
      </c>
    </row>
    <row r="259" spans="1:26" hidden="1">
      <c r="A259" s="717">
        <v>201</v>
      </c>
      <c r="B259" s="718">
        <v>51070</v>
      </c>
      <c r="C259" s="714">
        <f t="shared" si="70"/>
        <v>312111.9947695302</v>
      </c>
      <c r="D259" s="714">
        <f t="shared" si="60"/>
        <v>456262.39845158125</v>
      </c>
      <c r="E259" s="714">
        <f t="shared" si="55"/>
        <v>-144150.40368205108</v>
      </c>
      <c r="F259" s="714">
        <f t="shared" si="61"/>
        <v>-7977153.0253412034</v>
      </c>
      <c r="G259" s="714"/>
      <c r="H259" s="714">
        <f t="shared" si="56"/>
        <v>23</v>
      </c>
      <c r="I259" s="720">
        <f t="shared" si="62"/>
        <v>-144150.40368205108</v>
      </c>
      <c r="J259" s="720">
        <f t="shared" si="57"/>
        <v>312111.99476953014</v>
      </c>
      <c r="K259" s="720">
        <f t="shared" si="58"/>
        <v>0</v>
      </c>
      <c r="L259" s="720">
        <f t="shared" si="63"/>
        <v>312111.99476953014</v>
      </c>
      <c r="M259" s="720"/>
      <c r="O259" s="717">
        <v>201</v>
      </c>
      <c r="P259" s="718">
        <v>51070</v>
      </c>
      <c r="Q259" s="714" t="e">
        <f t="shared" si="71"/>
        <v>#NUM!</v>
      </c>
      <c r="R259" s="714" t="e">
        <f t="shared" si="64"/>
        <v>#NUM!</v>
      </c>
      <c r="S259" s="714" t="e">
        <f t="shared" si="59"/>
        <v>#NUM!</v>
      </c>
      <c r="T259" s="714" t="e">
        <f t="shared" si="65"/>
        <v>#NUM!</v>
      </c>
      <c r="U259" s="714"/>
      <c r="V259" s="714">
        <f t="shared" si="66"/>
        <v>23</v>
      </c>
      <c r="W259" s="720" t="e">
        <f t="shared" si="54"/>
        <v>#NUM!</v>
      </c>
      <c r="X259" s="720" t="e">
        <f t="shared" si="67"/>
        <v>#NUM!</v>
      </c>
      <c r="Y259" s="720" t="e">
        <f t="shared" si="68"/>
        <v>#NUM!</v>
      </c>
      <c r="Z259" s="720" t="e">
        <f t="shared" si="69"/>
        <v>#NUM!</v>
      </c>
    </row>
    <row r="260" spans="1:26" hidden="1">
      <c r="A260" s="717">
        <v>202</v>
      </c>
      <c r="B260" s="718">
        <v>51102</v>
      </c>
      <c r="C260" s="714">
        <f t="shared" si="70"/>
        <v>312111.9947695302</v>
      </c>
      <c r="D260" s="714">
        <f t="shared" si="60"/>
        <v>465007.42775523663</v>
      </c>
      <c r="E260" s="714">
        <f t="shared" si="55"/>
        <v>-152895.4329857064</v>
      </c>
      <c r="F260" s="714">
        <f t="shared" si="61"/>
        <v>-8442160.4530964401</v>
      </c>
      <c r="G260" s="714"/>
      <c r="H260" s="714">
        <f t="shared" si="56"/>
        <v>23</v>
      </c>
      <c r="I260" s="720">
        <f t="shared" si="62"/>
        <v>-152895.4329857064</v>
      </c>
      <c r="J260" s="720">
        <f t="shared" si="57"/>
        <v>312111.99476953025</v>
      </c>
      <c r="K260" s="720">
        <f t="shared" si="58"/>
        <v>0</v>
      </c>
      <c r="L260" s="720">
        <f t="shared" si="63"/>
        <v>312111.99476953025</v>
      </c>
      <c r="M260" s="720"/>
      <c r="O260" s="717">
        <v>202</v>
      </c>
      <c r="P260" s="718">
        <v>51102</v>
      </c>
      <c r="Q260" s="714" t="e">
        <f t="shared" si="71"/>
        <v>#NUM!</v>
      </c>
      <c r="R260" s="714" t="e">
        <f t="shared" si="64"/>
        <v>#NUM!</v>
      </c>
      <c r="S260" s="714" t="e">
        <f t="shared" si="59"/>
        <v>#NUM!</v>
      </c>
      <c r="T260" s="714" t="e">
        <f t="shared" si="65"/>
        <v>#NUM!</v>
      </c>
      <c r="U260" s="714"/>
      <c r="V260" s="714">
        <f t="shared" si="66"/>
        <v>23</v>
      </c>
      <c r="W260" s="720" t="e">
        <f t="shared" si="54"/>
        <v>#NUM!</v>
      </c>
      <c r="X260" s="720" t="e">
        <f t="shared" si="67"/>
        <v>#NUM!</v>
      </c>
      <c r="Y260" s="720" t="e">
        <f t="shared" si="68"/>
        <v>#NUM!</v>
      </c>
      <c r="Z260" s="720" t="e">
        <f t="shared" si="69"/>
        <v>#NUM!</v>
      </c>
    </row>
    <row r="261" spans="1:26" hidden="1">
      <c r="A261" s="717">
        <v>203</v>
      </c>
      <c r="B261" s="718">
        <v>51131</v>
      </c>
      <c r="C261" s="714">
        <f t="shared" si="70"/>
        <v>312111.9947695302</v>
      </c>
      <c r="D261" s="714">
        <f t="shared" si="60"/>
        <v>473920.07012054534</v>
      </c>
      <c r="E261" s="714">
        <f t="shared" si="55"/>
        <v>-161808.07535101511</v>
      </c>
      <c r="F261" s="714">
        <f t="shared" si="61"/>
        <v>-8916080.5232169852</v>
      </c>
      <c r="G261" s="714"/>
      <c r="H261" s="714">
        <f t="shared" si="56"/>
        <v>23</v>
      </c>
      <c r="I261" s="720">
        <f t="shared" si="62"/>
        <v>-161808.07535101511</v>
      </c>
      <c r="J261" s="720">
        <f t="shared" si="57"/>
        <v>312111.99476953025</v>
      </c>
      <c r="K261" s="720">
        <f t="shared" si="58"/>
        <v>0</v>
      </c>
      <c r="L261" s="720">
        <f t="shared" si="63"/>
        <v>312111.99476953025</v>
      </c>
      <c r="M261" s="720"/>
      <c r="O261" s="717">
        <v>203</v>
      </c>
      <c r="P261" s="718">
        <v>51131</v>
      </c>
      <c r="Q261" s="714" t="e">
        <f t="shared" si="71"/>
        <v>#NUM!</v>
      </c>
      <c r="R261" s="714" t="e">
        <f t="shared" si="64"/>
        <v>#NUM!</v>
      </c>
      <c r="S261" s="714" t="e">
        <f t="shared" si="59"/>
        <v>#NUM!</v>
      </c>
      <c r="T261" s="714" t="e">
        <f t="shared" si="65"/>
        <v>#NUM!</v>
      </c>
      <c r="U261" s="714"/>
      <c r="V261" s="714">
        <f t="shared" si="66"/>
        <v>23</v>
      </c>
      <c r="W261" s="720" t="e">
        <f t="shared" si="54"/>
        <v>#NUM!</v>
      </c>
      <c r="X261" s="720" t="e">
        <f t="shared" si="67"/>
        <v>#NUM!</v>
      </c>
      <c r="Y261" s="720" t="e">
        <f t="shared" si="68"/>
        <v>#NUM!</v>
      </c>
      <c r="Z261" s="720" t="e">
        <f t="shared" si="69"/>
        <v>#NUM!</v>
      </c>
    </row>
    <row r="262" spans="1:26" hidden="1">
      <c r="A262" s="717">
        <v>204</v>
      </c>
      <c r="B262" s="718">
        <v>51162</v>
      </c>
      <c r="C262" s="714">
        <f t="shared" si="70"/>
        <v>312111.9947695302</v>
      </c>
      <c r="D262" s="714">
        <f t="shared" si="60"/>
        <v>483003.53813118907</v>
      </c>
      <c r="E262" s="714">
        <f t="shared" si="55"/>
        <v>-170891.5433616589</v>
      </c>
      <c r="F262" s="714">
        <f t="shared" si="61"/>
        <v>-9399084.0613481738</v>
      </c>
      <c r="G262" s="714"/>
      <c r="H262" s="714">
        <f t="shared" si="56"/>
        <v>23</v>
      </c>
      <c r="I262" s="720">
        <f t="shared" si="62"/>
        <v>-170891.5433616589</v>
      </c>
      <c r="J262" s="720">
        <f t="shared" si="57"/>
        <v>312111.99476953014</v>
      </c>
      <c r="K262" s="720">
        <f t="shared" si="58"/>
        <v>0</v>
      </c>
      <c r="L262" s="720">
        <f t="shared" si="63"/>
        <v>312111.99476953014</v>
      </c>
      <c r="M262" s="720"/>
      <c r="O262" s="717">
        <v>204</v>
      </c>
      <c r="P262" s="718">
        <v>51162</v>
      </c>
      <c r="Q262" s="714" t="e">
        <f t="shared" si="71"/>
        <v>#NUM!</v>
      </c>
      <c r="R262" s="714" t="e">
        <f t="shared" si="64"/>
        <v>#NUM!</v>
      </c>
      <c r="S262" s="714" t="e">
        <f t="shared" si="59"/>
        <v>#NUM!</v>
      </c>
      <c r="T262" s="714" t="e">
        <f t="shared" si="65"/>
        <v>#NUM!</v>
      </c>
      <c r="U262" s="714"/>
      <c r="V262" s="714">
        <f t="shared" si="66"/>
        <v>23</v>
      </c>
      <c r="W262" s="720" t="e">
        <f t="shared" si="54"/>
        <v>#NUM!</v>
      </c>
      <c r="X262" s="720" t="e">
        <f t="shared" si="67"/>
        <v>#NUM!</v>
      </c>
      <c r="Y262" s="720" t="e">
        <f t="shared" si="68"/>
        <v>#NUM!</v>
      </c>
      <c r="Z262" s="720" t="e">
        <f t="shared" si="69"/>
        <v>#NUM!</v>
      </c>
    </row>
    <row r="263" spans="1:26" hidden="1">
      <c r="A263" s="717">
        <v>205</v>
      </c>
      <c r="B263" s="718">
        <v>51193</v>
      </c>
      <c r="C263" s="714">
        <f t="shared" si="70"/>
        <v>312111.9947695302</v>
      </c>
      <c r="D263" s="714">
        <f t="shared" si="60"/>
        <v>492261.10594537022</v>
      </c>
      <c r="E263" s="714">
        <f t="shared" si="55"/>
        <v>-180149.11117584002</v>
      </c>
      <c r="F263" s="714">
        <f t="shared" si="61"/>
        <v>-9891345.1672935449</v>
      </c>
      <c r="G263" s="714"/>
      <c r="H263" s="714">
        <f t="shared" si="56"/>
        <v>23</v>
      </c>
      <c r="I263" s="720">
        <f t="shared" si="62"/>
        <v>-180149.11117584002</v>
      </c>
      <c r="J263" s="720">
        <f t="shared" si="57"/>
        <v>312111.9947695302</v>
      </c>
      <c r="K263" s="720">
        <f t="shared" si="58"/>
        <v>0</v>
      </c>
      <c r="L263" s="720">
        <f t="shared" si="63"/>
        <v>312111.9947695302</v>
      </c>
      <c r="M263" s="720"/>
      <c r="O263" s="717">
        <v>205</v>
      </c>
      <c r="P263" s="718">
        <v>51193</v>
      </c>
      <c r="Q263" s="714" t="e">
        <f t="shared" si="71"/>
        <v>#NUM!</v>
      </c>
      <c r="R263" s="714" t="e">
        <f t="shared" si="64"/>
        <v>#NUM!</v>
      </c>
      <c r="S263" s="714" t="e">
        <f t="shared" si="59"/>
        <v>#NUM!</v>
      </c>
      <c r="T263" s="714" t="e">
        <f t="shared" si="65"/>
        <v>#NUM!</v>
      </c>
      <c r="U263" s="714"/>
      <c r="V263" s="714">
        <f t="shared" si="66"/>
        <v>23</v>
      </c>
      <c r="W263" s="720" t="e">
        <f t="shared" si="54"/>
        <v>#NUM!</v>
      </c>
      <c r="X263" s="720" t="e">
        <f t="shared" si="67"/>
        <v>#NUM!</v>
      </c>
      <c r="Y263" s="720" t="e">
        <f t="shared" si="68"/>
        <v>#NUM!</v>
      </c>
      <c r="Z263" s="720" t="e">
        <f t="shared" si="69"/>
        <v>#NUM!</v>
      </c>
    </row>
    <row r="264" spans="1:26" hidden="1">
      <c r="A264" s="717">
        <v>206</v>
      </c>
      <c r="B264" s="718">
        <v>51222</v>
      </c>
      <c r="C264" s="714">
        <f t="shared" si="70"/>
        <v>312111.9947695302</v>
      </c>
      <c r="D264" s="714">
        <f t="shared" si="60"/>
        <v>501696.11047598982</v>
      </c>
      <c r="E264" s="714">
        <f t="shared" si="55"/>
        <v>-189584.11570645962</v>
      </c>
      <c r="F264" s="714">
        <f t="shared" si="61"/>
        <v>-10393041.277769534</v>
      </c>
      <c r="G264" s="714"/>
      <c r="H264" s="714">
        <f t="shared" si="56"/>
        <v>23</v>
      </c>
      <c r="I264" s="720">
        <f t="shared" si="62"/>
        <v>-189584.11570645962</v>
      </c>
      <c r="J264" s="720">
        <f t="shared" si="57"/>
        <v>312111.9947695302</v>
      </c>
      <c r="K264" s="720">
        <f t="shared" si="58"/>
        <v>0</v>
      </c>
      <c r="L264" s="720">
        <f t="shared" si="63"/>
        <v>312111.9947695302</v>
      </c>
      <c r="M264" s="720"/>
      <c r="O264" s="717">
        <v>206</v>
      </c>
      <c r="P264" s="718">
        <v>51222</v>
      </c>
      <c r="Q264" s="714" t="e">
        <f t="shared" si="71"/>
        <v>#NUM!</v>
      </c>
      <c r="R264" s="714" t="e">
        <f t="shared" si="64"/>
        <v>#NUM!</v>
      </c>
      <c r="S264" s="714" t="e">
        <f t="shared" si="59"/>
        <v>#NUM!</v>
      </c>
      <c r="T264" s="714" t="e">
        <f t="shared" si="65"/>
        <v>#NUM!</v>
      </c>
      <c r="U264" s="714"/>
      <c r="V264" s="714">
        <f t="shared" si="66"/>
        <v>23</v>
      </c>
      <c r="W264" s="720" t="e">
        <f t="shared" si="54"/>
        <v>#NUM!</v>
      </c>
      <c r="X264" s="720" t="e">
        <f t="shared" si="67"/>
        <v>#NUM!</v>
      </c>
      <c r="Y264" s="720" t="e">
        <f t="shared" si="68"/>
        <v>#NUM!</v>
      </c>
      <c r="Z264" s="720" t="e">
        <f t="shared" si="69"/>
        <v>#NUM!</v>
      </c>
    </row>
    <row r="265" spans="1:26" hidden="1">
      <c r="A265" s="717">
        <v>207</v>
      </c>
      <c r="B265" s="718">
        <v>51253</v>
      </c>
      <c r="C265" s="714">
        <f t="shared" si="70"/>
        <v>312111.9947695302</v>
      </c>
      <c r="D265" s="714">
        <f t="shared" si="60"/>
        <v>511311.95259344624</v>
      </c>
      <c r="E265" s="714">
        <f t="shared" si="55"/>
        <v>-199199.95782391608</v>
      </c>
      <c r="F265" s="714">
        <f t="shared" si="61"/>
        <v>-10904353.23036298</v>
      </c>
      <c r="G265" s="714"/>
      <c r="H265" s="714">
        <f t="shared" si="56"/>
        <v>23</v>
      </c>
      <c r="I265" s="720">
        <f t="shared" si="62"/>
        <v>-199199.95782391608</v>
      </c>
      <c r="J265" s="720">
        <f t="shared" si="57"/>
        <v>312111.99476953014</v>
      </c>
      <c r="K265" s="720">
        <f t="shared" si="58"/>
        <v>0</v>
      </c>
      <c r="L265" s="720">
        <f t="shared" si="63"/>
        <v>312111.99476953014</v>
      </c>
      <c r="M265" s="720"/>
      <c r="O265" s="717">
        <v>207</v>
      </c>
      <c r="P265" s="718">
        <v>51253</v>
      </c>
      <c r="Q265" s="714" t="e">
        <f t="shared" si="71"/>
        <v>#NUM!</v>
      </c>
      <c r="R265" s="714" t="e">
        <f t="shared" si="64"/>
        <v>#NUM!</v>
      </c>
      <c r="S265" s="714" t="e">
        <f t="shared" si="59"/>
        <v>#NUM!</v>
      </c>
      <c r="T265" s="714" t="e">
        <f t="shared" si="65"/>
        <v>#NUM!</v>
      </c>
      <c r="U265" s="714"/>
      <c r="V265" s="714">
        <f t="shared" si="66"/>
        <v>23</v>
      </c>
      <c r="W265" s="720" t="e">
        <f t="shared" si="54"/>
        <v>#NUM!</v>
      </c>
      <c r="X265" s="720" t="e">
        <f t="shared" si="67"/>
        <v>#NUM!</v>
      </c>
      <c r="Y265" s="720" t="e">
        <f t="shared" si="68"/>
        <v>#NUM!</v>
      </c>
      <c r="Z265" s="720" t="e">
        <f t="shared" si="69"/>
        <v>#NUM!</v>
      </c>
    </row>
    <row r="266" spans="1:26" hidden="1">
      <c r="A266" s="717">
        <v>208</v>
      </c>
      <c r="B266" s="718">
        <v>51283</v>
      </c>
      <c r="C266" s="714">
        <f t="shared" si="70"/>
        <v>312111.9947695302</v>
      </c>
      <c r="D266" s="714">
        <f t="shared" si="60"/>
        <v>521112.09835148731</v>
      </c>
      <c r="E266" s="714">
        <f t="shared" si="55"/>
        <v>-209000.10358195714</v>
      </c>
      <c r="F266" s="714">
        <f t="shared" si="61"/>
        <v>-11425465.328714468</v>
      </c>
      <c r="G266" s="714"/>
      <c r="H266" s="714">
        <f t="shared" si="56"/>
        <v>23</v>
      </c>
      <c r="I266" s="720">
        <f t="shared" si="62"/>
        <v>-209000.10358195714</v>
      </c>
      <c r="J266" s="720">
        <f t="shared" si="57"/>
        <v>312111.99476953014</v>
      </c>
      <c r="K266" s="720">
        <f t="shared" si="58"/>
        <v>0</v>
      </c>
      <c r="L266" s="720">
        <f t="shared" si="63"/>
        <v>312111.99476953014</v>
      </c>
      <c r="M266" s="720"/>
      <c r="O266" s="717">
        <v>208</v>
      </c>
      <c r="P266" s="718">
        <v>51283</v>
      </c>
      <c r="Q266" s="714" t="e">
        <f t="shared" si="71"/>
        <v>#NUM!</v>
      </c>
      <c r="R266" s="714" t="e">
        <f t="shared" si="64"/>
        <v>#NUM!</v>
      </c>
      <c r="S266" s="714" t="e">
        <f t="shared" si="59"/>
        <v>#NUM!</v>
      </c>
      <c r="T266" s="714" t="e">
        <f t="shared" si="65"/>
        <v>#NUM!</v>
      </c>
      <c r="U266" s="714"/>
      <c r="V266" s="714">
        <f t="shared" si="66"/>
        <v>23</v>
      </c>
      <c r="W266" s="720" t="e">
        <f t="shared" si="54"/>
        <v>#NUM!</v>
      </c>
      <c r="X266" s="720" t="e">
        <f t="shared" si="67"/>
        <v>#NUM!</v>
      </c>
      <c r="Y266" s="720" t="e">
        <f t="shared" si="68"/>
        <v>#NUM!</v>
      </c>
      <c r="Z266" s="720" t="e">
        <f t="shared" si="69"/>
        <v>#NUM!</v>
      </c>
    </row>
    <row r="267" spans="1:26" hidden="1">
      <c r="A267" s="717">
        <v>209</v>
      </c>
      <c r="B267" s="718">
        <v>51314</v>
      </c>
      <c r="C267" s="714">
        <f t="shared" si="70"/>
        <v>312111.9947695302</v>
      </c>
      <c r="D267" s="714">
        <f t="shared" si="60"/>
        <v>531100.08023655752</v>
      </c>
      <c r="E267" s="714">
        <f t="shared" si="55"/>
        <v>-218988.0854670273</v>
      </c>
      <c r="F267" s="714">
        <f t="shared" si="61"/>
        <v>-11956565.408951025</v>
      </c>
      <c r="G267" s="714"/>
      <c r="H267" s="714">
        <f t="shared" si="56"/>
        <v>23</v>
      </c>
      <c r="I267" s="720">
        <f t="shared" si="62"/>
        <v>-218988.0854670273</v>
      </c>
      <c r="J267" s="720">
        <f t="shared" si="57"/>
        <v>312111.99476953025</v>
      </c>
      <c r="K267" s="720">
        <f t="shared" si="58"/>
        <v>0</v>
      </c>
      <c r="L267" s="720">
        <f t="shared" si="63"/>
        <v>312111.99476953025</v>
      </c>
      <c r="M267" s="720"/>
      <c r="O267" s="717">
        <v>209</v>
      </c>
      <c r="P267" s="718">
        <v>51314</v>
      </c>
      <c r="Q267" s="714" t="e">
        <f t="shared" si="71"/>
        <v>#NUM!</v>
      </c>
      <c r="R267" s="714" t="e">
        <f t="shared" si="64"/>
        <v>#NUM!</v>
      </c>
      <c r="S267" s="714" t="e">
        <f t="shared" si="59"/>
        <v>#NUM!</v>
      </c>
      <c r="T267" s="714" t="e">
        <f t="shared" si="65"/>
        <v>#NUM!</v>
      </c>
      <c r="U267" s="714"/>
      <c r="V267" s="714">
        <f t="shared" si="66"/>
        <v>23</v>
      </c>
      <c r="W267" s="720" t="e">
        <f t="shared" si="54"/>
        <v>#NUM!</v>
      </c>
      <c r="X267" s="720" t="e">
        <f t="shared" si="67"/>
        <v>#NUM!</v>
      </c>
      <c r="Y267" s="720" t="e">
        <f t="shared" si="68"/>
        <v>#NUM!</v>
      </c>
      <c r="Z267" s="720" t="e">
        <f t="shared" si="69"/>
        <v>#NUM!</v>
      </c>
    </row>
    <row r="268" spans="1:26" hidden="1">
      <c r="A268" s="717">
        <v>210</v>
      </c>
      <c r="B268" s="718">
        <v>51344</v>
      </c>
      <c r="C268" s="714">
        <f t="shared" si="70"/>
        <v>312111.9947695302</v>
      </c>
      <c r="D268" s="714">
        <f t="shared" si="60"/>
        <v>541279.49844109151</v>
      </c>
      <c r="E268" s="714">
        <f t="shared" si="55"/>
        <v>-229167.50367156134</v>
      </c>
      <c r="F268" s="714">
        <f t="shared" si="61"/>
        <v>-12497844.907392116</v>
      </c>
      <c r="G268" s="714"/>
      <c r="H268" s="714">
        <f t="shared" si="56"/>
        <v>23</v>
      </c>
      <c r="I268" s="720">
        <f t="shared" si="62"/>
        <v>-229167.50367156134</v>
      </c>
      <c r="J268" s="720">
        <f t="shared" si="57"/>
        <v>312111.99476953014</v>
      </c>
      <c r="K268" s="720">
        <f t="shared" si="58"/>
        <v>0</v>
      </c>
      <c r="L268" s="720">
        <f t="shared" si="63"/>
        <v>312111.99476953014</v>
      </c>
      <c r="M268" s="720"/>
      <c r="O268" s="717">
        <v>210</v>
      </c>
      <c r="P268" s="718">
        <v>51344</v>
      </c>
      <c r="Q268" s="714" t="e">
        <f t="shared" si="71"/>
        <v>#NUM!</v>
      </c>
      <c r="R268" s="714" t="e">
        <f t="shared" si="64"/>
        <v>#NUM!</v>
      </c>
      <c r="S268" s="714" t="e">
        <f t="shared" si="59"/>
        <v>#NUM!</v>
      </c>
      <c r="T268" s="714" t="e">
        <f t="shared" si="65"/>
        <v>#NUM!</v>
      </c>
      <c r="U268" s="714"/>
      <c r="V268" s="714">
        <f t="shared" si="66"/>
        <v>23</v>
      </c>
      <c r="W268" s="720" t="e">
        <f t="shared" si="54"/>
        <v>#NUM!</v>
      </c>
      <c r="X268" s="720" t="e">
        <f t="shared" si="67"/>
        <v>#NUM!</v>
      </c>
      <c r="Y268" s="720" t="e">
        <f t="shared" si="68"/>
        <v>#NUM!</v>
      </c>
      <c r="Z268" s="720" t="e">
        <f t="shared" si="69"/>
        <v>#NUM!</v>
      </c>
    </row>
    <row r="269" spans="1:26" hidden="1">
      <c r="A269" s="717">
        <v>211</v>
      </c>
      <c r="B269" s="718">
        <v>51375</v>
      </c>
      <c r="C269" s="714">
        <f t="shared" si="70"/>
        <v>312111.9947695302</v>
      </c>
      <c r="D269" s="714">
        <f t="shared" si="60"/>
        <v>551654.0221612124</v>
      </c>
      <c r="E269" s="714">
        <f t="shared" si="55"/>
        <v>-239542.02739168223</v>
      </c>
      <c r="F269" s="714">
        <f t="shared" si="61"/>
        <v>-13049498.929553328</v>
      </c>
      <c r="G269" s="714"/>
      <c r="H269" s="714">
        <f t="shared" si="56"/>
        <v>23</v>
      </c>
      <c r="I269" s="720">
        <f t="shared" si="62"/>
        <v>-239542.02739168223</v>
      </c>
      <c r="J269" s="720">
        <f t="shared" si="57"/>
        <v>312111.99476953014</v>
      </c>
      <c r="K269" s="720">
        <f t="shared" si="58"/>
        <v>0</v>
      </c>
      <c r="L269" s="720">
        <f t="shared" si="63"/>
        <v>312111.99476953014</v>
      </c>
      <c r="M269" s="720"/>
      <c r="O269" s="717">
        <v>211</v>
      </c>
      <c r="P269" s="718">
        <v>51375</v>
      </c>
      <c r="Q269" s="714" t="e">
        <f t="shared" si="71"/>
        <v>#NUM!</v>
      </c>
      <c r="R269" s="714" t="e">
        <f t="shared" si="64"/>
        <v>#NUM!</v>
      </c>
      <c r="S269" s="714" t="e">
        <f t="shared" si="59"/>
        <v>#NUM!</v>
      </c>
      <c r="T269" s="714" t="e">
        <f t="shared" si="65"/>
        <v>#NUM!</v>
      </c>
      <c r="U269" s="714"/>
      <c r="V269" s="714">
        <f t="shared" si="66"/>
        <v>23</v>
      </c>
      <c r="W269" s="720" t="e">
        <f t="shared" si="54"/>
        <v>#NUM!</v>
      </c>
      <c r="X269" s="720" t="e">
        <f t="shared" si="67"/>
        <v>#NUM!</v>
      </c>
      <c r="Y269" s="720" t="e">
        <f t="shared" si="68"/>
        <v>#NUM!</v>
      </c>
      <c r="Z269" s="720" t="e">
        <f t="shared" si="69"/>
        <v>#NUM!</v>
      </c>
    </row>
    <row r="270" spans="1:26" hidden="1">
      <c r="A270" s="717">
        <v>212</v>
      </c>
      <c r="B270" s="718">
        <v>51406</v>
      </c>
      <c r="C270" s="714">
        <f t="shared" si="70"/>
        <v>312111.9947695302</v>
      </c>
      <c r="D270" s="714">
        <f t="shared" si="60"/>
        <v>562227.39091930236</v>
      </c>
      <c r="E270" s="714">
        <f t="shared" si="55"/>
        <v>-250115.39614977213</v>
      </c>
      <c r="F270" s="714">
        <f t="shared" si="61"/>
        <v>-13611726.32047263</v>
      </c>
      <c r="G270" s="714"/>
      <c r="H270" s="714">
        <f t="shared" si="56"/>
        <v>23</v>
      </c>
      <c r="I270" s="720">
        <f t="shared" si="62"/>
        <v>-250115.39614977213</v>
      </c>
      <c r="J270" s="720">
        <f t="shared" si="57"/>
        <v>312111.99476953025</v>
      </c>
      <c r="K270" s="720">
        <f t="shared" si="58"/>
        <v>0</v>
      </c>
      <c r="L270" s="720">
        <f t="shared" si="63"/>
        <v>312111.99476953025</v>
      </c>
      <c r="M270" s="720"/>
      <c r="O270" s="717">
        <v>212</v>
      </c>
      <c r="P270" s="718">
        <v>51406</v>
      </c>
      <c r="Q270" s="714" t="e">
        <f t="shared" si="71"/>
        <v>#NUM!</v>
      </c>
      <c r="R270" s="714" t="e">
        <f t="shared" si="64"/>
        <v>#NUM!</v>
      </c>
      <c r="S270" s="714" t="e">
        <f t="shared" si="59"/>
        <v>#NUM!</v>
      </c>
      <c r="T270" s="714" t="e">
        <f t="shared" si="65"/>
        <v>#NUM!</v>
      </c>
      <c r="U270" s="714"/>
      <c r="V270" s="714">
        <f t="shared" si="66"/>
        <v>23</v>
      </c>
      <c r="W270" s="720" t="e">
        <f t="shared" si="54"/>
        <v>#NUM!</v>
      </c>
      <c r="X270" s="720" t="e">
        <f t="shared" si="67"/>
        <v>#NUM!</v>
      </c>
      <c r="Y270" s="720" t="e">
        <f t="shared" si="68"/>
        <v>#NUM!</v>
      </c>
      <c r="Z270" s="720" t="e">
        <f t="shared" si="69"/>
        <v>#NUM!</v>
      </c>
    </row>
    <row r="271" spans="1:26" hidden="1">
      <c r="A271" s="717">
        <v>213</v>
      </c>
      <c r="B271" s="718">
        <v>51436</v>
      </c>
      <c r="C271" s="714">
        <f t="shared" si="70"/>
        <v>312111.9947695302</v>
      </c>
      <c r="D271" s="714">
        <f t="shared" si="60"/>
        <v>573003.41591192223</v>
      </c>
      <c r="E271" s="714">
        <f t="shared" si="55"/>
        <v>-260891.42114239209</v>
      </c>
      <c r="F271" s="714">
        <f t="shared" si="61"/>
        <v>-14184729.736384552</v>
      </c>
      <c r="G271" s="714"/>
      <c r="H271" s="714">
        <f t="shared" si="56"/>
        <v>23</v>
      </c>
      <c r="I271" s="720">
        <f t="shared" si="62"/>
        <v>-260891.42114239209</v>
      </c>
      <c r="J271" s="720">
        <f t="shared" si="57"/>
        <v>312111.99476953014</v>
      </c>
      <c r="K271" s="720">
        <f t="shared" si="58"/>
        <v>0</v>
      </c>
      <c r="L271" s="720">
        <f t="shared" si="63"/>
        <v>312111.99476953014</v>
      </c>
      <c r="M271" s="720"/>
      <c r="O271" s="717">
        <v>213</v>
      </c>
      <c r="P271" s="718">
        <v>51436</v>
      </c>
      <c r="Q271" s="714" t="e">
        <f t="shared" si="71"/>
        <v>#NUM!</v>
      </c>
      <c r="R271" s="714" t="e">
        <f t="shared" si="64"/>
        <v>#NUM!</v>
      </c>
      <c r="S271" s="714" t="e">
        <f t="shared" si="59"/>
        <v>#NUM!</v>
      </c>
      <c r="T271" s="714" t="e">
        <f t="shared" si="65"/>
        <v>#NUM!</v>
      </c>
      <c r="U271" s="714"/>
      <c r="V271" s="714">
        <f t="shared" si="66"/>
        <v>23</v>
      </c>
      <c r="W271" s="720" t="e">
        <f t="shared" si="54"/>
        <v>#NUM!</v>
      </c>
      <c r="X271" s="720" t="e">
        <f t="shared" si="67"/>
        <v>#NUM!</v>
      </c>
      <c r="Y271" s="720" t="e">
        <f t="shared" si="68"/>
        <v>#NUM!</v>
      </c>
      <c r="Z271" s="720" t="e">
        <f t="shared" si="69"/>
        <v>#NUM!</v>
      </c>
    </row>
    <row r="272" spans="1:26" hidden="1">
      <c r="A272" s="717">
        <v>214</v>
      </c>
      <c r="B272" s="718">
        <v>51467</v>
      </c>
      <c r="C272" s="714">
        <f t="shared" si="70"/>
        <v>312111.9947695302</v>
      </c>
      <c r="D272" s="714">
        <f t="shared" si="60"/>
        <v>583985.98138356744</v>
      </c>
      <c r="E272" s="714">
        <f t="shared" si="55"/>
        <v>-271873.98661403725</v>
      </c>
      <c r="F272" s="714">
        <f t="shared" si="61"/>
        <v>-14768715.71776812</v>
      </c>
      <c r="G272" s="714"/>
      <c r="H272" s="714">
        <f t="shared" si="56"/>
        <v>23</v>
      </c>
      <c r="I272" s="720">
        <f t="shared" si="62"/>
        <v>-271873.98661403725</v>
      </c>
      <c r="J272" s="720">
        <f t="shared" si="57"/>
        <v>312111.9947695302</v>
      </c>
      <c r="K272" s="720">
        <f t="shared" si="58"/>
        <v>0</v>
      </c>
      <c r="L272" s="720">
        <f t="shared" si="63"/>
        <v>312111.9947695302</v>
      </c>
      <c r="M272" s="720"/>
      <c r="O272" s="717">
        <v>214</v>
      </c>
      <c r="P272" s="718">
        <v>51467</v>
      </c>
      <c r="Q272" s="714" t="e">
        <f t="shared" si="71"/>
        <v>#NUM!</v>
      </c>
      <c r="R272" s="714" t="e">
        <f t="shared" si="64"/>
        <v>#NUM!</v>
      </c>
      <c r="S272" s="714" t="e">
        <f t="shared" si="59"/>
        <v>#NUM!</v>
      </c>
      <c r="T272" s="714" t="e">
        <f t="shared" si="65"/>
        <v>#NUM!</v>
      </c>
      <c r="U272" s="714"/>
      <c r="V272" s="714">
        <f t="shared" si="66"/>
        <v>23</v>
      </c>
      <c r="W272" s="720" t="e">
        <f t="shared" si="54"/>
        <v>#NUM!</v>
      </c>
      <c r="X272" s="720" t="e">
        <f t="shared" si="67"/>
        <v>#NUM!</v>
      </c>
      <c r="Y272" s="720" t="e">
        <f t="shared" si="68"/>
        <v>#NUM!</v>
      </c>
      <c r="Z272" s="720" t="e">
        <f t="shared" si="69"/>
        <v>#NUM!</v>
      </c>
    </row>
    <row r="273" spans="1:26" hidden="1">
      <c r="A273" s="717">
        <v>215</v>
      </c>
      <c r="B273" s="718">
        <v>51497</v>
      </c>
      <c r="C273" s="714">
        <f t="shared" si="70"/>
        <v>312111.9947695302</v>
      </c>
      <c r="D273" s="714">
        <f t="shared" si="60"/>
        <v>595179.04602675256</v>
      </c>
      <c r="E273" s="714">
        <f t="shared" si="55"/>
        <v>-283067.05125722231</v>
      </c>
      <c r="F273" s="714">
        <f t="shared" si="61"/>
        <v>-15363894.763794873</v>
      </c>
      <c r="G273" s="714"/>
      <c r="H273" s="714">
        <f t="shared" si="56"/>
        <v>23</v>
      </c>
      <c r="I273" s="720">
        <f t="shared" si="62"/>
        <v>-283067.05125722231</v>
      </c>
      <c r="J273" s="720">
        <f t="shared" si="57"/>
        <v>312111.99476953025</v>
      </c>
      <c r="K273" s="720">
        <f t="shared" si="58"/>
        <v>0</v>
      </c>
      <c r="L273" s="720">
        <f t="shared" si="63"/>
        <v>312111.99476953025</v>
      </c>
      <c r="M273" s="720"/>
      <c r="O273" s="717">
        <v>215</v>
      </c>
      <c r="P273" s="718">
        <v>51497</v>
      </c>
      <c r="Q273" s="714" t="e">
        <f t="shared" si="71"/>
        <v>#NUM!</v>
      </c>
      <c r="R273" s="714" t="e">
        <f t="shared" si="64"/>
        <v>#NUM!</v>
      </c>
      <c r="S273" s="714" t="e">
        <f t="shared" si="59"/>
        <v>#NUM!</v>
      </c>
      <c r="T273" s="714" t="e">
        <f t="shared" si="65"/>
        <v>#NUM!</v>
      </c>
      <c r="U273" s="714"/>
      <c r="V273" s="714">
        <f t="shared" si="66"/>
        <v>23</v>
      </c>
      <c r="W273" s="720" t="e">
        <f t="shared" si="54"/>
        <v>#NUM!</v>
      </c>
      <c r="X273" s="720" t="e">
        <f t="shared" si="67"/>
        <v>#NUM!</v>
      </c>
      <c r="Y273" s="720" t="e">
        <f t="shared" si="68"/>
        <v>#NUM!</v>
      </c>
      <c r="Z273" s="720" t="e">
        <f t="shared" si="69"/>
        <v>#NUM!</v>
      </c>
    </row>
    <row r="274" spans="1:26" hidden="1">
      <c r="A274" s="717">
        <v>216</v>
      </c>
      <c r="B274" s="718">
        <v>51528</v>
      </c>
      <c r="C274" s="714">
        <f t="shared" si="70"/>
        <v>312111.9947695302</v>
      </c>
      <c r="D274" s="714">
        <f t="shared" si="60"/>
        <v>606586.64440893196</v>
      </c>
      <c r="E274" s="714">
        <f t="shared" si="55"/>
        <v>-294474.64963940176</v>
      </c>
      <c r="F274" s="714">
        <f t="shared" si="61"/>
        <v>-15970481.408203805</v>
      </c>
      <c r="G274" s="714"/>
      <c r="H274" s="714">
        <f t="shared" si="56"/>
        <v>23</v>
      </c>
      <c r="I274" s="720">
        <f t="shared" si="62"/>
        <v>-294474.64963940176</v>
      </c>
      <c r="J274" s="720">
        <f t="shared" si="57"/>
        <v>312111.9947695302</v>
      </c>
      <c r="K274" s="720">
        <f t="shared" si="58"/>
        <v>0</v>
      </c>
      <c r="L274" s="720">
        <f t="shared" si="63"/>
        <v>312111.9947695302</v>
      </c>
      <c r="M274" s="720"/>
      <c r="O274" s="717">
        <v>216</v>
      </c>
      <c r="P274" s="718">
        <v>51528</v>
      </c>
      <c r="Q274" s="714" t="e">
        <f t="shared" si="71"/>
        <v>#NUM!</v>
      </c>
      <c r="R274" s="714" t="e">
        <f t="shared" si="64"/>
        <v>#NUM!</v>
      </c>
      <c r="S274" s="714" t="e">
        <f t="shared" si="59"/>
        <v>#NUM!</v>
      </c>
      <c r="T274" s="714" t="e">
        <f t="shared" si="65"/>
        <v>#NUM!</v>
      </c>
      <c r="U274" s="714"/>
      <c r="V274" s="714">
        <f t="shared" si="66"/>
        <v>23</v>
      </c>
      <c r="W274" s="720" t="e">
        <f t="shared" si="54"/>
        <v>#NUM!</v>
      </c>
      <c r="X274" s="720" t="e">
        <f t="shared" si="67"/>
        <v>#NUM!</v>
      </c>
      <c r="Y274" s="720" t="e">
        <f t="shared" si="68"/>
        <v>#NUM!</v>
      </c>
      <c r="Z274" s="720" t="e">
        <f t="shared" si="69"/>
        <v>#NUM!</v>
      </c>
    </row>
    <row r="275" spans="1:26" hidden="1">
      <c r="A275" s="717">
        <v>217</v>
      </c>
      <c r="B275" s="718">
        <v>51559</v>
      </c>
      <c r="C275" s="714">
        <f t="shared" si="70"/>
        <v>312111.9947695302</v>
      </c>
      <c r="D275" s="714">
        <f t="shared" si="60"/>
        <v>618212.88842676976</v>
      </c>
      <c r="E275" s="714">
        <f t="shared" si="55"/>
        <v>-306100.89365723962</v>
      </c>
      <c r="F275" s="714">
        <f t="shared" si="61"/>
        <v>-16588694.296630574</v>
      </c>
      <c r="G275" s="714"/>
      <c r="H275" s="714">
        <f t="shared" si="56"/>
        <v>23</v>
      </c>
      <c r="I275" s="720">
        <f t="shared" si="62"/>
        <v>-306100.89365723962</v>
      </c>
      <c r="J275" s="720">
        <f t="shared" si="57"/>
        <v>312111.99476953014</v>
      </c>
      <c r="K275" s="720">
        <f t="shared" si="58"/>
        <v>0</v>
      </c>
      <c r="L275" s="720">
        <f t="shared" si="63"/>
        <v>312111.99476953014</v>
      </c>
      <c r="M275" s="720"/>
      <c r="O275" s="717">
        <v>217</v>
      </c>
      <c r="P275" s="718">
        <v>51559</v>
      </c>
      <c r="Q275" s="714" t="e">
        <f t="shared" si="71"/>
        <v>#NUM!</v>
      </c>
      <c r="R275" s="714" t="e">
        <f t="shared" si="64"/>
        <v>#NUM!</v>
      </c>
      <c r="S275" s="714" t="e">
        <f t="shared" si="59"/>
        <v>#NUM!</v>
      </c>
      <c r="T275" s="714" t="e">
        <f t="shared" si="65"/>
        <v>#NUM!</v>
      </c>
      <c r="U275" s="714"/>
      <c r="V275" s="714">
        <f t="shared" si="66"/>
        <v>23</v>
      </c>
      <c r="W275" s="720" t="e">
        <f t="shared" si="54"/>
        <v>#NUM!</v>
      </c>
      <c r="X275" s="720" t="e">
        <f t="shared" si="67"/>
        <v>#NUM!</v>
      </c>
      <c r="Y275" s="720" t="e">
        <f t="shared" si="68"/>
        <v>#NUM!</v>
      </c>
      <c r="Z275" s="720" t="e">
        <f t="shared" si="69"/>
        <v>#NUM!</v>
      </c>
    </row>
    <row r="276" spans="1:26" hidden="1">
      <c r="A276" s="717">
        <v>218</v>
      </c>
      <c r="B276" s="718">
        <v>51587</v>
      </c>
      <c r="C276" s="714">
        <f t="shared" si="70"/>
        <v>312111.9947695302</v>
      </c>
      <c r="D276" s="714">
        <f t="shared" si="60"/>
        <v>630061.96878828295</v>
      </c>
      <c r="E276" s="714">
        <f t="shared" si="55"/>
        <v>-317949.97401875269</v>
      </c>
      <c r="F276" s="714">
        <f t="shared" si="61"/>
        <v>-17218756.265418857</v>
      </c>
      <c r="G276" s="714"/>
      <c r="H276" s="714">
        <f t="shared" si="56"/>
        <v>23</v>
      </c>
      <c r="I276" s="720">
        <f t="shared" si="62"/>
        <v>-317949.97401875269</v>
      </c>
      <c r="J276" s="720">
        <f t="shared" si="57"/>
        <v>312111.99476953025</v>
      </c>
      <c r="K276" s="720">
        <f t="shared" si="58"/>
        <v>0</v>
      </c>
      <c r="L276" s="720">
        <f t="shared" si="63"/>
        <v>312111.99476953025</v>
      </c>
      <c r="M276" s="720"/>
      <c r="O276" s="717">
        <v>218</v>
      </c>
      <c r="P276" s="718">
        <v>51587</v>
      </c>
      <c r="Q276" s="714" t="e">
        <f t="shared" si="71"/>
        <v>#NUM!</v>
      </c>
      <c r="R276" s="714" t="e">
        <f t="shared" si="64"/>
        <v>#NUM!</v>
      </c>
      <c r="S276" s="714" t="e">
        <f t="shared" si="59"/>
        <v>#NUM!</v>
      </c>
      <c r="T276" s="714" t="e">
        <f t="shared" si="65"/>
        <v>#NUM!</v>
      </c>
      <c r="U276" s="714"/>
      <c r="V276" s="714">
        <f t="shared" si="66"/>
        <v>23</v>
      </c>
      <c r="W276" s="720" t="e">
        <f t="shared" si="54"/>
        <v>#NUM!</v>
      </c>
      <c r="X276" s="720" t="e">
        <f t="shared" si="67"/>
        <v>#NUM!</v>
      </c>
      <c r="Y276" s="720" t="e">
        <f t="shared" si="68"/>
        <v>#NUM!</v>
      </c>
      <c r="Z276" s="720" t="e">
        <f t="shared" si="69"/>
        <v>#NUM!</v>
      </c>
    </row>
    <row r="277" spans="1:26" hidden="1">
      <c r="A277" s="717">
        <v>219</v>
      </c>
      <c r="B277" s="718">
        <v>51618</v>
      </c>
      <c r="C277" s="714">
        <f t="shared" si="70"/>
        <v>312111.9947695302</v>
      </c>
      <c r="D277" s="714">
        <f t="shared" si="60"/>
        <v>642138.1565233916</v>
      </c>
      <c r="E277" s="714">
        <f t="shared" si="55"/>
        <v>-330026.16175386141</v>
      </c>
      <c r="F277" s="714">
        <f t="shared" si="61"/>
        <v>-17860894.421942249</v>
      </c>
      <c r="G277" s="714"/>
      <c r="H277" s="714">
        <f t="shared" si="56"/>
        <v>23</v>
      </c>
      <c r="I277" s="720">
        <f t="shared" si="62"/>
        <v>-330026.16175386141</v>
      </c>
      <c r="J277" s="720">
        <f t="shared" si="57"/>
        <v>312111.9947695302</v>
      </c>
      <c r="K277" s="720">
        <f t="shared" si="58"/>
        <v>0</v>
      </c>
      <c r="L277" s="720">
        <f t="shared" si="63"/>
        <v>312111.9947695302</v>
      </c>
      <c r="M277" s="720"/>
      <c r="O277" s="717">
        <v>219</v>
      </c>
      <c r="P277" s="718">
        <v>51618</v>
      </c>
      <c r="Q277" s="714" t="e">
        <f t="shared" si="71"/>
        <v>#NUM!</v>
      </c>
      <c r="R277" s="714" t="e">
        <f t="shared" si="64"/>
        <v>#NUM!</v>
      </c>
      <c r="S277" s="714" t="e">
        <f t="shared" si="59"/>
        <v>#NUM!</v>
      </c>
      <c r="T277" s="714" t="e">
        <f t="shared" si="65"/>
        <v>#NUM!</v>
      </c>
      <c r="U277" s="714"/>
      <c r="V277" s="714">
        <f t="shared" si="66"/>
        <v>23</v>
      </c>
      <c r="W277" s="720" t="e">
        <f t="shared" si="54"/>
        <v>#NUM!</v>
      </c>
      <c r="X277" s="720" t="e">
        <f t="shared" si="67"/>
        <v>#NUM!</v>
      </c>
      <c r="Y277" s="720" t="e">
        <f t="shared" si="68"/>
        <v>#NUM!</v>
      </c>
      <c r="Z277" s="720" t="e">
        <f t="shared" si="69"/>
        <v>#NUM!</v>
      </c>
    </row>
    <row r="278" spans="1:26" hidden="1">
      <c r="A278" s="717">
        <v>220</v>
      </c>
      <c r="B278" s="718">
        <v>51648</v>
      </c>
      <c r="C278" s="714">
        <f t="shared" si="70"/>
        <v>312111.9947695302</v>
      </c>
      <c r="D278" s="714">
        <f t="shared" si="60"/>
        <v>654445.80452342331</v>
      </c>
      <c r="E278" s="714">
        <f t="shared" si="55"/>
        <v>-342333.80975389312</v>
      </c>
      <c r="F278" s="714">
        <f t="shared" si="61"/>
        <v>-18515340.226465672</v>
      </c>
      <c r="G278" s="714"/>
      <c r="H278" s="714">
        <f t="shared" si="56"/>
        <v>23</v>
      </c>
      <c r="I278" s="720">
        <f t="shared" si="62"/>
        <v>-342333.80975389312</v>
      </c>
      <c r="J278" s="720">
        <f t="shared" si="57"/>
        <v>312111.9947695302</v>
      </c>
      <c r="K278" s="720">
        <f t="shared" si="58"/>
        <v>0</v>
      </c>
      <c r="L278" s="720">
        <f t="shared" si="63"/>
        <v>312111.9947695302</v>
      </c>
      <c r="M278" s="720"/>
      <c r="O278" s="717">
        <v>220</v>
      </c>
      <c r="P278" s="718">
        <v>51648</v>
      </c>
      <c r="Q278" s="714" t="e">
        <f t="shared" si="71"/>
        <v>#NUM!</v>
      </c>
      <c r="R278" s="714" t="e">
        <f t="shared" si="64"/>
        <v>#NUM!</v>
      </c>
      <c r="S278" s="714" t="e">
        <f t="shared" si="59"/>
        <v>#NUM!</v>
      </c>
      <c r="T278" s="714" t="e">
        <f t="shared" si="65"/>
        <v>#NUM!</v>
      </c>
      <c r="U278" s="714"/>
      <c r="V278" s="714">
        <f t="shared" si="66"/>
        <v>23</v>
      </c>
      <c r="W278" s="720" t="e">
        <f t="shared" si="54"/>
        <v>#NUM!</v>
      </c>
      <c r="X278" s="720" t="e">
        <f t="shared" si="67"/>
        <v>#NUM!</v>
      </c>
      <c r="Y278" s="720" t="e">
        <f t="shared" si="68"/>
        <v>#NUM!</v>
      </c>
      <c r="Z278" s="720" t="e">
        <f t="shared" si="69"/>
        <v>#NUM!</v>
      </c>
    </row>
    <row r="279" spans="1:26" hidden="1">
      <c r="A279" s="717">
        <v>221</v>
      </c>
      <c r="B279" s="718">
        <v>51679</v>
      </c>
      <c r="C279" s="714">
        <f t="shared" si="70"/>
        <v>312111.9947695302</v>
      </c>
      <c r="D279" s="714">
        <f t="shared" si="60"/>
        <v>666989.3491101223</v>
      </c>
      <c r="E279" s="714">
        <f t="shared" si="55"/>
        <v>-354877.35434059211</v>
      </c>
      <c r="F279" s="714">
        <f t="shared" si="61"/>
        <v>-19182329.575575795</v>
      </c>
      <c r="G279" s="714"/>
      <c r="H279" s="714">
        <f t="shared" si="56"/>
        <v>23</v>
      </c>
      <c r="I279" s="720">
        <f t="shared" si="62"/>
        <v>-354877.35434059211</v>
      </c>
      <c r="J279" s="720">
        <f t="shared" si="57"/>
        <v>312111.9947695302</v>
      </c>
      <c r="K279" s="720">
        <f t="shared" si="58"/>
        <v>0</v>
      </c>
      <c r="L279" s="720">
        <f t="shared" si="63"/>
        <v>312111.9947695302</v>
      </c>
      <c r="M279" s="720"/>
      <c r="O279" s="717">
        <v>221</v>
      </c>
      <c r="P279" s="718">
        <v>51679</v>
      </c>
      <c r="Q279" s="714" t="e">
        <f t="shared" si="71"/>
        <v>#NUM!</v>
      </c>
      <c r="R279" s="714" t="e">
        <f t="shared" si="64"/>
        <v>#NUM!</v>
      </c>
      <c r="S279" s="714" t="e">
        <f t="shared" si="59"/>
        <v>#NUM!</v>
      </c>
      <c r="T279" s="714" t="e">
        <f t="shared" si="65"/>
        <v>#NUM!</v>
      </c>
      <c r="U279" s="714"/>
      <c r="V279" s="714">
        <f t="shared" si="66"/>
        <v>23</v>
      </c>
      <c r="W279" s="720" t="e">
        <f t="shared" si="54"/>
        <v>#NUM!</v>
      </c>
      <c r="X279" s="720" t="e">
        <f t="shared" si="67"/>
        <v>#NUM!</v>
      </c>
      <c r="Y279" s="720" t="e">
        <f t="shared" si="68"/>
        <v>#NUM!</v>
      </c>
      <c r="Z279" s="720" t="e">
        <f t="shared" si="69"/>
        <v>#NUM!</v>
      </c>
    </row>
    <row r="280" spans="1:26" hidden="1">
      <c r="A280" s="717">
        <v>222</v>
      </c>
      <c r="B280" s="718">
        <v>51709</v>
      </c>
      <c r="C280" s="714">
        <f t="shared" si="70"/>
        <v>312111.9947695302</v>
      </c>
      <c r="D280" s="714">
        <f t="shared" si="60"/>
        <v>679773.31163473288</v>
      </c>
      <c r="E280" s="714">
        <f t="shared" si="55"/>
        <v>-367661.31686520274</v>
      </c>
      <c r="F280" s="714">
        <f t="shared" si="61"/>
        <v>-19862102.887210529</v>
      </c>
      <c r="G280" s="714"/>
      <c r="H280" s="714">
        <f t="shared" si="56"/>
        <v>23</v>
      </c>
      <c r="I280" s="720">
        <f t="shared" si="62"/>
        <v>-367661.31686520274</v>
      </c>
      <c r="J280" s="720">
        <f t="shared" si="57"/>
        <v>312111.99476953014</v>
      </c>
      <c r="K280" s="720">
        <f t="shared" si="58"/>
        <v>0</v>
      </c>
      <c r="L280" s="720">
        <f t="shared" si="63"/>
        <v>312111.99476953014</v>
      </c>
      <c r="M280" s="720"/>
      <c r="O280" s="717">
        <v>222</v>
      </c>
      <c r="P280" s="718">
        <v>51709</v>
      </c>
      <c r="Q280" s="714" t="e">
        <f t="shared" si="71"/>
        <v>#NUM!</v>
      </c>
      <c r="R280" s="714" t="e">
        <f t="shared" si="64"/>
        <v>#NUM!</v>
      </c>
      <c r="S280" s="714" t="e">
        <f t="shared" si="59"/>
        <v>#NUM!</v>
      </c>
      <c r="T280" s="714" t="e">
        <f t="shared" si="65"/>
        <v>#NUM!</v>
      </c>
      <c r="U280" s="714"/>
      <c r="V280" s="714">
        <f t="shared" si="66"/>
        <v>23</v>
      </c>
      <c r="W280" s="720" t="e">
        <f t="shared" si="54"/>
        <v>#NUM!</v>
      </c>
      <c r="X280" s="720" t="e">
        <f t="shared" si="67"/>
        <v>#NUM!</v>
      </c>
      <c r="Y280" s="720" t="e">
        <f t="shared" si="68"/>
        <v>#NUM!</v>
      </c>
      <c r="Z280" s="720" t="e">
        <f t="shared" si="69"/>
        <v>#NUM!</v>
      </c>
    </row>
    <row r="281" spans="1:26" hidden="1">
      <c r="A281" s="717">
        <v>223</v>
      </c>
      <c r="B281" s="718">
        <v>51740</v>
      </c>
      <c r="C281" s="714">
        <f t="shared" si="70"/>
        <v>312111.9947695302</v>
      </c>
      <c r="D281" s="714">
        <f t="shared" si="60"/>
        <v>692802.30010773195</v>
      </c>
      <c r="E281" s="714">
        <f t="shared" si="55"/>
        <v>-380690.30533820181</v>
      </c>
      <c r="F281" s="714">
        <f t="shared" si="61"/>
        <v>-20554905.187318262</v>
      </c>
      <c r="G281" s="714"/>
      <c r="H281" s="714">
        <f t="shared" si="56"/>
        <v>23</v>
      </c>
      <c r="I281" s="720">
        <f t="shared" si="62"/>
        <v>-380690.30533820181</v>
      </c>
      <c r="J281" s="720">
        <f t="shared" si="57"/>
        <v>312111.99476953014</v>
      </c>
      <c r="K281" s="720">
        <f t="shared" si="58"/>
        <v>0</v>
      </c>
      <c r="L281" s="720">
        <f t="shared" si="63"/>
        <v>312111.99476953014</v>
      </c>
      <c r="M281" s="720"/>
      <c r="O281" s="717">
        <v>223</v>
      </c>
      <c r="P281" s="718">
        <v>51740</v>
      </c>
      <c r="Q281" s="714" t="e">
        <f t="shared" si="71"/>
        <v>#NUM!</v>
      </c>
      <c r="R281" s="714" t="e">
        <f t="shared" si="64"/>
        <v>#NUM!</v>
      </c>
      <c r="S281" s="714" t="e">
        <f t="shared" si="59"/>
        <v>#NUM!</v>
      </c>
      <c r="T281" s="714" t="e">
        <f t="shared" si="65"/>
        <v>#NUM!</v>
      </c>
      <c r="U281" s="714"/>
      <c r="V281" s="714">
        <f t="shared" si="66"/>
        <v>23</v>
      </c>
      <c r="W281" s="720" t="e">
        <f t="shared" si="54"/>
        <v>#NUM!</v>
      </c>
      <c r="X281" s="720" t="e">
        <f t="shared" si="67"/>
        <v>#NUM!</v>
      </c>
      <c r="Y281" s="720" t="e">
        <f t="shared" si="68"/>
        <v>#NUM!</v>
      </c>
      <c r="Z281" s="720" t="e">
        <f t="shared" si="69"/>
        <v>#NUM!</v>
      </c>
    </row>
    <row r="282" spans="1:26" hidden="1">
      <c r="A282" s="717">
        <v>224</v>
      </c>
      <c r="B282" s="718">
        <v>51771</v>
      </c>
      <c r="C282" s="714">
        <f t="shared" si="70"/>
        <v>312111.9947695302</v>
      </c>
      <c r="D282" s="714">
        <f t="shared" si="60"/>
        <v>706081.01085979689</v>
      </c>
      <c r="E282" s="714">
        <f t="shared" si="55"/>
        <v>-393969.0160902667</v>
      </c>
      <c r="F282" s="714">
        <f t="shared" si="61"/>
        <v>-21260986.19817806</v>
      </c>
      <c r="G282" s="714"/>
      <c r="H282" s="714">
        <f t="shared" si="56"/>
        <v>23</v>
      </c>
      <c r="I282" s="720">
        <f t="shared" si="62"/>
        <v>-393969.0160902667</v>
      </c>
      <c r="J282" s="720">
        <f t="shared" si="57"/>
        <v>312111.9947695302</v>
      </c>
      <c r="K282" s="720">
        <f t="shared" si="58"/>
        <v>0</v>
      </c>
      <c r="L282" s="720">
        <f t="shared" si="63"/>
        <v>312111.9947695302</v>
      </c>
      <c r="M282" s="720"/>
      <c r="O282" s="717">
        <v>224</v>
      </c>
      <c r="P282" s="718">
        <v>51771</v>
      </c>
      <c r="Q282" s="714" t="e">
        <f t="shared" si="71"/>
        <v>#NUM!</v>
      </c>
      <c r="R282" s="714" t="e">
        <f t="shared" si="64"/>
        <v>#NUM!</v>
      </c>
      <c r="S282" s="714" t="e">
        <f t="shared" si="59"/>
        <v>#NUM!</v>
      </c>
      <c r="T282" s="714" t="e">
        <f t="shared" si="65"/>
        <v>#NUM!</v>
      </c>
      <c r="U282" s="714"/>
      <c r="V282" s="714">
        <f t="shared" si="66"/>
        <v>23</v>
      </c>
      <c r="W282" s="720" t="e">
        <f t="shared" si="54"/>
        <v>#NUM!</v>
      </c>
      <c r="X282" s="720" t="e">
        <f t="shared" si="67"/>
        <v>#NUM!</v>
      </c>
      <c r="Y282" s="720" t="e">
        <f t="shared" si="68"/>
        <v>#NUM!</v>
      </c>
      <c r="Z282" s="720" t="e">
        <f t="shared" si="69"/>
        <v>#NUM!</v>
      </c>
    </row>
    <row r="283" spans="1:26" hidden="1">
      <c r="A283" s="717">
        <v>225</v>
      </c>
      <c r="B283" s="718">
        <v>51801</v>
      </c>
      <c r="C283" s="714">
        <f t="shared" si="70"/>
        <v>312111.9947695302</v>
      </c>
      <c r="D283" s="714">
        <f t="shared" si="60"/>
        <v>719614.23023460968</v>
      </c>
      <c r="E283" s="714">
        <f t="shared" si="55"/>
        <v>-407502.23546507955</v>
      </c>
      <c r="F283" s="714">
        <f t="shared" si="61"/>
        <v>-21980600.428412668</v>
      </c>
      <c r="G283" s="714"/>
      <c r="H283" s="714">
        <f t="shared" si="56"/>
        <v>23</v>
      </c>
      <c r="I283" s="720">
        <f t="shared" si="62"/>
        <v>-407502.23546507955</v>
      </c>
      <c r="J283" s="720">
        <f t="shared" si="57"/>
        <v>312111.99476953014</v>
      </c>
      <c r="K283" s="720">
        <f t="shared" si="58"/>
        <v>0</v>
      </c>
      <c r="L283" s="720">
        <f t="shared" si="63"/>
        <v>312111.99476953014</v>
      </c>
      <c r="M283" s="720"/>
      <c r="O283" s="717">
        <v>225</v>
      </c>
      <c r="P283" s="718">
        <v>51801</v>
      </c>
      <c r="Q283" s="714" t="e">
        <f t="shared" si="71"/>
        <v>#NUM!</v>
      </c>
      <c r="R283" s="714" t="e">
        <f t="shared" si="64"/>
        <v>#NUM!</v>
      </c>
      <c r="S283" s="714" t="e">
        <f t="shared" si="59"/>
        <v>#NUM!</v>
      </c>
      <c r="T283" s="714" t="e">
        <f t="shared" si="65"/>
        <v>#NUM!</v>
      </c>
      <c r="U283" s="714"/>
      <c r="V283" s="714">
        <f t="shared" si="66"/>
        <v>23</v>
      </c>
      <c r="W283" s="720" t="e">
        <f t="shared" si="54"/>
        <v>#NUM!</v>
      </c>
      <c r="X283" s="720" t="e">
        <f t="shared" si="67"/>
        <v>#NUM!</v>
      </c>
      <c r="Y283" s="720" t="e">
        <f t="shared" si="68"/>
        <v>#NUM!</v>
      </c>
      <c r="Z283" s="720" t="e">
        <f t="shared" si="69"/>
        <v>#NUM!</v>
      </c>
    </row>
    <row r="284" spans="1:26" hidden="1">
      <c r="A284" s="717">
        <v>226</v>
      </c>
      <c r="B284" s="718">
        <v>51832</v>
      </c>
      <c r="C284" s="714">
        <f t="shared" si="70"/>
        <v>312111.9947695302</v>
      </c>
      <c r="D284" s="714">
        <f t="shared" si="60"/>
        <v>733406.83631410636</v>
      </c>
      <c r="E284" s="714">
        <f t="shared" si="55"/>
        <v>-421294.84154457616</v>
      </c>
      <c r="F284" s="714">
        <f t="shared" si="61"/>
        <v>-22714007.264726773</v>
      </c>
      <c r="G284" s="714"/>
      <c r="H284" s="714">
        <f t="shared" si="56"/>
        <v>23</v>
      </c>
      <c r="I284" s="720">
        <f t="shared" si="62"/>
        <v>-421294.84154457616</v>
      </c>
      <c r="J284" s="720">
        <f t="shared" si="57"/>
        <v>312111.9947695302</v>
      </c>
      <c r="K284" s="720">
        <f t="shared" si="58"/>
        <v>0</v>
      </c>
      <c r="L284" s="720">
        <f t="shared" si="63"/>
        <v>312111.9947695302</v>
      </c>
      <c r="M284" s="720"/>
      <c r="O284" s="717">
        <v>226</v>
      </c>
      <c r="P284" s="718">
        <v>51832</v>
      </c>
      <c r="Q284" s="714" t="e">
        <f t="shared" si="71"/>
        <v>#NUM!</v>
      </c>
      <c r="R284" s="714" t="e">
        <f t="shared" si="64"/>
        <v>#NUM!</v>
      </c>
      <c r="S284" s="714" t="e">
        <f t="shared" si="59"/>
        <v>#NUM!</v>
      </c>
      <c r="T284" s="714" t="e">
        <f t="shared" si="65"/>
        <v>#NUM!</v>
      </c>
      <c r="U284" s="714"/>
      <c r="V284" s="714">
        <f t="shared" si="66"/>
        <v>23</v>
      </c>
      <c r="W284" s="720" t="e">
        <f t="shared" si="54"/>
        <v>#NUM!</v>
      </c>
      <c r="X284" s="720" t="e">
        <f t="shared" si="67"/>
        <v>#NUM!</v>
      </c>
      <c r="Y284" s="720" t="e">
        <f t="shared" si="68"/>
        <v>#NUM!</v>
      </c>
      <c r="Z284" s="720" t="e">
        <f t="shared" si="69"/>
        <v>#NUM!</v>
      </c>
    </row>
    <row r="285" spans="1:26" hidden="1">
      <c r="A285" s="717">
        <v>227</v>
      </c>
      <c r="B285" s="718">
        <v>51862</v>
      </c>
      <c r="C285" s="714">
        <f t="shared" si="70"/>
        <v>312111.9947695302</v>
      </c>
      <c r="D285" s="714">
        <f t="shared" si="60"/>
        <v>747463.80067679333</v>
      </c>
      <c r="E285" s="714">
        <f t="shared" si="55"/>
        <v>-435351.80590726319</v>
      </c>
      <c r="F285" s="714">
        <f t="shared" si="61"/>
        <v>-23461471.065403566</v>
      </c>
      <c r="G285" s="714"/>
      <c r="H285" s="714">
        <f t="shared" si="56"/>
        <v>23</v>
      </c>
      <c r="I285" s="720">
        <f t="shared" si="62"/>
        <v>-435351.80590726319</v>
      </c>
      <c r="J285" s="720">
        <f t="shared" si="57"/>
        <v>312111.99476953014</v>
      </c>
      <c r="K285" s="720">
        <f t="shared" si="58"/>
        <v>0</v>
      </c>
      <c r="L285" s="720">
        <f t="shared" si="63"/>
        <v>312111.99476953014</v>
      </c>
      <c r="M285" s="720"/>
      <c r="O285" s="717">
        <v>227</v>
      </c>
      <c r="P285" s="718">
        <v>51862</v>
      </c>
      <c r="Q285" s="714" t="e">
        <f t="shared" si="71"/>
        <v>#NUM!</v>
      </c>
      <c r="R285" s="714" t="e">
        <f t="shared" si="64"/>
        <v>#NUM!</v>
      </c>
      <c r="S285" s="714" t="e">
        <f t="shared" si="59"/>
        <v>#NUM!</v>
      </c>
      <c r="T285" s="714" t="e">
        <f t="shared" si="65"/>
        <v>#NUM!</v>
      </c>
      <c r="U285" s="714"/>
      <c r="V285" s="714">
        <f t="shared" si="66"/>
        <v>23</v>
      </c>
      <c r="W285" s="720" t="e">
        <f t="shared" si="54"/>
        <v>#NUM!</v>
      </c>
      <c r="X285" s="720" t="e">
        <f t="shared" si="67"/>
        <v>#NUM!</v>
      </c>
      <c r="Y285" s="720" t="e">
        <f t="shared" si="68"/>
        <v>#NUM!</v>
      </c>
      <c r="Z285" s="720" t="e">
        <f t="shared" si="69"/>
        <v>#NUM!</v>
      </c>
    </row>
    <row r="286" spans="1:26" hidden="1">
      <c r="A286" s="717">
        <v>228</v>
      </c>
      <c r="B286" s="718">
        <v>51893</v>
      </c>
      <c r="C286" s="714">
        <f t="shared" si="70"/>
        <v>312111.9947695302</v>
      </c>
      <c r="D286" s="714">
        <f t="shared" si="60"/>
        <v>761790.19018976518</v>
      </c>
      <c r="E286" s="714">
        <f t="shared" si="55"/>
        <v>-449678.19542023499</v>
      </c>
      <c r="F286" s="714">
        <f t="shared" si="61"/>
        <v>-24223261.25559333</v>
      </c>
      <c r="G286" s="714"/>
      <c r="H286" s="714">
        <f t="shared" si="56"/>
        <v>23</v>
      </c>
      <c r="I286" s="720">
        <f t="shared" si="62"/>
        <v>-449678.19542023499</v>
      </c>
      <c r="J286" s="720">
        <f t="shared" si="57"/>
        <v>312111.9947695302</v>
      </c>
      <c r="K286" s="720">
        <f t="shared" si="58"/>
        <v>0</v>
      </c>
      <c r="L286" s="720">
        <f t="shared" si="63"/>
        <v>312111.9947695302</v>
      </c>
      <c r="M286" s="720"/>
      <c r="O286" s="717">
        <v>228</v>
      </c>
      <c r="P286" s="718">
        <v>51893</v>
      </c>
      <c r="Q286" s="714" t="e">
        <f t="shared" si="71"/>
        <v>#NUM!</v>
      </c>
      <c r="R286" s="714" t="e">
        <f t="shared" si="64"/>
        <v>#NUM!</v>
      </c>
      <c r="S286" s="714" t="e">
        <f t="shared" si="59"/>
        <v>#NUM!</v>
      </c>
      <c r="T286" s="714" t="e">
        <f t="shared" si="65"/>
        <v>#NUM!</v>
      </c>
      <c r="U286" s="714"/>
      <c r="V286" s="714">
        <f t="shared" si="66"/>
        <v>23</v>
      </c>
      <c r="W286" s="720" t="e">
        <f t="shared" si="54"/>
        <v>#NUM!</v>
      </c>
      <c r="X286" s="720" t="e">
        <f t="shared" si="67"/>
        <v>#NUM!</v>
      </c>
      <c r="Y286" s="720" t="e">
        <f t="shared" si="68"/>
        <v>#NUM!</v>
      </c>
      <c r="Z286" s="720" t="e">
        <f t="shared" si="69"/>
        <v>#NUM!</v>
      </c>
    </row>
    <row r="287" spans="1:26" hidden="1">
      <c r="A287" s="717">
        <v>229</v>
      </c>
      <c r="B287" s="718">
        <v>51924</v>
      </c>
      <c r="C287" s="714">
        <f t="shared" si="70"/>
        <v>312111.9947695302</v>
      </c>
      <c r="D287" s="714">
        <f t="shared" si="60"/>
        <v>776391.16883506905</v>
      </c>
      <c r="E287" s="714">
        <f t="shared" si="55"/>
        <v>-464279.17406553886</v>
      </c>
      <c r="F287" s="714">
        <f t="shared" si="61"/>
        <v>-24999652.4244284</v>
      </c>
      <c r="G287" s="714"/>
      <c r="H287" s="714">
        <f t="shared" si="56"/>
        <v>23</v>
      </c>
      <c r="I287" s="720">
        <f t="shared" si="62"/>
        <v>-464279.17406553886</v>
      </c>
      <c r="J287" s="720">
        <f t="shared" si="57"/>
        <v>312111.9947695302</v>
      </c>
      <c r="K287" s="720">
        <f t="shared" si="58"/>
        <v>0</v>
      </c>
      <c r="L287" s="720">
        <f t="shared" si="63"/>
        <v>312111.9947695302</v>
      </c>
      <c r="M287" s="720"/>
      <c r="O287" s="717">
        <v>229</v>
      </c>
      <c r="P287" s="718">
        <v>51924</v>
      </c>
      <c r="Q287" s="714" t="e">
        <f t="shared" si="71"/>
        <v>#NUM!</v>
      </c>
      <c r="R287" s="714" t="e">
        <f t="shared" si="64"/>
        <v>#NUM!</v>
      </c>
      <c r="S287" s="714" t="e">
        <f t="shared" si="59"/>
        <v>#NUM!</v>
      </c>
      <c r="T287" s="714" t="e">
        <f t="shared" si="65"/>
        <v>#NUM!</v>
      </c>
      <c r="U287" s="714"/>
      <c r="V287" s="714">
        <f t="shared" si="66"/>
        <v>23</v>
      </c>
      <c r="W287" s="720" t="e">
        <f t="shared" si="54"/>
        <v>#NUM!</v>
      </c>
      <c r="X287" s="720" t="e">
        <f t="shared" si="67"/>
        <v>#NUM!</v>
      </c>
      <c r="Y287" s="720" t="e">
        <f t="shared" si="68"/>
        <v>#NUM!</v>
      </c>
      <c r="Z287" s="720" t="e">
        <f t="shared" si="69"/>
        <v>#NUM!</v>
      </c>
    </row>
    <row r="288" spans="1:26" hidden="1">
      <c r="A288" s="717">
        <v>230</v>
      </c>
      <c r="B288" s="718">
        <v>51952</v>
      </c>
      <c r="C288" s="714">
        <f t="shared" si="70"/>
        <v>312111.9947695302</v>
      </c>
      <c r="D288" s="714">
        <f t="shared" si="60"/>
        <v>791271.9995710745</v>
      </c>
      <c r="E288" s="714">
        <f t="shared" si="55"/>
        <v>-479160.00480154436</v>
      </c>
      <c r="F288" s="714">
        <f t="shared" si="61"/>
        <v>-25790924.423999473</v>
      </c>
      <c r="G288" s="714"/>
      <c r="H288" s="714">
        <f t="shared" si="56"/>
        <v>23</v>
      </c>
      <c r="I288" s="720">
        <f t="shared" si="62"/>
        <v>-479160.00480154436</v>
      </c>
      <c r="J288" s="720">
        <f t="shared" si="57"/>
        <v>312111.99476953014</v>
      </c>
      <c r="K288" s="720">
        <f t="shared" si="58"/>
        <v>0</v>
      </c>
      <c r="L288" s="720">
        <f t="shared" si="63"/>
        <v>312111.99476953014</v>
      </c>
      <c r="M288" s="720"/>
      <c r="O288" s="717">
        <v>230</v>
      </c>
      <c r="P288" s="718">
        <v>51952</v>
      </c>
      <c r="Q288" s="714" t="e">
        <f t="shared" si="71"/>
        <v>#NUM!</v>
      </c>
      <c r="R288" s="714" t="e">
        <f t="shared" si="64"/>
        <v>#NUM!</v>
      </c>
      <c r="S288" s="714" t="e">
        <f t="shared" si="59"/>
        <v>#NUM!</v>
      </c>
      <c r="T288" s="714" t="e">
        <f t="shared" si="65"/>
        <v>#NUM!</v>
      </c>
      <c r="U288" s="714"/>
      <c r="V288" s="714">
        <f t="shared" si="66"/>
        <v>23</v>
      </c>
      <c r="W288" s="720" t="e">
        <f t="shared" ref="W288:W298" si="72">T287*V288%/12</f>
        <v>#NUM!</v>
      </c>
      <c r="X288" s="720" t="e">
        <f t="shared" si="67"/>
        <v>#NUM!</v>
      </c>
      <c r="Y288" s="720" t="e">
        <f t="shared" si="68"/>
        <v>#NUM!</v>
      </c>
      <c r="Z288" s="720" t="e">
        <f t="shared" si="69"/>
        <v>#NUM!</v>
      </c>
    </row>
    <row r="289" spans="1:26" hidden="1">
      <c r="A289" s="717">
        <v>231</v>
      </c>
      <c r="B289" s="718">
        <v>51983</v>
      </c>
      <c r="C289" s="714">
        <f t="shared" si="70"/>
        <v>312111.9947695302</v>
      </c>
      <c r="D289" s="714">
        <f t="shared" si="60"/>
        <v>806438.04622952011</v>
      </c>
      <c r="E289" s="714">
        <f t="shared" si="55"/>
        <v>-494326.05145998992</v>
      </c>
      <c r="F289" s="714">
        <f t="shared" si="61"/>
        <v>-26597362.470228992</v>
      </c>
      <c r="G289" s="714"/>
      <c r="H289" s="714">
        <f t="shared" si="56"/>
        <v>23</v>
      </c>
      <c r="I289" s="720">
        <f t="shared" si="62"/>
        <v>-494326.05145998992</v>
      </c>
      <c r="J289" s="720">
        <f t="shared" si="57"/>
        <v>312111.9947695302</v>
      </c>
      <c r="K289" s="720">
        <f t="shared" si="58"/>
        <v>0</v>
      </c>
      <c r="L289" s="720">
        <f t="shared" si="63"/>
        <v>312111.9947695302</v>
      </c>
      <c r="M289" s="720"/>
      <c r="O289" s="717">
        <v>231</v>
      </c>
      <c r="P289" s="718">
        <v>51983</v>
      </c>
      <c r="Q289" s="714" t="e">
        <f t="shared" si="71"/>
        <v>#NUM!</v>
      </c>
      <c r="R289" s="714" t="e">
        <f t="shared" si="64"/>
        <v>#NUM!</v>
      </c>
      <c r="S289" s="714" t="e">
        <f t="shared" si="59"/>
        <v>#NUM!</v>
      </c>
      <c r="T289" s="714" t="e">
        <f t="shared" si="65"/>
        <v>#NUM!</v>
      </c>
      <c r="U289" s="714"/>
      <c r="V289" s="714">
        <f t="shared" si="66"/>
        <v>23</v>
      </c>
      <c r="W289" s="720" t="e">
        <f t="shared" si="72"/>
        <v>#NUM!</v>
      </c>
      <c r="X289" s="720" t="e">
        <f t="shared" si="67"/>
        <v>#NUM!</v>
      </c>
      <c r="Y289" s="720" t="e">
        <f t="shared" si="68"/>
        <v>#NUM!</v>
      </c>
      <c r="Z289" s="720" t="e">
        <f t="shared" si="69"/>
        <v>#NUM!</v>
      </c>
    </row>
    <row r="290" spans="1:26" hidden="1">
      <c r="A290" s="717">
        <v>232</v>
      </c>
      <c r="B290" s="718">
        <v>52013</v>
      </c>
      <c r="C290" s="714">
        <f t="shared" si="70"/>
        <v>312111.9947695302</v>
      </c>
      <c r="D290" s="714">
        <f t="shared" si="60"/>
        <v>821894.77544891927</v>
      </c>
      <c r="E290" s="714">
        <f t="shared" si="55"/>
        <v>-509782.78067938908</v>
      </c>
      <c r="F290" s="714">
        <f t="shared" si="61"/>
        <v>-27419257.245677911</v>
      </c>
      <c r="G290" s="714"/>
      <c r="H290" s="714">
        <f t="shared" si="56"/>
        <v>23</v>
      </c>
      <c r="I290" s="720">
        <f t="shared" si="62"/>
        <v>-509782.78067938908</v>
      </c>
      <c r="J290" s="720">
        <f t="shared" si="57"/>
        <v>312111.9947695302</v>
      </c>
      <c r="K290" s="720">
        <f t="shared" si="58"/>
        <v>0</v>
      </c>
      <c r="L290" s="720">
        <f t="shared" si="63"/>
        <v>312111.9947695302</v>
      </c>
      <c r="M290" s="720"/>
      <c r="O290" s="717">
        <v>232</v>
      </c>
      <c r="P290" s="718">
        <v>52013</v>
      </c>
      <c r="Q290" s="714" t="e">
        <f t="shared" si="71"/>
        <v>#NUM!</v>
      </c>
      <c r="R290" s="714" t="e">
        <f t="shared" si="64"/>
        <v>#NUM!</v>
      </c>
      <c r="S290" s="714" t="e">
        <f t="shared" si="59"/>
        <v>#NUM!</v>
      </c>
      <c r="T290" s="714" t="e">
        <f t="shared" si="65"/>
        <v>#NUM!</v>
      </c>
      <c r="U290" s="714"/>
      <c r="V290" s="714">
        <f t="shared" si="66"/>
        <v>23</v>
      </c>
      <c r="W290" s="720" t="e">
        <f t="shared" si="72"/>
        <v>#NUM!</v>
      </c>
      <c r="X290" s="720" t="e">
        <f t="shared" si="67"/>
        <v>#NUM!</v>
      </c>
      <c r="Y290" s="720" t="e">
        <f t="shared" si="68"/>
        <v>#NUM!</v>
      </c>
      <c r="Z290" s="720" t="e">
        <f t="shared" si="69"/>
        <v>#NUM!</v>
      </c>
    </row>
    <row r="291" spans="1:26" hidden="1">
      <c r="A291" s="717">
        <v>233</v>
      </c>
      <c r="B291" s="718">
        <v>52044</v>
      </c>
      <c r="C291" s="714">
        <f t="shared" si="70"/>
        <v>312111.9947695302</v>
      </c>
      <c r="D291" s="714">
        <f t="shared" si="60"/>
        <v>837647.75864502345</v>
      </c>
      <c r="E291" s="714">
        <f t="shared" si="55"/>
        <v>-525535.76387549331</v>
      </c>
      <c r="F291" s="714">
        <f t="shared" si="61"/>
        <v>-28256905.004322935</v>
      </c>
      <c r="G291" s="714"/>
      <c r="H291" s="714">
        <f t="shared" si="56"/>
        <v>23</v>
      </c>
      <c r="I291" s="720">
        <f t="shared" si="62"/>
        <v>-525535.76387549331</v>
      </c>
      <c r="J291" s="720">
        <f t="shared" si="57"/>
        <v>312111.99476953014</v>
      </c>
      <c r="K291" s="720">
        <f t="shared" si="58"/>
        <v>0</v>
      </c>
      <c r="L291" s="720">
        <f t="shared" si="63"/>
        <v>312111.99476953014</v>
      </c>
      <c r="M291" s="720"/>
      <c r="O291" s="717">
        <v>233</v>
      </c>
      <c r="P291" s="718">
        <v>52044</v>
      </c>
      <c r="Q291" s="714" t="e">
        <f t="shared" si="71"/>
        <v>#NUM!</v>
      </c>
      <c r="R291" s="714" t="e">
        <f t="shared" si="64"/>
        <v>#NUM!</v>
      </c>
      <c r="S291" s="714" t="e">
        <f t="shared" si="59"/>
        <v>#NUM!</v>
      </c>
      <c r="T291" s="714" t="e">
        <f t="shared" si="65"/>
        <v>#NUM!</v>
      </c>
      <c r="U291" s="714"/>
      <c r="V291" s="714">
        <f t="shared" si="66"/>
        <v>23</v>
      </c>
      <c r="W291" s="720" t="e">
        <f t="shared" si="72"/>
        <v>#NUM!</v>
      </c>
      <c r="X291" s="720" t="e">
        <f t="shared" si="67"/>
        <v>#NUM!</v>
      </c>
      <c r="Y291" s="720" t="e">
        <f t="shared" si="68"/>
        <v>#NUM!</v>
      </c>
      <c r="Z291" s="720" t="e">
        <f t="shared" si="69"/>
        <v>#NUM!</v>
      </c>
    </row>
    <row r="292" spans="1:26" hidden="1">
      <c r="A292" s="717">
        <v>234</v>
      </c>
      <c r="B292" s="718">
        <v>52074</v>
      </c>
      <c r="C292" s="714">
        <f t="shared" si="70"/>
        <v>312111.9947695302</v>
      </c>
      <c r="D292" s="714">
        <f t="shared" si="60"/>
        <v>853702.67401905311</v>
      </c>
      <c r="E292" s="714">
        <f t="shared" si="55"/>
        <v>-541590.67924952297</v>
      </c>
      <c r="F292" s="714">
        <f t="shared" si="61"/>
        <v>-29110607.678341988</v>
      </c>
      <c r="G292" s="714"/>
      <c r="H292" s="714">
        <f t="shared" si="56"/>
        <v>23</v>
      </c>
      <c r="I292" s="720">
        <f t="shared" si="62"/>
        <v>-541590.67924952297</v>
      </c>
      <c r="J292" s="720">
        <f t="shared" si="57"/>
        <v>312111.99476953014</v>
      </c>
      <c r="K292" s="720">
        <f t="shared" si="58"/>
        <v>0</v>
      </c>
      <c r="L292" s="720">
        <f t="shared" si="63"/>
        <v>312111.99476953014</v>
      </c>
      <c r="M292" s="720"/>
      <c r="O292" s="717">
        <v>234</v>
      </c>
      <c r="P292" s="718">
        <v>52074</v>
      </c>
      <c r="Q292" s="714" t="e">
        <f t="shared" si="71"/>
        <v>#NUM!</v>
      </c>
      <c r="R292" s="714" t="e">
        <f t="shared" si="64"/>
        <v>#NUM!</v>
      </c>
      <c r="S292" s="714" t="e">
        <f t="shared" si="59"/>
        <v>#NUM!</v>
      </c>
      <c r="T292" s="714" t="e">
        <f t="shared" si="65"/>
        <v>#NUM!</v>
      </c>
      <c r="U292" s="714"/>
      <c r="V292" s="714">
        <f t="shared" si="66"/>
        <v>23</v>
      </c>
      <c r="W292" s="720" t="e">
        <f t="shared" si="72"/>
        <v>#NUM!</v>
      </c>
      <c r="X292" s="720" t="e">
        <f t="shared" si="67"/>
        <v>#NUM!</v>
      </c>
      <c r="Y292" s="720" t="e">
        <f t="shared" si="68"/>
        <v>#NUM!</v>
      </c>
      <c r="Z292" s="720" t="e">
        <f t="shared" si="69"/>
        <v>#NUM!</v>
      </c>
    </row>
    <row r="293" spans="1:26" hidden="1">
      <c r="A293" s="717">
        <v>235</v>
      </c>
      <c r="B293" s="718">
        <v>52105</v>
      </c>
      <c r="C293" s="714">
        <f t="shared" si="70"/>
        <v>312111.9947695302</v>
      </c>
      <c r="D293" s="714">
        <f t="shared" si="60"/>
        <v>870065.3086044183</v>
      </c>
      <c r="E293" s="714">
        <f t="shared" si="55"/>
        <v>-557953.31383488816</v>
      </c>
      <c r="F293" s="714">
        <f t="shared" si="61"/>
        <v>-29980672.986946408</v>
      </c>
      <c r="G293" s="714"/>
      <c r="H293" s="714">
        <f t="shared" si="56"/>
        <v>23</v>
      </c>
      <c r="I293" s="720">
        <f t="shared" si="62"/>
        <v>-557953.31383488816</v>
      </c>
      <c r="J293" s="720">
        <f t="shared" si="57"/>
        <v>312111.99476953014</v>
      </c>
      <c r="K293" s="720">
        <f t="shared" si="58"/>
        <v>0</v>
      </c>
      <c r="L293" s="720">
        <f t="shared" si="63"/>
        <v>312111.99476953014</v>
      </c>
      <c r="M293" s="720"/>
      <c r="O293" s="717">
        <v>235</v>
      </c>
      <c r="P293" s="718">
        <v>52105</v>
      </c>
      <c r="Q293" s="714" t="e">
        <f t="shared" si="71"/>
        <v>#NUM!</v>
      </c>
      <c r="R293" s="714" t="e">
        <f t="shared" si="64"/>
        <v>#NUM!</v>
      </c>
      <c r="S293" s="714" t="e">
        <f t="shared" si="59"/>
        <v>#NUM!</v>
      </c>
      <c r="T293" s="714" t="e">
        <f t="shared" si="65"/>
        <v>#NUM!</v>
      </c>
      <c r="U293" s="714"/>
      <c r="V293" s="714">
        <f t="shared" si="66"/>
        <v>23</v>
      </c>
      <c r="W293" s="720" t="e">
        <f t="shared" si="72"/>
        <v>#NUM!</v>
      </c>
      <c r="X293" s="720" t="e">
        <f t="shared" si="67"/>
        <v>#NUM!</v>
      </c>
      <c r="Y293" s="720" t="e">
        <f t="shared" si="68"/>
        <v>#NUM!</v>
      </c>
      <c r="Z293" s="720" t="e">
        <f t="shared" si="69"/>
        <v>#NUM!</v>
      </c>
    </row>
    <row r="294" spans="1:26" hidden="1">
      <c r="A294" s="717">
        <v>236</v>
      </c>
      <c r="B294" s="718">
        <v>52136</v>
      </c>
      <c r="C294" s="714">
        <f t="shared" si="70"/>
        <v>312111.9947695302</v>
      </c>
      <c r="D294" s="714">
        <f t="shared" si="60"/>
        <v>886741.5603526698</v>
      </c>
      <c r="E294" s="714">
        <f t="shared" si="55"/>
        <v>-574629.56558313954</v>
      </c>
      <c r="F294" s="714">
        <f t="shared" si="61"/>
        <v>-30867414.547299076</v>
      </c>
      <c r="G294" s="714"/>
      <c r="H294" s="714">
        <f t="shared" si="56"/>
        <v>23</v>
      </c>
      <c r="I294" s="720">
        <f t="shared" si="62"/>
        <v>-574629.56558313954</v>
      </c>
      <c r="J294" s="720">
        <f t="shared" si="57"/>
        <v>312111.99476953025</v>
      </c>
      <c r="K294" s="720">
        <f t="shared" si="58"/>
        <v>0</v>
      </c>
      <c r="L294" s="720">
        <f t="shared" si="63"/>
        <v>312111.99476953025</v>
      </c>
      <c r="M294" s="720"/>
      <c r="O294" s="717">
        <v>236</v>
      </c>
      <c r="P294" s="718">
        <v>52136</v>
      </c>
      <c r="Q294" s="714" t="e">
        <f t="shared" si="71"/>
        <v>#NUM!</v>
      </c>
      <c r="R294" s="714" t="e">
        <f t="shared" si="64"/>
        <v>#NUM!</v>
      </c>
      <c r="S294" s="714" t="e">
        <f t="shared" si="59"/>
        <v>#NUM!</v>
      </c>
      <c r="T294" s="714" t="e">
        <f t="shared" si="65"/>
        <v>#NUM!</v>
      </c>
      <c r="U294" s="714"/>
      <c r="V294" s="714">
        <f t="shared" si="66"/>
        <v>23</v>
      </c>
      <c r="W294" s="720" t="e">
        <f t="shared" si="72"/>
        <v>#NUM!</v>
      </c>
      <c r="X294" s="720" t="e">
        <f t="shared" si="67"/>
        <v>#NUM!</v>
      </c>
      <c r="Y294" s="720" t="e">
        <f t="shared" si="68"/>
        <v>#NUM!</v>
      </c>
      <c r="Z294" s="720" t="e">
        <f t="shared" si="69"/>
        <v>#NUM!</v>
      </c>
    </row>
    <row r="295" spans="1:26" hidden="1">
      <c r="A295" s="717">
        <v>237</v>
      </c>
      <c r="B295" s="718">
        <v>52166</v>
      </c>
      <c r="C295" s="714">
        <f t="shared" si="70"/>
        <v>312111.9947695302</v>
      </c>
      <c r="D295" s="714">
        <f t="shared" si="60"/>
        <v>903737.44025942916</v>
      </c>
      <c r="E295" s="714">
        <f t="shared" si="55"/>
        <v>-591625.44548989891</v>
      </c>
      <c r="F295" s="714">
        <f t="shared" si="61"/>
        <v>-31771151.987558506</v>
      </c>
      <c r="G295" s="714"/>
      <c r="H295" s="714">
        <f t="shared" si="56"/>
        <v>23</v>
      </c>
      <c r="I295" s="720">
        <f t="shared" si="62"/>
        <v>-591625.44548989891</v>
      </c>
      <c r="J295" s="720">
        <f t="shared" si="57"/>
        <v>312111.99476953025</v>
      </c>
      <c r="K295" s="720">
        <f t="shared" si="58"/>
        <v>0</v>
      </c>
      <c r="L295" s="720">
        <f t="shared" si="63"/>
        <v>312111.99476953025</v>
      </c>
      <c r="M295" s="720"/>
      <c r="O295" s="717">
        <v>237</v>
      </c>
      <c r="P295" s="718">
        <v>52166</v>
      </c>
      <c r="Q295" s="714" t="e">
        <f t="shared" si="71"/>
        <v>#NUM!</v>
      </c>
      <c r="R295" s="714" t="e">
        <f t="shared" si="64"/>
        <v>#NUM!</v>
      </c>
      <c r="S295" s="714" t="e">
        <f t="shared" si="59"/>
        <v>#NUM!</v>
      </c>
      <c r="T295" s="714" t="e">
        <f t="shared" si="65"/>
        <v>#NUM!</v>
      </c>
      <c r="U295" s="714"/>
      <c r="V295" s="714">
        <f t="shared" si="66"/>
        <v>23</v>
      </c>
      <c r="W295" s="720" t="e">
        <f t="shared" si="72"/>
        <v>#NUM!</v>
      </c>
      <c r="X295" s="720" t="e">
        <f t="shared" si="67"/>
        <v>#NUM!</v>
      </c>
      <c r="Y295" s="720" t="e">
        <f t="shared" si="68"/>
        <v>#NUM!</v>
      </c>
      <c r="Z295" s="720" t="e">
        <f t="shared" si="69"/>
        <v>#NUM!</v>
      </c>
    </row>
    <row r="296" spans="1:26" hidden="1">
      <c r="A296" s="717">
        <v>238</v>
      </c>
      <c r="B296" s="718">
        <v>52197</v>
      </c>
      <c r="C296" s="714">
        <f t="shared" si="70"/>
        <v>312111.9947695302</v>
      </c>
      <c r="D296" s="714">
        <f t="shared" si="60"/>
        <v>921059.07453106833</v>
      </c>
      <c r="E296" s="714">
        <f t="shared" si="55"/>
        <v>-608947.07976153807</v>
      </c>
      <c r="F296" s="714">
        <f t="shared" si="61"/>
        <v>-32692211.062089574</v>
      </c>
      <c r="G296" s="714"/>
      <c r="H296" s="714">
        <f t="shared" si="56"/>
        <v>23</v>
      </c>
      <c r="I296" s="720">
        <f t="shared" si="62"/>
        <v>-608947.07976153807</v>
      </c>
      <c r="J296" s="720">
        <f t="shared" si="57"/>
        <v>312111.99476953025</v>
      </c>
      <c r="K296" s="720">
        <f t="shared" si="58"/>
        <v>0</v>
      </c>
      <c r="L296" s="720">
        <f t="shared" si="63"/>
        <v>312111.99476953025</v>
      </c>
      <c r="M296" s="720"/>
      <c r="O296" s="717">
        <v>238</v>
      </c>
      <c r="P296" s="718">
        <v>52197</v>
      </c>
      <c r="Q296" s="714" t="e">
        <f t="shared" si="71"/>
        <v>#NUM!</v>
      </c>
      <c r="R296" s="714" t="e">
        <f t="shared" si="64"/>
        <v>#NUM!</v>
      </c>
      <c r="S296" s="714" t="e">
        <f t="shared" si="59"/>
        <v>#NUM!</v>
      </c>
      <c r="T296" s="714" t="e">
        <f t="shared" si="65"/>
        <v>#NUM!</v>
      </c>
      <c r="U296" s="714"/>
      <c r="V296" s="714">
        <f t="shared" si="66"/>
        <v>23</v>
      </c>
      <c r="W296" s="720" t="e">
        <f t="shared" si="72"/>
        <v>#NUM!</v>
      </c>
      <c r="X296" s="720" t="e">
        <f t="shared" si="67"/>
        <v>#NUM!</v>
      </c>
      <c r="Y296" s="720" t="e">
        <f t="shared" si="68"/>
        <v>#NUM!</v>
      </c>
      <c r="Z296" s="720" t="e">
        <f t="shared" si="69"/>
        <v>#NUM!</v>
      </c>
    </row>
    <row r="297" spans="1:26" hidden="1">
      <c r="A297" s="717">
        <v>239</v>
      </c>
      <c r="B297" s="718">
        <v>52227</v>
      </c>
      <c r="C297" s="714">
        <f t="shared" si="70"/>
        <v>312111.9947695302</v>
      </c>
      <c r="D297" s="714">
        <f t="shared" si="60"/>
        <v>938712.70679291384</v>
      </c>
      <c r="E297" s="714">
        <f t="shared" si="55"/>
        <v>-626600.71202338359</v>
      </c>
      <c r="F297" s="714">
        <f t="shared" si="61"/>
        <v>-33630923.768882491</v>
      </c>
      <c r="G297" s="714"/>
      <c r="H297" s="714">
        <f t="shared" si="56"/>
        <v>23</v>
      </c>
      <c r="I297" s="720">
        <f t="shared" si="62"/>
        <v>-626600.71202338359</v>
      </c>
      <c r="J297" s="720">
        <f t="shared" si="57"/>
        <v>312111.99476953025</v>
      </c>
      <c r="K297" s="720">
        <f t="shared" si="58"/>
        <v>0</v>
      </c>
      <c r="L297" s="720">
        <f t="shared" si="63"/>
        <v>312111.99476953025</v>
      </c>
      <c r="M297" s="720"/>
      <c r="O297" s="717">
        <v>239</v>
      </c>
      <c r="P297" s="718">
        <v>52227</v>
      </c>
      <c r="Q297" s="714" t="e">
        <f t="shared" si="71"/>
        <v>#NUM!</v>
      </c>
      <c r="R297" s="714" t="e">
        <f t="shared" si="64"/>
        <v>#NUM!</v>
      </c>
      <c r="S297" s="714" t="e">
        <f t="shared" si="59"/>
        <v>#NUM!</v>
      </c>
      <c r="T297" s="714" t="e">
        <f t="shared" si="65"/>
        <v>#NUM!</v>
      </c>
      <c r="U297" s="714"/>
      <c r="V297" s="714">
        <f t="shared" si="66"/>
        <v>23</v>
      </c>
      <c r="W297" s="720" t="e">
        <f t="shared" si="72"/>
        <v>#NUM!</v>
      </c>
      <c r="X297" s="720" t="e">
        <f t="shared" si="67"/>
        <v>#NUM!</v>
      </c>
      <c r="Y297" s="720" t="e">
        <f t="shared" si="68"/>
        <v>#NUM!</v>
      </c>
      <c r="Z297" s="720" t="e">
        <f t="shared" si="69"/>
        <v>#NUM!</v>
      </c>
    </row>
    <row r="298" spans="1:26" hidden="1">
      <c r="A298" s="717">
        <v>240</v>
      </c>
      <c r="B298" s="718">
        <v>52258</v>
      </c>
      <c r="C298" s="714">
        <f t="shared" si="70"/>
        <v>312111.9947695302</v>
      </c>
      <c r="D298" s="714">
        <f t="shared" si="60"/>
        <v>956704.70033977809</v>
      </c>
      <c r="E298" s="714">
        <f t="shared" si="55"/>
        <v>-644592.70557024784</v>
      </c>
      <c r="F298" s="714">
        <f t="shared" si="61"/>
        <v>-34587628.46922227</v>
      </c>
      <c r="G298" s="714"/>
      <c r="H298" s="714">
        <f t="shared" si="56"/>
        <v>23</v>
      </c>
      <c r="I298" s="720">
        <f t="shared" si="62"/>
        <v>-644592.70557024784</v>
      </c>
      <c r="J298" s="720">
        <f t="shared" si="57"/>
        <v>312111.99476953025</v>
      </c>
      <c r="K298" s="720">
        <f t="shared" si="58"/>
        <v>0</v>
      </c>
      <c r="L298" s="720">
        <f t="shared" si="63"/>
        <v>312111.99476953025</v>
      </c>
      <c r="M298" s="720"/>
      <c r="O298" s="717">
        <v>240</v>
      </c>
      <c r="P298" s="718">
        <v>52258</v>
      </c>
      <c r="Q298" s="714" t="e">
        <f t="shared" si="71"/>
        <v>#NUM!</v>
      </c>
      <c r="R298" s="714" t="e">
        <f t="shared" si="64"/>
        <v>#NUM!</v>
      </c>
      <c r="S298" s="714" t="e">
        <f t="shared" si="59"/>
        <v>#NUM!</v>
      </c>
      <c r="T298" s="714" t="e">
        <f t="shared" si="65"/>
        <v>#NUM!</v>
      </c>
      <c r="U298" s="714"/>
      <c r="V298" s="714">
        <f t="shared" si="66"/>
        <v>23</v>
      </c>
      <c r="W298" s="720" t="e">
        <f t="shared" si="72"/>
        <v>#NUM!</v>
      </c>
      <c r="X298" s="720" t="e">
        <f t="shared" si="67"/>
        <v>#NUM!</v>
      </c>
      <c r="Y298" s="720" t="e">
        <f t="shared" si="68"/>
        <v>#NUM!</v>
      </c>
      <c r="Z298" s="720" t="e">
        <f t="shared" si="69"/>
        <v>#NUM!</v>
      </c>
    </row>
    <row r="299" spans="1:26" hidden="1">
      <c r="A299" s="722" t="s">
        <v>90</v>
      </c>
      <c r="B299" s="723"/>
      <c r="C299" s="714">
        <f>SUM(C59:C298)</f>
        <v>74906878.744686946</v>
      </c>
      <c r="D299" s="714">
        <f>SUM(D59:D298)</f>
        <v>50337628.469222263</v>
      </c>
      <c r="E299" s="714">
        <f>SUM(E59:E298)</f>
        <v>24569250.275464967</v>
      </c>
      <c r="F299" s="714"/>
      <c r="G299" s="714"/>
      <c r="H299" s="724"/>
      <c r="I299" s="724"/>
      <c r="J299" s="724"/>
      <c r="K299" s="724"/>
      <c r="L299" s="724"/>
      <c r="M299" s="724"/>
      <c r="O299" s="722" t="s">
        <v>90</v>
      </c>
      <c r="P299" s="723"/>
      <c r="Q299" s="714" t="e">
        <f>SUM(Q59:Q298)</f>
        <v>#NUM!</v>
      </c>
      <c r="R299" s="714" t="e">
        <f>SUM(R59:R298)</f>
        <v>#NUM!</v>
      </c>
      <c r="S299" s="714" t="e">
        <f>SUM(S59:S298)</f>
        <v>#NUM!</v>
      </c>
      <c r="T299" s="714"/>
      <c r="U299" s="714"/>
      <c r="V299" s="724"/>
      <c r="W299" s="724"/>
      <c r="X299" s="724"/>
      <c r="Y299" s="724"/>
      <c r="Z299" s="724"/>
    </row>
    <row r="300" spans="1:26" hidden="1"/>
    <row r="301" spans="1:26" hidden="1"/>
    <row r="302" spans="1:26" hidden="1">
      <c r="A302" s="659" t="s">
        <v>91</v>
      </c>
      <c r="B302" s="659"/>
      <c r="C302" s="659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</row>
    <row r="303" spans="1:26" hidden="1">
      <c r="A303" s="659" t="s">
        <v>92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</row>
    <row r="304" spans="1:26" hidden="1">
      <c r="A304" s="659" t="s">
        <v>93</v>
      </c>
      <c r="B304" s="659"/>
      <c r="C304" s="659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</row>
    <row r="305" spans="1:13" hidden="1">
      <c r="A305" s="659" t="s">
        <v>94</v>
      </c>
      <c r="B305" s="659"/>
      <c r="C305" s="654"/>
      <c r="D305" s="654"/>
      <c r="E305" s="654"/>
      <c r="F305" s="654"/>
      <c r="G305" s="654"/>
      <c r="H305" s="654"/>
      <c r="I305" s="654"/>
      <c r="J305" s="654"/>
      <c r="K305" s="654"/>
      <c r="L305" s="654"/>
      <c r="M305" s="654"/>
    </row>
    <row r="306" spans="1:13" hidden="1">
      <c r="A306" s="659" t="s">
        <v>95</v>
      </c>
      <c r="B306" s="659"/>
      <c r="C306" s="654"/>
      <c r="D306" s="654"/>
      <c r="E306" s="654"/>
      <c r="F306" s="654"/>
      <c r="G306" s="654"/>
      <c r="H306" s="654"/>
      <c r="I306" s="654"/>
      <c r="J306" s="654"/>
      <c r="K306" s="654"/>
      <c r="L306" s="654"/>
      <c r="M306" s="654"/>
    </row>
    <row r="307" spans="1:13" hidden="1">
      <c r="A307" s="659" t="s">
        <v>96</v>
      </c>
      <c r="B307" s="659"/>
      <c r="C307" s="654"/>
      <c r="D307" s="654"/>
      <c r="E307" s="654"/>
      <c r="F307" s="654"/>
      <c r="G307" s="654"/>
      <c r="H307" s="654"/>
      <c r="I307" s="654"/>
      <c r="J307" s="654"/>
      <c r="K307" s="654"/>
      <c r="L307" s="654"/>
      <c r="M307" s="654"/>
    </row>
    <row r="308" spans="1:13" hidden="1"/>
    <row r="309" spans="1:13" hidden="1"/>
    <row r="310" spans="1:13" ht="15.6" hidden="1">
      <c r="A310" s="725" t="s">
        <v>97</v>
      </c>
      <c r="B310" s="725"/>
      <c r="C310" s="659"/>
      <c r="D310" s="659"/>
      <c r="E310" s="659"/>
      <c r="F310" s="659"/>
      <c r="G310" s="659"/>
      <c r="H310" s="659"/>
      <c r="I310" s="659"/>
      <c r="J310" s="659"/>
      <c r="K310" s="659"/>
      <c r="L310" s="659"/>
      <c r="M310" s="659"/>
    </row>
    <row r="311" spans="1:13" hidden="1"/>
    <row r="312" spans="1:13" hidden="1">
      <c r="A312" s="726" t="s">
        <v>98</v>
      </c>
      <c r="B312" s="726"/>
    </row>
    <row r="313" spans="1:13" hidden="1">
      <c r="A313" s="727" t="s">
        <v>99</v>
      </c>
      <c r="B313" s="659"/>
    </row>
    <row r="314" spans="1:13" hidden="1">
      <c r="A314" s="659" t="s">
        <v>100</v>
      </c>
      <c r="B314" s="255"/>
    </row>
    <row r="315" spans="1:13" hidden="1"/>
    <row r="316" spans="1:13" hidden="1"/>
    <row r="317" spans="1:13" hidden="1">
      <c r="A317" s="728" t="s">
        <v>101</v>
      </c>
      <c r="B317" s="255"/>
    </row>
    <row r="318" spans="1:13" hidden="1"/>
  </sheetData>
  <mergeCells count="22">
    <mergeCell ref="L20:O20"/>
    <mergeCell ref="A12:E12"/>
    <mergeCell ref="I12:M12"/>
    <mergeCell ref="A13:A14"/>
    <mergeCell ref="B13:E13"/>
    <mergeCell ref="I13:I14"/>
    <mergeCell ref="J13:M13"/>
    <mergeCell ref="A3:C3"/>
    <mergeCell ref="D3:E3"/>
    <mergeCell ref="A4:C4"/>
    <mergeCell ref="D4:E4"/>
    <mergeCell ref="A5:C5"/>
    <mergeCell ref="D5:E5"/>
    <mergeCell ref="A9:C9"/>
    <mergeCell ref="D9:E9"/>
    <mergeCell ref="A10:C10"/>
    <mergeCell ref="D10:E10"/>
    <mergeCell ref="A6:C6"/>
    <mergeCell ref="D6:E6"/>
    <mergeCell ref="A7:C7"/>
    <mergeCell ref="D7:E7"/>
    <mergeCell ref="A8:E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0">
    <pageSetUpPr fitToPage="1"/>
  </sheetPr>
  <dimension ref="A1:G56"/>
  <sheetViews>
    <sheetView topLeftCell="A26" zoomScaleNormal="100" workbookViewId="0">
      <selection activeCell="B53" sqref="B53:C53"/>
    </sheetView>
  </sheetViews>
  <sheetFormatPr defaultColWidth="8.88671875" defaultRowHeight="12"/>
  <cols>
    <col min="1" max="1" width="28.33203125" style="193" customWidth="1"/>
    <col min="2" max="2" width="14.88671875" style="193" customWidth="1"/>
    <col min="3" max="3" width="15.33203125" style="193" customWidth="1"/>
    <col min="4" max="4" width="14.33203125" style="193" customWidth="1"/>
    <col min="5" max="5" width="14" style="193" customWidth="1"/>
    <col min="6" max="6" width="13.88671875" style="193" customWidth="1"/>
    <col min="7" max="7" width="12.88671875" style="193" customWidth="1"/>
    <col min="8" max="8" width="16.88671875" style="193" customWidth="1"/>
    <col min="9" max="16384" width="8.88671875" style="193"/>
  </cols>
  <sheetData>
    <row r="1" spans="1:5" ht="17.399999999999999">
      <c r="A1" s="196" t="s">
        <v>246</v>
      </c>
    </row>
    <row r="2" spans="1:5" ht="12" customHeight="1">
      <c r="A2" s="208"/>
      <c r="B2" s="208"/>
      <c r="C2" s="208"/>
      <c r="D2" s="208"/>
      <c r="E2" s="208"/>
    </row>
    <row r="3" spans="1:5" ht="12" customHeight="1">
      <c r="A3" s="484"/>
      <c r="B3" s="484"/>
      <c r="C3" s="484"/>
      <c r="D3" s="484"/>
      <c r="E3" s="484"/>
    </row>
    <row r="4" spans="1:5" ht="13.2">
      <c r="A4" s="1692" t="s">
        <v>1046</v>
      </c>
      <c r="B4" s="1692"/>
      <c r="C4" s="1692" t="s">
        <v>247</v>
      </c>
      <c r="D4" s="1692"/>
      <c r="E4" s="1692"/>
    </row>
    <row r="5" spans="1:5" ht="13.2">
      <c r="A5" s="1674" t="s">
        <v>201</v>
      </c>
      <c r="B5" s="1674"/>
      <c r="C5" s="1672" t="s">
        <v>202</v>
      </c>
      <c r="D5" s="1672"/>
      <c r="E5" s="1672"/>
    </row>
    <row r="6" spans="1:5" ht="13.2" hidden="1">
      <c r="A6" s="1674"/>
      <c r="B6" s="1674"/>
      <c r="C6" s="1672"/>
      <c r="D6" s="1672"/>
      <c r="E6" s="1672"/>
    </row>
    <row r="7" spans="1:5" ht="13.2">
      <c r="A7" s="1674" t="s">
        <v>186</v>
      </c>
      <c r="B7" s="1674"/>
      <c r="C7" s="1672" t="s">
        <v>248</v>
      </c>
      <c r="D7" s="1672"/>
      <c r="E7" s="1672"/>
    </row>
    <row r="8" spans="1:5" ht="13.2">
      <c r="A8" s="1674" t="s">
        <v>188</v>
      </c>
      <c r="B8" s="1674"/>
      <c r="C8" s="1672" t="s">
        <v>249</v>
      </c>
      <c r="D8" s="1672"/>
      <c r="E8" s="1672"/>
    </row>
    <row r="9" spans="1:5" ht="34.950000000000003" customHeight="1">
      <c r="A9" s="1674" t="s">
        <v>190</v>
      </c>
      <c r="B9" s="1674"/>
      <c r="C9" s="1672" t="s">
        <v>228</v>
      </c>
      <c r="D9" s="1672"/>
      <c r="E9" s="1672"/>
    </row>
    <row r="10" spans="1:5" ht="42" customHeight="1">
      <c r="A10" s="1674" t="s">
        <v>250</v>
      </c>
      <c r="B10" s="1674"/>
      <c r="C10" s="1672" t="s">
        <v>251</v>
      </c>
      <c r="D10" s="1672"/>
      <c r="E10" s="1672"/>
    </row>
    <row r="11" spans="1:5" ht="13.2">
      <c r="A11" s="1673" t="s">
        <v>208</v>
      </c>
      <c r="B11" s="1673"/>
      <c r="C11" s="1673"/>
      <c r="D11" s="1673"/>
      <c r="E11" s="1673"/>
    </row>
    <row r="12" spans="1:5" ht="13.2">
      <c r="A12" s="1674" t="s">
        <v>209</v>
      </c>
      <c r="B12" s="1674"/>
      <c r="C12" s="1675" t="s">
        <v>554</v>
      </c>
      <c r="D12" s="1675"/>
      <c r="E12" s="1675"/>
    </row>
    <row r="13" spans="1:5" ht="13.2">
      <c r="A13" s="1674" t="s">
        <v>211</v>
      </c>
      <c r="B13" s="1674"/>
      <c r="C13" s="1675" t="s">
        <v>212</v>
      </c>
      <c r="D13" s="1675"/>
      <c r="E13" s="1675"/>
    </row>
    <row r="14" spans="1:5" ht="45.6" customHeight="1">
      <c r="A14" s="1674" t="s">
        <v>194</v>
      </c>
      <c r="B14" s="1674"/>
      <c r="C14" s="1674" t="s">
        <v>1231</v>
      </c>
      <c r="D14" s="1674"/>
      <c r="E14" s="1674"/>
    </row>
    <row r="15" spans="1:5" ht="16.2" customHeight="1">
      <c r="A15" s="1674" t="s">
        <v>231</v>
      </c>
      <c r="B15" s="1674"/>
      <c r="C15" s="1674" t="s">
        <v>252</v>
      </c>
      <c r="D15" s="1674"/>
      <c r="E15" s="1674"/>
    </row>
    <row r="16" spans="1:5" ht="13.2" hidden="1">
      <c r="A16" s="1674"/>
      <c r="B16" s="1674"/>
      <c r="C16" s="1674"/>
      <c r="D16" s="1674"/>
      <c r="E16" s="1674"/>
    </row>
    <row r="17" spans="1:7">
      <c r="A17" s="453"/>
      <c r="B17" s="453"/>
      <c r="C17" s="453"/>
      <c r="D17" s="453"/>
      <c r="E17" s="453"/>
    </row>
    <row r="18" spans="1:7">
      <c r="A18" s="453"/>
      <c r="B18" s="453"/>
      <c r="C18" s="1683"/>
      <c r="D18" s="1683"/>
      <c r="E18" s="1683"/>
    </row>
    <row r="19" spans="1:7">
      <c r="A19" s="453"/>
      <c r="B19" s="453"/>
      <c r="C19" s="453"/>
      <c r="D19" s="453"/>
      <c r="E19" s="453"/>
    </row>
    <row r="20" spans="1:7" ht="13.5" customHeight="1" thickBot="1">
      <c r="A20" s="1681" t="s">
        <v>650</v>
      </c>
      <c r="B20" s="1682"/>
      <c r="C20" s="1682"/>
      <c r="D20" s="1682"/>
      <c r="E20" s="1682"/>
      <c r="F20" s="1682"/>
      <c r="G20" s="1682"/>
    </row>
    <row r="21" spans="1:7" ht="25.95" customHeight="1" thickBot="1">
      <c r="A21" s="1676" t="s">
        <v>562</v>
      </c>
      <c r="B21" s="1678" t="s">
        <v>563</v>
      </c>
      <c r="C21" s="1679"/>
      <c r="D21" s="1679"/>
      <c r="E21" s="1679"/>
      <c r="F21" s="1679"/>
      <c r="G21" s="1680"/>
    </row>
    <row r="22" spans="1:7" ht="28.2" customHeight="1" thickBot="1">
      <c r="A22" s="1677"/>
      <c r="B22" s="648" t="s">
        <v>1339</v>
      </c>
      <c r="C22" s="648" t="s">
        <v>1340</v>
      </c>
      <c r="D22" s="648" t="s">
        <v>1341</v>
      </c>
      <c r="E22" s="648" t="s">
        <v>1342</v>
      </c>
      <c r="F22" s="648" t="s">
        <v>1343</v>
      </c>
      <c r="G22" s="648" t="s">
        <v>569</v>
      </c>
    </row>
    <row r="23" spans="1:7" ht="13.8" thickBot="1">
      <c r="A23" s="483" t="s">
        <v>419</v>
      </c>
      <c r="B23" s="1456">
        <v>0.1</v>
      </c>
      <c r="C23" s="1456">
        <v>0.1</v>
      </c>
      <c r="D23" s="1456">
        <v>0.1</v>
      </c>
      <c r="E23" s="1456">
        <v>0.1</v>
      </c>
      <c r="F23" s="1456">
        <v>0.1</v>
      </c>
      <c r="G23" s="1456">
        <v>0.1</v>
      </c>
    </row>
    <row r="24" spans="1:7" ht="13.8" thickBot="1">
      <c r="A24" s="483" t="s">
        <v>570</v>
      </c>
      <c r="B24" s="1456">
        <v>0.1</v>
      </c>
      <c r="C24" s="1456">
        <v>0.1</v>
      </c>
      <c r="D24" s="1456">
        <v>2.5</v>
      </c>
      <c r="E24" s="1456">
        <v>6</v>
      </c>
      <c r="F24" s="1456">
        <v>8.5</v>
      </c>
      <c r="G24" s="1456">
        <v>10.5</v>
      </c>
    </row>
    <row r="25" spans="1:7" ht="13.8" thickBot="1">
      <c r="A25" s="483" t="s">
        <v>571</v>
      </c>
      <c r="B25" s="1456">
        <v>0.1</v>
      </c>
      <c r="C25" s="1456">
        <v>5</v>
      </c>
      <c r="D25" s="1456">
        <v>8.5</v>
      </c>
      <c r="E25" s="1456">
        <v>11</v>
      </c>
      <c r="F25" s="1456">
        <v>12.5</v>
      </c>
      <c r="G25" s="1456">
        <v>14</v>
      </c>
    </row>
    <row r="26" spans="1:7" ht="13.8" thickBot="1">
      <c r="A26" s="483" t="s">
        <v>572</v>
      </c>
      <c r="B26" s="1456">
        <v>6.5</v>
      </c>
      <c r="C26" s="1456">
        <v>11</v>
      </c>
      <c r="D26" s="1456">
        <v>13.5</v>
      </c>
      <c r="E26" s="1456">
        <v>15</v>
      </c>
      <c r="F26" s="1456">
        <v>16</v>
      </c>
      <c r="G26" s="1456">
        <v>17</v>
      </c>
    </row>
    <row r="27" spans="1:7" ht="13.8" thickBot="1">
      <c r="A27" s="483" t="s">
        <v>573</v>
      </c>
      <c r="B27" s="1456">
        <v>12.5</v>
      </c>
      <c r="C27" s="1456">
        <v>15.5</v>
      </c>
      <c r="D27" s="1456">
        <v>17</v>
      </c>
      <c r="E27" s="1456">
        <v>18</v>
      </c>
      <c r="F27" s="1456">
        <v>18.5</v>
      </c>
      <c r="G27" s="1456">
        <v>19</v>
      </c>
    </row>
    <row r="28" spans="1:7" ht="13.8" thickBot="1">
      <c r="A28" s="483" t="s">
        <v>574</v>
      </c>
      <c r="B28" s="1456">
        <v>14.5</v>
      </c>
      <c r="C28" s="1456">
        <v>16.5</v>
      </c>
      <c r="D28" s="1456">
        <v>18</v>
      </c>
      <c r="E28" s="1456">
        <v>18.5</v>
      </c>
      <c r="F28" s="1456">
        <v>19</v>
      </c>
      <c r="G28" s="1456">
        <v>19.5</v>
      </c>
    </row>
    <row r="29" spans="1:7" ht="13.8" thickBot="1">
      <c r="A29" s="483" t="s">
        <v>575</v>
      </c>
      <c r="B29" s="1456">
        <v>15.5</v>
      </c>
      <c r="C29" s="1456">
        <v>17</v>
      </c>
      <c r="D29" s="1456">
        <v>18</v>
      </c>
      <c r="E29" s="1456">
        <v>19</v>
      </c>
      <c r="F29" s="1456">
        <v>19.5</v>
      </c>
      <c r="G29" s="1456">
        <v>20</v>
      </c>
    </row>
    <row r="30" spans="1:7" ht="13.2">
      <c r="A30" s="478"/>
      <c r="B30" s="479"/>
      <c r="C30" s="479"/>
      <c r="D30" s="479"/>
      <c r="E30" s="479"/>
      <c r="F30" s="479"/>
      <c r="G30" s="479"/>
    </row>
    <row r="31" spans="1:7" ht="13.2">
      <c r="A31" s="478"/>
      <c r="B31" s="479"/>
      <c r="C31" s="479"/>
      <c r="D31" s="479"/>
      <c r="E31" s="479"/>
      <c r="F31" s="479"/>
      <c r="G31" s="479"/>
    </row>
    <row r="32" spans="1:7" ht="13.2">
      <c r="A32" s="478"/>
      <c r="B32" s="479"/>
      <c r="C32" s="479"/>
      <c r="D32" s="479"/>
      <c r="E32" s="479"/>
      <c r="F32" s="479"/>
      <c r="G32" s="479"/>
    </row>
    <row r="33" spans="1:7" ht="13.95" hidden="1" customHeight="1" thickBot="1">
      <c r="A33" s="1681" t="s">
        <v>651</v>
      </c>
      <c r="B33" s="1682"/>
      <c r="C33" s="1682"/>
      <c r="D33" s="1682"/>
      <c r="E33" s="1682"/>
      <c r="F33" s="1682"/>
      <c r="G33" s="1682"/>
    </row>
    <row r="34" spans="1:7" ht="26.4" hidden="1" customHeight="1" thickBot="1">
      <c r="A34" s="1684" t="s">
        <v>649</v>
      </c>
      <c r="B34" s="1686" t="s">
        <v>563</v>
      </c>
      <c r="C34" s="1687"/>
      <c r="D34" s="1687"/>
      <c r="E34" s="1687"/>
      <c r="F34" s="1687"/>
      <c r="G34" s="1688"/>
    </row>
    <row r="35" spans="1:7" ht="28.95" hidden="1" customHeight="1" thickBot="1">
      <c r="A35" s="1685"/>
      <c r="B35" s="649" t="s">
        <v>564</v>
      </c>
      <c r="C35" s="649" t="s">
        <v>565</v>
      </c>
      <c r="D35" s="649" t="s">
        <v>566</v>
      </c>
      <c r="E35" s="649" t="s">
        <v>567</v>
      </c>
      <c r="F35" s="649" t="s">
        <v>568</v>
      </c>
      <c r="G35" s="649" t="s">
        <v>569</v>
      </c>
    </row>
    <row r="36" spans="1:7" ht="14.4" hidden="1" thickBot="1">
      <c r="A36" s="810" t="s">
        <v>419</v>
      </c>
      <c r="B36" s="811">
        <v>0.1</v>
      </c>
      <c r="C36" s="811">
        <v>0.1</v>
      </c>
      <c r="D36" s="811">
        <v>0.1</v>
      </c>
      <c r="E36" s="811">
        <v>0.1</v>
      </c>
      <c r="F36" s="480">
        <v>0.1</v>
      </c>
      <c r="G36" s="480">
        <v>0.1</v>
      </c>
    </row>
    <row r="37" spans="1:7" ht="14.4" hidden="1" thickBot="1">
      <c r="A37" s="810" t="s">
        <v>221</v>
      </c>
      <c r="B37" s="811">
        <v>0.1</v>
      </c>
      <c r="C37" s="811">
        <v>0.1</v>
      </c>
      <c r="D37" s="811">
        <v>0.1</v>
      </c>
      <c r="E37" s="811">
        <v>0.1</v>
      </c>
      <c r="F37" s="480">
        <v>0.1</v>
      </c>
      <c r="G37" s="480">
        <v>0.1</v>
      </c>
    </row>
    <row r="38" spans="1:7" ht="14.4" hidden="1" thickBot="1">
      <c r="A38" s="810" t="s">
        <v>222</v>
      </c>
      <c r="B38" s="811">
        <v>0.1</v>
      </c>
      <c r="C38" s="811">
        <v>0.1</v>
      </c>
      <c r="D38" s="811">
        <v>0.1</v>
      </c>
      <c r="E38" s="811">
        <v>0.5</v>
      </c>
      <c r="F38" s="480">
        <v>3</v>
      </c>
      <c r="G38" s="480">
        <v>5</v>
      </c>
    </row>
    <row r="39" spans="1:7" ht="14.4" hidden="1" thickBot="1">
      <c r="A39" s="810" t="s">
        <v>241</v>
      </c>
      <c r="B39" s="811">
        <v>0.1</v>
      </c>
      <c r="C39" s="811">
        <v>0.1</v>
      </c>
      <c r="D39" s="811">
        <v>4</v>
      </c>
      <c r="E39" s="811">
        <v>6.5</v>
      </c>
      <c r="F39" s="480">
        <v>8.5</v>
      </c>
      <c r="G39" s="480">
        <v>10</v>
      </c>
    </row>
    <row r="40" spans="1:7" ht="14.4" hidden="1" thickBot="1">
      <c r="A40" s="810" t="s">
        <v>242</v>
      </c>
      <c r="B40" s="811">
        <v>2.5</v>
      </c>
      <c r="C40" s="811">
        <v>7.5</v>
      </c>
      <c r="D40" s="811">
        <v>10</v>
      </c>
      <c r="E40" s="811">
        <v>12</v>
      </c>
      <c r="F40" s="480">
        <v>13</v>
      </c>
      <c r="G40" s="480">
        <v>13.5</v>
      </c>
    </row>
    <row r="41" spans="1:7" ht="14.4" hidden="1" thickBot="1">
      <c r="A41" s="810" t="s">
        <v>223</v>
      </c>
      <c r="B41" s="811">
        <v>6.5</v>
      </c>
      <c r="C41" s="811">
        <v>10</v>
      </c>
      <c r="D41" s="811">
        <v>12</v>
      </c>
      <c r="E41" s="811">
        <v>12.5</v>
      </c>
      <c r="F41" s="480">
        <v>13</v>
      </c>
      <c r="G41" s="480">
        <v>13.5</v>
      </c>
    </row>
    <row r="42" spans="1:7" ht="14.4" hidden="1" thickBot="1">
      <c r="A42" s="810" t="s">
        <v>243</v>
      </c>
      <c r="B42" s="811">
        <v>8</v>
      </c>
      <c r="C42" s="811">
        <v>11</v>
      </c>
      <c r="D42" s="811">
        <v>13</v>
      </c>
      <c r="E42" s="811">
        <v>14</v>
      </c>
      <c r="F42" s="480">
        <v>15</v>
      </c>
      <c r="G42" s="480">
        <v>15.5</v>
      </c>
    </row>
    <row r="43" spans="1:7" ht="13.2">
      <c r="A43" s="481"/>
      <c r="B43" s="482"/>
      <c r="C43" s="482"/>
      <c r="D43" s="482"/>
      <c r="E43" s="482"/>
      <c r="F43" s="482"/>
      <c r="G43" s="482"/>
    </row>
    <row r="44" spans="1:7" ht="13.2">
      <c r="A44" s="478"/>
      <c r="B44" s="479"/>
      <c r="C44" s="479"/>
      <c r="D44" s="479"/>
      <c r="E44" s="479"/>
      <c r="F44" s="479"/>
      <c r="G44" s="479"/>
    </row>
    <row r="46" spans="1:7" ht="13.2">
      <c r="A46" s="485" t="s">
        <v>181</v>
      </c>
      <c r="B46" s="486"/>
      <c r="C46" s="487"/>
    </row>
    <row r="47" spans="1:7" ht="13.2">
      <c r="A47" s="488"/>
      <c r="B47" s="489"/>
      <c r="C47" s="490"/>
    </row>
    <row r="48" spans="1:7" ht="13.2">
      <c r="A48" s="491" t="s">
        <v>62</v>
      </c>
      <c r="B48" s="1691">
        <v>55000000</v>
      </c>
      <c r="C48" s="1624"/>
    </row>
    <row r="49" spans="1:3" ht="13.2">
      <c r="A49" s="491" t="s">
        <v>547</v>
      </c>
      <c r="B49" s="1691">
        <f>B48*1.05</f>
        <v>57750000</v>
      </c>
      <c r="C49" s="1624"/>
    </row>
    <row r="50" spans="1:3" ht="13.2">
      <c r="A50" s="491" t="s">
        <v>64</v>
      </c>
      <c r="B50" s="1689">
        <v>0.2</v>
      </c>
      <c r="C50" s="1690"/>
    </row>
    <row r="51" spans="1:3" ht="13.2">
      <c r="A51" s="491" t="s">
        <v>107</v>
      </c>
      <c r="B51" s="1662">
        <f>B49*B50</f>
        <v>11550000</v>
      </c>
      <c r="C51" s="1663"/>
    </row>
    <row r="52" spans="1:3" ht="13.2">
      <c r="A52" s="492" t="s">
        <v>66</v>
      </c>
      <c r="B52" s="1664">
        <f>B49-B51</f>
        <v>46200000</v>
      </c>
      <c r="C52" s="1665"/>
    </row>
    <row r="53" spans="1:3" ht="13.2">
      <c r="A53" s="737" t="s">
        <v>294</v>
      </c>
      <c r="B53" s="1666">
        <v>0.19500000000000001</v>
      </c>
      <c r="C53" s="1667"/>
    </row>
    <row r="54" spans="1:3" ht="13.2">
      <c r="A54" s="493" t="s">
        <v>67</v>
      </c>
      <c r="B54" s="1668">
        <v>180</v>
      </c>
      <c r="C54" s="1669"/>
    </row>
    <row r="55" spans="1:3" ht="13.2">
      <c r="A55" s="494" t="s">
        <v>69</v>
      </c>
      <c r="B55" s="1670">
        <f>ROUND(POWER((1+B53/12),B54)*B53/12/(POWER((1+B53/12),B54)-1)*B52,0)</f>
        <v>794395</v>
      </c>
      <c r="C55" s="1671"/>
    </row>
    <row r="56" spans="1:3" ht="13.8" thickBot="1">
      <c r="A56" s="495" t="s">
        <v>70</v>
      </c>
      <c r="B56" s="1660">
        <f>B55*B54-B52</f>
        <v>96791100</v>
      </c>
      <c r="C56" s="1661"/>
    </row>
  </sheetData>
  <mergeCells count="41">
    <mergeCell ref="A4:B4"/>
    <mergeCell ref="C5:E5"/>
    <mergeCell ref="C6:E6"/>
    <mergeCell ref="C12:E12"/>
    <mergeCell ref="C16:E16"/>
    <mergeCell ref="A7:B7"/>
    <mergeCell ref="A8:B8"/>
    <mergeCell ref="A10:B10"/>
    <mergeCell ref="A9:B9"/>
    <mergeCell ref="A12:B12"/>
    <mergeCell ref="C4:E4"/>
    <mergeCell ref="C7:E7"/>
    <mergeCell ref="C8:E8"/>
    <mergeCell ref="A5:B5"/>
    <mergeCell ref="A6:B6"/>
    <mergeCell ref="A16:B16"/>
    <mergeCell ref="A34:A35"/>
    <mergeCell ref="B34:G34"/>
    <mergeCell ref="B50:C50"/>
    <mergeCell ref="B49:C49"/>
    <mergeCell ref="B48:C48"/>
    <mergeCell ref="A21:A22"/>
    <mergeCell ref="B21:G21"/>
    <mergeCell ref="A33:G33"/>
    <mergeCell ref="A20:G20"/>
    <mergeCell ref="A15:B15"/>
    <mergeCell ref="C18:E18"/>
    <mergeCell ref="C9:E9"/>
    <mergeCell ref="C10:E10"/>
    <mergeCell ref="A11:E11"/>
    <mergeCell ref="C15:E15"/>
    <mergeCell ref="A14:B14"/>
    <mergeCell ref="C13:E13"/>
    <mergeCell ref="A13:B13"/>
    <mergeCell ref="C14:E14"/>
    <mergeCell ref="B56:C56"/>
    <mergeCell ref="B51:C51"/>
    <mergeCell ref="B52:C52"/>
    <mergeCell ref="B53:C53"/>
    <mergeCell ref="B54:C54"/>
    <mergeCell ref="B55:C55"/>
  </mergeCells>
  <pageMargins left="0.7" right="0.7" top="0.75" bottom="0.75" header="0.3" footer="0.3"/>
  <pageSetup paperSize="9" scale="65" orientation="landscape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1"/>
  <dimension ref="A1:M42"/>
  <sheetViews>
    <sheetView topLeftCell="A19" zoomScale="90" zoomScaleNormal="90" workbookViewId="0">
      <selection activeCell="B24" sqref="B24"/>
    </sheetView>
  </sheetViews>
  <sheetFormatPr defaultColWidth="9.109375" defaultRowHeight="13.2"/>
  <cols>
    <col min="1" max="1" width="24" style="188" customWidth="1"/>
    <col min="2" max="2" width="13.33203125" style="195" customWidth="1"/>
    <col min="3" max="3" width="18.44140625" style="187" customWidth="1"/>
    <col min="4" max="4" width="17.109375" style="187" customWidth="1"/>
    <col min="5" max="5" width="21.88671875" style="187" customWidth="1"/>
    <col min="6" max="6" width="20" style="187" customWidth="1"/>
    <col min="7" max="8" width="9.109375" style="187"/>
    <col min="9" max="9" width="22.33203125" style="187" customWidth="1"/>
    <col min="10" max="10" width="16.6640625" style="187" customWidth="1"/>
    <col min="11" max="11" width="16.33203125" style="187" customWidth="1"/>
    <col min="12" max="12" width="15.5546875" style="187" customWidth="1"/>
    <col min="13" max="13" width="20" style="187" customWidth="1"/>
    <col min="14" max="16384" width="9.109375" style="187"/>
  </cols>
  <sheetData>
    <row r="1" spans="1:9" ht="27.6" customHeight="1">
      <c r="A1" s="1696" t="s">
        <v>198</v>
      </c>
      <c r="B1" s="1696"/>
    </row>
    <row r="4" spans="1:9">
      <c r="A4" s="1692" t="s">
        <v>1046</v>
      </c>
      <c r="B4" s="1692"/>
      <c r="C4" s="1692" t="s">
        <v>200</v>
      </c>
      <c r="D4" s="1692"/>
      <c r="E4" s="1692"/>
      <c r="F4" s="1692"/>
    </row>
    <row r="5" spans="1:9">
      <c r="A5" s="1674" t="s">
        <v>201</v>
      </c>
      <c r="B5" s="1674"/>
      <c r="C5" s="1672" t="s">
        <v>202</v>
      </c>
      <c r="D5" s="1672"/>
      <c r="E5" s="1672"/>
      <c r="F5" s="1672"/>
      <c r="I5" s="188"/>
    </row>
    <row r="6" spans="1:9" ht="13.8">
      <c r="A6" s="1674" t="s">
        <v>203</v>
      </c>
      <c r="B6" s="1674"/>
      <c r="C6" s="1672" t="s">
        <v>204</v>
      </c>
      <c r="D6" s="1672"/>
      <c r="E6" s="1672"/>
      <c r="F6" s="1672"/>
      <c r="I6" s="189"/>
    </row>
    <row r="7" spans="1:9" ht="13.8">
      <c r="A7" s="1674" t="s">
        <v>186</v>
      </c>
      <c r="B7" s="1674"/>
      <c r="C7" s="1672" t="s">
        <v>652</v>
      </c>
      <c r="D7" s="1672"/>
      <c r="E7" s="1672"/>
      <c r="F7" s="1672"/>
      <c r="I7" s="190"/>
    </row>
    <row r="8" spans="1:9" ht="13.8">
      <c r="A8" s="1674" t="s">
        <v>107</v>
      </c>
      <c r="B8" s="1674"/>
      <c r="C8" s="1672" t="s">
        <v>205</v>
      </c>
      <c r="D8" s="1672"/>
      <c r="E8" s="1672"/>
      <c r="F8" s="1672"/>
      <c r="I8" s="189"/>
    </row>
    <row r="9" spans="1:9" ht="69.599999999999994" customHeight="1">
      <c r="A9" s="1674" t="s">
        <v>559</v>
      </c>
      <c r="B9" s="1674"/>
      <c r="C9" s="1700" t="s">
        <v>1160</v>
      </c>
      <c r="D9" s="1700"/>
      <c r="E9" s="1700"/>
      <c r="F9" s="1700"/>
    </row>
    <row r="10" spans="1:9">
      <c r="A10" s="1674" t="s">
        <v>190</v>
      </c>
      <c r="B10" s="1674"/>
      <c r="C10" s="1672" t="s">
        <v>206</v>
      </c>
      <c r="D10" s="1672"/>
      <c r="E10" s="1672"/>
      <c r="F10" s="1672"/>
    </row>
    <row r="11" spans="1:9" ht="19.2" customHeight="1">
      <c r="A11" s="1674" t="s">
        <v>192</v>
      </c>
      <c r="B11" s="1674"/>
      <c r="C11" s="1672" t="s">
        <v>207</v>
      </c>
      <c r="D11" s="1672"/>
      <c r="E11" s="1672"/>
      <c r="F11" s="1672"/>
    </row>
    <row r="12" spans="1:9" ht="33" customHeight="1">
      <c r="A12" s="1674" t="s">
        <v>1101</v>
      </c>
      <c r="B12" s="1674"/>
      <c r="C12" s="1672" t="s">
        <v>1102</v>
      </c>
      <c r="D12" s="1672"/>
      <c r="E12" s="1672"/>
      <c r="F12" s="1672"/>
    </row>
    <row r="13" spans="1:9" ht="14.4" customHeight="1">
      <c r="A13" s="1697" t="s">
        <v>208</v>
      </c>
      <c r="B13" s="1698"/>
      <c r="C13" s="1698"/>
      <c r="D13" s="1698"/>
      <c r="E13" s="1698"/>
      <c r="F13" s="1699"/>
    </row>
    <row r="14" spans="1:9" ht="37.200000000000003" customHeight="1">
      <c r="A14" s="1674" t="s">
        <v>209</v>
      </c>
      <c r="B14" s="1674"/>
      <c r="C14" s="1675" t="s">
        <v>210</v>
      </c>
      <c r="D14" s="1675"/>
      <c r="E14" s="1675"/>
      <c r="F14" s="1675"/>
    </row>
    <row r="15" spans="1:9" ht="20.399999999999999" customHeight="1">
      <c r="A15" s="1674" t="s">
        <v>211</v>
      </c>
      <c r="B15" s="1674"/>
      <c r="C15" s="1675" t="s">
        <v>212</v>
      </c>
      <c r="D15" s="1675"/>
      <c r="E15" s="1675"/>
      <c r="F15" s="1675"/>
    </row>
    <row r="16" spans="1:9" ht="23.4" customHeight="1">
      <c r="A16" s="1674" t="s">
        <v>213</v>
      </c>
      <c r="B16" s="1674"/>
      <c r="C16" s="1675" t="s">
        <v>212</v>
      </c>
      <c r="D16" s="1675"/>
      <c r="E16" s="1675"/>
      <c r="F16" s="1675"/>
    </row>
    <row r="17" spans="1:13" ht="34.200000000000003" customHeight="1">
      <c r="A17" s="1674" t="s">
        <v>194</v>
      </c>
      <c r="B17" s="1674"/>
      <c r="C17" s="1674" t="s">
        <v>214</v>
      </c>
      <c r="D17" s="1674"/>
      <c r="E17" s="1674"/>
      <c r="F17" s="1674"/>
    </row>
    <row r="18" spans="1:13" ht="24.6" customHeight="1">
      <c r="A18" s="1674" t="s">
        <v>215</v>
      </c>
      <c r="B18" s="1674"/>
      <c r="C18" s="1674" t="s">
        <v>197</v>
      </c>
      <c r="D18" s="1674"/>
      <c r="E18" s="1674"/>
      <c r="F18" s="1674"/>
      <c r="J18" s="187" t="s">
        <v>137</v>
      </c>
    </row>
    <row r="19" spans="1:13">
      <c r="A19" s="191"/>
      <c r="B19" s="192"/>
      <c r="C19" s="193"/>
      <c r="D19" s="193"/>
      <c r="E19" s="193"/>
      <c r="F19" s="193"/>
    </row>
    <row r="20" spans="1:13">
      <c r="A20" s="1694" t="s">
        <v>909</v>
      </c>
      <c r="B20" s="1694"/>
      <c r="C20" s="1694"/>
      <c r="D20" s="1694"/>
      <c r="E20" s="1694"/>
      <c r="F20" s="1694"/>
      <c r="I20" s="1694" t="s">
        <v>908</v>
      </c>
      <c r="J20" s="1694"/>
      <c r="K20" s="1694"/>
      <c r="L20" s="1694"/>
      <c r="M20" s="1694"/>
    </row>
    <row r="21" spans="1:13" s="188" customFormat="1" ht="39.75" customHeight="1">
      <c r="A21" s="1695" t="s">
        <v>629</v>
      </c>
      <c r="B21" s="1695" t="s">
        <v>216</v>
      </c>
      <c r="C21" s="1695"/>
      <c r="D21" s="1695"/>
      <c r="E21" s="1695" t="s">
        <v>217</v>
      </c>
      <c r="F21" s="1704"/>
      <c r="I21" s="1695" t="s">
        <v>629</v>
      </c>
      <c r="J21" s="1695" t="s">
        <v>216</v>
      </c>
      <c r="K21" s="1695"/>
      <c r="L21" s="1695"/>
      <c r="M21" s="1099" t="s">
        <v>217</v>
      </c>
    </row>
    <row r="22" spans="1:13">
      <c r="A22" s="1695"/>
      <c r="B22" s="1100" t="s">
        <v>205</v>
      </c>
      <c r="C22" s="1100" t="s">
        <v>218</v>
      </c>
      <c r="D22" s="1100" t="s">
        <v>219</v>
      </c>
      <c r="E22" s="1101" t="s">
        <v>907</v>
      </c>
      <c r="F22" s="1100" t="s">
        <v>218</v>
      </c>
      <c r="I22" s="1695"/>
      <c r="J22" s="1100" t="s">
        <v>205</v>
      </c>
      <c r="K22" s="1100" t="s">
        <v>218</v>
      </c>
      <c r="L22" s="1100" t="s">
        <v>219</v>
      </c>
      <c r="M22" s="1100" t="s">
        <v>218</v>
      </c>
    </row>
    <row r="23" spans="1:13" ht="13.8" thickBot="1">
      <c r="A23" s="1695"/>
      <c r="B23" s="1096" t="s">
        <v>220</v>
      </c>
      <c r="C23" s="1096" t="s">
        <v>220</v>
      </c>
      <c r="D23" s="1096" t="s">
        <v>220</v>
      </c>
      <c r="E23" s="1096" t="s">
        <v>220</v>
      </c>
      <c r="F23" s="1096" t="s">
        <v>220</v>
      </c>
      <c r="I23" s="1695"/>
      <c r="J23" s="1096" t="s">
        <v>220</v>
      </c>
      <c r="K23" s="1096" t="s">
        <v>220</v>
      </c>
      <c r="L23" s="1096" t="s">
        <v>220</v>
      </c>
      <c r="M23" s="1096" t="s">
        <v>220</v>
      </c>
    </row>
    <row r="24" spans="1:13" ht="13.8" thickBot="1">
      <c r="A24" s="1096" t="s">
        <v>419</v>
      </c>
      <c r="B24" s="1468">
        <v>7.0000000000000007E-2</v>
      </c>
      <c r="C24" s="1468">
        <v>1E-3</v>
      </c>
      <c r="D24" s="1468">
        <v>1E-3</v>
      </c>
      <c r="E24" s="1470">
        <v>7.0000000000000007E-2</v>
      </c>
      <c r="F24" s="1468">
        <v>0.04</v>
      </c>
      <c r="I24" s="1096" t="s">
        <v>419</v>
      </c>
      <c r="J24" s="1472">
        <v>0.09</v>
      </c>
      <c r="K24" s="1472">
        <v>7.0000000000000007E-2</v>
      </c>
      <c r="L24" s="1472">
        <v>0.06</v>
      </c>
      <c r="M24" s="1472">
        <v>7.4999999999999997E-2</v>
      </c>
    </row>
    <row r="25" spans="1:13" ht="13.8" thickBot="1">
      <c r="A25" s="1096" t="s">
        <v>423</v>
      </c>
      <c r="B25" s="1469">
        <v>8.5000000000000006E-2</v>
      </c>
      <c r="C25" s="1469">
        <v>7.4999999999999997E-2</v>
      </c>
      <c r="D25" s="1469">
        <v>0.05</v>
      </c>
      <c r="E25" s="1471">
        <v>8.5000000000000006E-2</v>
      </c>
      <c r="F25" s="1469">
        <v>8.5000000000000006E-2</v>
      </c>
      <c r="I25" s="1096" t="s">
        <v>423</v>
      </c>
      <c r="J25" s="1473">
        <v>0.1</v>
      </c>
      <c r="K25" s="1473">
        <v>0.09</v>
      </c>
      <c r="L25" s="1473">
        <v>0.08</v>
      </c>
      <c r="M25" s="1473">
        <v>0.1</v>
      </c>
    </row>
    <row r="26" spans="1:13" ht="13.8" thickBot="1">
      <c r="A26" s="1096" t="s">
        <v>426</v>
      </c>
      <c r="B26" s="1469">
        <v>0.115</v>
      </c>
      <c r="C26" s="1469">
        <v>0.105</v>
      </c>
      <c r="D26" s="1469">
        <v>7.0000000000000007E-2</v>
      </c>
      <c r="E26" s="1471">
        <v>0.115</v>
      </c>
      <c r="F26" s="1469">
        <v>0.11</v>
      </c>
      <c r="I26" s="1096" t="s">
        <v>426</v>
      </c>
      <c r="J26" s="1473">
        <v>0.13</v>
      </c>
      <c r="K26" s="1473">
        <v>0.12</v>
      </c>
      <c r="L26" s="1473">
        <v>0.11</v>
      </c>
      <c r="M26" s="1473">
        <v>0.125</v>
      </c>
    </row>
    <row r="27" spans="1:13" ht="13.8" thickBot="1">
      <c r="A27" s="1096" t="s">
        <v>429</v>
      </c>
      <c r="B27" s="1469">
        <v>0.14000000000000001</v>
      </c>
      <c r="C27" s="1469">
        <v>0.13500000000000001</v>
      </c>
      <c r="D27" s="1469">
        <v>0.12</v>
      </c>
      <c r="E27" s="1471">
        <v>0.14000000000000001</v>
      </c>
      <c r="F27" s="1469">
        <v>0.14000000000000001</v>
      </c>
      <c r="I27" s="1096" t="s">
        <v>910</v>
      </c>
      <c r="J27" s="1473">
        <v>0.155</v>
      </c>
      <c r="K27" s="1473">
        <v>0.15</v>
      </c>
      <c r="L27" s="1474" t="s">
        <v>1347</v>
      </c>
      <c r="M27" s="1473">
        <v>0.155</v>
      </c>
    </row>
    <row r="28" spans="1:13" ht="13.8" thickBot="1">
      <c r="A28" s="1096" t="s">
        <v>432</v>
      </c>
      <c r="B28" s="1469">
        <v>0.14000000000000001</v>
      </c>
      <c r="C28" s="1469">
        <v>0.13500000000000001</v>
      </c>
      <c r="D28" s="1469">
        <v>0.12</v>
      </c>
      <c r="E28" s="1471">
        <v>0.14000000000000001</v>
      </c>
      <c r="F28" s="1469">
        <v>0.14000000000000001</v>
      </c>
      <c r="I28" s="1097"/>
      <c r="J28" s="1098"/>
      <c r="K28" s="1098"/>
      <c r="L28" s="1098"/>
      <c r="M28" s="1098"/>
    </row>
    <row r="29" spans="1:13" ht="13.8" thickBot="1">
      <c r="A29" s="1096" t="s">
        <v>434</v>
      </c>
      <c r="B29" s="1469">
        <v>0.14249999999999999</v>
      </c>
      <c r="C29" s="1469">
        <v>0.13750000000000001</v>
      </c>
      <c r="D29" s="1102" t="s">
        <v>150</v>
      </c>
      <c r="E29" s="1471">
        <v>0.17749999999999999</v>
      </c>
      <c r="F29" s="1469">
        <v>0.14249999999999999</v>
      </c>
    </row>
    <row r="30" spans="1:13" ht="28.2" customHeight="1">
      <c r="A30" s="187"/>
      <c r="B30" s="187"/>
      <c r="E30" s="517"/>
      <c r="F30" s="517"/>
      <c r="I30" s="1239" t="s">
        <v>1103</v>
      </c>
      <c r="J30" s="1693" t="s">
        <v>1102</v>
      </c>
      <c r="K30" s="1693"/>
      <c r="L30" s="1693"/>
      <c r="M30" s="1693"/>
    </row>
    <row r="31" spans="1:13">
      <c r="A31" s="187"/>
      <c r="B31" s="187"/>
    </row>
    <row r="32" spans="1:13">
      <c r="A32" s="1701" t="s">
        <v>181</v>
      </c>
      <c r="B32" s="1702"/>
      <c r="C32" s="1703"/>
    </row>
    <row r="33" spans="1:3">
      <c r="A33" s="1701"/>
      <c r="B33" s="1702"/>
      <c r="C33" s="1703"/>
    </row>
    <row r="34" spans="1:3">
      <c r="A34" s="515" t="s">
        <v>62</v>
      </c>
      <c r="B34" s="1705">
        <v>21382560</v>
      </c>
      <c r="C34" s="1706"/>
    </row>
    <row r="35" spans="1:3" ht="26.4">
      <c r="A35" s="516" t="s">
        <v>548</v>
      </c>
      <c r="B35" s="1705">
        <f>B34*1.05</f>
        <v>22451688</v>
      </c>
      <c r="C35" s="1706"/>
    </row>
    <row r="36" spans="1:3">
      <c r="A36" s="516" t="s">
        <v>64</v>
      </c>
      <c r="B36" s="1707">
        <v>0.2</v>
      </c>
      <c r="C36" s="1708"/>
    </row>
    <row r="37" spans="1:3">
      <c r="A37" s="515" t="s">
        <v>107</v>
      </c>
      <c r="B37" s="1662">
        <f>B35*B36</f>
        <v>4490337.6000000006</v>
      </c>
      <c r="C37" s="1663"/>
    </row>
    <row r="38" spans="1:3">
      <c r="A38" s="492" t="s">
        <v>66</v>
      </c>
      <c r="B38" s="1664">
        <f>B35-B37</f>
        <v>17961350.399999999</v>
      </c>
      <c r="C38" s="1665"/>
    </row>
    <row r="39" spans="1:3">
      <c r="A39" s="492" t="s">
        <v>68</v>
      </c>
      <c r="B39" s="1666">
        <v>0.14000000000000001</v>
      </c>
      <c r="C39" s="1667"/>
    </row>
    <row r="40" spans="1:3">
      <c r="A40" s="492" t="s">
        <v>67</v>
      </c>
      <c r="B40" s="1668">
        <v>120</v>
      </c>
      <c r="C40" s="1669"/>
    </row>
    <row r="41" spans="1:3">
      <c r="A41" s="516" t="s">
        <v>69</v>
      </c>
      <c r="B41" s="1670">
        <f>ROUND(POWER((1+B39/12),B40)*B39/12/(POWER((1+B39/12),B40)-1)*B38,0)</f>
        <v>278879</v>
      </c>
      <c r="C41" s="1671"/>
    </row>
    <row r="42" spans="1:3" ht="13.8" thickBot="1">
      <c r="A42" s="495" t="s">
        <v>70</v>
      </c>
      <c r="B42" s="1660">
        <f>B41*B40-B38</f>
        <v>15504129.600000001</v>
      </c>
      <c r="C42" s="1661"/>
    </row>
  </sheetData>
  <mergeCells count="48">
    <mergeCell ref="B42:C42"/>
    <mergeCell ref="B34:C34"/>
    <mergeCell ref="B35:C35"/>
    <mergeCell ref="B36:C36"/>
    <mergeCell ref="B37:C37"/>
    <mergeCell ref="B38:C38"/>
    <mergeCell ref="A32:C33"/>
    <mergeCell ref="B39:C39"/>
    <mergeCell ref="B40:C40"/>
    <mergeCell ref="E21:F21"/>
    <mergeCell ref="B41:C41"/>
    <mergeCell ref="C18:F18"/>
    <mergeCell ref="A14:B14"/>
    <mergeCell ref="A15:B15"/>
    <mergeCell ref="A16:B16"/>
    <mergeCell ref="C7:F7"/>
    <mergeCell ref="C9:F9"/>
    <mergeCell ref="A11:B11"/>
    <mergeCell ref="A7:B7"/>
    <mergeCell ref="A8:B8"/>
    <mergeCell ref="A9:B9"/>
    <mergeCell ref="A18:B18"/>
    <mergeCell ref="A12:B12"/>
    <mergeCell ref="C12:F12"/>
    <mergeCell ref="C8:F8"/>
    <mergeCell ref="A1:B1"/>
    <mergeCell ref="A13:F13"/>
    <mergeCell ref="A6:B6"/>
    <mergeCell ref="C17:F17"/>
    <mergeCell ref="C16:F16"/>
    <mergeCell ref="C15:F15"/>
    <mergeCell ref="C14:F14"/>
    <mergeCell ref="C11:F11"/>
    <mergeCell ref="C10:F10"/>
    <mergeCell ref="C6:F6"/>
    <mergeCell ref="A17:B17"/>
    <mergeCell ref="A10:B10"/>
    <mergeCell ref="A4:B4"/>
    <mergeCell ref="A5:B5"/>
    <mergeCell ref="C5:F5"/>
    <mergeCell ref="C4:F4"/>
    <mergeCell ref="J30:M30"/>
    <mergeCell ref="A20:F20"/>
    <mergeCell ref="I20:M20"/>
    <mergeCell ref="I21:I23"/>
    <mergeCell ref="J21:L21"/>
    <mergeCell ref="A21:A23"/>
    <mergeCell ref="B21:D2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2">
    <pageSetUpPr fitToPage="1"/>
  </sheetPr>
  <dimension ref="A1:S81"/>
  <sheetViews>
    <sheetView topLeftCell="A36" zoomScale="107" zoomScaleNormal="107" zoomScaleSheetLayoutView="85" workbookViewId="0">
      <selection activeCell="E52" sqref="E52"/>
    </sheetView>
  </sheetViews>
  <sheetFormatPr defaultColWidth="8.88671875" defaultRowHeight="12"/>
  <cols>
    <col min="1" max="1" width="47.33203125" style="210" customWidth="1"/>
    <col min="2" max="2" width="15" style="209" customWidth="1"/>
    <col min="3" max="3" width="17.44140625" style="209" customWidth="1"/>
    <col min="4" max="4" width="12.88671875" style="209" customWidth="1"/>
    <col min="5" max="5" width="14.44140625" style="209" customWidth="1"/>
    <col min="6" max="6" width="12.5546875" style="209" bestFit="1" customWidth="1"/>
    <col min="7" max="7" width="8.109375" style="209" customWidth="1"/>
    <col min="8" max="8" width="8.5546875" style="209" customWidth="1"/>
    <col min="9" max="9" width="12.5546875" style="209" bestFit="1" customWidth="1"/>
    <col min="10" max="10" width="12" style="209" bestFit="1" customWidth="1"/>
    <col min="11" max="11" width="11.6640625" style="209" customWidth="1"/>
    <col min="12" max="12" width="18.33203125" style="209" customWidth="1"/>
    <col min="13" max="13" width="17.33203125" style="209" customWidth="1"/>
    <col min="14" max="14" width="12.6640625" style="209" bestFit="1" customWidth="1"/>
    <col min="15" max="17" width="8.88671875" style="209"/>
    <col min="18" max="18" width="25.6640625" style="209" customWidth="1"/>
    <col min="19" max="19" width="24.33203125" style="209" customWidth="1"/>
    <col min="20" max="20" width="9.88671875" style="209" customWidth="1"/>
    <col min="21" max="21" width="8.88671875" style="209" customWidth="1"/>
    <col min="22" max="25" width="9" style="209" bestFit="1" customWidth="1"/>
    <col min="26" max="16384" width="8.88671875" style="209"/>
  </cols>
  <sheetData>
    <row r="1" spans="1:14" ht="12.6" hidden="1" thickBot="1">
      <c r="A1" s="354" t="s">
        <v>111</v>
      </c>
      <c r="B1" s="355">
        <v>7000000</v>
      </c>
    </row>
    <row r="2" spans="1:14" ht="12.6" hidden="1" thickBot="1">
      <c r="A2" s="354" t="s">
        <v>112</v>
      </c>
      <c r="B2" s="355">
        <v>250000</v>
      </c>
    </row>
    <row r="3" spans="1:14" ht="12.6" hidden="1" thickBot="1">
      <c r="A3" s="354" t="s">
        <v>113</v>
      </c>
      <c r="B3" s="356">
        <f>IF(AND(B2&gt;=N15,B2&lt;M15),N14,IF(AND(B2&gt;=M15,B2&lt;L15),M14,IF(AND(B2&gt;=L15,B2&lt;K15),L14,IF(AND(B2&gt;=K15,B2&lt;J15),K14,IF(AND(B2&gt;=J15,B2&lt;I15),J14,IF(AND(B2&gt;=I15,B2&lt;H15),I14,IF(AND(B2&gt;=H15,B2&lt;G15),H14,IF(AND(B2&gt;=G15,B2&lt;F15),G14,IF(AND(B2&gt;=F15,B2&lt;E15),F14,IF(AND(B2&gt;=E15,B2&lt;D15),E14,IF(AND(B2&gt;=D15,B2&lt;C15),D14,IF(AND(B2&gt;=C15,B2&lt;B15),C14,IF(B2&gt;=B15,B14,"Нет вариантов")))))))))))))</f>
        <v>3</v>
      </c>
    </row>
    <row r="4" spans="1:14" ht="12.6" hidden="1" thickBot="1">
      <c r="A4" s="354" t="s">
        <v>114</v>
      </c>
      <c r="B4" s="356">
        <f>IF(B3=B14,B17,IF(B3=C14,C17,IF(B3=D14,D17,IF(B3=E14,E17,IF(B3=F14,F17,IF(B3=G14,G17,IF(B3=H14,H17,IF(B3=I14,I17,IF(B3=J14,J17,IF(B3=K14,K17,IF(B3=L14,L17,IF(B3=M14,M17,IF(B3=N14,N17)))))))))))))</f>
        <v>6</v>
      </c>
    </row>
    <row r="5" spans="1:14" ht="36" hidden="1" customHeight="1">
      <c r="A5" s="354" t="s">
        <v>115</v>
      </c>
      <c r="B5" s="357">
        <f>IF(B4=B17,B19,IF(B4=C17,C19,IF(B4=D17,D19,IF(B4=E17,E19,IF(B4=F17,F19,IF(B4=G17,G19,IF(B4=H17,H19,IF(B4=I17,I19,IF(B4=J17,J19,IF(B4=K17,K19,IF(B4=L17,L19,IF(B4=M17,M19,IF(B4=N17,N19)))))))))))))</f>
        <v>56700</v>
      </c>
    </row>
    <row r="6" spans="1:14" ht="12.6" hidden="1" thickBot="1"/>
    <row r="7" spans="1:14" ht="12.6" hidden="1" thickBot="1">
      <c r="A7" s="1725" t="s">
        <v>116</v>
      </c>
      <c r="B7" s="1726"/>
      <c r="C7" s="1726"/>
      <c r="D7" s="1726"/>
      <c r="E7" s="1726"/>
      <c r="F7" s="1726"/>
      <c r="G7" s="1726"/>
      <c r="H7" s="1726"/>
      <c r="I7" s="1726"/>
    </row>
    <row r="8" spans="1:14" ht="12.6" hidden="1" thickBot="1">
      <c r="A8" s="1726"/>
      <c r="B8" s="1726"/>
      <c r="C8" s="1726"/>
      <c r="D8" s="1726"/>
      <c r="E8" s="1726"/>
      <c r="F8" s="1726"/>
      <c r="G8" s="1726"/>
      <c r="H8" s="1726"/>
      <c r="I8" s="1726"/>
    </row>
    <row r="9" spans="1:14" ht="12.6" hidden="1" thickBot="1">
      <c r="A9" s="1726"/>
      <c r="B9" s="1726"/>
      <c r="C9" s="1726"/>
      <c r="D9" s="1726"/>
      <c r="E9" s="1726"/>
      <c r="F9" s="1726"/>
      <c r="G9" s="1726"/>
      <c r="H9" s="1726"/>
      <c r="I9" s="1726"/>
    </row>
    <row r="10" spans="1:14" ht="12.6" hidden="1" thickBot="1">
      <c r="A10" s="1726"/>
      <c r="B10" s="1726"/>
      <c r="C10" s="1726"/>
      <c r="D10" s="1726"/>
      <c r="E10" s="1726"/>
      <c r="F10" s="1726"/>
      <c r="G10" s="1726"/>
      <c r="H10" s="1726"/>
      <c r="I10" s="1726"/>
    </row>
    <row r="11" spans="1:14" ht="12.6" hidden="1" thickBot="1">
      <c r="A11" s="1726"/>
      <c r="B11" s="1726"/>
      <c r="C11" s="1726"/>
      <c r="D11" s="1726"/>
      <c r="E11" s="1726"/>
      <c r="F11" s="1726"/>
      <c r="G11" s="1726"/>
      <c r="H11" s="1726"/>
      <c r="I11" s="1726"/>
    </row>
    <row r="12" spans="1:14" ht="12.6" hidden="1" thickBot="1">
      <c r="A12" s="1726"/>
      <c r="B12" s="1726"/>
      <c r="C12" s="1726"/>
      <c r="D12" s="1726"/>
      <c r="E12" s="1726"/>
      <c r="F12" s="1726"/>
      <c r="G12" s="1726"/>
      <c r="H12" s="1726"/>
      <c r="I12" s="1726"/>
    </row>
    <row r="13" spans="1:14" ht="12.6" hidden="1" thickBot="1">
      <c r="A13" s="358" t="s">
        <v>117</v>
      </c>
      <c r="B13" s="359">
        <v>1.5</v>
      </c>
      <c r="C13" s="359">
        <v>1.05</v>
      </c>
      <c r="D13" s="359">
        <v>0.83</v>
      </c>
      <c r="E13" s="359">
        <v>0.66</v>
      </c>
      <c r="F13" s="359">
        <v>0.57999999999999996</v>
      </c>
      <c r="G13" s="359">
        <v>0.52</v>
      </c>
      <c r="H13" s="359">
        <v>0.44</v>
      </c>
      <c r="I13" s="359">
        <v>0.38</v>
      </c>
      <c r="J13" s="359">
        <v>0.34</v>
      </c>
      <c r="K13" s="359">
        <v>0.31</v>
      </c>
      <c r="L13" s="359">
        <v>0.28000000000000003</v>
      </c>
      <c r="M13" s="359">
        <v>0.26</v>
      </c>
      <c r="N13" s="359">
        <v>0.25</v>
      </c>
    </row>
    <row r="14" spans="1:14" ht="12.6" hidden="1" thickBot="1">
      <c r="A14" s="358" t="s">
        <v>113</v>
      </c>
      <c r="B14" s="359">
        <v>3</v>
      </c>
      <c r="C14" s="359">
        <v>4</v>
      </c>
      <c r="D14" s="359">
        <v>5</v>
      </c>
      <c r="E14" s="359">
        <v>6</v>
      </c>
      <c r="F14" s="359">
        <v>7</v>
      </c>
      <c r="G14" s="359">
        <v>8</v>
      </c>
      <c r="H14" s="359">
        <v>9</v>
      </c>
      <c r="I14" s="359">
        <v>10</v>
      </c>
      <c r="J14" s="359">
        <v>11</v>
      </c>
      <c r="K14" s="359">
        <v>12</v>
      </c>
      <c r="L14" s="359">
        <v>13</v>
      </c>
      <c r="M14" s="359">
        <v>14</v>
      </c>
      <c r="N14" s="359">
        <v>15</v>
      </c>
    </row>
    <row r="15" spans="1:14" ht="12.6" hidden="1" thickBot="1">
      <c r="A15" s="358" t="s">
        <v>118</v>
      </c>
      <c r="B15" s="360">
        <f t="shared" ref="B15:N15" si="0">B13*$B$1/100</f>
        <v>105000</v>
      </c>
      <c r="C15" s="360">
        <f t="shared" si="0"/>
        <v>73500</v>
      </c>
      <c r="D15" s="360">
        <f t="shared" si="0"/>
        <v>58100</v>
      </c>
      <c r="E15" s="360">
        <f t="shared" si="0"/>
        <v>46200</v>
      </c>
      <c r="F15" s="360">
        <f t="shared" si="0"/>
        <v>40599.999999999993</v>
      </c>
      <c r="G15" s="360">
        <f t="shared" si="0"/>
        <v>36400</v>
      </c>
      <c r="H15" s="360">
        <f t="shared" si="0"/>
        <v>30800</v>
      </c>
      <c r="I15" s="360">
        <f t="shared" si="0"/>
        <v>26600</v>
      </c>
      <c r="J15" s="360">
        <f t="shared" si="0"/>
        <v>23800</v>
      </c>
      <c r="K15" s="360">
        <f t="shared" si="0"/>
        <v>21700</v>
      </c>
      <c r="L15" s="360">
        <f t="shared" si="0"/>
        <v>19600.000000000004</v>
      </c>
      <c r="M15" s="360">
        <f t="shared" si="0"/>
        <v>18200</v>
      </c>
      <c r="N15" s="360">
        <f t="shared" si="0"/>
        <v>17500</v>
      </c>
    </row>
    <row r="16" spans="1:14" ht="24" hidden="1" thickBot="1">
      <c r="A16" s="358" t="s">
        <v>119</v>
      </c>
      <c r="B16" s="359">
        <v>0.81</v>
      </c>
      <c r="C16" s="359">
        <v>0.7</v>
      </c>
      <c r="D16" s="359">
        <v>0.62</v>
      </c>
      <c r="E16" s="359">
        <v>0.56000000000000005</v>
      </c>
      <c r="F16" s="359">
        <v>0.51</v>
      </c>
      <c r="G16" s="359">
        <v>0.46</v>
      </c>
      <c r="H16" s="359">
        <v>0.43</v>
      </c>
      <c r="I16" s="359">
        <v>0.38</v>
      </c>
      <c r="J16" s="359">
        <v>0.34</v>
      </c>
      <c r="K16" s="359">
        <v>0.31</v>
      </c>
      <c r="L16" s="359">
        <v>0.28000000000000003</v>
      </c>
      <c r="M16" s="359">
        <v>0.26</v>
      </c>
      <c r="N16" s="359">
        <v>0.25</v>
      </c>
    </row>
    <row r="17" spans="1:14" ht="12.6" hidden="1" thickBot="1">
      <c r="A17" s="358" t="s">
        <v>114</v>
      </c>
      <c r="B17" s="359">
        <v>6</v>
      </c>
      <c r="C17" s="359">
        <v>7</v>
      </c>
      <c r="D17" s="359">
        <v>8</v>
      </c>
      <c r="E17" s="359">
        <v>9</v>
      </c>
      <c r="F17" s="359">
        <v>10</v>
      </c>
      <c r="G17" s="359">
        <v>11</v>
      </c>
      <c r="H17" s="359">
        <v>12</v>
      </c>
      <c r="I17" s="359">
        <v>14</v>
      </c>
      <c r="J17" s="359">
        <v>16</v>
      </c>
      <c r="K17" s="359">
        <v>18</v>
      </c>
      <c r="L17" s="359">
        <v>21</v>
      </c>
      <c r="M17" s="359">
        <v>23</v>
      </c>
      <c r="N17" s="359">
        <v>25</v>
      </c>
    </row>
    <row r="18" spans="1:14" ht="12.6" hidden="1" thickBot="1">
      <c r="A18" s="358" t="s">
        <v>120</v>
      </c>
      <c r="B18" s="361">
        <v>0.05</v>
      </c>
      <c r="C18" s="361">
        <v>4.8000000000000001E-2</v>
      </c>
      <c r="D18" s="361">
        <v>4.4999999999999998E-2</v>
      </c>
      <c r="E18" s="361">
        <v>4.2000000000000003E-2</v>
      </c>
      <c r="F18" s="361">
        <v>0.04</v>
      </c>
      <c r="G18" s="361">
        <v>3.7999999999999999E-2</v>
      </c>
      <c r="H18" s="361">
        <v>3.6999999999999998E-2</v>
      </c>
      <c r="I18" s="361">
        <v>3.5000000000000003E-2</v>
      </c>
      <c r="J18" s="361">
        <v>3.5000000000000003E-2</v>
      </c>
      <c r="K18" s="361">
        <v>3.5000000000000003E-2</v>
      </c>
      <c r="L18" s="361">
        <v>3.5000000000000003E-2</v>
      </c>
      <c r="M18" s="361">
        <v>3.5000000000000003E-2</v>
      </c>
      <c r="N18" s="361">
        <v>3.5000000000000003E-2</v>
      </c>
    </row>
    <row r="19" spans="1:14" ht="12.6" hidden="1" thickBot="1">
      <c r="A19" s="358" t="s">
        <v>121</v>
      </c>
      <c r="B19" s="360">
        <f t="shared" ref="B19:N19" si="1">B16*$B$1/100</f>
        <v>56700</v>
      </c>
      <c r="C19" s="360">
        <f t="shared" si="1"/>
        <v>49000</v>
      </c>
      <c r="D19" s="360">
        <f t="shared" si="1"/>
        <v>43400</v>
      </c>
      <c r="E19" s="360">
        <f t="shared" si="1"/>
        <v>39200.000000000007</v>
      </c>
      <c r="F19" s="360">
        <f t="shared" si="1"/>
        <v>35700</v>
      </c>
      <c r="G19" s="360">
        <f t="shared" si="1"/>
        <v>32200</v>
      </c>
      <c r="H19" s="360">
        <f t="shared" si="1"/>
        <v>30100</v>
      </c>
      <c r="I19" s="360">
        <f t="shared" si="1"/>
        <v>26600</v>
      </c>
      <c r="J19" s="360">
        <f t="shared" si="1"/>
        <v>23800</v>
      </c>
      <c r="K19" s="360">
        <f t="shared" si="1"/>
        <v>21700</v>
      </c>
      <c r="L19" s="360">
        <f t="shared" si="1"/>
        <v>19600.000000000004</v>
      </c>
      <c r="M19" s="360">
        <f t="shared" si="1"/>
        <v>18200</v>
      </c>
      <c r="N19" s="360">
        <f t="shared" si="1"/>
        <v>17500</v>
      </c>
    </row>
    <row r="20" spans="1:14" ht="12.6" hidden="1" thickBot="1">
      <c r="B20" s="211"/>
    </row>
    <row r="21" spans="1:14" ht="12.6" hidden="1" thickBot="1">
      <c r="A21" s="1724" t="s">
        <v>122</v>
      </c>
      <c r="B21" s="1724"/>
      <c r="C21" s="362" t="s">
        <v>123</v>
      </c>
    </row>
    <row r="22" spans="1:14" ht="15.75" hidden="1" customHeight="1">
      <c r="A22" s="1730" t="s">
        <v>124</v>
      </c>
      <c r="B22" s="1730"/>
      <c r="C22" s="363">
        <v>5000</v>
      </c>
    </row>
    <row r="23" spans="1:14" ht="15" hidden="1" customHeight="1">
      <c r="A23" s="1730" t="s">
        <v>125</v>
      </c>
      <c r="B23" s="1730"/>
      <c r="C23" s="363">
        <f>((B1*1.1)-B1/2)*0.2%</f>
        <v>8400.0000000000018</v>
      </c>
    </row>
    <row r="24" spans="1:14" ht="15" hidden="1" customHeight="1">
      <c r="A24" s="1730" t="s">
        <v>126</v>
      </c>
      <c r="B24" s="1730"/>
      <c r="C24" s="363">
        <f>((B1*1.1)-B1/2)*0.2%</f>
        <v>8400.0000000000018</v>
      </c>
      <c r="D24" s="212" t="s">
        <v>127</v>
      </c>
      <c r="E24" s="212"/>
      <c r="F24" s="212"/>
      <c r="G24" s="212"/>
      <c r="H24" s="212"/>
    </row>
    <row r="25" spans="1:14" ht="33" hidden="1" customHeight="1">
      <c r="A25" s="1730" t="s">
        <v>128</v>
      </c>
      <c r="B25" s="1730"/>
      <c r="C25" s="363">
        <f>IF(B1*0.005&gt;100000,100000,B1*0.005)</f>
        <v>35000</v>
      </c>
    </row>
    <row r="26" spans="1:14" ht="32.25" hidden="1" customHeight="1">
      <c r="A26" s="1730" t="s">
        <v>129</v>
      </c>
      <c r="B26" s="1730"/>
      <c r="C26" s="363">
        <f>IF(B1*0.005&gt;50000,50000,B1*0.005)</f>
        <v>35000</v>
      </c>
      <c r="D26" s="1720" t="s">
        <v>130</v>
      </c>
      <c r="E26" s="1721"/>
      <c r="F26" s="1721"/>
      <c r="G26" s="1722"/>
      <c r="H26" s="363">
        <f>IF(B1*0.003&lt;5000,B1*0.003,5000)</f>
        <v>5000</v>
      </c>
    </row>
    <row r="27" spans="1:14" ht="15.75" hidden="1" customHeight="1">
      <c r="A27" s="1724" t="s">
        <v>131</v>
      </c>
      <c r="B27" s="1724"/>
      <c r="C27" s="364">
        <f>SUM(C22:C26)</f>
        <v>91800</v>
      </c>
      <c r="D27" s="1713" t="s">
        <v>131</v>
      </c>
      <c r="E27" s="1714"/>
      <c r="F27" s="1714"/>
      <c r="G27" s="1715"/>
      <c r="H27" s="364">
        <f>C22+C23+C24+C25+H26</f>
        <v>61800</v>
      </c>
    </row>
    <row r="28" spans="1:14" ht="12.6" hidden="1" thickBot="1"/>
    <row r="29" spans="1:14" ht="22.8">
      <c r="A29" s="214" t="s">
        <v>132</v>
      </c>
    </row>
    <row r="30" spans="1:14" ht="13.2">
      <c r="A30" s="614" t="s">
        <v>133</v>
      </c>
      <c r="B30" s="615">
        <f ca="1">TODAY()</f>
        <v>45971</v>
      </c>
      <c r="C30" s="616"/>
      <c r="D30" s="616"/>
      <c r="E30" s="616"/>
      <c r="F30" s="616"/>
      <c r="G30" s="616"/>
      <c r="H30" s="616"/>
      <c r="I30" s="616"/>
      <c r="J30" s="616"/>
      <c r="K30" s="616"/>
      <c r="L30" s="616"/>
      <c r="M30" s="616"/>
      <c r="N30" s="616"/>
    </row>
    <row r="31" spans="1:14" ht="21" customHeight="1">
      <c r="A31" s="614" t="s">
        <v>134</v>
      </c>
      <c r="B31" s="615">
        <v>44960</v>
      </c>
      <c r="C31" s="617" t="s">
        <v>135</v>
      </c>
      <c r="D31" s="616"/>
      <c r="E31" s="616"/>
      <c r="F31" s="616"/>
      <c r="G31" s="616"/>
      <c r="H31" s="616"/>
      <c r="I31" s="616"/>
      <c r="J31" s="616"/>
      <c r="K31" s="616"/>
      <c r="L31" s="616"/>
      <c r="M31" s="616"/>
      <c r="N31" s="616"/>
    </row>
    <row r="32" spans="1:14" ht="13.2">
      <c r="A32" s="614" t="s">
        <v>136</v>
      </c>
      <c r="B32" s="618">
        <v>0</v>
      </c>
      <c r="C32" s="616"/>
      <c r="D32" s="616"/>
      <c r="E32" s="616"/>
      <c r="F32" s="616"/>
      <c r="G32" s="616"/>
      <c r="H32" s="616"/>
      <c r="I32" s="616"/>
      <c r="J32" s="616"/>
      <c r="K32" s="616"/>
      <c r="L32" s="616"/>
      <c r="M32" s="616"/>
      <c r="N32" s="616"/>
    </row>
    <row r="33" spans="1:19" ht="13.2">
      <c r="A33" s="619"/>
      <c r="B33" s="616"/>
      <c r="C33" s="616"/>
      <c r="D33" s="616"/>
      <c r="E33" s="616"/>
      <c r="F33" s="616"/>
      <c r="G33" s="616"/>
      <c r="H33" s="616"/>
      <c r="I33" s="616"/>
      <c r="J33" s="616"/>
      <c r="K33" s="616"/>
      <c r="L33" s="616"/>
      <c r="M33" s="616"/>
      <c r="N33" s="616"/>
    </row>
    <row r="34" spans="1:19" ht="13.2">
      <c r="A34" s="619"/>
      <c r="B34" s="616" t="s">
        <v>137</v>
      </c>
      <c r="C34" s="616"/>
      <c r="D34" s="616"/>
      <c r="E34" s="616"/>
      <c r="F34" s="616"/>
      <c r="G34" s="616"/>
      <c r="H34" s="616"/>
      <c r="I34" s="616"/>
      <c r="J34" s="616"/>
      <c r="K34" s="616"/>
      <c r="L34" s="616"/>
      <c r="M34" s="616"/>
      <c r="N34" s="616"/>
    </row>
    <row r="35" spans="1:19" ht="39.6">
      <c r="A35" s="620" t="s">
        <v>111</v>
      </c>
      <c r="B35" s="621">
        <v>25000000</v>
      </c>
      <c r="C35" s="533" t="s">
        <v>138</v>
      </c>
      <c r="D35" s="616"/>
      <c r="E35" s="616"/>
      <c r="F35" s="616"/>
      <c r="G35" s="616"/>
      <c r="H35" s="616"/>
      <c r="I35" s="616"/>
      <c r="J35" s="616"/>
      <c r="K35" s="616"/>
      <c r="L35" s="616"/>
      <c r="M35" s="616"/>
      <c r="N35" s="616"/>
    </row>
    <row r="36" spans="1:19" ht="13.2">
      <c r="A36" s="620" t="s">
        <v>139</v>
      </c>
      <c r="B36" s="621">
        <f>B35/2</f>
        <v>12500000</v>
      </c>
      <c r="C36" s="616"/>
      <c r="D36" s="616"/>
      <c r="E36" s="616" t="s">
        <v>140</v>
      </c>
      <c r="F36" s="616"/>
      <c r="G36" s="616"/>
      <c r="H36" s="616"/>
      <c r="I36" s="616"/>
      <c r="J36" s="616"/>
      <c r="K36" s="616"/>
      <c r="L36" s="616"/>
      <c r="M36" s="616"/>
      <c r="N36" s="616"/>
    </row>
    <row r="37" spans="1:19" ht="30" hidden="1" customHeight="1">
      <c r="A37" s="622"/>
      <c r="B37" s="623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</row>
    <row r="38" spans="1:19" ht="13.2" hidden="1">
      <c r="A38" s="624" t="s">
        <v>141</v>
      </c>
      <c r="B38" s="623"/>
      <c r="C38" s="616"/>
      <c r="D38" s="616"/>
      <c r="E38" s="616"/>
      <c r="F38" s="616"/>
      <c r="G38" s="616"/>
      <c r="H38" s="616"/>
      <c r="I38" s="616"/>
      <c r="J38" s="616"/>
      <c r="K38" s="616"/>
      <c r="L38" s="616"/>
      <c r="M38" s="616"/>
      <c r="N38" s="616"/>
    </row>
    <row r="39" spans="1:19" ht="13.2" hidden="1">
      <c r="A39" s="619"/>
      <c r="B39" s="616"/>
      <c r="C39" s="616"/>
      <c r="D39" s="616"/>
      <c r="E39" s="616"/>
      <c r="F39" s="616"/>
      <c r="G39" s="616"/>
      <c r="H39" s="616"/>
      <c r="I39" s="616"/>
      <c r="J39" s="616"/>
      <c r="K39" s="616"/>
      <c r="L39" s="616"/>
      <c r="M39" s="616"/>
      <c r="N39" s="616"/>
    </row>
    <row r="40" spans="1:19" ht="13.2" hidden="1">
      <c r="A40" s="625" t="s">
        <v>142</v>
      </c>
      <c r="B40" s="626">
        <f ca="1">ROUNDUP(IF((1080-DAYS360(B31,B30,TRUE))/360&lt;LOG((B35*16/1000-B32+B35/2)/(B35/2),1.02),LOG((B35*16/1000-B32+B35/2)/(B35/2),1.02)*12,(1080-DAYS360(B31,B30,TRUE))/30),0)</f>
        <v>20</v>
      </c>
      <c r="C40" s="626">
        <f ca="1">ROUNDUP(IF((1080-DAYS360(B31,B30,TRUE))/360&lt;LOG((B35*20/1000-B32+B35/2)/(B35/2),1.02),LOG((B35*20/1000-B32+B35/2)/(B35/2),1.02)*12,(1080-DAYS360(B31,B30,TRUE))/30),0)</f>
        <v>24</v>
      </c>
      <c r="D40" s="626">
        <f ca="1">ROUNDUP(IF((1080-DAYS360(B31,B30,TRUE))/360&lt;LOG((B35*25/1000-B32+B35/2)/(B35/2),1.02),LOG((B35*25/1000-B32+B35/2)/(B35/2),1.02)*12,(1080-DAYS360(B31,B30,TRUE))/30),0)</f>
        <v>30</v>
      </c>
      <c r="E40" s="626">
        <f ca="1">ROUNDUP(IF((1080-DAYS360(B31,B30,TRUE))/360&lt;LOG((B35*29/1000-B32+B35/2)/(B35/2),1.02),LOG((B35*29/1000-B32+B35/2)/(B35/2),1.02)*12,(1080-DAYS360(B31,B30,TRUE))/30),0)</f>
        <v>35</v>
      </c>
      <c r="F40" s="626">
        <f ca="1">ROUNDUP(IF((1080-DAYS360(B31,B30,TRUE))/360&lt;LOG((B35*35/1000-B32+B35/2)/(B35/2),1.02),LOG((B35*35/1000-B32+B35/2)/(B35/2),1.02)*12,(1080-DAYS360(B31,B30,TRUE))/30),0)</f>
        <v>41</v>
      </c>
      <c r="G40" s="626">
        <f ca="1">ROUNDUP(IF((1080-DAYS360(B31,B30,TRUE))/360&lt;LOG((B35*41/1000-B32+B35/2)/(B35/2),1.02),LOG((B35*41/1000-B32+B35/2)/(B35/2),1.02)*12,(1080-DAYS360(B31,B30,TRUE))/30),0)</f>
        <v>48</v>
      </c>
      <c r="H40" s="626">
        <f ca="1">ROUNDUP(IF((1080-DAYS360(B31,B30,TRUE))/360&lt;LOG((B35*45/1000-B32+B35/2)/(B35/2),1.02),LOG((B35*45/1000-B32+B35/2)/(B35/2),1.02)*12,(1080-DAYS360(B31,B30,TRUE))/30),0)</f>
        <v>53</v>
      </c>
      <c r="I40" s="626">
        <f ca="1">ROUNDUP(IF((1080-DAYS360(B31,B30,TRUE))/360&lt;LOG((B35*48/1000-B32+B35/2)/(B35/2),1.02),LOG((B35*48/1000-B32+B35/2)/(B35/2),1.02)*12,(1080-DAYS360(B31,B30,TRUE))/30),0)</f>
        <v>56</v>
      </c>
      <c r="J40" s="626">
        <f ca="1">ROUNDUP(IF((1080-DAYS360(B31,B30,TRUE))/360&lt;LOG((B35*53/1000-B32+B35/2)/(B35/2),1.02),LOG((B35*53/1000-B32+B35/2)/(B35/2),1.02)*12,(1080-DAYS360(B31,B30,TRUE))/30),0)</f>
        <v>62</v>
      </c>
      <c r="K40" s="626">
        <f ca="1">ROUNDUP(IF((1080-DAYS360(B31,B30,TRUE))/360&lt;LOG((B35*57/1000-B32+B35/2)/(B35/2),1.02),LOG((B35*57/1000-B32+B35/2)/(B35/2),1.02)*12,(1080-DAYS360(B31,B30,TRUE))/30),0)</f>
        <v>66</v>
      </c>
      <c r="L40" s="626">
        <f ca="1">ROUNDUP(IF((1080-DAYS360(B31,B30,TRUE))/360&lt;LOG((B35*61/1000-B32+B35/2)/(B35/2),1.02),LOG((B35*61/1000-B32+B35/2)/(B35/2),1.02)*12,(1080-DAYS360(B31,B30,TRUE))/30),0)</f>
        <v>70</v>
      </c>
      <c r="M40" s="626">
        <f ca="1">ROUNDUP(IF((1080-DAYS360(B31,B30,TRUE))/360&lt;LOG((B35*66/1000-B32+B35/2)/(B35/2),1.02),LOG((B35*66/1000-B32+B35/2)/(B35/2),1.02)*12,(1080-DAYS360(B31,B30,TRUE))/30),0)</f>
        <v>76</v>
      </c>
      <c r="N40" s="626">
        <f ca="1">ROUNDUP(IF((1080-DAYS360(B31,B30,TRUE))/360&lt;LOG((B35*74/1000-B32+B35/2)/(B35/2),1.02),LOG((B35*74/1000-B32+B35/2)/(B35/2),1.02)*12,(1080-DAYS360(B31,B30,TRUE))/30),0)</f>
        <v>84</v>
      </c>
    </row>
    <row r="41" spans="1:19" ht="13.2" hidden="1">
      <c r="A41" s="625" t="s">
        <v>143</v>
      </c>
      <c r="B41" s="1727">
        <v>7.0000000000000007E-2</v>
      </c>
      <c r="C41" s="1728"/>
      <c r="D41" s="1728"/>
      <c r="E41" s="1728"/>
      <c r="F41" s="1728"/>
      <c r="G41" s="1728"/>
      <c r="H41" s="1728"/>
      <c r="I41" s="1728"/>
      <c r="J41" s="1728"/>
      <c r="K41" s="1728"/>
      <c r="L41" s="1728"/>
      <c r="M41" s="1728"/>
      <c r="N41" s="1729"/>
    </row>
    <row r="42" spans="1:19" ht="13.2" hidden="1">
      <c r="A42" s="625" t="s">
        <v>144</v>
      </c>
      <c r="B42" s="627">
        <f>(B35*(B41/12))/(1-POWER(1/(1+B41/12),B43*12))</f>
        <v>426225.16179923783</v>
      </c>
      <c r="C42" s="627">
        <f>(B35*(B41/12))/(1-POWER(1/(1+B41/12),C43*12))</f>
        <v>377316.99955473264</v>
      </c>
      <c r="D42" s="627">
        <f>(B35*(B41/12))/(1-POWER(1/(1+B41/12),D43*12))</f>
        <v>340842.92701257672</v>
      </c>
      <c r="E42" s="627">
        <f>(B35*(B41/12))/(1-POWER(1/(1+B41/12),E43*12))</f>
        <v>312656.91485926684</v>
      </c>
      <c r="F42" s="627">
        <f>(B35*(B41/12))/(1-POWER(1/(1+B41/12),F43*12))</f>
        <v>290271.19804655859</v>
      </c>
      <c r="G42" s="627">
        <f>(B35*(B41/12))/(1-POWER(1/(1+B41/12),G43*12))</f>
        <v>272102.52339526982</v>
      </c>
      <c r="H42" s="627">
        <f>(B35*(B41/12))/(1-POWER(1/(1+B41/12),H43*12))</f>
        <v>257095.27375306899</v>
      </c>
      <c r="I42" s="627">
        <f>(B35*(B41/12))/(1-POWER(1/(1+B41/12),I43*12))</f>
        <v>233850.13544866533</v>
      </c>
      <c r="J42" s="627">
        <f>(B35*(B41/12))/(1-POWER(1/(1+B41/12),J43*12))</f>
        <v>216802.00504518059</v>
      </c>
      <c r="K42" s="627">
        <f>(B35*(B41/12))/(1-POWER(1/(1+B41/12),K43*12))</f>
        <v>203875.54268898128</v>
      </c>
      <c r="L42" s="627">
        <f>(B35*(B41/12))/(1-POWER(1/(1+B41/12),L43*12))</f>
        <v>189617.9283264702</v>
      </c>
      <c r="M42" s="627">
        <f>(B35*(B41/12))/(1-POWER(1/(1+B41/12),M43*12))</f>
        <v>182479.80536601203</v>
      </c>
      <c r="N42" s="627">
        <f>(B35*(B41/12))/(1-POWER(1/(1+B41/12),N43*12))</f>
        <v>176694.79931877245</v>
      </c>
    </row>
    <row r="43" spans="1:19" ht="13.2" hidden="1">
      <c r="A43" s="625" t="s">
        <v>114</v>
      </c>
      <c r="B43" s="626">
        <v>6</v>
      </c>
      <c r="C43" s="626">
        <v>7</v>
      </c>
      <c r="D43" s="626">
        <v>8</v>
      </c>
      <c r="E43" s="626">
        <v>9</v>
      </c>
      <c r="F43" s="626">
        <v>10</v>
      </c>
      <c r="G43" s="626">
        <v>11</v>
      </c>
      <c r="H43" s="626">
        <v>12</v>
      </c>
      <c r="I43" s="626">
        <v>14</v>
      </c>
      <c r="J43" s="626">
        <v>16</v>
      </c>
      <c r="K43" s="626">
        <v>18</v>
      </c>
      <c r="L43" s="626">
        <v>21</v>
      </c>
      <c r="M43" s="626">
        <v>23</v>
      </c>
      <c r="N43" s="626">
        <v>25</v>
      </c>
    </row>
    <row r="44" spans="1:19" ht="13.2" hidden="1">
      <c r="A44" s="625" t="s">
        <v>120</v>
      </c>
      <c r="B44" s="628">
        <v>0.05</v>
      </c>
      <c r="C44" s="628">
        <v>4.8000000000000001E-2</v>
      </c>
      <c r="D44" s="628">
        <v>4.4999999999999998E-2</v>
      </c>
      <c r="E44" s="628">
        <v>4.2000000000000003E-2</v>
      </c>
      <c r="F44" s="628">
        <v>0.04</v>
      </c>
      <c r="G44" s="628">
        <v>3.7999999999999999E-2</v>
      </c>
      <c r="H44" s="628">
        <v>3.6999999999999998E-2</v>
      </c>
      <c r="I44" s="628">
        <v>3.5000000000000003E-2</v>
      </c>
      <c r="J44" s="628">
        <v>3.5000000000000003E-2</v>
      </c>
      <c r="K44" s="628">
        <v>3.5000000000000003E-2</v>
      </c>
      <c r="L44" s="628">
        <v>3.5000000000000003E-2</v>
      </c>
      <c r="M44" s="628">
        <v>3.5000000000000003E-2</v>
      </c>
      <c r="N44" s="628">
        <v>3.5000000000000003E-2</v>
      </c>
      <c r="R44" s="213"/>
      <c r="S44" s="191"/>
    </row>
    <row r="45" spans="1:19" ht="13.2" hidden="1">
      <c r="A45" s="625" t="s">
        <v>145</v>
      </c>
      <c r="B45" s="629">
        <f ca="1">(B42*((1-1/POWER(1+B41/12,72-B40))/(B41/12))-$B$35/2-16*($B$35/1000)-IF(B40&gt;12,50000,0))*(B44/12)/(1-POWER(1/(1+B44/12),B43*12))</f>
        <v>98566.120567130129</v>
      </c>
      <c r="C45" s="629">
        <f ca="1">(C42*((1-1/POWER(1+B41/12,C43*12-C40))/(B41/12))-$B$35/2-20*($B$35/1000)-IF(C40&gt;24,100000,0))*(C44/12)/(1-POWER(1/(1+C44/12),C43*12))</f>
        <v>85016.606037745078</v>
      </c>
      <c r="D45" s="629">
        <f ca="1">(D42*((1-1/POWER(1+B41/12,D43*12-D40))/(B41/12))-$B$35/2-25*($B$35/1000)-IF(D40&gt;24,100000,0))*(D44/12)/(1-POWER(1/(1+D44/12),D43*12))</f>
        <v>67108.330175902403</v>
      </c>
      <c r="E45" s="629">
        <f ca="1">(E42*((1-1/POWER(1+B41/12,E43*12-E40))/(B41/12))-$B$35/2-29*($B$35/1000)-100000)*(E44/12)/(1-POWER(1/(1+E44/12),E43*12))</f>
        <v>58106.030054635674</v>
      </c>
      <c r="F45" s="629">
        <f ca="1">(F42*((1-1/POWER(1+B41/12,F43*12-F40))/(B41/12))-$B$35/2-35*($B$35/1000)-IF(F40&gt;24,100000,0))*(F44/12)/(1-POWER(1/(1+F44/12),F43*12))</f>
        <v>49171.999403140653</v>
      </c>
      <c r="G45" s="629">
        <f ca="1">(G42*((1-1/POWER(1+B41/12,G43*12-G40))/(B41/12))-$B$35/2-41*($B$35/1000)-IF(G40&gt;24,100000,0))*(G44/12)/(1-POWER(1/(1+G44/12),G43*12))</f>
        <v>40870.957066068309</v>
      </c>
      <c r="H45" s="629">
        <f ca="1">(H42*((1-1/POWER(1+B41/12,H43*12-H40))/(B41/12))-$B$35/2-45*($B$35/1000)-IF(H40&gt;24,100000,0))*(H44/12)/(1-POWER(1/(1+H44/12),H43*12))</f>
        <v>37784.025492085304</v>
      </c>
      <c r="I45" s="629">
        <f ca="1">(I42*((1-1/POWER(1+B41/12,I43*12-I40))/(B41/12))-$B$35/2-48*($B$35/1000)-IF(I40&gt;24,100000,0))*(I44/12)/(1-POWER(1/(1+I44/12),I43*12))</f>
        <v>40632.941755308879</v>
      </c>
      <c r="J45" s="629">
        <f ca="1">(J42*((1-1/POWER(1+B41/12,J43*12-J40))/(B41/12))-$B$35/2-53*($B$35/1000)-IF(J40&gt;24,100000,0))*(J44/12)/(1-POWER(1/(1+J44/12),J43*12))</f>
        <v>39442.797206954958</v>
      </c>
      <c r="K45" s="629">
        <f ca="1">(K42*((1-1/POWER(1+B41/12,K43*12-K40))/(B41/12))-$B$35/2-57*($B$35/1000)-IF(K40&gt;24,100000,0))*(K44/12)/(1-POWER(1/(1+K44/12),K43*12))</f>
        <v>39470.114683421758</v>
      </c>
      <c r="L45" s="629">
        <f ca="1">(L42*((1-1/POWER(1+B41/12,L43*12-L40))/(B41/12))-$B$35/2-61*($B$35/1000)-IF(L40&gt;24,100000,0))*(L44/12)/(1-POWER(1/(1+L44/12),L43*12))</f>
        <v>39842.442821507997</v>
      </c>
      <c r="M45" s="629">
        <f ca="1">(M42*((1-1/POWER(1+B41/12,M43*12-M40))/(B41/12))-$B$35/2-66*($B$35/1000)-IF(M40&gt;12,50000,0))*(M44/12)/(1-POWER(1/(1+M44/12),M43*12))</f>
        <v>38585.865425669537</v>
      </c>
      <c r="N45" s="629">
        <f ca="1">(N42*((1-1/POWER(1+B41/12,N43*12-N40))/(B41/12))-$B$35/2-74*($B$35/1000)-IF(N40&gt;12,50000,0))*(N44/12)/(1-POWER(1/(1+N44/12),N43*12))</f>
        <v>36380.280461653128</v>
      </c>
      <c r="R45" s="213"/>
      <c r="S45" s="191"/>
    </row>
    <row r="46" spans="1:19" ht="13.2" hidden="1">
      <c r="A46" s="625" t="s">
        <v>146</v>
      </c>
      <c r="B46" s="629">
        <f t="shared" ref="B46:N46" ca="1" si="2">B42*B40+B45*B43*12+$B$35/2-$B$35</f>
        <v>3121263.916818127</v>
      </c>
      <c r="C46" s="629">
        <f t="shared" ca="1" si="2"/>
        <v>3697002.8964841701</v>
      </c>
      <c r="D46" s="629">
        <f t="shared" ca="1" si="2"/>
        <v>4167687.5072639324</v>
      </c>
      <c r="E46" s="629">
        <f t="shared" ca="1" si="2"/>
        <v>4718443.265974991</v>
      </c>
      <c r="F46" s="629">
        <f t="shared" ca="1" si="2"/>
        <v>5301759.0482857823</v>
      </c>
      <c r="G46" s="629">
        <f t="shared" ca="1" si="2"/>
        <v>5955887.4556939676</v>
      </c>
      <c r="H46" s="629">
        <f t="shared" ca="1" si="2"/>
        <v>6566949.1797729395</v>
      </c>
      <c r="I46" s="629">
        <f t="shared" ca="1" si="2"/>
        <v>7421941.8000171483</v>
      </c>
      <c r="J46" s="629">
        <f t="shared" ca="1" si="2"/>
        <v>8514741.3765365481</v>
      </c>
      <c r="K46" s="629">
        <f t="shared" ca="1" si="2"/>
        <v>9481330.5890918672</v>
      </c>
      <c r="L46" s="629">
        <f t="shared" ca="1" si="2"/>
        <v>10813550.573872924</v>
      </c>
      <c r="M46" s="629">
        <f t="shared" ca="1" si="2"/>
        <v>12018164.065301701</v>
      </c>
      <c r="N46" s="629">
        <f t="shared" ca="1" si="2"/>
        <v>13256447.281272821</v>
      </c>
    </row>
    <row r="47" spans="1:19" ht="0.6" customHeight="1">
      <c r="A47" s="630"/>
      <c r="B47" s="631">
        <f>B43*12</f>
        <v>72</v>
      </c>
      <c r="C47" s="631">
        <f t="shared" ref="C47:N47" si="3">C43*12</f>
        <v>84</v>
      </c>
      <c r="D47" s="631">
        <f t="shared" si="3"/>
        <v>96</v>
      </c>
      <c r="E47" s="631">
        <f t="shared" si="3"/>
        <v>108</v>
      </c>
      <c r="F47" s="631">
        <f t="shared" si="3"/>
        <v>120</v>
      </c>
      <c r="G47" s="631">
        <f t="shared" si="3"/>
        <v>132</v>
      </c>
      <c r="H47" s="631">
        <f t="shared" si="3"/>
        <v>144</v>
      </c>
      <c r="I47" s="631">
        <f t="shared" si="3"/>
        <v>168</v>
      </c>
      <c r="J47" s="631">
        <f t="shared" si="3"/>
        <v>192</v>
      </c>
      <c r="K47" s="631">
        <f t="shared" si="3"/>
        <v>216</v>
      </c>
      <c r="L47" s="631">
        <f t="shared" si="3"/>
        <v>252</v>
      </c>
      <c r="M47" s="631">
        <f t="shared" si="3"/>
        <v>276</v>
      </c>
      <c r="N47" s="631">
        <f t="shared" si="3"/>
        <v>300</v>
      </c>
    </row>
    <row r="48" spans="1:19" ht="13.2">
      <c r="A48" s="624" t="s">
        <v>147</v>
      </c>
      <c r="B48" s="616"/>
      <c r="C48" s="616"/>
      <c r="D48" s="616"/>
      <c r="E48" s="616"/>
      <c r="F48" s="616"/>
      <c r="G48" s="616"/>
      <c r="H48" s="616"/>
      <c r="I48" s="616"/>
      <c r="J48" s="616"/>
      <c r="K48" s="616"/>
      <c r="L48" s="616"/>
      <c r="M48" s="616"/>
      <c r="N48" s="616"/>
    </row>
    <row r="49" spans="1:14" ht="13.2">
      <c r="A49" s="619"/>
      <c r="B49" s="616"/>
      <c r="C49" s="616"/>
      <c r="D49" s="616"/>
      <c r="E49" s="616"/>
      <c r="F49" s="616"/>
      <c r="G49" s="616"/>
      <c r="H49" s="616"/>
      <c r="I49" s="616"/>
      <c r="J49" s="616"/>
      <c r="K49" s="616"/>
      <c r="L49" s="616"/>
      <c r="M49" s="616"/>
      <c r="N49" s="616"/>
    </row>
    <row r="50" spans="1:14" ht="13.2">
      <c r="A50" s="625" t="s">
        <v>142</v>
      </c>
      <c r="B50" s="632">
        <f ca="1">B40</f>
        <v>20</v>
      </c>
      <c r="C50" s="616"/>
      <c r="D50" s="616"/>
      <c r="E50" s="616"/>
      <c r="F50" s="616"/>
      <c r="G50" s="616"/>
      <c r="H50" s="616"/>
      <c r="I50" s="616"/>
      <c r="J50" s="616"/>
      <c r="K50" s="616"/>
      <c r="L50" s="616"/>
      <c r="M50" s="616"/>
      <c r="N50" s="616"/>
    </row>
    <row r="51" spans="1:14" ht="13.2">
      <c r="A51" s="625" t="s">
        <v>143</v>
      </c>
      <c r="B51" s="633">
        <v>8.5000000000000006E-2</v>
      </c>
      <c r="C51" s="616"/>
      <c r="D51" s="634"/>
      <c r="E51" s="634"/>
      <c r="F51" s="616"/>
      <c r="G51" s="616"/>
      <c r="H51" s="616"/>
      <c r="I51" s="616"/>
      <c r="J51" s="616"/>
      <c r="K51" s="616"/>
      <c r="L51" s="616"/>
      <c r="M51" s="616"/>
      <c r="N51" s="616"/>
    </row>
    <row r="52" spans="1:14" ht="26.4">
      <c r="A52" s="635" t="s">
        <v>148</v>
      </c>
      <c r="B52" s="636">
        <f>B35*B51/12</f>
        <v>177083.33333333334</v>
      </c>
      <c r="C52" s="616"/>
      <c r="D52" s="616"/>
      <c r="E52" s="616"/>
      <c r="F52" s="616"/>
      <c r="G52" s="616"/>
      <c r="H52" s="616"/>
      <c r="I52" s="616"/>
      <c r="J52" s="616"/>
      <c r="K52" s="616"/>
      <c r="L52" s="616"/>
      <c r="M52" s="616"/>
      <c r="N52" s="616"/>
    </row>
    <row r="53" spans="1:14" ht="26.4">
      <c r="A53" s="625" t="s">
        <v>149</v>
      </c>
      <c r="B53" s="637" t="s">
        <v>150</v>
      </c>
      <c r="C53" s="616"/>
      <c r="D53" s="616"/>
      <c r="E53" s="616"/>
      <c r="F53" s="616"/>
      <c r="G53" s="616"/>
      <c r="H53" s="616"/>
      <c r="I53" s="616"/>
      <c r="J53" s="616"/>
      <c r="K53" s="616"/>
      <c r="L53" s="616"/>
      <c r="M53" s="616"/>
      <c r="N53" s="616"/>
    </row>
    <row r="54" spans="1:14" ht="13.2">
      <c r="A54" s="625" t="s">
        <v>114</v>
      </c>
      <c r="B54" s="632">
        <v>6</v>
      </c>
      <c r="C54" s="616"/>
      <c r="D54" s="616"/>
      <c r="E54" s="616"/>
      <c r="F54" s="616"/>
      <c r="G54" s="616"/>
      <c r="H54" s="616"/>
      <c r="I54" s="616"/>
      <c r="J54" s="616"/>
      <c r="K54" s="616"/>
      <c r="L54" s="616"/>
      <c r="M54" s="616"/>
      <c r="N54" s="616"/>
    </row>
    <row r="55" spans="1:14" ht="13.2">
      <c r="A55" s="625" t="s">
        <v>120</v>
      </c>
      <c r="B55" s="638">
        <v>0.05</v>
      </c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616"/>
      <c r="N55" s="616"/>
    </row>
    <row r="56" spans="1:14" ht="13.2">
      <c r="A56" s="625" t="s">
        <v>145</v>
      </c>
      <c r="B56" s="639">
        <f>B35*B16%</f>
        <v>202500.00000000003</v>
      </c>
      <c r="C56" s="616"/>
      <c r="D56" s="616"/>
      <c r="E56" s="616"/>
      <c r="F56" s="616"/>
      <c r="G56" s="616"/>
      <c r="H56" s="616"/>
      <c r="I56" s="616"/>
      <c r="J56" s="616"/>
      <c r="K56" s="616"/>
      <c r="L56" s="616"/>
      <c r="M56" s="616"/>
      <c r="N56" s="616"/>
    </row>
    <row r="57" spans="1:14" ht="13.2">
      <c r="A57" s="625" t="s">
        <v>146</v>
      </c>
      <c r="B57" s="639">
        <f ca="1">B52*B50+B56*B54*12+$B$35/2-$B$35</f>
        <v>5621666.6666666716</v>
      </c>
      <c r="C57" s="616"/>
      <c r="D57" s="616"/>
      <c r="E57" s="616"/>
      <c r="F57" s="616"/>
      <c r="G57" s="616"/>
      <c r="H57" s="616"/>
      <c r="I57" s="616"/>
      <c r="J57" s="616"/>
      <c r="K57" s="616"/>
      <c r="L57" s="616"/>
      <c r="M57" s="616"/>
      <c r="N57" s="616"/>
    </row>
    <row r="58" spans="1:14" ht="13.2" hidden="1">
      <c r="A58" s="616"/>
      <c r="B58" s="616"/>
      <c r="C58" s="616"/>
      <c r="D58" s="616"/>
      <c r="E58" s="616"/>
      <c r="F58" s="616"/>
      <c r="G58" s="616"/>
      <c r="H58" s="616"/>
      <c r="I58" s="616"/>
      <c r="J58" s="616"/>
      <c r="K58" s="616"/>
      <c r="L58" s="616"/>
      <c r="M58" s="616"/>
      <c r="N58" s="616"/>
    </row>
    <row r="59" spans="1:14" ht="13.2" hidden="1">
      <c r="A59" s="616"/>
      <c r="B59" s="616"/>
      <c r="C59" s="616"/>
      <c r="D59" s="616"/>
      <c r="E59" s="616"/>
      <c r="F59" s="616"/>
      <c r="G59" s="616"/>
      <c r="H59" s="616"/>
      <c r="I59" s="616"/>
      <c r="J59" s="616"/>
      <c r="K59" s="616"/>
      <c r="L59" s="616"/>
      <c r="M59" s="616"/>
      <c r="N59" s="616"/>
    </row>
    <row r="60" spans="1:14" ht="13.2">
      <c r="A60" s="616"/>
      <c r="B60" s="616"/>
      <c r="C60" s="616"/>
      <c r="D60" s="616"/>
      <c r="E60" s="616"/>
      <c r="F60" s="616"/>
      <c r="G60" s="616"/>
      <c r="H60" s="640"/>
      <c r="I60" s="640"/>
      <c r="J60" s="640"/>
      <c r="K60" s="640"/>
      <c r="L60" s="640"/>
      <c r="M60" s="640"/>
      <c r="N60" s="640"/>
    </row>
    <row r="61" spans="1:14" ht="13.2">
      <c r="A61" s="1723" t="s">
        <v>122</v>
      </c>
      <c r="B61" s="1723"/>
      <c r="C61" s="641" t="s">
        <v>123</v>
      </c>
      <c r="D61" s="616"/>
      <c r="E61" s="616"/>
      <c r="F61" s="616"/>
      <c r="G61" s="616"/>
      <c r="H61" s="616"/>
      <c r="I61" s="616"/>
      <c r="J61" s="616"/>
      <c r="K61" s="616"/>
      <c r="L61" s="616"/>
      <c r="M61" s="616"/>
      <c r="N61" s="616"/>
    </row>
    <row r="62" spans="1:14" ht="13.2">
      <c r="A62" s="1719" t="s">
        <v>124</v>
      </c>
      <c r="B62" s="1719"/>
      <c r="C62" s="642">
        <v>5000</v>
      </c>
      <c r="D62" s="616"/>
      <c r="E62" s="616"/>
      <c r="F62" s="616"/>
      <c r="G62" s="616"/>
      <c r="H62" s="616"/>
      <c r="I62" s="616"/>
      <c r="J62" s="616"/>
      <c r="K62" s="616"/>
      <c r="L62" s="616"/>
      <c r="M62" s="616"/>
      <c r="N62" s="616"/>
    </row>
    <row r="63" spans="1:14" ht="13.2">
      <c r="A63" s="1719" t="s">
        <v>125</v>
      </c>
      <c r="B63" s="1719"/>
      <c r="C63" s="642">
        <f>((B35*1.1)-B36)*0.2%</f>
        <v>30000.000000000007</v>
      </c>
      <c r="D63" s="616"/>
      <c r="E63" s="616"/>
      <c r="F63" s="616"/>
      <c r="G63" s="616"/>
      <c r="H63" s="616"/>
      <c r="I63" s="616"/>
      <c r="J63" s="616"/>
      <c r="K63" s="616"/>
      <c r="L63" s="616"/>
      <c r="M63" s="616"/>
      <c r="N63" s="616"/>
    </row>
    <row r="64" spans="1:14" ht="13.8">
      <c r="A64" s="1719" t="s">
        <v>126</v>
      </c>
      <c r="B64" s="1719"/>
      <c r="C64" s="642">
        <f>((B35*1.1)-B36)*0.2%</f>
        <v>30000.000000000007</v>
      </c>
      <c r="D64" s="643" t="s">
        <v>127</v>
      </c>
      <c r="E64" s="644"/>
      <c r="F64" s="644"/>
      <c r="G64" s="644"/>
      <c r="H64" s="644"/>
      <c r="I64" s="616"/>
      <c r="J64" s="616"/>
      <c r="K64" s="616"/>
      <c r="L64" s="616"/>
      <c r="M64" s="616"/>
      <c r="N64" s="616"/>
    </row>
    <row r="65" spans="1:14" ht="30" customHeight="1">
      <c r="A65" s="1719" t="s">
        <v>128</v>
      </c>
      <c r="B65" s="1719"/>
      <c r="C65" s="642">
        <f>IF(B35*0.005&gt;100000,100000,B35*0.005)</f>
        <v>100000</v>
      </c>
      <c r="D65" s="616"/>
      <c r="E65" s="616"/>
      <c r="F65" s="616"/>
      <c r="G65" s="616"/>
      <c r="H65" s="616"/>
      <c r="I65" s="616"/>
      <c r="J65" s="616"/>
      <c r="K65" s="616"/>
      <c r="L65" s="616"/>
      <c r="M65" s="616"/>
      <c r="N65" s="616"/>
    </row>
    <row r="66" spans="1:14" ht="28.5" customHeight="1">
      <c r="A66" s="1719" t="s">
        <v>129</v>
      </c>
      <c r="B66" s="1719"/>
      <c r="C66" s="642">
        <f>IF(B35*0.005&gt;50000,50000,B35*0.005)</f>
        <v>50000</v>
      </c>
      <c r="D66" s="1709" t="s">
        <v>130</v>
      </c>
      <c r="E66" s="1710"/>
      <c r="F66" s="1710"/>
      <c r="G66" s="1711"/>
      <c r="H66" s="642">
        <f>IF(B35*0.003&lt;5000,B35*0.003,5000)</f>
        <v>5000</v>
      </c>
      <c r="I66" s="616"/>
      <c r="J66" s="616"/>
      <c r="K66" s="617"/>
      <c r="L66" s="617"/>
      <c r="M66" s="616"/>
      <c r="N66" s="616"/>
    </row>
    <row r="67" spans="1:14" ht="13.2">
      <c r="A67" s="1712" t="s">
        <v>131</v>
      </c>
      <c r="B67" s="1712"/>
      <c r="C67" s="645">
        <f>SUM(C62:C66)</f>
        <v>215000</v>
      </c>
      <c r="D67" s="1716" t="s">
        <v>151</v>
      </c>
      <c r="E67" s="1717"/>
      <c r="F67" s="1717"/>
      <c r="G67" s="1718"/>
      <c r="H67" s="645">
        <f>C62+C63+C64+C65+H66</f>
        <v>170000</v>
      </c>
      <c r="I67" s="616"/>
      <c r="J67" s="616"/>
      <c r="K67" s="616"/>
      <c r="L67" s="616"/>
      <c r="M67" s="616"/>
      <c r="N67" s="616"/>
    </row>
    <row r="68" spans="1:14" ht="13.2" hidden="1">
      <c r="A68" s="619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</row>
    <row r="69" spans="1:14" ht="13.2" hidden="1">
      <c r="A69" s="619"/>
      <c r="B69" s="616"/>
      <c r="C69" s="616"/>
      <c r="D69" s="616"/>
      <c r="E69" s="616"/>
      <c r="F69" s="616"/>
      <c r="G69" s="616"/>
      <c r="H69" s="616"/>
      <c r="I69" s="616"/>
      <c r="J69" s="616"/>
      <c r="K69" s="616"/>
      <c r="L69" s="616"/>
      <c r="M69" s="616"/>
      <c r="N69" s="616"/>
    </row>
    <row r="70" spans="1:14" ht="13.8" thickBot="1">
      <c r="A70" s="619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</row>
    <row r="71" spans="1:14" ht="13.2">
      <c r="A71" s="592" t="s">
        <v>152</v>
      </c>
      <c r="B71" s="593" t="s">
        <v>153</v>
      </c>
      <c r="C71" s="593" t="s">
        <v>154</v>
      </c>
      <c r="D71" s="593" t="s">
        <v>155</v>
      </c>
      <c r="E71" s="593" t="s">
        <v>156</v>
      </c>
      <c r="F71" s="594" t="s">
        <v>157</v>
      </c>
      <c r="G71" s="593" t="s">
        <v>158</v>
      </c>
      <c r="H71" s="646"/>
      <c r="I71" s="616"/>
      <c r="J71" s="616"/>
      <c r="K71" s="616"/>
      <c r="L71" s="616"/>
      <c r="M71" s="616"/>
      <c r="N71" s="616"/>
    </row>
    <row r="72" spans="1:14" ht="27" thickBot="1">
      <c r="A72" s="596" t="s">
        <v>159</v>
      </c>
      <c r="B72" s="597">
        <v>0.1</v>
      </c>
      <c r="C72" s="598">
        <v>9.5000000000000001E-2</v>
      </c>
      <c r="D72" s="597">
        <v>0.09</v>
      </c>
      <c r="E72" s="598">
        <v>8.5000000000000006E-2</v>
      </c>
      <c r="F72" s="598">
        <v>0.08</v>
      </c>
      <c r="G72" s="598">
        <v>7.4999999999999997E-2</v>
      </c>
      <c r="H72" s="647"/>
      <c r="I72" s="616"/>
      <c r="J72" s="616"/>
      <c r="K72" s="616"/>
      <c r="L72" s="616"/>
      <c r="M72" s="616"/>
      <c r="N72" s="616"/>
    </row>
    <row r="73" spans="1:14" ht="13.2">
      <c r="A73" s="619"/>
      <c r="B73" s="616"/>
      <c r="C73" s="616"/>
      <c r="D73" s="616"/>
      <c r="E73" s="616"/>
      <c r="F73" s="616"/>
      <c r="G73" s="616"/>
      <c r="H73" s="616"/>
      <c r="I73" s="616"/>
      <c r="J73" s="616"/>
      <c r="K73" s="616"/>
      <c r="L73" s="616"/>
      <c r="M73" s="616"/>
      <c r="N73" s="616"/>
    </row>
    <row r="74" spans="1:14" ht="13.2">
      <c r="A74" s="619"/>
      <c r="B74" s="616"/>
      <c r="C74" s="616"/>
      <c r="D74" s="616"/>
      <c r="E74" s="616"/>
      <c r="F74" s="616"/>
      <c r="G74" s="616"/>
      <c r="H74" s="616"/>
      <c r="I74" s="616"/>
      <c r="J74" s="616"/>
      <c r="K74" s="616"/>
      <c r="L74" s="616"/>
      <c r="M74" s="616"/>
      <c r="N74" s="616"/>
    </row>
    <row r="75" spans="1:14" ht="13.2">
      <c r="A75" s="619"/>
      <c r="B75" s="616"/>
      <c r="C75" s="616"/>
      <c r="D75" s="616"/>
      <c r="E75" s="616"/>
      <c r="F75" s="616"/>
      <c r="G75" s="616"/>
      <c r="H75" s="616"/>
      <c r="I75" s="616"/>
      <c r="J75" s="616"/>
      <c r="K75" s="616"/>
      <c r="L75" s="616"/>
      <c r="M75" s="616"/>
      <c r="N75" s="616"/>
    </row>
    <row r="76" spans="1:14" ht="13.2">
      <c r="A76" s="619"/>
      <c r="B76" s="616"/>
      <c r="C76" s="616"/>
      <c r="D76" s="616"/>
      <c r="E76" s="616"/>
      <c r="F76" s="616"/>
      <c r="G76" s="616"/>
      <c r="H76" s="616"/>
      <c r="I76" s="616"/>
      <c r="J76" s="616"/>
      <c r="K76" s="616"/>
      <c r="L76" s="616"/>
      <c r="M76" s="616"/>
      <c r="N76" s="616"/>
    </row>
    <row r="77" spans="1:14" ht="13.2">
      <c r="A77" s="619"/>
      <c r="B77" s="616"/>
      <c r="C77" s="616"/>
      <c r="D77" s="616"/>
      <c r="E77" s="616"/>
      <c r="F77" s="616"/>
      <c r="G77" s="616"/>
      <c r="H77" s="616"/>
      <c r="I77" s="616"/>
      <c r="J77" s="616"/>
      <c r="K77" s="616"/>
      <c r="L77" s="616"/>
      <c r="M77" s="616"/>
      <c r="N77" s="616"/>
    </row>
    <row r="78" spans="1:14" ht="13.2">
      <c r="A78" s="619"/>
      <c r="B78" s="616"/>
      <c r="C78" s="616"/>
      <c r="D78" s="616"/>
      <c r="E78" s="616"/>
      <c r="F78" s="616"/>
      <c r="G78" s="616"/>
      <c r="H78" s="616"/>
      <c r="I78" s="616"/>
      <c r="J78" s="616"/>
      <c r="K78" s="616"/>
      <c r="L78" s="616"/>
      <c r="M78" s="616"/>
      <c r="N78" s="616"/>
    </row>
    <row r="79" spans="1:14" ht="13.2">
      <c r="A79" s="619"/>
      <c r="B79" s="616"/>
      <c r="C79" s="616"/>
      <c r="D79" s="616"/>
      <c r="E79" s="616"/>
      <c r="F79" s="616"/>
      <c r="G79" s="616"/>
      <c r="H79" s="616"/>
      <c r="I79" s="616"/>
      <c r="J79" s="616"/>
      <c r="K79" s="616"/>
      <c r="L79" s="616"/>
      <c r="M79" s="616"/>
      <c r="N79" s="616"/>
    </row>
    <row r="80" spans="1:14" ht="13.2">
      <c r="A80" s="619"/>
      <c r="B80" s="616"/>
      <c r="C80" s="616"/>
      <c r="D80" s="616"/>
      <c r="E80" s="616"/>
      <c r="F80" s="616"/>
      <c r="G80" s="616"/>
      <c r="H80" s="616"/>
      <c r="I80" s="616"/>
      <c r="J80" s="616"/>
      <c r="K80" s="616"/>
      <c r="L80" s="616"/>
      <c r="M80" s="616"/>
      <c r="N80" s="616"/>
    </row>
    <row r="81" spans="1:14" ht="13.2">
      <c r="A81" s="619"/>
      <c r="B81" s="616"/>
      <c r="C81" s="616"/>
      <c r="D81" s="616"/>
      <c r="E81" s="616"/>
      <c r="F81" s="616"/>
      <c r="G81" s="616"/>
      <c r="H81" s="616"/>
      <c r="I81" s="616"/>
      <c r="J81" s="616"/>
      <c r="K81" s="616"/>
      <c r="L81" s="616"/>
      <c r="M81" s="616"/>
      <c r="N81" s="616"/>
    </row>
  </sheetData>
  <mergeCells count="20">
    <mergeCell ref="D26:G26"/>
    <mergeCell ref="A61:B61"/>
    <mergeCell ref="A27:B27"/>
    <mergeCell ref="A7:I12"/>
    <mergeCell ref="B41:N41"/>
    <mergeCell ref="A22:B22"/>
    <mergeCell ref="A23:B23"/>
    <mergeCell ref="A24:B24"/>
    <mergeCell ref="A25:B25"/>
    <mergeCell ref="A26:B26"/>
    <mergeCell ref="A21:B21"/>
    <mergeCell ref="D66:G66"/>
    <mergeCell ref="A67:B67"/>
    <mergeCell ref="D27:G27"/>
    <mergeCell ref="D67:G67"/>
    <mergeCell ref="A62:B62"/>
    <mergeCell ref="A63:B63"/>
    <mergeCell ref="A64:B64"/>
    <mergeCell ref="A65:B65"/>
    <mergeCell ref="A66:B66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rowBreaks count="1" manualBreakCount="1">
    <brk id="2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3"/>
  <dimension ref="A1:P182"/>
  <sheetViews>
    <sheetView topLeftCell="A28" zoomScale="96" zoomScaleNormal="100" workbookViewId="0">
      <selection activeCell="C176" sqref="C176:G176"/>
    </sheetView>
  </sheetViews>
  <sheetFormatPr defaultColWidth="8.88671875" defaultRowHeight="12"/>
  <cols>
    <col min="1" max="1" width="36.88671875" style="191" customWidth="1"/>
    <col min="2" max="2" width="18.109375" style="193" customWidth="1"/>
    <col min="3" max="3" width="21.44140625" style="193" customWidth="1"/>
    <col min="4" max="4" width="8.88671875" style="193" customWidth="1"/>
    <col min="5" max="5" width="26" style="193" customWidth="1"/>
    <col min="6" max="6" width="30" style="193" customWidth="1"/>
    <col min="7" max="7" width="15.6640625" style="193" customWidth="1"/>
    <col min="8" max="8" width="11.109375" style="193" hidden="1" customWidth="1"/>
    <col min="9" max="9" width="15.5546875" style="193" hidden="1" customWidth="1"/>
    <col min="10" max="10" width="26.109375" style="193" hidden="1" customWidth="1"/>
    <col min="11" max="11" width="21.44140625" style="193" hidden="1" customWidth="1"/>
    <col min="12" max="12" width="25.33203125" style="193" hidden="1" customWidth="1"/>
    <col min="13" max="13" width="20.88671875" style="193" hidden="1" customWidth="1"/>
    <col min="14" max="14" width="12.5546875" style="193" hidden="1" customWidth="1"/>
    <col min="15" max="16" width="9.109375" style="193" hidden="1" customWidth="1"/>
    <col min="17" max="16384" width="8.88671875" style="193"/>
  </cols>
  <sheetData>
    <row r="1" spans="1:14" hidden="1">
      <c r="A1" s="365" t="s">
        <v>111</v>
      </c>
      <c r="B1" s="366">
        <v>7000000</v>
      </c>
    </row>
    <row r="2" spans="1:14" hidden="1">
      <c r="A2" s="365" t="s">
        <v>112</v>
      </c>
      <c r="B2" s="366">
        <v>250000</v>
      </c>
    </row>
    <row r="3" spans="1:14" hidden="1">
      <c r="A3" s="365" t="s">
        <v>113</v>
      </c>
      <c r="B3" s="367">
        <f>IF(AND(B2&gt;=N15,B2&lt;M15),N14,IF(AND(B2&gt;=M15,B2&lt;L15),M14,IF(AND(B2&gt;=L15,B2&lt;K15),L14,IF(AND(B2&gt;=K15,B2&lt;J15),K14,IF(AND(B2&gt;=J15,B2&lt;I15),J14,IF(AND(B2&gt;=I15,B2&lt;H15),I14,IF(AND(B2&gt;=H15,B2&lt;G15),H14,IF(AND(B2&gt;=G15,B2&lt;F15),G14,IF(AND(B2&gt;=F15,B2&lt;E15),F14,IF(AND(B2&gt;=E15,B2&lt;D15),E14,IF(AND(B2&gt;=D15,B2&lt;C15),D14,IF(AND(B2&gt;=C15,B2&lt;B15),C14,IF(B2&gt;=B15,B14,"Нет вариантов")))))))))))))</f>
        <v>3</v>
      </c>
    </row>
    <row r="4" spans="1:14" hidden="1">
      <c r="A4" s="365" t="s">
        <v>114</v>
      </c>
      <c r="B4" s="367">
        <f>IF(B3=B14,B17,IF(B3=C14,C17,IF(B3=D14,D17,IF(B3=E14,E17,IF(B3=F14,F17,IF(B3=G14,G17,IF(B3=H14,H17,IF(B3=I14,I17,IF(B3=J14,J17,IF(B3=K14,K17,IF(B3=L14,L17,IF(B3=M14,M17,IF(B3=N14,N17)))))))))))))</f>
        <v>6</v>
      </c>
    </row>
    <row r="5" spans="1:14" ht="36" hidden="1" customHeight="1">
      <c r="A5" s="365" t="s">
        <v>115</v>
      </c>
      <c r="B5" s="368">
        <f>IF(B4=B17,B19,IF(B4=C17,C19,IF(B4=D17,D19,IF(B4=E17,E19,IF(B4=F17,F19,IF(B4=G17,G19,IF(B4=H17,H19,IF(B4=I17,I19,IF(B4=J17,J19,IF(B4=K17,K19,IF(B4=L17,L19,IF(B4=M17,M19,IF(B4=N17,N19)))))))))))))</f>
        <v>56700</v>
      </c>
    </row>
    <row r="6" spans="1:14" hidden="1"/>
    <row r="7" spans="1:14" hidden="1">
      <c r="A7" s="1786" t="s">
        <v>116</v>
      </c>
      <c r="B7" s="1787"/>
      <c r="C7" s="1787"/>
      <c r="D7" s="1787"/>
      <c r="E7" s="1787"/>
      <c r="F7" s="1787"/>
      <c r="G7" s="1787"/>
      <c r="H7" s="1787"/>
      <c r="I7" s="1787"/>
    </row>
    <row r="8" spans="1:14" hidden="1">
      <c r="A8" s="1787"/>
      <c r="B8" s="1787"/>
      <c r="C8" s="1787"/>
      <c r="D8" s="1787"/>
      <c r="E8" s="1787"/>
      <c r="F8" s="1787"/>
      <c r="G8" s="1787"/>
      <c r="H8" s="1787"/>
      <c r="I8" s="1787"/>
    </row>
    <row r="9" spans="1:14" hidden="1">
      <c r="A9" s="1787"/>
      <c r="B9" s="1787"/>
      <c r="C9" s="1787"/>
      <c r="D9" s="1787"/>
      <c r="E9" s="1787"/>
      <c r="F9" s="1787"/>
      <c r="G9" s="1787"/>
      <c r="H9" s="1787"/>
      <c r="I9" s="1787"/>
    </row>
    <row r="10" spans="1:14" hidden="1">
      <c r="A10" s="1787"/>
      <c r="B10" s="1787"/>
      <c r="C10" s="1787"/>
      <c r="D10" s="1787"/>
      <c r="E10" s="1787"/>
      <c r="F10" s="1787"/>
      <c r="G10" s="1787"/>
      <c r="H10" s="1787"/>
      <c r="I10" s="1787"/>
    </row>
    <row r="11" spans="1:14" hidden="1">
      <c r="A11" s="1787"/>
      <c r="B11" s="1787"/>
      <c r="C11" s="1787"/>
      <c r="D11" s="1787"/>
      <c r="E11" s="1787"/>
      <c r="F11" s="1787"/>
      <c r="G11" s="1787"/>
      <c r="H11" s="1787"/>
      <c r="I11" s="1787"/>
    </row>
    <row r="12" spans="1:14" hidden="1">
      <c r="A12" s="1787"/>
      <c r="B12" s="1787"/>
      <c r="C12" s="1787"/>
      <c r="D12" s="1787"/>
      <c r="E12" s="1787"/>
      <c r="F12" s="1787"/>
      <c r="G12" s="1787"/>
      <c r="H12" s="1787"/>
      <c r="I12" s="1787"/>
    </row>
    <row r="13" spans="1:14" ht="23.4" hidden="1">
      <c r="A13" s="365" t="s">
        <v>117</v>
      </c>
      <c r="B13" s="332">
        <v>1.5</v>
      </c>
      <c r="C13" s="332">
        <v>1.05</v>
      </c>
      <c r="D13" s="332">
        <v>0.83</v>
      </c>
      <c r="E13" s="332">
        <v>0.66</v>
      </c>
      <c r="F13" s="332">
        <v>0.57999999999999996</v>
      </c>
      <c r="G13" s="332">
        <v>0.52</v>
      </c>
      <c r="H13" s="332">
        <v>0.44</v>
      </c>
      <c r="I13" s="332">
        <v>0.38</v>
      </c>
      <c r="J13" s="332">
        <v>0.34</v>
      </c>
      <c r="K13" s="332">
        <v>0.31</v>
      </c>
      <c r="L13" s="332">
        <v>0.28000000000000003</v>
      </c>
      <c r="M13" s="332">
        <v>0.26</v>
      </c>
      <c r="N13" s="332">
        <v>0.25</v>
      </c>
    </row>
    <row r="14" spans="1:14" hidden="1">
      <c r="A14" s="365" t="s">
        <v>113</v>
      </c>
      <c r="B14" s="332">
        <v>3</v>
      </c>
      <c r="C14" s="332">
        <v>4</v>
      </c>
      <c r="D14" s="332">
        <v>5</v>
      </c>
      <c r="E14" s="332">
        <v>6</v>
      </c>
      <c r="F14" s="332">
        <v>7</v>
      </c>
      <c r="G14" s="332">
        <v>8</v>
      </c>
      <c r="H14" s="332">
        <v>9</v>
      </c>
      <c r="I14" s="332">
        <v>10</v>
      </c>
      <c r="J14" s="332">
        <v>11</v>
      </c>
      <c r="K14" s="332">
        <v>12</v>
      </c>
      <c r="L14" s="332">
        <v>13</v>
      </c>
      <c r="M14" s="332">
        <v>14</v>
      </c>
      <c r="N14" s="332">
        <v>15</v>
      </c>
    </row>
    <row r="15" spans="1:14" hidden="1">
      <c r="A15" s="365" t="s">
        <v>118</v>
      </c>
      <c r="B15" s="369">
        <f>B13*$B$1/100</f>
        <v>105000</v>
      </c>
      <c r="C15" s="369">
        <f t="shared" ref="C15:N15" si="0">C13*$B$1/100</f>
        <v>73500</v>
      </c>
      <c r="D15" s="369">
        <f t="shared" si="0"/>
        <v>58100</v>
      </c>
      <c r="E15" s="369">
        <f t="shared" si="0"/>
        <v>46200</v>
      </c>
      <c r="F15" s="369">
        <f t="shared" si="0"/>
        <v>40599.999999999993</v>
      </c>
      <c r="G15" s="369">
        <f t="shared" si="0"/>
        <v>36400</v>
      </c>
      <c r="H15" s="369">
        <f t="shared" si="0"/>
        <v>30800</v>
      </c>
      <c r="I15" s="369">
        <f t="shared" si="0"/>
        <v>26600</v>
      </c>
      <c r="J15" s="369">
        <f t="shared" si="0"/>
        <v>23800</v>
      </c>
      <c r="K15" s="369">
        <f t="shared" si="0"/>
        <v>21700</v>
      </c>
      <c r="L15" s="369">
        <f t="shared" si="0"/>
        <v>19600.000000000004</v>
      </c>
      <c r="M15" s="369">
        <f t="shared" si="0"/>
        <v>18200</v>
      </c>
      <c r="N15" s="369">
        <f t="shared" si="0"/>
        <v>17500</v>
      </c>
    </row>
    <row r="16" spans="1:14" ht="23.4" hidden="1">
      <c r="A16" s="365" t="s">
        <v>119</v>
      </c>
      <c r="B16" s="332">
        <v>0.81</v>
      </c>
      <c r="C16" s="332">
        <v>0.7</v>
      </c>
      <c r="D16" s="332">
        <v>0.62</v>
      </c>
      <c r="E16" s="332">
        <v>0.56000000000000005</v>
      </c>
      <c r="F16" s="332">
        <v>0.51</v>
      </c>
      <c r="G16" s="332">
        <v>0.46</v>
      </c>
      <c r="H16" s="332">
        <v>0.43</v>
      </c>
      <c r="I16" s="332">
        <v>0.38</v>
      </c>
      <c r="J16" s="332">
        <v>0.34</v>
      </c>
      <c r="K16" s="332">
        <v>0.31</v>
      </c>
      <c r="L16" s="332">
        <v>0.28000000000000003</v>
      </c>
      <c r="M16" s="332">
        <v>0.26</v>
      </c>
      <c r="N16" s="332">
        <v>0.25</v>
      </c>
    </row>
    <row r="17" spans="1:14" hidden="1">
      <c r="A17" s="365" t="s">
        <v>114</v>
      </c>
      <c r="B17" s="332">
        <v>6</v>
      </c>
      <c r="C17" s="332">
        <v>7</v>
      </c>
      <c r="D17" s="332">
        <v>8</v>
      </c>
      <c r="E17" s="332">
        <v>9</v>
      </c>
      <c r="F17" s="332">
        <v>10</v>
      </c>
      <c r="G17" s="332">
        <v>11</v>
      </c>
      <c r="H17" s="332">
        <v>12</v>
      </c>
      <c r="I17" s="332">
        <v>14</v>
      </c>
      <c r="J17" s="332">
        <v>16</v>
      </c>
      <c r="K17" s="332">
        <v>18</v>
      </c>
      <c r="L17" s="332">
        <v>21</v>
      </c>
      <c r="M17" s="332">
        <v>23</v>
      </c>
      <c r="N17" s="332">
        <v>25</v>
      </c>
    </row>
    <row r="18" spans="1:14" hidden="1">
      <c r="A18" s="365" t="s">
        <v>120</v>
      </c>
      <c r="B18" s="370">
        <v>0.05</v>
      </c>
      <c r="C18" s="370">
        <v>4.8000000000000001E-2</v>
      </c>
      <c r="D18" s="370">
        <v>4.4999999999999998E-2</v>
      </c>
      <c r="E18" s="370">
        <v>4.2000000000000003E-2</v>
      </c>
      <c r="F18" s="370">
        <v>0.04</v>
      </c>
      <c r="G18" s="370">
        <v>3.7999999999999999E-2</v>
      </c>
      <c r="H18" s="370">
        <v>3.6999999999999998E-2</v>
      </c>
      <c r="I18" s="370">
        <v>3.5000000000000003E-2</v>
      </c>
      <c r="J18" s="370">
        <v>3.5000000000000003E-2</v>
      </c>
      <c r="K18" s="370">
        <v>3.5000000000000003E-2</v>
      </c>
      <c r="L18" s="370">
        <v>3.5000000000000003E-2</v>
      </c>
      <c r="M18" s="370">
        <v>3.5000000000000003E-2</v>
      </c>
      <c r="N18" s="370">
        <v>3.5000000000000003E-2</v>
      </c>
    </row>
    <row r="19" spans="1:14" hidden="1">
      <c r="A19" s="365" t="s">
        <v>121</v>
      </c>
      <c r="B19" s="369">
        <f>B16*$B$1/100</f>
        <v>56700</v>
      </c>
      <c r="C19" s="369">
        <f t="shared" ref="C19:N19" si="1">C16*$B$1/100</f>
        <v>49000</v>
      </c>
      <c r="D19" s="369">
        <f t="shared" si="1"/>
        <v>43400</v>
      </c>
      <c r="E19" s="369">
        <f t="shared" si="1"/>
        <v>39200.000000000007</v>
      </c>
      <c r="F19" s="369">
        <f t="shared" si="1"/>
        <v>35700</v>
      </c>
      <c r="G19" s="369">
        <f t="shared" si="1"/>
        <v>32200</v>
      </c>
      <c r="H19" s="369">
        <f t="shared" si="1"/>
        <v>30100</v>
      </c>
      <c r="I19" s="369">
        <f t="shared" si="1"/>
        <v>26600</v>
      </c>
      <c r="J19" s="369">
        <f t="shared" si="1"/>
        <v>23800</v>
      </c>
      <c r="K19" s="369">
        <f t="shared" si="1"/>
        <v>21700</v>
      </c>
      <c r="L19" s="369">
        <f t="shared" si="1"/>
        <v>19600.000000000004</v>
      </c>
      <c r="M19" s="369">
        <f t="shared" si="1"/>
        <v>18200</v>
      </c>
      <c r="N19" s="369">
        <f t="shared" si="1"/>
        <v>17500</v>
      </c>
    </row>
    <row r="20" spans="1:14" hidden="1">
      <c r="B20" s="203"/>
    </row>
    <row r="21" spans="1:14" hidden="1">
      <c r="A21" s="1788" t="s">
        <v>122</v>
      </c>
      <c r="B21" s="1788"/>
      <c r="C21" s="371" t="s">
        <v>123</v>
      </c>
    </row>
    <row r="22" spans="1:14" ht="15.75" hidden="1" customHeight="1">
      <c r="A22" s="1785" t="s">
        <v>124</v>
      </c>
      <c r="B22" s="1785"/>
      <c r="C22" s="372">
        <v>5000</v>
      </c>
    </row>
    <row r="23" spans="1:14" ht="15" hidden="1" customHeight="1">
      <c r="A23" s="1785" t="s">
        <v>125</v>
      </c>
      <c r="B23" s="1785"/>
      <c r="C23" s="372">
        <f>((B1*1.1)-B1/2)*0.2%</f>
        <v>8400.0000000000018</v>
      </c>
    </row>
    <row r="24" spans="1:14" ht="15" hidden="1" customHeight="1">
      <c r="A24" s="1785" t="s">
        <v>126</v>
      </c>
      <c r="B24" s="1785"/>
      <c r="C24" s="372">
        <f>((B1*1.1)-B1/2)*0.2%</f>
        <v>8400.0000000000018</v>
      </c>
      <c r="D24" s="215" t="s">
        <v>127</v>
      </c>
      <c r="E24" s="215"/>
      <c r="F24" s="215"/>
      <c r="G24" s="215"/>
      <c r="H24" s="215"/>
    </row>
    <row r="25" spans="1:14" ht="33" hidden="1" customHeight="1">
      <c r="A25" s="1785" t="s">
        <v>128</v>
      </c>
      <c r="B25" s="1785"/>
      <c r="C25" s="372">
        <f>IF(B1*0.005&gt;100000,100000,B1*0.005)</f>
        <v>35000</v>
      </c>
    </row>
    <row r="26" spans="1:14" ht="32.25" hidden="1" customHeight="1">
      <c r="A26" s="1785" t="s">
        <v>129</v>
      </c>
      <c r="B26" s="1785"/>
      <c r="C26" s="372">
        <f>IF(B1*0.005&gt;50000,50000,B1*0.005)</f>
        <v>35000</v>
      </c>
      <c r="D26" s="1785" t="s">
        <v>130</v>
      </c>
      <c r="E26" s="1785"/>
      <c r="F26" s="1785"/>
      <c r="G26" s="1785"/>
      <c r="H26" s="372">
        <f>IF(B1*0.003&lt;5000,B1*0.003,5000)</f>
        <v>5000</v>
      </c>
    </row>
    <row r="27" spans="1:14" ht="15.75" hidden="1" customHeight="1">
      <c r="A27" s="1788" t="s">
        <v>131</v>
      </c>
      <c r="B27" s="1788"/>
      <c r="C27" s="373">
        <f>SUM(C22:C26)</f>
        <v>91800</v>
      </c>
      <c r="D27" s="1789" t="s">
        <v>131</v>
      </c>
      <c r="E27" s="1789"/>
      <c r="F27" s="1789"/>
      <c r="G27" s="1789"/>
      <c r="H27" s="373">
        <f>C22+C23+C24+C25+H26</f>
        <v>61800</v>
      </c>
    </row>
    <row r="28" spans="1:14" ht="18.75" customHeight="1">
      <c r="A28" s="219" t="s">
        <v>160</v>
      </c>
      <c r="B28" s="216"/>
      <c r="C28" s="217"/>
      <c r="D28" s="218"/>
      <c r="E28" s="218"/>
      <c r="F28" s="218"/>
      <c r="G28" s="218"/>
      <c r="H28" s="217"/>
    </row>
    <row r="29" spans="1:14" ht="15.75" customHeight="1">
      <c r="A29" s="216"/>
      <c r="B29" s="216"/>
      <c r="C29" s="217"/>
      <c r="D29" s="218"/>
      <c r="E29" s="218"/>
      <c r="F29" s="218"/>
      <c r="G29" s="218"/>
      <c r="H29" s="217"/>
    </row>
    <row r="30" spans="1:14" ht="9.75" customHeight="1">
      <c r="A30" s="188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</row>
    <row r="31" spans="1:14" ht="15" customHeight="1">
      <c r="A31" s="518" t="s">
        <v>133</v>
      </c>
      <c r="B31" s="519">
        <f ca="1">TODAY()</f>
        <v>45971</v>
      </c>
      <c r="C31" s="520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7"/>
    </row>
    <row r="32" spans="1:14" ht="16.5" customHeight="1">
      <c r="A32" s="518" t="s">
        <v>134</v>
      </c>
      <c r="B32" s="521">
        <v>44691</v>
      </c>
      <c r="C32" s="520"/>
      <c r="D32" s="188"/>
      <c r="E32" s="188"/>
      <c r="F32" s="188"/>
      <c r="G32" s="188"/>
      <c r="H32" s="188" t="s">
        <v>161</v>
      </c>
      <c r="I32" s="188"/>
      <c r="J32" s="188"/>
      <c r="K32" s="188"/>
      <c r="L32" s="188"/>
      <c r="M32" s="188"/>
      <c r="N32" s="187"/>
    </row>
    <row r="33" spans="1:14" ht="15.75" customHeight="1">
      <c r="A33" s="518" t="s">
        <v>136</v>
      </c>
      <c r="B33" s="522">
        <v>0</v>
      </c>
      <c r="C33" s="523"/>
      <c r="D33" s="524"/>
      <c r="E33" s="524"/>
      <c r="F33" s="188"/>
      <c r="G33" s="188"/>
      <c r="H33" s="188"/>
      <c r="I33" s="188"/>
      <c r="J33" s="188"/>
      <c r="K33" s="188" t="s">
        <v>162</v>
      </c>
      <c r="L33" s="188"/>
      <c r="M33" s="188"/>
      <c r="N33" s="187"/>
    </row>
    <row r="34" spans="1:14" ht="13.2">
      <c r="A34" s="525"/>
      <c r="B34" s="526"/>
      <c r="C34" s="188"/>
      <c r="D34" s="527" t="s">
        <v>163</v>
      </c>
      <c r="E34" s="528">
        <f>E53</f>
        <v>183750</v>
      </c>
      <c r="F34" s="529">
        <f>E119</f>
        <v>52500</v>
      </c>
      <c r="G34" s="529">
        <f>E34+F34</f>
        <v>236250</v>
      </c>
      <c r="H34" s="188"/>
      <c r="I34" s="530"/>
      <c r="J34" s="530"/>
      <c r="K34" s="188"/>
      <c r="L34" s="188" t="s">
        <v>164</v>
      </c>
      <c r="M34" s="188">
        <f>((36*G34)+(108*G38))/2.58831</f>
        <v>12118502.034145834</v>
      </c>
      <c r="N34" s="188"/>
    </row>
    <row r="35" spans="1:14" ht="26.4">
      <c r="A35" s="531" t="s">
        <v>111</v>
      </c>
      <c r="B35" s="532">
        <v>30000000</v>
      </c>
      <c r="C35" s="533" t="s">
        <v>138</v>
      </c>
      <c r="D35" s="527" t="s">
        <v>165</v>
      </c>
      <c r="E35" s="534">
        <f>B57</f>
        <v>255150.00000000003</v>
      </c>
      <c r="F35" s="535">
        <f>B123</f>
        <v>51030.000000000007</v>
      </c>
      <c r="G35" s="535">
        <f>F35+E35</f>
        <v>306180.00000000006</v>
      </c>
      <c r="H35" s="188"/>
      <c r="I35" s="530"/>
      <c r="J35" s="530"/>
      <c r="K35" s="188"/>
      <c r="L35" s="188" t="s">
        <v>166</v>
      </c>
      <c r="M35" s="188">
        <f>((36*G34)+(96*G37))/2.6382699995</f>
        <v>11751473.505697194</v>
      </c>
      <c r="N35" s="188"/>
    </row>
    <row r="36" spans="1:14" ht="15.75" customHeight="1">
      <c r="A36" s="531" t="s">
        <v>167</v>
      </c>
      <c r="B36" s="536">
        <f>B35*1.05</f>
        <v>31500000</v>
      </c>
      <c r="C36" s="188"/>
      <c r="D36" s="527" t="s">
        <v>168</v>
      </c>
      <c r="E36" s="529">
        <f>C57</f>
        <v>220499.99999999997</v>
      </c>
      <c r="F36" s="529">
        <f>C123</f>
        <v>44099.999999999993</v>
      </c>
      <c r="G36" s="529">
        <f>F36+E36</f>
        <v>264599.99999999994</v>
      </c>
      <c r="H36" s="537"/>
      <c r="I36" s="538" t="s">
        <v>169</v>
      </c>
      <c r="J36" s="538">
        <f>B36*30%</f>
        <v>9450000</v>
      </c>
      <c r="K36" s="188"/>
      <c r="L36" s="539" t="s">
        <v>170</v>
      </c>
      <c r="M36" s="539">
        <f>((36*G34)+(84*G36))/2.677852</f>
        <v>11476138.337742338</v>
      </c>
      <c r="N36" s="188"/>
    </row>
    <row r="37" spans="1:14" ht="15.6" customHeight="1">
      <c r="A37" s="531" t="s">
        <v>139</v>
      </c>
      <c r="B37" s="536">
        <f>B36/2</f>
        <v>15750000</v>
      </c>
      <c r="C37" s="188"/>
      <c r="D37" s="527" t="s">
        <v>171</v>
      </c>
      <c r="E37" s="535">
        <f>D57</f>
        <v>195300</v>
      </c>
      <c r="F37" s="535">
        <f>D123</f>
        <v>39060</v>
      </c>
      <c r="G37" s="535">
        <f>F37+E37</f>
        <v>234360</v>
      </c>
      <c r="H37" s="188"/>
      <c r="I37" s="540" t="s">
        <v>172</v>
      </c>
      <c r="J37" s="540">
        <f>B36*20%</f>
        <v>6300000</v>
      </c>
      <c r="K37" s="188"/>
      <c r="L37" s="540" t="s">
        <v>173</v>
      </c>
      <c r="M37" s="540">
        <f>((36*G34)+(72*G35))/2.705321</f>
        <v>11292545.320869502</v>
      </c>
      <c r="N37" s="188"/>
    </row>
    <row r="38" spans="1:14" ht="26.4" hidden="1" customHeight="1">
      <c r="A38" s="541"/>
      <c r="B38" s="542"/>
      <c r="C38" s="188"/>
      <c r="D38" s="543" t="s">
        <v>173</v>
      </c>
      <c r="E38" s="543">
        <f>E57</f>
        <v>176400.00000000003</v>
      </c>
      <c r="F38" s="543">
        <f>E123</f>
        <v>35280.000000000007</v>
      </c>
      <c r="G38" s="543">
        <f>E38+F38</f>
        <v>211680.00000000003</v>
      </c>
      <c r="H38" s="188"/>
      <c r="I38" s="544" t="s">
        <v>174</v>
      </c>
      <c r="J38" s="544">
        <f>(B36+J37)/2/69.9%</f>
        <v>27038626.609442059</v>
      </c>
      <c r="K38" s="188"/>
      <c r="L38" s="188"/>
      <c r="M38" s="188"/>
      <c r="N38" s="188"/>
    </row>
    <row r="39" spans="1:14" ht="15.75" hidden="1" customHeight="1">
      <c r="A39" s="545" t="s">
        <v>141</v>
      </c>
      <c r="B39" s="542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</row>
    <row r="40" spans="1:14" ht="12.75" hidden="1" customHeight="1">
      <c r="A40" s="188"/>
      <c r="B40" s="546">
        <f ca="1">B41/12+B44</f>
        <v>7.666666666666667</v>
      </c>
      <c r="C40" s="546">
        <f t="shared" ref="C40:N40" ca="1" si="2">C41/12+C44</f>
        <v>9</v>
      </c>
      <c r="D40" s="546">
        <f t="shared" ca="1" si="2"/>
        <v>10.5</v>
      </c>
      <c r="E40" s="546">
        <f t="shared" ca="1" si="2"/>
        <v>11.916666666666666</v>
      </c>
      <c r="F40" s="546">
        <f t="shared" ca="1" si="2"/>
        <v>13.416666666666666</v>
      </c>
      <c r="G40" s="546">
        <f t="shared" ca="1" si="2"/>
        <v>15</v>
      </c>
      <c r="H40" s="546">
        <f t="shared" ca="1" si="2"/>
        <v>16.416666666666668</v>
      </c>
      <c r="I40" s="546">
        <f t="shared" ca="1" si="2"/>
        <v>18.666666666666668</v>
      </c>
      <c r="J40" s="546">
        <f t="shared" ca="1" si="2"/>
        <v>21.166666666666668</v>
      </c>
      <c r="K40" s="546">
        <f t="shared" ca="1" si="2"/>
        <v>23.5</v>
      </c>
      <c r="L40" s="546">
        <f t="shared" ca="1" si="2"/>
        <v>26.833333333333332</v>
      </c>
      <c r="M40" s="546">
        <f t="shared" ca="1" si="2"/>
        <v>29.333333333333332</v>
      </c>
      <c r="N40" s="546">
        <f t="shared" ca="1" si="2"/>
        <v>32</v>
      </c>
    </row>
    <row r="41" spans="1:14" ht="30" hidden="1" customHeight="1">
      <c r="A41" s="547" t="s">
        <v>142</v>
      </c>
      <c r="B41" s="540">
        <f ca="1">ROUNDUP(IF((1080-DAYS360(B32,B31,TRUE))/360&lt;LOG((B36*16/1000-B33+B36/2)/(B36/2),1.02),LOG((B36*16/1000-B33+B36/2)/(B36/2),1.02)*12,(1080-DAYS360(B32,B31,TRUE))/30),0)</f>
        <v>20</v>
      </c>
      <c r="C41" s="540">
        <f ca="1">ROUNDUP(IF((1080-DAYS360(B32,B31,TRUE))/360&lt;LOG((B36*20/1000-B33+B36/2)/(B36/2),1.02),LOG((B36*20/1000-B33+B36/2)/(B36/2),1.02)*12,(1080-DAYS360(B32,B31,TRUE))/30),0)</f>
        <v>24</v>
      </c>
      <c r="D41" s="540">
        <f ca="1">ROUNDUP(IF((1080-DAYS360(B32,B31,TRUE))/360&lt;LOG((B36*25/1000-B33+B36/2)/(B36/2),1.02),LOG((B36*25/1000-B33+B36/2)/(B36/2),1.02)*12,(1080-DAYS360(B32,B31,TRUE))/30),0)</f>
        <v>30</v>
      </c>
      <c r="E41" s="540">
        <f ca="1">ROUNDUP(IF((1080-DAYS360(B32,B31,TRUE))/360&lt;LOG((B36*29/1000-B33+B36/2)/(B36/2),1.02),LOG((B36*29/1000-B33+B36/2)/(B36/2),1.02)*12,(1080-DAYS360(B32,B31,TRUE))/30),0)</f>
        <v>35</v>
      </c>
      <c r="F41" s="540">
        <f ca="1">ROUNDUP(IF((1080-DAYS360(B32,B31,TRUE))/360&lt;LOG((B36*35/1000-B33+B36/2)/(B36/2),1.02),LOG((B36*35/1000-B33+B36/2)/(B36/2),1.02)*12,(1080-DAYS360(B32,B31,TRUE))/30),0)</f>
        <v>41</v>
      </c>
      <c r="G41" s="540">
        <f ca="1">ROUNDUP(IF((1080-DAYS360(B32,B31,TRUE))/360&lt;LOG((B36*41/1000-B33+B36/2)/(B36/2),1.02),LOG((B36*41/1000-B33+B36/2)/(B36/2),1.02)*12,(1080-DAYS360(B32,B31,TRUE))/30),0)</f>
        <v>48</v>
      </c>
      <c r="H41" s="540">
        <f ca="1">ROUNDUP(IF((1080-DAYS360(B32,B31,TRUE))/360&lt;LOG((B36*45/1000-B33+B36/2)/(B36/2),1.02),LOG((B36*45/1000-B33+B36/2)/(B36/2),1.02)*12,(1080-DAYS360(B32,B31,TRUE))/30),0)</f>
        <v>53</v>
      </c>
      <c r="I41" s="540">
        <f ca="1">ROUNDUP(IF((1080-DAYS360(B32,B31,TRUE))/360&lt;LOG((B36*48/1000-B33+B36/2)/(B36/2),1.02),LOG((B36*48/1000-B33+B36/2)/(B36/2),1.02)*12,(1080-DAYS360(B32,B31,TRUE))/30),0)</f>
        <v>56</v>
      </c>
      <c r="J41" s="540">
        <f ca="1">ROUNDUP(IF((1080-DAYS360(B32,B31,TRUE))/360&lt;LOG((B36*53/1000-B33+B36/2)/(B36/2),1.02),LOG((B36*53/1000-B33+B36/2)/(B36/2),1.02)*12,(1080-DAYS360(B32,B31,TRUE))/30),0)</f>
        <v>62</v>
      </c>
      <c r="K41" s="540">
        <f ca="1">ROUNDUP(IF((1080-DAYS360(B32,B31,TRUE))/360&lt;LOG((B36*57/1000-B33+B36/2)/(B36/2),1.02),LOG((B36*57/1000-B33+B36/2)/(B36/2),1.02)*12,(1080-DAYS360(B32,B31,TRUE))/30),0)</f>
        <v>66</v>
      </c>
      <c r="L41" s="540">
        <f ca="1">ROUNDUP(IF((1080-DAYS360(B32,B31,TRUE))/360&lt;LOG((B36*61/1000-B33+B36/2)/(B36/2),1.02),LOG((B36*61/1000-B33+B36/2)/(B36/2),1.02)*12,(1080-DAYS360(B32,B31,TRUE))/30),0)</f>
        <v>70</v>
      </c>
      <c r="M41" s="540">
        <f ca="1">ROUNDUP(IF((1080-DAYS360(B32,B31,TRUE))/360&lt;LOG((B36*66/1000-B33+B36/2)/(B36/2),1.02),LOG((B36*66/1000-B33+B36/2)/(B36/2),1.02)*12,(1080-DAYS360(B32,B31,TRUE))/30),0)</f>
        <v>76</v>
      </c>
      <c r="N41" s="540">
        <f ca="1">ROUNDUP(IF((1080-DAYS360(B32,B31,TRUE))/360&lt;LOG((B36*74/1000-B33+B36/2)/(B36/2),1.02),LOG((B36*74/1000-B33+B36/2)/(B36/2),1.02)*12,(1080-DAYS360(B32,B31,TRUE))/30),0)</f>
        <v>84</v>
      </c>
    </row>
    <row r="42" spans="1:14" ht="28.95" hidden="1" customHeight="1">
      <c r="A42" s="547" t="s">
        <v>143</v>
      </c>
      <c r="B42" s="1779">
        <v>7.0000000000000007E-2</v>
      </c>
      <c r="C42" s="1780"/>
      <c r="D42" s="1780"/>
      <c r="E42" s="1780"/>
      <c r="F42" s="1780"/>
      <c r="G42" s="1780"/>
      <c r="H42" s="1780"/>
      <c r="I42" s="1780"/>
      <c r="J42" s="1780"/>
      <c r="K42" s="1780"/>
      <c r="L42" s="1780"/>
      <c r="M42" s="1780"/>
      <c r="N42" s="1781"/>
    </row>
    <row r="43" spans="1:14" ht="30" hidden="1" customHeight="1">
      <c r="A43" s="547" t="s">
        <v>144</v>
      </c>
      <c r="B43" s="544">
        <f>(B36*(B42/12))/(1-POWER(1/(1+B42/12),B44*12))</f>
        <v>537043.70386703964</v>
      </c>
      <c r="C43" s="544">
        <f>(B36*(B42/12))/(1-POWER(1/(1+B42/12),C44*12))</f>
        <v>475419.41943896306</v>
      </c>
      <c r="D43" s="544">
        <f>(B36*(B42/12))/(1-POWER(1/(1+B42/12),D44*12))</f>
        <v>429462.08803584665</v>
      </c>
      <c r="E43" s="544">
        <f>(B36*(B42/12))/(1-POWER(1/(1+B42/12),E44*12))</f>
        <v>393947.71272267617</v>
      </c>
      <c r="F43" s="544">
        <f>(B36*(B42/12))/(1-POWER(1/(1+B42/12),F44*12))</f>
        <v>365741.70953866385</v>
      </c>
      <c r="G43" s="544">
        <f>(B36*(B42/12))/(1-POWER(1/(1+B42/12),G44*12))</f>
        <v>342849.17947803997</v>
      </c>
      <c r="H43" s="544">
        <f>(B36*(B42/12))/(1-POWER(1/(1+B42/12),H44*12))</f>
        <v>323940.0449288669</v>
      </c>
      <c r="I43" s="544">
        <f>(B36*(B42/12))/(1-POWER(1/(1+B42/12),I44*12))</f>
        <v>294651.17066531832</v>
      </c>
      <c r="J43" s="544">
        <f>(B36*(B42/12))/(1-POWER(1/(1+B42/12),J44*12))</f>
        <v>273170.52635692753</v>
      </c>
      <c r="K43" s="544">
        <f>(B36*(B42/12))/(1-POWER(1/(1+B42/12),K44*12))</f>
        <v>256883.18378811641</v>
      </c>
      <c r="L43" s="544">
        <f>(B36*(B42/12))/(1-POWER(1/(1+B42/12),L44*12))</f>
        <v>238918.58969135245</v>
      </c>
      <c r="M43" s="544">
        <f>(B36*(B42/12))/(1-POWER(1/(1+B42/12),M44*12))</f>
        <v>229924.55476117515</v>
      </c>
      <c r="N43" s="544">
        <f>(B36*(B42/12))/(1-POWER(1/(1+B42/12),N44*12))</f>
        <v>222635.44714165328</v>
      </c>
    </row>
    <row r="44" spans="1:14" ht="15" hidden="1" customHeight="1">
      <c r="A44" s="547" t="s">
        <v>114</v>
      </c>
      <c r="B44" s="540">
        <v>6</v>
      </c>
      <c r="C44" s="540">
        <v>7</v>
      </c>
      <c r="D44" s="540">
        <v>8</v>
      </c>
      <c r="E44" s="540">
        <v>9</v>
      </c>
      <c r="F44" s="540">
        <v>10</v>
      </c>
      <c r="G44" s="540">
        <v>11</v>
      </c>
      <c r="H44" s="540">
        <v>12</v>
      </c>
      <c r="I44" s="540">
        <v>14</v>
      </c>
      <c r="J44" s="540">
        <v>16</v>
      </c>
      <c r="K44" s="540">
        <v>18</v>
      </c>
      <c r="L44" s="540">
        <v>21</v>
      </c>
      <c r="M44" s="540">
        <v>23</v>
      </c>
      <c r="N44" s="540">
        <v>25</v>
      </c>
    </row>
    <row r="45" spans="1:14" ht="15" hidden="1" customHeight="1">
      <c r="A45" s="547" t="s">
        <v>120</v>
      </c>
      <c r="B45" s="548">
        <v>0.05</v>
      </c>
      <c r="C45" s="548">
        <v>4.8000000000000001E-2</v>
      </c>
      <c r="D45" s="548">
        <v>4.4999999999999998E-2</v>
      </c>
      <c r="E45" s="548">
        <v>4.2000000000000003E-2</v>
      </c>
      <c r="F45" s="548">
        <v>0.04</v>
      </c>
      <c r="G45" s="548">
        <v>3.7999999999999999E-2</v>
      </c>
      <c r="H45" s="548">
        <v>3.6999999999999998E-2</v>
      </c>
      <c r="I45" s="548">
        <v>3.5000000000000003E-2</v>
      </c>
      <c r="J45" s="548">
        <v>3.5000000000000003E-2</v>
      </c>
      <c r="K45" s="548">
        <v>3.5000000000000003E-2</v>
      </c>
      <c r="L45" s="548">
        <v>3.5000000000000003E-2</v>
      </c>
      <c r="M45" s="548">
        <v>3.5000000000000003E-2</v>
      </c>
      <c r="N45" s="548">
        <v>3.5000000000000003E-2</v>
      </c>
    </row>
    <row r="46" spans="1:14" ht="30" hidden="1" customHeight="1">
      <c r="A46" s="547" t="s">
        <v>145</v>
      </c>
      <c r="B46" s="549">
        <f ca="1">(B43*((1-1/POWER(1+B42/12,72-B41))/(B42/12))-$B$36/2-16*($B$36/1000)-IF(B41&gt;12,50000,0))*(B45/12)/(1-POWER(1/(1+B45/12),B44*12))</f>
        <v>124402.6760391828</v>
      </c>
      <c r="C46" s="549">
        <f ca="1">(C43*((1-1/POWER(1+B42/12,C44*12-C41))/(B42/12))-$B$36/2-20*($B$36/1000)-IF(C41&gt;24,100000,0))*(C45/12)/(1-POWER(1/(1+C45/12),C44*12))</f>
        <v>107120.92360755875</v>
      </c>
      <c r="D46" s="549">
        <f ca="1">(D43*((1-1/POWER(1+B42/12,D44*12-D41))/(B42/12))-$B$36/2-25*($B$36/1000)-IF(D41&gt;24,100000,0))*(D45/12)/(1-POWER(1/(1+D45/12),D44*12))</f>
        <v>84879.500116614392</v>
      </c>
      <c r="E46" s="549">
        <f ca="1">(E43*((1-1/POWER(1+B42/12,E44*12-E41))/(B42/12))-$B$36/2-29*($B$36/1000)-100000)*(E45/12)/(1-POWER(1/(1+E45/12),E44*12))</f>
        <v>73503.114388198577</v>
      </c>
      <c r="F46" s="549">
        <f ca="1">(F43*((1-1/POWER(1+B42/12,F44*12-F41))/(B42/12))-$B$36/2-35*($B$36/1000)-IF(F41&gt;24,100000,0))*(F45/12)/(1-POWER(1/(1+F45/12),F44*12))</f>
        <v>62219.956607185944</v>
      </c>
      <c r="G46" s="549">
        <f ca="1">(G43*((1-1/POWER(1+B42/12,G44*12-G41))/(B42/12))-$B$36/2-41*($B$36/1000)-IF(G41&gt;24,100000,0))*(G45/12)/(1-POWER(1/(1+G45/12),G44*12))</f>
        <v>51738.709106527531</v>
      </c>
      <c r="H46" s="549">
        <f ca="1">(H43*((1-1/POWER(1+B42/12,H44*12-H41))/(B42/12))-$B$36/2-45*($B$36/1000)-IF(H41&gt;24,100000,0))*(H45/12)/(1-POWER(1/(1+H45/12),H44*12))</f>
        <v>47831.741170223351</v>
      </c>
      <c r="I46" s="549">
        <f ca="1">(I43*((1-1/POWER(1+B42/12,I44*12-I41))/(B42/12))-$B$36/2-48*($B$36/1000)-IF(I41&gt;24,100000,0))*(I45/12)/(1-POWER(1/(1+I45/12),I44*12))</f>
        <v>51393.490521439264</v>
      </c>
      <c r="J46" s="549">
        <f ca="1">(J43*((1-1/POWER(1+B42/12,J44*12-J41))/(B42/12))-$B$36/2-53*($B$36/1000)-IF(J41&gt;24,100000,0))*(J45/12)/(1-POWER(1/(1+J45/12),J44*12))</f>
        <v>49874.970658996957</v>
      </c>
      <c r="K46" s="549">
        <f ca="1">(K43*((1-1/POWER(1+B42/12,K44*12-K41))/(B42/12))-$B$36/2-57*($B$36/1000)-IF(K41&gt;24,100000,0))*(K45/12)/(1-POWER(1/(1+K45/12),K44*12))</f>
        <v>49894.756471848326</v>
      </c>
      <c r="L46" s="549">
        <f ca="1">(L43*((1-1/POWER(1+B42/12,L44*12-L41))/(B42/12))-$B$36/2-61*($B$36/1000)-IF(L41&gt;24,100000,0))*(L45/12)/(1-POWER(1/(1+L45/12),L44*12))</f>
        <v>50347.316534743433</v>
      </c>
      <c r="M46" s="549">
        <f ca="1">(M43*((1-1/POWER(1+B42/12,M44*12-M41))/(B42/12))-$B$36/2-66*($B$36/1000)-IF(M41&gt;12,50000,0))*(M45/12)/(1-POWER(1/(1+M45/12),M44*12))</f>
        <v>48686.831811624725</v>
      </c>
      <c r="N46" s="549">
        <f ca="1">(N43*((1-1/POWER(1+B42/12,N44*12-N41))/(B42/12))-$B$36/2-74*($B$36/1000)-IF(N41&gt;12,50000,0))*(N45/12)/(1-POWER(1/(1+N45/12),N44*12))</f>
        <v>45904.234445816663</v>
      </c>
    </row>
    <row r="47" spans="1:14" ht="15" hidden="1" customHeight="1">
      <c r="A47" s="547" t="s">
        <v>146</v>
      </c>
      <c r="B47" s="549">
        <f ca="1">B43*B41+B46*B44*12+$B$36/2-$B$36</f>
        <v>3947866.7521619499</v>
      </c>
      <c r="C47" s="549">
        <f t="shared" ref="C47:N47" ca="1" si="3">C43*C41+C46*C44*12+$B$36/2-$B$36</f>
        <v>4658223.6495700479</v>
      </c>
      <c r="D47" s="549">
        <f t="shared" ca="1" si="3"/>
        <v>5282294.6522703767</v>
      </c>
      <c r="E47" s="549">
        <f t="shared" ca="1" si="3"/>
        <v>5976506.2992191091</v>
      </c>
      <c r="F47" s="549">
        <f t="shared" ca="1" si="3"/>
        <v>6711804.8839475289</v>
      </c>
      <c r="G47" s="549">
        <f t="shared" ca="1" si="3"/>
        <v>7536270.2170075551</v>
      </c>
      <c r="H47" s="549">
        <f t="shared" ca="1" si="3"/>
        <v>8306593.109742105</v>
      </c>
      <c r="I47" s="549">
        <f t="shared" ca="1" si="3"/>
        <v>9384571.9648596197</v>
      </c>
      <c r="J47" s="549">
        <f t="shared" ca="1" si="3"/>
        <v>10762567.000656918</v>
      </c>
      <c r="K47" s="549">
        <f t="shared" ca="1" si="3"/>
        <v>11981557.527934924</v>
      </c>
      <c r="L47" s="549">
        <f t="shared" ca="1" si="3"/>
        <v>13661825.045150019</v>
      </c>
      <c r="M47" s="549">
        <f t="shared" ca="1" si="3"/>
        <v>15161831.741857737</v>
      </c>
      <c r="N47" s="549">
        <f t="shared" ca="1" si="3"/>
        <v>16722647.893643871</v>
      </c>
    </row>
    <row r="48" spans="1:14" ht="12.75" hidden="1" customHeight="1">
      <c r="A48" s="188"/>
      <c r="B48" s="188">
        <f>B44*12</f>
        <v>72</v>
      </c>
      <c r="C48" s="188">
        <f t="shared" ref="C48:N48" si="4">C44*12</f>
        <v>84</v>
      </c>
      <c r="D48" s="188">
        <f t="shared" si="4"/>
        <v>96</v>
      </c>
      <c r="E48" s="188">
        <f t="shared" si="4"/>
        <v>108</v>
      </c>
      <c r="F48" s="188">
        <f t="shared" si="4"/>
        <v>120</v>
      </c>
      <c r="G48" s="188">
        <f t="shared" si="4"/>
        <v>132</v>
      </c>
      <c r="H48" s="188">
        <f t="shared" si="4"/>
        <v>144</v>
      </c>
      <c r="I48" s="188">
        <f t="shared" si="4"/>
        <v>168</v>
      </c>
      <c r="J48" s="188">
        <f t="shared" si="4"/>
        <v>192</v>
      </c>
      <c r="K48" s="188">
        <f t="shared" si="4"/>
        <v>216</v>
      </c>
      <c r="L48" s="188">
        <f t="shared" si="4"/>
        <v>252</v>
      </c>
      <c r="M48" s="188">
        <f t="shared" si="4"/>
        <v>276</v>
      </c>
      <c r="N48" s="188">
        <f t="shared" si="4"/>
        <v>300</v>
      </c>
    </row>
    <row r="49" spans="1:14" ht="13.2" hidden="1">
      <c r="A49" s="545" t="s">
        <v>147</v>
      </c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</row>
    <row r="50" spans="1:14" ht="13.2" hidden="1">
      <c r="A50" s="188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</row>
    <row r="51" spans="1:14" ht="13.2" hidden="1">
      <c r="A51" s="547" t="s">
        <v>142</v>
      </c>
      <c r="B51" s="540">
        <f ca="1">B41</f>
        <v>20</v>
      </c>
      <c r="C51" s="540">
        <f ca="1">C41</f>
        <v>24</v>
      </c>
      <c r="D51" s="540">
        <f ca="1">D41</f>
        <v>30</v>
      </c>
      <c r="E51" s="540">
        <f ca="1">E41</f>
        <v>35</v>
      </c>
      <c r="F51" s="540"/>
      <c r="G51" s="540"/>
      <c r="H51" s="540"/>
      <c r="I51" s="540"/>
      <c r="J51" s="540"/>
      <c r="K51" s="540"/>
      <c r="L51" s="540"/>
      <c r="M51" s="540"/>
      <c r="N51" s="540"/>
    </row>
    <row r="52" spans="1:14" ht="28.95" hidden="1" customHeight="1">
      <c r="A52" s="547" t="s">
        <v>143</v>
      </c>
      <c r="B52" s="1779">
        <v>7.0000000000000007E-2</v>
      </c>
      <c r="C52" s="1780"/>
      <c r="D52" s="1780"/>
      <c r="E52" s="1780"/>
      <c r="F52" s="1780"/>
      <c r="G52" s="1780"/>
      <c r="H52" s="1780"/>
      <c r="I52" s="1780"/>
      <c r="J52" s="1780"/>
      <c r="K52" s="1780"/>
      <c r="L52" s="1780"/>
      <c r="M52" s="1780"/>
      <c r="N52" s="1781"/>
    </row>
    <row r="53" spans="1:14" ht="26.4" hidden="1">
      <c r="A53" s="547" t="s">
        <v>148</v>
      </c>
      <c r="B53" s="544">
        <f>B36*B52/12</f>
        <v>183750</v>
      </c>
      <c r="C53" s="544">
        <f>B53</f>
        <v>183750</v>
      </c>
      <c r="D53" s="544">
        <f>B53</f>
        <v>183750</v>
      </c>
      <c r="E53" s="544">
        <f>D53</f>
        <v>183750</v>
      </c>
      <c r="F53" s="544"/>
      <c r="G53" s="544"/>
      <c r="H53" s="544"/>
      <c r="I53" s="544"/>
      <c r="J53" s="544"/>
      <c r="K53" s="544"/>
      <c r="L53" s="544"/>
      <c r="M53" s="544"/>
      <c r="N53" s="544"/>
    </row>
    <row r="54" spans="1:14" ht="39.6" hidden="1">
      <c r="A54" s="547" t="s">
        <v>149</v>
      </c>
      <c r="B54" s="544" t="s">
        <v>150</v>
      </c>
      <c r="C54" s="544" t="s">
        <v>150</v>
      </c>
      <c r="D54" s="544" t="s">
        <v>150</v>
      </c>
      <c r="E54" s="544" t="s">
        <v>150</v>
      </c>
      <c r="F54" s="544"/>
      <c r="G54" s="544"/>
      <c r="H54" s="544"/>
      <c r="I54" s="544"/>
      <c r="J54" s="544"/>
      <c r="K54" s="544"/>
      <c r="L54" s="544"/>
      <c r="M54" s="544"/>
      <c r="N54" s="544"/>
    </row>
    <row r="55" spans="1:14" ht="13.2" hidden="1">
      <c r="A55" s="547" t="s">
        <v>114</v>
      </c>
      <c r="B55" s="540">
        <v>6</v>
      </c>
      <c r="C55" s="540">
        <v>7</v>
      </c>
      <c r="D55" s="540">
        <v>8</v>
      </c>
      <c r="E55" s="540">
        <v>9</v>
      </c>
      <c r="F55" s="540"/>
      <c r="G55" s="540"/>
      <c r="H55" s="540"/>
      <c r="I55" s="540"/>
      <c r="J55" s="540"/>
      <c r="K55" s="540"/>
      <c r="L55" s="540"/>
      <c r="M55" s="540"/>
      <c r="N55" s="540"/>
    </row>
    <row r="56" spans="1:14" ht="13.2" hidden="1">
      <c r="A56" s="547" t="s">
        <v>120</v>
      </c>
      <c r="B56" s="548">
        <v>0.05</v>
      </c>
      <c r="C56" s="548">
        <v>4.8000000000000001E-2</v>
      </c>
      <c r="D56" s="548">
        <v>4.4999999999999998E-2</v>
      </c>
      <c r="E56" s="548">
        <v>4.2000000000000003E-2</v>
      </c>
      <c r="F56" s="548"/>
      <c r="G56" s="548"/>
      <c r="H56" s="548"/>
      <c r="I56" s="548"/>
      <c r="J56" s="548"/>
      <c r="K56" s="548"/>
      <c r="L56" s="548"/>
      <c r="M56" s="548"/>
      <c r="N56" s="548"/>
    </row>
    <row r="57" spans="1:14" ht="26.4" hidden="1">
      <c r="A57" s="547" t="s">
        <v>145</v>
      </c>
      <c r="B57" s="549">
        <f>B36*B16%</f>
        <v>255150.00000000003</v>
      </c>
      <c r="C57" s="549">
        <f>B36*C16%</f>
        <v>220499.99999999997</v>
      </c>
      <c r="D57" s="549">
        <f>B36*D16%</f>
        <v>195300</v>
      </c>
      <c r="E57" s="549">
        <f>B36*E16%</f>
        <v>176400.00000000003</v>
      </c>
      <c r="F57" s="549"/>
      <c r="G57" s="549"/>
      <c r="H57" s="549"/>
      <c r="I57" s="549"/>
      <c r="J57" s="549"/>
      <c r="K57" s="549"/>
      <c r="L57" s="549"/>
      <c r="M57" s="549"/>
      <c r="N57" s="549"/>
    </row>
    <row r="58" spans="1:14" ht="13.2" hidden="1">
      <c r="A58" s="547" t="s">
        <v>146</v>
      </c>
      <c r="B58" s="549">
        <f ca="1">B53*B51+B57*B55*12+$B$36/2-$B$36</f>
        <v>6295800</v>
      </c>
      <c r="C58" s="549">
        <f ca="1">C53*C51+C57*C55*12+$B$36/2-$B$36</f>
        <v>7182000</v>
      </c>
      <c r="D58" s="549">
        <f ca="1">D53*D51+D57*D55*12+$B$36/2-$B$36</f>
        <v>8511300</v>
      </c>
      <c r="E58" s="549">
        <f ca="1">E53*E51+E57*E55*12+$B$36/2-$B$36</f>
        <v>9732450</v>
      </c>
      <c r="F58" s="549"/>
      <c r="G58" s="549"/>
      <c r="H58" s="549"/>
      <c r="I58" s="549"/>
      <c r="J58" s="549"/>
      <c r="K58" s="549"/>
      <c r="L58" s="549"/>
      <c r="M58" s="549"/>
      <c r="N58" s="549"/>
    </row>
    <row r="59" spans="1:14" ht="13.2" hidden="1">
      <c r="A59" s="545"/>
      <c r="B59" s="550"/>
      <c r="C59" s="550"/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</row>
    <row r="60" spans="1:14" ht="13.2">
      <c r="A60" s="545"/>
      <c r="B60" s="550"/>
      <c r="C60" s="550"/>
      <c r="D60" s="550"/>
      <c r="E60" s="550"/>
      <c r="F60" s="550"/>
      <c r="G60" s="550"/>
      <c r="H60" s="550"/>
      <c r="I60" s="550"/>
      <c r="J60" s="550"/>
      <c r="K60" s="550"/>
      <c r="L60" s="550"/>
      <c r="M60" s="550"/>
      <c r="N60" s="550"/>
    </row>
    <row r="61" spans="1:14" ht="15" customHeight="1">
      <c r="A61" s="1790" t="s">
        <v>175</v>
      </c>
      <c r="B61" s="1791"/>
      <c r="C61" s="551" t="s">
        <v>123</v>
      </c>
      <c r="D61" s="552"/>
      <c r="E61" s="1792" t="s">
        <v>176</v>
      </c>
      <c r="F61" s="1793"/>
      <c r="G61" s="553" t="s">
        <v>123</v>
      </c>
      <c r="H61" s="188"/>
      <c r="I61" s="188"/>
      <c r="J61" s="188"/>
      <c r="K61" s="188"/>
      <c r="L61" s="188"/>
      <c r="M61" s="188"/>
      <c r="N61" s="188"/>
    </row>
    <row r="62" spans="1:14" ht="12.75" customHeight="1">
      <c r="A62" s="1764" t="s">
        <v>124</v>
      </c>
      <c r="B62" s="1765"/>
      <c r="C62" s="554">
        <v>10000</v>
      </c>
      <c r="D62" s="552"/>
      <c r="E62" s="1771" t="s">
        <v>124</v>
      </c>
      <c r="F62" s="1765"/>
      <c r="G62" s="555">
        <v>10000</v>
      </c>
      <c r="H62" s="188"/>
      <c r="I62" s="188"/>
      <c r="J62" s="188"/>
      <c r="K62" s="188"/>
      <c r="L62" s="188"/>
      <c r="M62" s="188"/>
      <c r="N62" s="188"/>
    </row>
    <row r="63" spans="1:14" ht="30" customHeight="1">
      <c r="A63" s="1764" t="s">
        <v>128</v>
      </c>
      <c r="B63" s="1765"/>
      <c r="C63" s="554">
        <f>IF(B36*0.005&gt;100000,100000,B36*0.005)</f>
        <v>100000</v>
      </c>
      <c r="D63" s="552"/>
      <c r="E63" s="1771" t="s">
        <v>128</v>
      </c>
      <c r="F63" s="1765"/>
      <c r="G63" s="554">
        <f>IF(B102*0.005&gt;100000,100000,B102*0.005)</f>
        <v>31500</v>
      </c>
      <c r="H63" s="188"/>
      <c r="I63" s="188"/>
      <c r="J63" s="188"/>
      <c r="K63" s="188"/>
      <c r="L63" s="188"/>
      <c r="M63" s="188"/>
      <c r="N63" s="188"/>
    </row>
    <row r="64" spans="1:14" ht="28.5" customHeight="1">
      <c r="A64" s="1764" t="s">
        <v>177</v>
      </c>
      <c r="B64" s="1765"/>
      <c r="C64" s="554">
        <v>5000</v>
      </c>
      <c r="D64" s="552"/>
      <c r="E64" s="1764" t="s">
        <v>177</v>
      </c>
      <c r="F64" s="1765"/>
      <c r="G64" s="554">
        <v>5000</v>
      </c>
      <c r="H64" s="555">
        <f>IF(B36*0.003&lt;5000,B36*0.003,5000)</f>
        <v>5000</v>
      </c>
      <c r="I64" s="188"/>
      <c r="J64" s="188"/>
      <c r="K64" s="545"/>
      <c r="L64" s="545"/>
      <c r="M64" s="188"/>
      <c r="N64" s="188"/>
    </row>
    <row r="65" spans="1:14" ht="13.2">
      <c r="A65" s="1767" t="s">
        <v>131</v>
      </c>
      <c r="B65" s="1768"/>
      <c r="C65" s="556">
        <f>SUM(C62:C64)</f>
        <v>115000</v>
      </c>
      <c r="D65" s="557"/>
      <c r="E65" s="1784" t="s">
        <v>131</v>
      </c>
      <c r="F65" s="1768"/>
      <c r="G65" s="556">
        <f>SUM(G62:G64)</f>
        <v>46500</v>
      </c>
      <c r="H65" s="558" t="e">
        <f>C62+#REF!+#REF!+C63+H64</f>
        <v>#REF!</v>
      </c>
      <c r="I65" s="188"/>
      <c r="J65" s="188"/>
      <c r="K65" s="550"/>
      <c r="L65" s="550"/>
      <c r="M65" s="188"/>
      <c r="N65" s="188"/>
    </row>
    <row r="66" spans="1:14" ht="13.2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</row>
    <row r="67" spans="1:14" ht="13.2" hidden="1">
      <c r="A67" s="188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</row>
    <row r="68" spans="1:14" ht="13.2" hidden="1">
      <c r="A68" s="188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</row>
    <row r="69" spans="1:14" ht="13.2" hidden="1">
      <c r="A69" s="547" t="s">
        <v>111</v>
      </c>
      <c r="B69" s="559">
        <v>7000000</v>
      </c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</row>
    <row r="70" spans="1:14" ht="13.2" hidden="1">
      <c r="A70" s="547" t="s">
        <v>112</v>
      </c>
      <c r="B70" s="559">
        <v>250000</v>
      </c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</row>
    <row r="71" spans="1:14" ht="13.2" hidden="1">
      <c r="A71" s="547" t="s">
        <v>113</v>
      </c>
      <c r="B71" s="560">
        <f>IF(AND(B70&gt;=N83,B70&lt;M83),N82,IF(AND(B70&gt;=M83,B70&lt;L83),M82,IF(AND(B70&gt;=L83,B70&lt;K83),L82,IF(AND(B70&gt;=K83,B70&lt;J83),K82,IF(AND(B70&gt;=J83,B70&lt;I83),J82,IF(AND(B70&gt;=I83,B70&lt;H83),I82,IF(AND(B70&gt;=H83,B70&lt;G83),H82,IF(AND(B70&gt;=G83,B70&lt;F83),G82,IF(AND(B70&gt;=F83,B70&lt;E83),F82,IF(AND(B70&gt;=E83,B70&lt;D83),E82,IF(AND(B70&gt;=D83,B70&lt;C83),D82,IF(AND(B70&gt;=C83,B70&lt;B83),C82,IF(B70&gt;=B83,B82,"Нет вариантов")))))))))))))</f>
        <v>3</v>
      </c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</row>
    <row r="72" spans="1:14" ht="13.2" hidden="1">
      <c r="A72" s="547" t="s">
        <v>114</v>
      </c>
      <c r="B72" s="560">
        <f>IF(B71=B82,B85,IF(B71=C82,C85,IF(B71=D82,D85,IF(B71=E82,E85,IF(B71=F82,F85,IF(B71=G82,G85,IF(B71=H82,H85,IF(B71=I82,I85,IF(B71=J82,J85,IF(B71=K82,K85,IF(B71=L82,L85,IF(B71=M82,M85,IF(B71=N82,N85)))))))))))))</f>
        <v>6</v>
      </c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</row>
    <row r="73" spans="1:14" ht="26.4" hidden="1">
      <c r="A73" s="547" t="s">
        <v>115</v>
      </c>
      <c r="B73" s="561">
        <f>IF(B72=B85,B87,IF(B72=C85,C87,IF(B72=D85,D87,IF(B72=E85,E87,IF(B72=F85,F87,IF(B72=G85,G87,IF(B72=H85,H87,IF(B72=I85,I87,IF(B72=J85,J87,IF(B72=K85,K87,IF(B72=L85,L87,IF(B72=M85,M87,IF(B72=N85,N87)))))))))))))</f>
        <v>56700</v>
      </c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</row>
    <row r="74" spans="1:14" ht="13.2" hidden="1">
      <c r="A74" s="188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</row>
    <row r="75" spans="1:14" ht="14.4" hidden="1" customHeight="1">
      <c r="A75" s="1782" t="s">
        <v>116</v>
      </c>
      <c r="B75" s="1782"/>
      <c r="C75" s="1782"/>
      <c r="D75" s="1782"/>
      <c r="E75" s="1782"/>
      <c r="F75" s="1782"/>
      <c r="G75" s="1782"/>
      <c r="H75" s="1782"/>
      <c r="I75" s="1782"/>
      <c r="J75" s="187"/>
      <c r="K75" s="187"/>
      <c r="L75" s="187"/>
      <c r="M75" s="187"/>
      <c r="N75" s="187"/>
    </row>
    <row r="76" spans="1:14" ht="14.4" hidden="1" customHeight="1">
      <c r="A76" s="1782"/>
      <c r="B76" s="1782"/>
      <c r="C76" s="1782"/>
      <c r="D76" s="1782"/>
      <c r="E76" s="1782"/>
      <c r="F76" s="1782"/>
      <c r="G76" s="1782"/>
      <c r="H76" s="1782"/>
      <c r="I76" s="1782"/>
      <c r="J76" s="187"/>
      <c r="K76" s="187"/>
      <c r="L76" s="187"/>
      <c r="M76" s="187"/>
      <c r="N76" s="187"/>
    </row>
    <row r="77" spans="1:14" ht="14.4" hidden="1" customHeight="1">
      <c r="A77" s="1782"/>
      <c r="B77" s="1782"/>
      <c r="C77" s="1782"/>
      <c r="D77" s="1782"/>
      <c r="E77" s="1782"/>
      <c r="F77" s="1782"/>
      <c r="G77" s="1782"/>
      <c r="H77" s="1782"/>
      <c r="I77" s="1782"/>
      <c r="J77" s="187"/>
      <c r="K77" s="187"/>
      <c r="L77" s="187"/>
      <c r="M77" s="187"/>
      <c r="N77" s="187"/>
    </row>
    <row r="78" spans="1:14" ht="14.4" hidden="1" customHeight="1">
      <c r="A78" s="1782"/>
      <c r="B78" s="1782"/>
      <c r="C78" s="1782"/>
      <c r="D78" s="1782"/>
      <c r="E78" s="1782"/>
      <c r="F78" s="1782"/>
      <c r="G78" s="1782"/>
      <c r="H78" s="1782"/>
      <c r="I78" s="1782"/>
      <c r="J78" s="187"/>
      <c r="K78" s="187"/>
      <c r="L78" s="187"/>
      <c r="M78" s="187"/>
      <c r="N78" s="187"/>
    </row>
    <row r="79" spans="1:14" ht="14.4" hidden="1" customHeight="1">
      <c r="A79" s="1782"/>
      <c r="B79" s="1782"/>
      <c r="C79" s="1782"/>
      <c r="D79" s="1782"/>
      <c r="E79" s="1782"/>
      <c r="F79" s="1782"/>
      <c r="G79" s="1782"/>
      <c r="H79" s="1782"/>
      <c r="I79" s="1782"/>
      <c r="J79" s="187"/>
      <c r="K79" s="187"/>
      <c r="L79" s="187"/>
      <c r="M79" s="187"/>
      <c r="N79" s="187"/>
    </row>
    <row r="80" spans="1:14" ht="14.4" hidden="1" customHeight="1">
      <c r="A80" s="1783"/>
      <c r="B80" s="1783"/>
      <c r="C80" s="1783"/>
      <c r="D80" s="1783"/>
      <c r="E80" s="1783"/>
      <c r="F80" s="1783"/>
      <c r="G80" s="1783"/>
      <c r="H80" s="1783"/>
      <c r="I80" s="1783"/>
      <c r="J80" s="187"/>
      <c r="K80" s="187"/>
      <c r="L80" s="187"/>
      <c r="M80" s="187"/>
      <c r="N80" s="187"/>
    </row>
    <row r="81" spans="1:14" ht="26.4" hidden="1">
      <c r="A81" s="547" t="s">
        <v>117</v>
      </c>
      <c r="B81" s="562">
        <v>1.5</v>
      </c>
      <c r="C81" s="562">
        <v>1.05</v>
      </c>
      <c r="D81" s="562">
        <v>0.83</v>
      </c>
      <c r="E81" s="562">
        <v>0.66</v>
      </c>
      <c r="F81" s="562">
        <v>0.57999999999999996</v>
      </c>
      <c r="G81" s="562">
        <v>0.52</v>
      </c>
      <c r="H81" s="562">
        <v>0.44</v>
      </c>
      <c r="I81" s="562">
        <v>0.38</v>
      </c>
      <c r="J81" s="562">
        <v>0.34</v>
      </c>
      <c r="K81" s="562">
        <v>0.31</v>
      </c>
      <c r="L81" s="562">
        <v>0.28000000000000003</v>
      </c>
      <c r="M81" s="562">
        <v>0.26</v>
      </c>
      <c r="N81" s="562">
        <v>0.25</v>
      </c>
    </row>
    <row r="82" spans="1:14" ht="13.2" hidden="1">
      <c r="A82" s="547" t="s">
        <v>113</v>
      </c>
      <c r="B82" s="562">
        <v>3</v>
      </c>
      <c r="C82" s="562">
        <v>4</v>
      </c>
      <c r="D82" s="562">
        <v>5</v>
      </c>
      <c r="E82" s="562">
        <v>6</v>
      </c>
      <c r="F82" s="562">
        <v>7</v>
      </c>
      <c r="G82" s="562">
        <v>8</v>
      </c>
      <c r="H82" s="562">
        <v>9</v>
      </c>
      <c r="I82" s="562">
        <v>10</v>
      </c>
      <c r="J82" s="562">
        <v>11</v>
      </c>
      <c r="K82" s="562">
        <v>12</v>
      </c>
      <c r="L82" s="562">
        <v>13</v>
      </c>
      <c r="M82" s="562">
        <v>14</v>
      </c>
      <c r="N82" s="562">
        <v>15</v>
      </c>
    </row>
    <row r="83" spans="1:14" ht="13.2" hidden="1">
      <c r="A83" s="547" t="s">
        <v>118</v>
      </c>
      <c r="B83" s="563">
        <f>B81*$B$1/100</f>
        <v>105000</v>
      </c>
      <c r="C83" s="563">
        <f t="shared" ref="C83:N83" si="5">C81*$B$1/100</f>
        <v>73500</v>
      </c>
      <c r="D83" s="563">
        <f t="shared" si="5"/>
        <v>58100</v>
      </c>
      <c r="E83" s="563">
        <f t="shared" si="5"/>
        <v>46200</v>
      </c>
      <c r="F83" s="563">
        <f t="shared" si="5"/>
        <v>40599.999999999993</v>
      </c>
      <c r="G83" s="563">
        <f t="shared" si="5"/>
        <v>36400</v>
      </c>
      <c r="H83" s="563">
        <f t="shared" si="5"/>
        <v>30800</v>
      </c>
      <c r="I83" s="563">
        <f t="shared" si="5"/>
        <v>26600</v>
      </c>
      <c r="J83" s="563">
        <f t="shared" si="5"/>
        <v>23800</v>
      </c>
      <c r="K83" s="563">
        <f t="shared" si="5"/>
        <v>21700</v>
      </c>
      <c r="L83" s="563">
        <f t="shared" si="5"/>
        <v>19600.000000000004</v>
      </c>
      <c r="M83" s="563">
        <f t="shared" si="5"/>
        <v>18200</v>
      </c>
      <c r="N83" s="563">
        <f t="shared" si="5"/>
        <v>17500</v>
      </c>
    </row>
    <row r="84" spans="1:14" ht="26.4" hidden="1">
      <c r="A84" s="547" t="s">
        <v>119</v>
      </c>
      <c r="B84" s="562">
        <v>0.81</v>
      </c>
      <c r="C84" s="562">
        <v>0.7</v>
      </c>
      <c r="D84" s="562">
        <v>0.62</v>
      </c>
      <c r="E84" s="562">
        <v>0.56000000000000005</v>
      </c>
      <c r="F84" s="562">
        <v>0.51</v>
      </c>
      <c r="G84" s="562">
        <v>0.46</v>
      </c>
      <c r="H84" s="562">
        <v>0.43</v>
      </c>
      <c r="I84" s="562">
        <v>0.38</v>
      </c>
      <c r="J84" s="562">
        <v>0.34</v>
      </c>
      <c r="K84" s="562">
        <v>0.31</v>
      </c>
      <c r="L84" s="562">
        <v>0.28000000000000003</v>
      </c>
      <c r="M84" s="562">
        <v>0.26</v>
      </c>
      <c r="N84" s="562">
        <v>0.25</v>
      </c>
    </row>
    <row r="85" spans="1:14" ht="13.2" hidden="1">
      <c r="A85" s="547" t="s">
        <v>114</v>
      </c>
      <c r="B85" s="562">
        <v>6</v>
      </c>
      <c r="C85" s="562">
        <v>7</v>
      </c>
      <c r="D85" s="562">
        <v>8</v>
      </c>
      <c r="E85" s="562">
        <v>9</v>
      </c>
      <c r="F85" s="562">
        <v>10</v>
      </c>
      <c r="G85" s="562">
        <v>11</v>
      </c>
      <c r="H85" s="562">
        <v>12</v>
      </c>
      <c r="I85" s="562">
        <v>14</v>
      </c>
      <c r="J85" s="562">
        <v>16</v>
      </c>
      <c r="K85" s="562">
        <v>18</v>
      </c>
      <c r="L85" s="562">
        <v>21</v>
      </c>
      <c r="M85" s="562">
        <v>23</v>
      </c>
      <c r="N85" s="562">
        <v>25</v>
      </c>
    </row>
    <row r="86" spans="1:14" ht="13.2" hidden="1">
      <c r="A86" s="547" t="s">
        <v>120</v>
      </c>
      <c r="B86" s="564">
        <v>0.05</v>
      </c>
      <c r="C86" s="564">
        <v>4.8000000000000001E-2</v>
      </c>
      <c r="D86" s="564">
        <v>4.4999999999999998E-2</v>
      </c>
      <c r="E86" s="564">
        <v>4.2000000000000003E-2</v>
      </c>
      <c r="F86" s="564">
        <v>0.04</v>
      </c>
      <c r="G86" s="564">
        <v>3.7999999999999999E-2</v>
      </c>
      <c r="H86" s="564">
        <v>3.6999999999999998E-2</v>
      </c>
      <c r="I86" s="564">
        <v>3.5000000000000003E-2</v>
      </c>
      <c r="J86" s="564">
        <v>3.5000000000000003E-2</v>
      </c>
      <c r="K86" s="564">
        <v>3.5000000000000003E-2</v>
      </c>
      <c r="L86" s="564">
        <v>3.5000000000000003E-2</v>
      </c>
      <c r="M86" s="564">
        <v>3.5000000000000003E-2</v>
      </c>
      <c r="N86" s="564">
        <v>3.5000000000000003E-2</v>
      </c>
    </row>
    <row r="87" spans="1:14" ht="13.2" hidden="1">
      <c r="A87" s="547" t="s">
        <v>121</v>
      </c>
      <c r="B87" s="563">
        <f>B84*$B$1/100</f>
        <v>56700</v>
      </c>
      <c r="C87" s="563">
        <f t="shared" ref="C87:N87" si="6">C84*$B$1/100</f>
        <v>49000</v>
      </c>
      <c r="D87" s="563">
        <f t="shared" si="6"/>
        <v>43400</v>
      </c>
      <c r="E87" s="563">
        <f t="shared" si="6"/>
        <v>39200.000000000007</v>
      </c>
      <c r="F87" s="563">
        <f t="shared" si="6"/>
        <v>35700</v>
      </c>
      <c r="G87" s="563">
        <f t="shared" si="6"/>
        <v>32200</v>
      </c>
      <c r="H87" s="563">
        <f t="shared" si="6"/>
        <v>30100</v>
      </c>
      <c r="I87" s="563">
        <f t="shared" si="6"/>
        <v>26600</v>
      </c>
      <c r="J87" s="563">
        <f t="shared" si="6"/>
        <v>23800</v>
      </c>
      <c r="K87" s="563">
        <f t="shared" si="6"/>
        <v>21700</v>
      </c>
      <c r="L87" s="563">
        <f t="shared" si="6"/>
        <v>19600.000000000004</v>
      </c>
      <c r="M87" s="563">
        <f t="shared" si="6"/>
        <v>18200</v>
      </c>
      <c r="N87" s="563">
        <f t="shared" si="6"/>
        <v>17500</v>
      </c>
    </row>
    <row r="88" spans="1:14" ht="13.2" hidden="1">
      <c r="A88" s="188"/>
      <c r="B88" s="565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</row>
    <row r="89" spans="1:14" ht="13.2" hidden="1">
      <c r="A89" s="1767" t="s">
        <v>122</v>
      </c>
      <c r="B89" s="1768"/>
      <c r="C89" s="566" t="s">
        <v>123</v>
      </c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</row>
    <row r="90" spans="1:14" ht="13.2" hidden="1">
      <c r="A90" s="1764" t="s">
        <v>124</v>
      </c>
      <c r="B90" s="1765"/>
      <c r="C90" s="567">
        <v>5000</v>
      </c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</row>
    <row r="91" spans="1:14" ht="13.2" hidden="1">
      <c r="A91" s="1764" t="s">
        <v>125</v>
      </c>
      <c r="B91" s="1765"/>
      <c r="C91" s="567">
        <f>((B69*1.1)-B69/2)*0.2%</f>
        <v>8400.0000000000018</v>
      </c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</row>
    <row r="92" spans="1:14" ht="13.8" hidden="1">
      <c r="A92" s="1764" t="s">
        <v>126</v>
      </c>
      <c r="B92" s="1765"/>
      <c r="C92" s="567">
        <f>((B69*1.1)-B69/2)*0.2%</f>
        <v>8400.0000000000018</v>
      </c>
      <c r="D92" s="568" t="s">
        <v>127</v>
      </c>
      <c r="E92" s="568"/>
      <c r="F92" s="568"/>
      <c r="G92" s="568"/>
      <c r="H92" s="568"/>
      <c r="I92" s="187"/>
      <c r="J92" s="187"/>
      <c r="K92" s="187"/>
      <c r="L92" s="187"/>
      <c r="M92" s="187"/>
      <c r="N92" s="187"/>
    </row>
    <row r="93" spans="1:14" ht="13.2" hidden="1">
      <c r="A93" s="1764" t="s">
        <v>128</v>
      </c>
      <c r="B93" s="1765"/>
      <c r="C93" s="567">
        <f>IF(B69*0.005&gt;100000,100000,B69*0.005)</f>
        <v>35000</v>
      </c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</row>
    <row r="94" spans="1:14" ht="13.2" hidden="1">
      <c r="A94" s="1764" t="s">
        <v>129</v>
      </c>
      <c r="B94" s="1765"/>
      <c r="C94" s="567">
        <f>IF(B69*0.005&gt;50000,50000,B69*0.005)</f>
        <v>35000</v>
      </c>
      <c r="D94" s="1764" t="s">
        <v>130</v>
      </c>
      <c r="E94" s="1771"/>
      <c r="F94" s="1771"/>
      <c r="G94" s="1765"/>
      <c r="H94" s="567">
        <f>IF(B69*0.003&lt;5000,B69*0.003,5000)</f>
        <v>5000</v>
      </c>
      <c r="I94" s="187"/>
      <c r="J94" s="187"/>
      <c r="K94" s="187"/>
      <c r="L94" s="187"/>
      <c r="M94" s="187"/>
      <c r="N94" s="187"/>
    </row>
    <row r="95" spans="1:14" ht="13.2" hidden="1">
      <c r="A95" s="1767" t="s">
        <v>131</v>
      </c>
      <c r="B95" s="1768"/>
      <c r="C95" s="569">
        <f>SUM(C90:C94)</f>
        <v>91800</v>
      </c>
      <c r="D95" s="1772" t="s">
        <v>131</v>
      </c>
      <c r="E95" s="1773"/>
      <c r="F95" s="1773"/>
      <c r="G95" s="1774"/>
      <c r="H95" s="569">
        <f>C90+C91+C92+C93+H94</f>
        <v>61800</v>
      </c>
      <c r="I95" s="187"/>
      <c r="J95" s="187"/>
      <c r="K95" s="187"/>
      <c r="L95" s="187"/>
      <c r="M95" s="187"/>
      <c r="N95" s="187"/>
    </row>
    <row r="96" spans="1:14" ht="13.8" hidden="1" thickBot="1">
      <c r="A96" s="188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</row>
    <row r="97" spans="1:14" ht="13.8" hidden="1" thickBot="1">
      <c r="A97" s="570" t="s">
        <v>178</v>
      </c>
      <c r="B97" s="571"/>
      <c r="C97" s="1775">
        <f ca="1">TODAY()</f>
        <v>45971</v>
      </c>
      <c r="D97" s="1776"/>
      <c r="E97" s="188"/>
      <c r="F97" s="188"/>
      <c r="G97" s="188"/>
      <c r="H97" s="188"/>
      <c r="I97" s="188"/>
      <c r="J97" s="188"/>
      <c r="K97" s="188"/>
      <c r="L97" s="188"/>
      <c r="M97" s="188"/>
      <c r="N97" s="188"/>
    </row>
    <row r="98" spans="1:14" ht="13.8" hidden="1" thickBot="1">
      <c r="A98" s="572" t="s">
        <v>179</v>
      </c>
      <c r="B98" s="573"/>
      <c r="C98" s="1775">
        <v>44297</v>
      </c>
      <c r="D98" s="1776"/>
      <c r="E98" s="188" t="s">
        <v>135</v>
      </c>
      <c r="F98" s="188"/>
      <c r="G98" s="188"/>
      <c r="H98" s="188"/>
      <c r="I98" s="188"/>
      <c r="J98" s="188"/>
      <c r="K98" s="188"/>
      <c r="L98" s="188"/>
      <c r="M98" s="188"/>
      <c r="N98" s="188"/>
    </row>
    <row r="99" spans="1:14" ht="13.8" hidden="1" thickBot="1">
      <c r="A99" s="572" t="s">
        <v>180</v>
      </c>
      <c r="B99" s="573"/>
      <c r="C99" s="1777"/>
      <c r="D99" s="1778"/>
      <c r="E99" s="188"/>
      <c r="F99" s="188"/>
      <c r="G99" s="188"/>
      <c r="H99" s="188"/>
      <c r="I99" s="188"/>
      <c r="J99" s="188"/>
      <c r="K99" s="188"/>
      <c r="L99" s="188"/>
      <c r="M99" s="188"/>
      <c r="N99" s="188"/>
    </row>
    <row r="100" spans="1:14" ht="13.2" hidden="1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</row>
    <row r="101" spans="1:14" ht="13.2" hidden="1">
      <c r="A101" s="188"/>
      <c r="B101" s="188" t="s">
        <v>137</v>
      </c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</row>
    <row r="102" spans="1:14" ht="13.2" hidden="1">
      <c r="A102" s="547" t="s">
        <v>111</v>
      </c>
      <c r="B102" s="574">
        <f>B36*20%</f>
        <v>6300000</v>
      </c>
      <c r="C102" s="188"/>
      <c r="D102" s="188"/>
      <c r="E102" s="188"/>
      <c r="F102" s="188"/>
      <c r="G102" s="188"/>
      <c r="H102" s="537"/>
      <c r="I102" s="188"/>
      <c r="J102" s="188"/>
      <c r="K102" s="188"/>
      <c r="L102" s="188"/>
      <c r="M102" s="188"/>
      <c r="N102" s="188"/>
    </row>
    <row r="103" spans="1:14" ht="13.2" hidden="1">
      <c r="A103" s="547" t="s">
        <v>139</v>
      </c>
      <c r="B103" s="574">
        <f>B102/2</f>
        <v>3150000</v>
      </c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</row>
    <row r="104" spans="1:14" ht="13.2" hidden="1">
      <c r="A104" s="545"/>
      <c r="B104" s="542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</row>
    <row r="105" spans="1:14" ht="13.2" hidden="1">
      <c r="A105" s="545" t="s">
        <v>141</v>
      </c>
      <c r="B105" s="542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</row>
    <row r="106" spans="1:14" ht="13.2" hidden="1">
      <c r="A106" s="188"/>
      <c r="B106" s="546">
        <f ca="1">B107/12+B110</f>
        <v>7.666666666666667</v>
      </c>
      <c r="C106" s="546">
        <f t="shared" ref="C106:N106" ca="1" si="7">C107/12+C110</f>
        <v>9</v>
      </c>
      <c r="D106" s="546">
        <f t="shared" ca="1" si="7"/>
        <v>10.5</v>
      </c>
      <c r="E106" s="546">
        <f t="shared" ca="1" si="7"/>
        <v>11.916666666666666</v>
      </c>
      <c r="F106" s="546">
        <f t="shared" ca="1" si="7"/>
        <v>13.416666666666666</v>
      </c>
      <c r="G106" s="546">
        <f t="shared" ca="1" si="7"/>
        <v>15</v>
      </c>
      <c r="H106" s="546">
        <f t="shared" ca="1" si="7"/>
        <v>16.416666666666668</v>
      </c>
      <c r="I106" s="546">
        <f t="shared" ca="1" si="7"/>
        <v>18.666666666666668</v>
      </c>
      <c r="J106" s="546">
        <f t="shared" ca="1" si="7"/>
        <v>21.166666666666668</v>
      </c>
      <c r="K106" s="546">
        <f t="shared" ca="1" si="7"/>
        <v>23.5</v>
      </c>
      <c r="L106" s="546">
        <f t="shared" ca="1" si="7"/>
        <v>26.833333333333332</v>
      </c>
      <c r="M106" s="546">
        <f t="shared" ca="1" si="7"/>
        <v>29.333333333333332</v>
      </c>
      <c r="N106" s="546">
        <f t="shared" ca="1" si="7"/>
        <v>32</v>
      </c>
    </row>
    <row r="107" spans="1:14" ht="13.2" hidden="1">
      <c r="A107" s="547" t="s">
        <v>142</v>
      </c>
      <c r="B107" s="540">
        <f ca="1">ROUNDUP(IF((1080-DAYS360(C98,C97,TRUE))/360&lt;LOG((B102*16/1000-C99+B102/2)/(B102/2),1.02),LOG((B102*16/1000-C99+B102/2)/(B102/2),1.02)*12,(1080-DAYS360(C98,C97,TRUE))/30),0)</f>
        <v>20</v>
      </c>
      <c r="C107" s="540">
        <f ca="1">ROUNDUP(IF((1080-DAYS360(C98,C97,TRUE))/360&lt;LOG((B102*20/1000-C99+B102/2)/(B102/2),1.02),LOG((B102*20/1000-C99+B102/2)/(B102/2),1.02)*12,(1080-DAYS360(C98,C97,TRUE))/30),0)</f>
        <v>24</v>
      </c>
      <c r="D107" s="540">
        <f ca="1">ROUNDUP(IF((1080-DAYS360(C98,C97,TRUE))/360&lt;LOG((B102*25/1000-C99+B102/2)/(B102/2),1.02),LOG((B102*25/1000-C99+B102/2)/(B102/2),1.02)*12,(1080-DAYS360(C98,C97,TRUE))/30),0)</f>
        <v>30</v>
      </c>
      <c r="E107" s="540">
        <f ca="1">ROUNDUP(IF((1080-DAYS360(C98,C97,TRUE))/360&lt;LOG((B102*29/1000-C99+B102/2)/(B102/2),1.02),LOG((B102*29/1000-C99+B102/2)/(B102/2),1.02)*12,(1080-DAYS360(C98,C97,TRUE))/30),0)</f>
        <v>35</v>
      </c>
      <c r="F107" s="540">
        <f ca="1">ROUNDUP(IF((1080-DAYS360(C98,C97,TRUE))/360&lt;LOG((B102*35/1000-C99+B102/2)/(B102/2),1.02),LOG((B102*35/1000-C99+B102/2)/(B102/2),1.02)*12,(1080-DAYS360(C98,C97,TRUE))/30),0)</f>
        <v>41</v>
      </c>
      <c r="G107" s="540">
        <f ca="1">ROUNDUP(IF((1080-DAYS360(C98,C97,TRUE))/360&lt;LOG((B102*41/1000-C99+B102/2)/(B102/2),1.02),LOG((B102*41/1000-C99+B102/2)/(B102/2),1.02)*12,(1080-DAYS360(C98,C97,TRUE))/30),0)</f>
        <v>48</v>
      </c>
      <c r="H107" s="540">
        <f ca="1">ROUNDUP(IF((1080-DAYS360(C98,C97,TRUE))/360&lt;LOG((B102*45/1000-C99+B102/2)/(B102/2),1.02),LOG((B102*45/1000-C99+B102/2)/(B102/2),1.02)*12,(1080-DAYS360(C98,C97,TRUE))/30),0)</f>
        <v>53</v>
      </c>
      <c r="I107" s="540">
        <f ca="1">ROUNDUP(IF((1080-DAYS360(C98,C97,TRUE))/360&lt;LOG((B102*48/1000-C99+B102/2)/(B102/2),1.02),LOG((B102*48/1000-C99+B102/2)/(B102/2),1.02)*12,(1080-DAYS360(C98,C97,TRUE))/30),0)</f>
        <v>56</v>
      </c>
      <c r="J107" s="540">
        <f ca="1">ROUNDUP(IF((1080-DAYS360(C98,C97,TRUE))/360&lt;LOG((B102*53/1000-C99+B102/2)/(B102/2),1.02),LOG((B102*53/1000-C99+B102/2)/(B102/2),1.02)*12,(1080-DAYS360(C98,C97,TRUE))/30),0)</f>
        <v>62</v>
      </c>
      <c r="K107" s="540">
        <f ca="1">ROUNDUP(IF((1080-DAYS360(C98,C97,TRUE))/360&lt;LOG((B102*57/1000-C99+B102/2)/(B102/2),1.02),LOG((B102*57/1000-C99+B102/2)/(B102/2),1.02)*12,(1080-DAYS360(C98,C97,TRUE))/30),0)</f>
        <v>66</v>
      </c>
      <c r="L107" s="540">
        <f ca="1">ROUNDUP(IF((1080-DAYS360(C98,C97,TRUE))/360&lt;LOG((B102*61/1000-C99+B102/2)/(B102/2),1.02),LOG((B102*61/1000-C99+B102/2)/(B102/2),1.02)*12,(1080-DAYS360(C98,C97,TRUE))/30),0)</f>
        <v>70</v>
      </c>
      <c r="M107" s="540">
        <f ca="1">ROUNDUP(IF((1080-DAYS360(C98,C97,TRUE))/360&lt;LOG((B102*66/1000-C99+B102/2)/(B102/2),1.02),LOG((B102*66/1000-C99+B102/2)/(B102/2),1.02)*12,(1080-DAYS360(C98,C97,TRUE))/30),0)</f>
        <v>76</v>
      </c>
      <c r="N107" s="540">
        <f ca="1">ROUNDUP(IF((1080-DAYS360(C98,C97,TRUE))/360&lt;LOG((B102*74/1000-C99+B102/2)/(B102/2),1.02),LOG((B102*74/1000-C99+B102/2)/(B102/2),1.02)*12,(1080-DAYS360(C98,C97,TRUE))/30),0)</f>
        <v>84</v>
      </c>
    </row>
    <row r="108" spans="1:14" ht="28.95" hidden="1" customHeight="1">
      <c r="A108" s="547" t="s">
        <v>143</v>
      </c>
      <c r="B108" s="1779">
        <v>0.1</v>
      </c>
      <c r="C108" s="1780"/>
      <c r="D108" s="1780"/>
      <c r="E108" s="1780"/>
      <c r="F108" s="1780"/>
      <c r="G108" s="1780"/>
      <c r="H108" s="1780"/>
      <c r="I108" s="1780"/>
      <c r="J108" s="1780"/>
      <c r="K108" s="1780"/>
      <c r="L108" s="1780"/>
      <c r="M108" s="1780"/>
      <c r="N108" s="1781"/>
    </row>
    <row r="109" spans="1:14" ht="26.4" hidden="1">
      <c r="A109" s="547" t="s">
        <v>144</v>
      </c>
      <c r="B109" s="544">
        <f>(B102*(B108/12))/(1-POWER(1/(1+B108/12),B110*12))</f>
        <v>116712.7779873543</v>
      </c>
      <c r="C109" s="544">
        <f>(B102*(B108/12))/(1-POWER(1/(1+B108/12),C110*12))</f>
        <v>104587.45936938145</v>
      </c>
      <c r="D109" s="544">
        <f>(B102*(B108/12))/(1-POWER(1/(1+B108/12),D110*12))</f>
        <v>95597.2338161675</v>
      </c>
      <c r="E109" s="544">
        <f>(B102*(B108/12))/(1-POWER(1/(1+B108/12),E110*12))</f>
        <v>88695.723169438919</v>
      </c>
      <c r="F109" s="544">
        <f>(B102*(B108/12))/(1-POWER(1/(1+B108/12),F110*12))</f>
        <v>83254.964235510008</v>
      </c>
      <c r="G109" s="544">
        <f>(B102*(B108/12))/(1-POWER(1/(1+B108/12),G110*12))</f>
        <v>78875.228144974128</v>
      </c>
      <c r="H109" s="544">
        <f>(B102*(B108/12))/(1-POWER(1/(1+B108/12),H110*12))</f>
        <v>75289.930558122171</v>
      </c>
      <c r="I109" s="544">
        <f>(B102*(B108/12))/(1-POWER(1/(1+B108/12),I110*12))</f>
        <v>69816.7693042225</v>
      </c>
      <c r="J109" s="544">
        <f>(B102*(B108/12))/(1-POWER(1/(1+B108/12),J110*12))</f>
        <v>65891.821565147897</v>
      </c>
      <c r="K109" s="544">
        <f>(B102*(B108/12))/(1-POWER(1/(1+B108/12),K110*12))</f>
        <v>62990.15296214744</v>
      </c>
      <c r="L109" s="544">
        <f>(B102*(B108/12))/(1-POWER(1/(1+B108/12),L110*12))</f>
        <v>59899.140516755098</v>
      </c>
      <c r="M109" s="544">
        <f>(B102*(B108/12))/(1-POWER(1/(1+B108/12),M110*12))</f>
        <v>58412.444593078508</v>
      </c>
      <c r="N109" s="544">
        <f>(B102*(B108/12))/(1-POWER(1/(1+B108/12),N110*12))</f>
        <v>57248.146969023852</v>
      </c>
    </row>
    <row r="110" spans="1:14" ht="13.2" hidden="1">
      <c r="A110" s="547" t="s">
        <v>114</v>
      </c>
      <c r="B110" s="540">
        <v>6</v>
      </c>
      <c r="C110" s="540">
        <v>7</v>
      </c>
      <c r="D110" s="540">
        <v>8</v>
      </c>
      <c r="E110" s="540">
        <v>9</v>
      </c>
      <c r="F110" s="540">
        <v>10</v>
      </c>
      <c r="G110" s="540">
        <v>11</v>
      </c>
      <c r="H110" s="540">
        <v>12</v>
      </c>
      <c r="I110" s="540">
        <v>14</v>
      </c>
      <c r="J110" s="540">
        <v>16</v>
      </c>
      <c r="K110" s="540">
        <v>18</v>
      </c>
      <c r="L110" s="540">
        <v>21</v>
      </c>
      <c r="M110" s="540">
        <v>23</v>
      </c>
      <c r="N110" s="540">
        <v>25</v>
      </c>
    </row>
    <row r="111" spans="1:14" ht="13.2" hidden="1">
      <c r="A111" s="547" t="s">
        <v>120</v>
      </c>
      <c r="B111" s="548">
        <v>0.05</v>
      </c>
      <c r="C111" s="548">
        <v>4.8000000000000001E-2</v>
      </c>
      <c r="D111" s="548">
        <v>4.4999999999999998E-2</v>
      </c>
      <c r="E111" s="548">
        <v>4.2000000000000003E-2</v>
      </c>
      <c r="F111" s="548">
        <v>0.04</v>
      </c>
      <c r="G111" s="548">
        <v>3.7999999999999999E-2</v>
      </c>
      <c r="H111" s="548">
        <v>3.6999999999999998E-2</v>
      </c>
      <c r="I111" s="548">
        <v>3.5000000000000003E-2</v>
      </c>
      <c r="J111" s="548">
        <v>3.5000000000000003E-2</v>
      </c>
      <c r="K111" s="548">
        <v>3.5000000000000003E-2</v>
      </c>
      <c r="L111" s="548">
        <v>3.5000000000000003E-2</v>
      </c>
      <c r="M111" s="548">
        <v>3.5000000000000003E-2</v>
      </c>
      <c r="N111" s="548">
        <v>3.5000000000000003E-2</v>
      </c>
    </row>
    <row r="112" spans="1:14" ht="26.4" hidden="1">
      <c r="A112" s="547" t="s">
        <v>145</v>
      </c>
      <c r="B112" s="549">
        <f ca="1">(B109*((1-1/POWER(1+B108/12,72-B107))/(B108/12))-$B$36/2-16*($B$36/1000)-IF(B107&gt;12,50000,0))*(B111/12)/(1-POWER(1/(1+B111/12),B110*12))</f>
        <v>-183518.83601198459</v>
      </c>
      <c r="C112" s="549">
        <f ca="1">(C109*((1-1/POWER(1+B108/12,C110*12-C107))/(B108/12))-$B$36/2-20*($B$36/1000)-IF(C107&gt;24,100000,0))*(C111/12)/(1-POWER(1/(1+C111/12),C110*12))</f>
        <v>-160865.45119243805</v>
      </c>
      <c r="D112" s="549">
        <f ca="1">(D109*((1-1/POWER(1+B108/12,D110*12-D107))/(B108/12))-$B$36/2-25*($B$36/1000)-IF(D107&gt;24,100000,0))*(D111/12)/(1-POWER(1/(1+D111/12),D110*12))</f>
        <v>-146588.07487813567</v>
      </c>
      <c r="E112" s="549">
        <f ca="1">(E109*((1-1/POWER(1+B108/12,E110*12-E107))/(B108/12))-$B$36/2-29*($B$36/1000)-100000)*(E111/12)/(1-POWER(1/(1+E111/12),E110*12))</f>
        <v>-132814.90269368814</v>
      </c>
      <c r="F112" s="549">
        <f ca="1">(F109*((1-1/POWER(1+B108/12,F110*12-F107))/(B108/12))-$B$36/2-35*($B$36/1000)-IF(F107&gt;24,100000,0))*(F111/12)/(1-POWER(1/(1+F111/12),F110*12))</f>
        <v>-122995.62130393607</v>
      </c>
      <c r="G112" s="549">
        <f ca="1">(G109*((1-1/POWER(1+B108/12,G110*12-G107))/(B108/12))-$B$36/2-41*($B$36/1000)-IF(G107&gt;24,100000,0))*(G111/12)/(1-POWER(1/(1+G111/12),G110*12))</f>
        <v>-114993.21896824783</v>
      </c>
      <c r="H112" s="549">
        <f ca="1">(H109*((1-1/POWER(1+B108/12,H110*12-H107))/(B108/12))-$B$36/2-45*($B$36/1000)-IF(H107&gt;24,100000,0))*(H111/12)/(1-POWER(1/(1+H111/12),H110*12))</f>
        <v>-107442.89470783896</v>
      </c>
      <c r="I112" s="549">
        <f ca="1">(I109*((1-1/POWER(1+B108/12,I110*12-I107))/(B108/12))-$B$36/2-48*($B$36/1000)-IF(I107&gt;24,100000,0))*(I111/12)/(1-POWER(1/(1+I111/12),I110*12))</f>
        <v>-92650.107813380309</v>
      </c>
      <c r="J112" s="549">
        <f ca="1">(J109*((1-1/POWER(1+B108/12,J110*12-J107))/(B108/12))-$B$36/2-53*($B$36/1000)-IF(J107&gt;24,100000,0))*(J111/12)/(1-POWER(1/(1+J111/12),J110*12))</f>
        <v>-83761.734728256197</v>
      </c>
      <c r="K112" s="549">
        <f ca="1">(K109*((1-1/POWER(1+B108/12,K110*12-K107))/(B108/12))-$B$36/2-57*($B$36/1000)-IF(K107&gt;24,100000,0))*(K111/12)/(1-POWER(1/(1+K111/12),K110*12))</f>
        <v>-76605.763439209361</v>
      </c>
      <c r="L112" s="549">
        <f ca="1">(L109*((1-1/POWER(1+B108/12,L110*12-L107))/(B108/12))-$B$36/2-61*($B$36/1000)-IF(L107&gt;24,100000,0))*(L111/12)/(1-POWER(1/(1+L111/12),L110*12))</f>
        <v>-68268.579654999092</v>
      </c>
      <c r="M112" s="549">
        <f ca="1">(M109*((1-1/POWER(1+B108/12,M110*12-M107))/(B108/12))-$B$36/2-66*($B$36/1000)-IF(M107&gt;12,50000,0))*(M111/12)/(1-POWER(1/(1+M111/12),M110*12))</f>
        <v>-64431.038566993841</v>
      </c>
      <c r="N112" s="549">
        <f ca="1">(N109*((1-1/POWER(1+B108/12,N110*12-N107))/(B108/12))-$B$36/2-74*($B$36/1000)-IF(N107&gt;12,50000,0))*(N111/12)/(1-POWER(1/(1+N111/12),N110*12))</f>
        <v>-62103.807512064472</v>
      </c>
    </row>
    <row r="113" spans="1:14" ht="13.2" hidden="1">
      <c r="A113" s="547" t="s">
        <v>146</v>
      </c>
      <c r="B113" s="549">
        <f ca="1">B109*B107+B112*B110*12+$B$36/2-$B$36</f>
        <v>-26629100.633115806</v>
      </c>
      <c r="C113" s="549">
        <f t="shared" ref="C113:N113" ca="1" si="8">C109*C107+C112*C110*12+$B$36/2-$B$36</f>
        <v>-26752598.87529964</v>
      </c>
      <c r="D113" s="549">
        <f t="shared" ca="1" si="8"/>
        <v>-26954538.173815999</v>
      </c>
      <c r="E113" s="549">
        <f t="shared" ca="1" si="8"/>
        <v>-26989659.17998796</v>
      </c>
      <c r="F113" s="549">
        <f t="shared" ca="1" si="8"/>
        <v>-27096021.02281642</v>
      </c>
      <c r="G113" s="549">
        <f t="shared" ca="1" si="8"/>
        <v>-27143093.952849954</v>
      </c>
      <c r="H113" s="549">
        <f t="shared" ca="1" si="8"/>
        <v>-27231410.518348336</v>
      </c>
      <c r="I113" s="549">
        <f t="shared" ca="1" si="8"/>
        <v>-27405479.031611431</v>
      </c>
      <c r="J113" s="549">
        <f t="shared" ca="1" si="8"/>
        <v>-27746960.13078602</v>
      </c>
      <c r="K113" s="549">
        <f t="shared" ca="1" si="8"/>
        <v>-28139494.807367489</v>
      </c>
      <c r="L113" s="549">
        <f t="shared" ca="1" si="8"/>
        <v>-28760742.236886915</v>
      </c>
      <c r="M113" s="549">
        <f t="shared" ca="1" si="8"/>
        <v>-29093620.855416335</v>
      </c>
      <c r="N113" s="549">
        <f t="shared" ca="1" si="8"/>
        <v>-29572297.908221342</v>
      </c>
    </row>
    <row r="114" spans="1:14" ht="13.2" hidden="1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</row>
    <row r="115" spans="1:14" ht="13.2" hidden="1">
      <c r="A115" s="545" t="s">
        <v>147</v>
      </c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</row>
    <row r="116" spans="1:14" ht="13.2" hidden="1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</row>
    <row r="117" spans="1:14" ht="13.2" hidden="1">
      <c r="A117" s="547" t="s">
        <v>142</v>
      </c>
      <c r="B117" s="540">
        <f ca="1">B107</f>
        <v>20</v>
      </c>
      <c r="C117" s="540">
        <f ca="1">C107</f>
        <v>24</v>
      </c>
      <c r="D117" s="540">
        <f ca="1">D107</f>
        <v>30</v>
      </c>
      <c r="E117" s="540">
        <f ca="1">E107</f>
        <v>35</v>
      </c>
      <c r="F117" s="540"/>
      <c r="G117" s="540"/>
      <c r="H117" s="540"/>
      <c r="I117" s="540"/>
      <c r="J117" s="540"/>
      <c r="K117" s="540"/>
      <c r="L117" s="540"/>
      <c r="M117" s="540"/>
      <c r="N117" s="540"/>
    </row>
    <row r="118" spans="1:14" ht="28.95" hidden="1" customHeight="1">
      <c r="A118" s="547" t="s">
        <v>143</v>
      </c>
      <c r="B118" s="1779">
        <v>0.1</v>
      </c>
      <c r="C118" s="1780"/>
      <c r="D118" s="1780"/>
      <c r="E118" s="1780"/>
      <c r="F118" s="1780"/>
      <c r="G118" s="1780"/>
      <c r="H118" s="1780"/>
      <c r="I118" s="1780"/>
      <c r="J118" s="1780"/>
      <c r="K118" s="1780"/>
      <c r="L118" s="1780"/>
      <c r="M118" s="1780"/>
      <c r="N118" s="1781"/>
    </row>
    <row r="119" spans="1:14" ht="26.4" hidden="1">
      <c r="A119" s="547" t="s">
        <v>148</v>
      </c>
      <c r="B119" s="544">
        <f>B102*B118/12</f>
        <v>52500</v>
      </c>
      <c r="C119" s="544">
        <f>B119</f>
        <v>52500</v>
      </c>
      <c r="D119" s="544">
        <f>B119</f>
        <v>52500</v>
      </c>
      <c r="E119" s="544">
        <f>D119</f>
        <v>52500</v>
      </c>
      <c r="F119" s="544"/>
      <c r="G119" s="544"/>
      <c r="H119" s="544"/>
      <c r="I119" s="544"/>
      <c r="J119" s="544"/>
      <c r="K119" s="544"/>
      <c r="L119" s="544"/>
      <c r="M119" s="544"/>
      <c r="N119" s="544"/>
    </row>
    <row r="120" spans="1:14" ht="39.6" hidden="1">
      <c r="A120" s="547" t="s">
        <v>149</v>
      </c>
      <c r="B120" s="544" t="s">
        <v>150</v>
      </c>
      <c r="C120" s="544" t="s">
        <v>150</v>
      </c>
      <c r="D120" s="544" t="s">
        <v>150</v>
      </c>
      <c r="E120" s="544" t="s">
        <v>150</v>
      </c>
      <c r="F120" s="544"/>
      <c r="G120" s="544"/>
      <c r="H120" s="544"/>
      <c r="I120" s="544"/>
      <c r="J120" s="544"/>
      <c r="K120" s="544"/>
      <c r="L120" s="544"/>
      <c r="M120" s="544"/>
      <c r="N120" s="544"/>
    </row>
    <row r="121" spans="1:14" ht="13.2" hidden="1">
      <c r="A121" s="547" t="s">
        <v>114</v>
      </c>
      <c r="B121" s="540">
        <v>6</v>
      </c>
      <c r="C121" s="540">
        <v>7</v>
      </c>
      <c r="D121" s="540">
        <v>8</v>
      </c>
      <c r="E121" s="540">
        <v>9</v>
      </c>
      <c r="F121" s="540"/>
      <c r="G121" s="540"/>
      <c r="H121" s="540"/>
      <c r="I121" s="540"/>
      <c r="J121" s="540"/>
      <c r="K121" s="540"/>
      <c r="L121" s="540"/>
      <c r="M121" s="540"/>
      <c r="N121" s="540"/>
    </row>
    <row r="122" spans="1:14" ht="13.2" hidden="1">
      <c r="A122" s="547" t="s">
        <v>120</v>
      </c>
      <c r="B122" s="548">
        <v>0.05</v>
      </c>
      <c r="C122" s="548">
        <v>4.8000000000000001E-2</v>
      </c>
      <c r="D122" s="548">
        <v>4.4999999999999998E-2</v>
      </c>
      <c r="E122" s="548">
        <v>4.2000000000000003E-2</v>
      </c>
      <c r="F122" s="548"/>
      <c r="G122" s="548"/>
      <c r="H122" s="548"/>
      <c r="I122" s="548"/>
      <c r="J122" s="548"/>
      <c r="K122" s="548"/>
      <c r="L122" s="548"/>
      <c r="M122" s="548"/>
      <c r="N122" s="548"/>
    </row>
    <row r="123" spans="1:14" ht="26.4" hidden="1">
      <c r="A123" s="547" t="s">
        <v>145</v>
      </c>
      <c r="B123" s="549">
        <f>B102*B84%</f>
        <v>51030.000000000007</v>
      </c>
      <c r="C123" s="549">
        <f>B102*C84%</f>
        <v>44099.999999999993</v>
      </c>
      <c r="D123" s="549">
        <f>B102*D84%</f>
        <v>39060</v>
      </c>
      <c r="E123" s="549">
        <f>B102*E84%</f>
        <v>35280.000000000007</v>
      </c>
      <c r="F123" s="549"/>
      <c r="G123" s="549"/>
      <c r="H123" s="549"/>
      <c r="I123" s="549"/>
      <c r="J123" s="549"/>
      <c r="K123" s="549"/>
      <c r="L123" s="549"/>
      <c r="M123" s="549"/>
      <c r="N123" s="549"/>
    </row>
    <row r="124" spans="1:14" ht="13.2" hidden="1">
      <c r="A124" s="547" t="s">
        <v>146</v>
      </c>
      <c r="B124" s="549">
        <f ca="1">B119*B117+B123*B121*12+$B$36/2-$B$36</f>
        <v>-11025840</v>
      </c>
      <c r="C124" s="549">
        <f ca="1">C119*C117+C123*C121*12+$B$36/2-$B$36</f>
        <v>-10785600</v>
      </c>
      <c r="D124" s="549">
        <f ca="1">D119*D117+D123*D121*12+$B$36/2-$B$36</f>
        <v>-10425240</v>
      </c>
      <c r="E124" s="549">
        <f ca="1">E119*E117+E123*E121*12+$B$36/2-$B$36</f>
        <v>-10102260</v>
      </c>
      <c r="F124" s="549"/>
      <c r="G124" s="549"/>
      <c r="H124" s="549"/>
      <c r="I124" s="549"/>
      <c r="J124" s="549"/>
      <c r="K124" s="549"/>
      <c r="L124" s="549"/>
      <c r="M124" s="549"/>
      <c r="N124" s="549"/>
    </row>
    <row r="125" spans="1:14" ht="13.2" hidden="1">
      <c r="A125" s="545"/>
      <c r="B125" s="550"/>
      <c r="C125" s="550"/>
      <c r="D125" s="550"/>
      <c r="E125" s="550"/>
      <c r="F125" s="550"/>
      <c r="G125" s="550"/>
      <c r="H125" s="550"/>
      <c r="I125" s="550"/>
      <c r="J125" s="550"/>
      <c r="K125" s="550"/>
      <c r="L125" s="550"/>
      <c r="M125" s="550"/>
      <c r="N125" s="550"/>
    </row>
    <row r="126" spans="1:14" ht="13.2" hidden="1">
      <c r="A126" s="1767" t="s">
        <v>122</v>
      </c>
      <c r="B126" s="1768"/>
      <c r="C126" s="575" t="s">
        <v>123</v>
      </c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</row>
    <row r="127" spans="1:14" ht="13.2" hidden="1">
      <c r="A127" s="1764" t="s">
        <v>124</v>
      </c>
      <c r="B127" s="1765"/>
      <c r="C127" s="576">
        <v>5000</v>
      </c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</row>
    <row r="128" spans="1:14" ht="13.2" hidden="1">
      <c r="A128" s="1764" t="s">
        <v>125</v>
      </c>
      <c r="B128" s="1765"/>
      <c r="C128" s="576">
        <f>((B102*1.1)-B103)*0.2%</f>
        <v>7560.0000000000018</v>
      </c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</row>
    <row r="129" spans="1:14" ht="15" hidden="1" customHeight="1">
      <c r="A129" s="1764" t="s">
        <v>126</v>
      </c>
      <c r="B129" s="1765"/>
      <c r="C129" s="576">
        <f>((B102*1.1)-B103)*0.2%</f>
        <v>7560.0000000000018</v>
      </c>
      <c r="D129" s="1770"/>
      <c r="E129" s="1770"/>
      <c r="F129" s="1770"/>
      <c r="G129" s="1770"/>
      <c r="H129" s="577"/>
      <c r="I129" s="188"/>
      <c r="J129" s="188"/>
      <c r="K129" s="188"/>
      <c r="L129" s="188"/>
      <c r="M129" s="188"/>
      <c r="N129" s="188"/>
    </row>
    <row r="130" spans="1:14" ht="13.2" hidden="1">
      <c r="A130" s="1764" t="s">
        <v>128</v>
      </c>
      <c r="B130" s="1765"/>
      <c r="C130" s="576">
        <f>IF(B102*0.005&gt;100000,100000,B102*0.005)</f>
        <v>31500</v>
      </c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</row>
    <row r="131" spans="1:14" ht="28.2" hidden="1" customHeight="1">
      <c r="A131" s="1764" t="s">
        <v>129</v>
      </c>
      <c r="B131" s="1765"/>
      <c r="C131" s="576">
        <f>IF(B102*0.005&gt;50000,50000,B102*0.005)</f>
        <v>31500</v>
      </c>
      <c r="D131" s="1766"/>
      <c r="E131" s="1766"/>
      <c r="F131" s="1766"/>
      <c r="G131" s="1766"/>
      <c r="H131" s="555">
        <f>IF(B102*0.003&lt;5000,B102*0.003,5000)</f>
        <v>5000</v>
      </c>
      <c r="I131" s="188"/>
      <c r="J131" s="188"/>
      <c r="K131" s="545"/>
      <c r="L131" s="545"/>
      <c r="M131" s="188"/>
      <c r="N131" s="188"/>
    </row>
    <row r="132" spans="1:14" ht="13.2" hidden="1">
      <c r="A132" s="1767" t="s">
        <v>131</v>
      </c>
      <c r="B132" s="1768"/>
      <c r="C132" s="578">
        <f>SUM(C127:C131)</f>
        <v>83120</v>
      </c>
      <c r="D132" s="1769"/>
      <c r="E132" s="1769"/>
      <c r="F132" s="1769"/>
      <c r="G132" s="1769"/>
      <c r="H132" s="558">
        <f>C127+C128+C129+C130+H131</f>
        <v>56620</v>
      </c>
      <c r="I132" s="188"/>
      <c r="J132" s="188"/>
      <c r="K132" s="550"/>
      <c r="L132" s="550"/>
      <c r="M132" s="188"/>
      <c r="N132" s="188"/>
    </row>
    <row r="133" spans="1:14" ht="13.2">
      <c r="A133" s="188"/>
      <c r="B133" s="187"/>
      <c r="C133" s="187"/>
      <c r="D133" s="187"/>
      <c r="E133" s="579"/>
      <c r="F133" s="187"/>
      <c r="G133" s="187"/>
      <c r="H133" s="187"/>
      <c r="I133" s="187"/>
      <c r="J133" s="187"/>
      <c r="K133" s="187"/>
      <c r="L133" s="187"/>
      <c r="M133" s="187"/>
      <c r="N133" s="187"/>
    </row>
    <row r="134" spans="1:14" ht="13.2" hidden="1">
      <c r="A134" s="188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</row>
    <row r="135" spans="1:14" ht="13.2" hidden="1">
      <c r="A135" s="188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</row>
    <row r="136" spans="1:14" ht="13.2" hidden="1">
      <c r="A136" s="188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</row>
    <row r="137" spans="1:14" ht="13.2" hidden="1">
      <c r="A137" s="188" t="s">
        <v>161</v>
      </c>
      <c r="B137" s="580"/>
      <c r="C137" s="187"/>
      <c r="D137" s="1748" t="s">
        <v>162</v>
      </c>
      <c r="E137" s="1749"/>
      <c r="F137" s="187"/>
      <c r="G137" s="187"/>
      <c r="H137" s="187"/>
      <c r="I137" s="187"/>
      <c r="J137" s="187"/>
      <c r="K137" s="187"/>
      <c r="L137" s="187"/>
      <c r="M137" s="187"/>
      <c r="N137" s="187"/>
    </row>
    <row r="138" spans="1:14" ht="13.2" hidden="1">
      <c r="A138" s="581"/>
      <c r="B138" s="582"/>
      <c r="C138" s="187"/>
      <c r="D138" s="1750"/>
      <c r="E138" s="1751"/>
      <c r="F138" s="187"/>
      <c r="G138" s="187"/>
      <c r="H138" s="187"/>
      <c r="I138" s="187"/>
      <c r="J138" s="187"/>
      <c r="K138" s="187"/>
      <c r="L138" s="187"/>
      <c r="M138" s="187"/>
      <c r="N138" s="187"/>
    </row>
    <row r="139" spans="1:14" ht="13.2" hidden="1">
      <c r="A139" s="583"/>
      <c r="B139" s="583"/>
      <c r="C139" s="187"/>
      <c r="D139" s="540" t="s">
        <v>164</v>
      </c>
      <c r="E139" s="540">
        <f>M34</f>
        <v>12118502.034145834</v>
      </c>
      <c r="F139" s="187"/>
      <c r="G139" s="187"/>
      <c r="H139" s="187"/>
      <c r="I139" s="187"/>
      <c r="J139" s="187"/>
      <c r="K139" s="187"/>
      <c r="L139" s="187"/>
      <c r="M139" s="187"/>
      <c r="N139" s="187"/>
    </row>
    <row r="140" spans="1:14" ht="13.2" hidden="1">
      <c r="A140" s="544" t="s">
        <v>169</v>
      </c>
      <c r="B140" s="544">
        <f>B36*30%</f>
        <v>9450000</v>
      </c>
      <c r="C140" s="187"/>
      <c r="D140" s="540" t="s">
        <v>166</v>
      </c>
      <c r="E140" s="540">
        <f>M35</f>
        <v>11751473.505697194</v>
      </c>
      <c r="F140" s="187"/>
      <c r="G140" s="187"/>
      <c r="H140" s="187"/>
      <c r="I140" s="187"/>
      <c r="J140" s="187"/>
      <c r="K140" s="187"/>
      <c r="L140" s="187"/>
      <c r="M140" s="187"/>
      <c r="N140" s="187"/>
    </row>
    <row r="141" spans="1:14" ht="13.2" hidden="1">
      <c r="A141" s="540" t="s">
        <v>172</v>
      </c>
      <c r="B141" s="540">
        <f>B36*20%</f>
        <v>6300000</v>
      </c>
      <c r="C141" s="187"/>
      <c r="D141" s="540" t="s">
        <v>170</v>
      </c>
      <c r="E141" s="540">
        <f>M36</f>
        <v>11476138.337742338</v>
      </c>
      <c r="F141" s="187"/>
      <c r="G141" s="187"/>
      <c r="H141" s="187"/>
      <c r="I141" s="187"/>
      <c r="J141" s="187"/>
      <c r="K141" s="187"/>
      <c r="L141" s="187"/>
      <c r="M141" s="187"/>
      <c r="N141" s="187"/>
    </row>
    <row r="142" spans="1:14" ht="13.2" hidden="1">
      <c r="A142" s="544" t="s">
        <v>174</v>
      </c>
      <c r="B142" s="544">
        <f>J38</f>
        <v>27038626.609442059</v>
      </c>
      <c r="C142" s="187"/>
      <c r="D142" s="540" t="s">
        <v>173</v>
      </c>
      <c r="E142" s="540">
        <f>M37</f>
        <v>11292545.320869502</v>
      </c>
      <c r="F142" s="187"/>
      <c r="G142" s="187"/>
      <c r="H142" s="187"/>
      <c r="I142" s="187"/>
      <c r="J142" s="187"/>
      <c r="K142" s="187"/>
      <c r="L142" s="187"/>
      <c r="M142" s="187"/>
      <c r="N142" s="187"/>
    </row>
    <row r="143" spans="1:14" ht="13.2" hidden="1">
      <c r="A143" s="544"/>
      <c r="B143" s="544"/>
      <c r="C143" s="187"/>
      <c r="D143" s="584"/>
      <c r="E143" s="188"/>
      <c r="F143" s="187"/>
      <c r="G143" s="187"/>
      <c r="H143" s="187"/>
      <c r="I143" s="187"/>
      <c r="J143" s="187"/>
      <c r="K143" s="187"/>
      <c r="L143" s="187"/>
      <c r="M143" s="187"/>
      <c r="N143" s="187"/>
    </row>
    <row r="144" spans="1:14" ht="13.2" hidden="1">
      <c r="A144" s="544"/>
      <c r="B144" s="544"/>
      <c r="C144" s="187"/>
      <c r="D144" s="584"/>
      <c r="E144" s="188"/>
      <c r="F144" s="187"/>
      <c r="G144" s="187"/>
      <c r="H144" s="187"/>
      <c r="I144" s="187"/>
      <c r="J144" s="187"/>
      <c r="K144" s="187"/>
      <c r="L144" s="187"/>
      <c r="M144" s="187"/>
      <c r="N144" s="187"/>
    </row>
    <row r="145" spans="1:14" ht="13.2">
      <c r="A145" s="1752" t="s">
        <v>161</v>
      </c>
      <c r="B145" s="1752"/>
      <c r="C145" s="1752"/>
      <c r="D145" s="584"/>
      <c r="E145" s="188"/>
      <c r="F145" s="187"/>
      <c r="G145" s="187"/>
      <c r="H145" s="187"/>
      <c r="I145" s="187"/>
      <c r="J145" s="187"/>
      <c r="K145" s="187"/>
      <c r="L145" s="187"/>
      <c r="M145" s="187"/>
      <c r="N145" s="187"/>
    </row>
    <row r="146" spans="1:14" ht="13.2">
      <c r="A146" s="1753" t="s">
        <v>181</v>
      </c>
      <c r="B146" s="1754"/>
      <c r="C146" s="1755"/>
      <c r="D146" s="584"/>
      <c r="E146" s="188"/>
      <c r="F146" s="187"/>
      <c r="G146" s="187"/>
      <c r="H146" s="187"/>
      <c r="I146" s="187"/>
      <c r="J146" s="187"/>
      <c r="K146" s="187"/>
      <c r="L146" s="187"/>
      <c r="M146" s="187"/>
      <c r="N146" s="187"/>
    </row>
    <row r="147" spans="1:14" ht="13.2">
      <c r="A147" s="1756"/>
      <c r="B147" s="1637"/>
      <c r="C147" s="1757"/>
      <c r="D147" s="584"/>
      <c r="E147" s="188"/>
      <c r="F147" s="187"/>
      <c r="G147" s="187"/>
      <c r="H147" s="187"/>
      <c r="I147" s="187"/>
      <c r="J147" s="187"/>
      <c r="K147" s="187"/>
      <c r="L147" s="187"/>
      <c r="M147" s="187"/>
      <c r="N147" s="187"/>
    </row>
    <row r="148" spans="1:14" ht="13.2">
      <c r="A148" s="585" t="s">
        <v>62</v>
      </c>
      <c r="B148" s="1758">
        <f>B35</f>
        <v>30000000</v>
      </c>
      <c r="C148" s="1759"/>
      <c r="D148" s="584"/>
      <c r="E148" s="188"/>
      <c r="F148" s="187"/>
      <c r="G148" s="187"/>
      <c r="H148" s="187"/>
      <c r="I148" s="187"/>
      <c r="J148" s="187"/>
      <c r="K148" s="187"/>
      <c r="L148" s="187"/>
      <c r="M148" s="187"/>
      <c r="N148" s="187"/>
    </row>
    <row r="149" spans="1:14" ht="13.2">
      <c r="A149" s="541" t="s">
        <v>547</v>
      </c>
      <c r="B149" s="1758">
        <f>B36</f>
        <v>31500000</v>
      </c>
      <c r="C149" s="1759"/>
      <c r="D149" s="584"/>
      <c r="E149" s="188"/>
      <c r="F149" s="187"/>
      <c r="G149" s="187"/>
      <c r="H149" s="187"/>
      <c r="I149" s="187"/>
      <c r="J149" s="187"/>
      <c r="K149" s="187"/>
      <c r="L149" s="187"/>
      <c r="M149" s="187"/>
      <c r="N149" s="187"/>
    </row>
    <row r="150" spans="1:14" ht="13.2">
      <c r="A150" s="541" t="s">
        <v>64</v>
      </c>
      <c r="B150" s="1740">
        <v>0.3</v>
      </c>
      <c r="C150" s="1741"/>
      <c r="D150" s="584"/>
      <c r="E150" s="188"/>
      <c r="F150" s="187"/>
      <c r="G150" s="187"/>
      <c r="H150" s="187"/>
      <c r="I150" s="187"/>
      <c r="J150" s="187"/>
      <c r="K150" s="187"/>
      <c r="L150" s="187"/>
      <c r="M150" s="187"/>
      <c r="N150" s="187"/>
    </row>
    <row r="151" spans="1:14" ht="13.2">
      <c r="A151" s="585" t="s">
        <v>107</v>
      </c>
      <c r="B151" s="1742">
        <f>B149*B150</f>
        <v>9450000</v>
      </c>
      <c r="C151" s="1743"/>
      <c r="D151" s="584"/>
      <c r="E151" s="188"/>
      <c r="F151" s="187"/>
      <c r="G151" s="187"/>
      <c r="H151" s="187"/>
      <c r="I151" s="187"/>
      <c r="J151" s="187"/>
      <c r="K151" s="187"/>
      <c r="L151" s="187"/>
      <c r="M151" s="187"/>
      <c r="N151" s="187"/>
    </row>
    <row r="152" spans="1:14" ht="13.2">
      <c r="A152" s="541" t="s">
        <v>64</v>
      </c>
      <c r="B152" s="1733">
        <v>0.2</v>
      </c>
      <c r="C152" s="1734"/>
      <c r="D152" s="584"/>
      <c r="E152" s="188"/>
      <c r="F152" s="187"/>
      <c r="G152" s="187"/>
      <c r="H152" s="187"/>
      <c r="I152" s="187"/>
      <c r="J152" s="187"/>
      <c r="K152" s="187"/>
      <c r="L152" s="187"/>
      <c r="M152" s="187"/>
      <c r="N152" s="187"/>
    </row>
    <row r="153" spans="1:14" ht="13.2">
      <c r="A153" s="585" t="s">
        <v>107</v>
      </c>
      <c r="B153" s="1735">
        <f>B149*B152</f>
        <v>6300000</v>
      </c>
      <c r="C153" s="1736"/>
      <c r="D153" s="584"/>
      <c r="E153" s="188"/>
      <c r="F153" s="187"/>
      <c r="G153" s="187"/>
      <c r="H153" s="187"/>
      <c r="I153" s="187"/>
      <c r="J153" s="187"/>
      <c r="K153" s="187"/>
      <c r="L153" s="187"/>
      <c r="M153" s="187"/>
      <c r="N153" s="187"/>
    </row>
    <row r="154" spans="1:14" ht="13.2" hidden="1">
      <c r="A154" s="585"/>
      <c r="B154" s="1735">
        <f>E53</f>
        <v>183750</v>
      </c>
      <c r="C154" s="1734"/>
      <c r="D154" s="584"/>
      <c r="E154" s="188"/>
      <c r="F154" s="187"/>
      <c r="G154" s="187"/>
      <c r="H154" s="187"/>
      <c r="I154" s="187"/>
      <c r="J154" s="187"/>
      <c r="K154" s="187"/>
      <c r="L154" s="187"/>
      <c r="M154" s="187"/>
      <c r="N154" s="187"/>
    </row>
    <row r="155" spans="1:14" ht="13.2" hidden="1">
      <c r="A155" s="585"/>
      <c r="B155" s="1735">
        <f>E119</f>
        <v>52500</v>
      </c>
      <c r="C155" s="1734"/>
      <c r="D155" s="584"/>
      <c r="E155" s="188"/>
      <c r="F155" s="187"/>
      <c r="G155" s="187"/>
      <c r="H155" s="187"/>
      <c r="I155" s="187"/>
      <c r="J155" s="187"/>
      <c r="K155" s="187"/>
      <c r="L155" s="187"/>
      <c r="M155" s="187"/>
      <c r="N155" s="187"/>
    </row>
    <row r="156" spans="1:14" ht="13.2" hidden="1">
      <c r="A156" s="585"/>
      <c r="B156" s="1735">
        <f>E57</f>
        <v>176400.00000000003</v>
      </c>
      <c r="C156" s="1734"/>
      <c r="D156" s="584"/>
      <c r="E156" s="188"/>
      <c r="F156" s="187"/>
      <c r="G156" s="187"/>
      <c r="H156" s="187"/>
      <c r="I156" s="187"/>
      <c r="J156" s="187"/>
      <c r="K156" s="187"/>
      <c r="L156" s="187"/>
      <c r="M156" s="187"/>
      <c r="N156" s="187"/>
    </row>
    <row r="157" spans="1:14" ht="13.2" hidden="1">
      <c r="A157" s="585"/>
      <c r="B157" s="1735">
        <f>E123</f>
        <v>35280.000000000007</v>
      </c>
      <c r="C157" s="1734"/>
      <c r="D157" s="584"/>
      <c r="E157" s="188"/>
      <c r="F157" s="187"/>
      <c r="G157" s="187"/>
      <c r="H157" s="187"/>
      <c r="I157" s="187"/>
      <c r="J157" s="187"/>
      <c r="K157" s="187"/>
      <c r="L157" s="187"/>
      <c r="M157" s="187"/>
      <c r="N157" s="187"/>
    </row>
    <row r="158" spans="1:14" ht="13.2">
      <c r="A158" s="586" t="s">
        <v>68</v>
      </c>
      <c r="B158" s="1744" t="s">
        <v>182</v>
      </c>
      <c r="C158" s="1745"/>
      <c r="D158" s="584"/>
      <c r="E158" s="188"/>
      <c r="F158" s="187"/>
      <c r="G158" s="187"/>
      <c r="H158" s="187"/>
      <c r="I158" s="187"/>
      <c r="J158" s="187"/>
      <c r="K158" s="187"/>
      <c r="L158" s="187"/>
      <c r="M158" s="187"/>
      <c r="N158" s="187"/>
    </row>
    <row r="159" spans="1:14" ht="13.2">
      <c r="A159" s="586" t="s">
        <v>67</v>
      </c>
      <c r="B159" s="1746">
        <v>144</v>
      </c>
      <c r="C159" s="1747"/>
      <c r="D159" s="584"/>
      <c r="E159" s="188"/>
      <c r="F159" s="187"/>
      <c r="G159" s="187"/>
      <c r="H159" s="187"/>
      <c r="I159" s="187"/>
      <c r="J159" s="187"/>
      <c r="K159" s="187"/>
      <c r="L159" s="187"/>
      <c r="M159" s="187"/>
      <c r="N159" s="187"/>
    </row>
    <row r="160" spans="1:14" ht="13.2">
      <c r="A160" s="541" t="s">
        <v>183</v>
      </c>
      <c r="B160" s="1737">
        <f>B154+B155</f>
        <v>236250</v>
      </c>
      <c r="C160" s="1738"/>
      <c r="D160" s="584"/>
      <c r="E160" s="188"/>
      <c r="F160" s="187"/>
      <c r="G160" s="187"/>
      <c r="H160" s="187"/>
      <c r="I160" s="187"/>
      <c r="J160" s="187"/>
      <c r="K160" s="187"/>
      <c r="L160" s="187"/>
      <c r="M160" s="187"/>
      <c r="N160" s="187"/>
    </row>
    <row r="161" spans="1:14" ht="13.2">
      <c r="A161" s="587" t="s">
        <v>184</v>
      </c>
      <c r="B161" s="1739">
        <f>B156+B157</f>
        <v>211680.00000000003</v>
      </c>
      <c r="C161" s="1739"/>
      <c r="D161" s="584"/>
      <c r="E161" s="188"/>
      <c r="F161" s="187"/>
      <c r="G161" s="187"/>
      <c r="H161" s="187"/>
      <c r="I161" s="187"/>
      <c r="J161" s="187"/>
      <c r="K161" s="187"/>
      <c r="L161" s="187"/>
      <c r="M161" s="187"/>
      <c r="N161" s="187"/>
    </row>
    <row r="162" spans="1:14" ht="13.2">
      <c r="A162" s="588" t="s">
        <v>70</v>
      </c>
      <c r="B162" s="1739">
        <f>E139</f>
        <v>12118502.034145834</v>
      </c>
      <c r="C162" s="1739"/>
      <c r="D162" s="584"/>
      <c r="E162" s="188"/>
      <c r="F162" s="187"/>
      <c r="G162" s="187"/>
      <c r="H162" s="187"/>
      <c r="I162" s="187"/>
      <c r="J162" s="187"/>
      <c r="K162" s="187"/>
      <c r="L162" s="187"/>
      <c r="M162" s="187"/>
      <c r="N162" s="187"/>
    </row>
    <row r="163" spans="1:14" ht="13.2">
      <c r="A163" s="544" t="s">
        <v>185</v>
      </c>
      <c r="B163" s="1731">
        <f>(B149+B153)/2/69.9%</f>
        <v>27038626.609442059</v>
      </c>
      <c r="C163" s="1732"/>
      <c r="D163" s="584"/>
      <c r="E163" s="188"/>
      <c r="F163" s="187"/>
      <c r="G163" s="187"/>
      <c r="H163" s="187"/>
      <c r="I163" s="187"/>
      <c r="J163" s="187"/>
      <c r="K163" s="187"/>
      <c r="L163" s="187"/>
      <c r="M163" s="187"/>
      <c r="N163" s="187"/>
    </row>
    <row r="164" spans="1:14" ht="13.2" hidden="1">
      <c r="A164" s="589"/>
      <c r="B164" s="590"/>
      <c r="C164" s="195"/>
      <c r="D164" s="584"/>
      <c r="E164" s="188"/>
      <c r="F164" s="187"/>
      <c r="G164" s="187"/>
      <c r="H164" s="187"/>
      <c r="I164" s="187"/>
      <c r="J164" s="187"/>
      <c r="K164" s="187"/>
      <c r="L164" s="187"/>
      <c r="M164" s="187"/>
      <c r="N164" s="187"/>
    </row>
    <row r="165" spans="1:14" ht="13.2" hidden="1">
      <c r="A165" s="589"/>
      <c r="B165" s="590"/>
      <c r="C165" s="195"/>
      <c r="D165" s="584"/>
      <c r="E165" s="188"/>
      <c r="F165" s="187"/>
      <c r="G165" s="187"/>
      <c r="H165" s="187"/>
      <c r="I165" s="187"/>
      <c r="J165" s="187"/>
      <c r="K165" s="187"/>
      <c r="L165" s="187"/>
      <c r="M165" s="187"/>
      <c r="N165" s="187"/>
    </row>
    <row r="166" spans="1:14" ht="13.2" hidden="1">
      <c r="A166" s="589"/>
      <c r="B166" s="590"/>
      <c r="C166" s="195"/>
      <c r="D166" s="584"/>
      <c r="E166" s="188"/>
      <c r="F166" s="187"/>
      <c r="G166" s="187"/>
      <c r="H166" s="187"/>
      <c r="I166" s="187"/>
      <c r="J166" s="187"/>
      <c r="K166" s="187"/>
      <c r="L166" s="187"/>
      <c r="M166" s="187"/>
      <c r="N166" s="187"/>
    </row>
    <row r="167" spans="1:14" ht="13.2">
      <c r="A167" s="589"/>
      <c r="B167" s="589"/>
      <c r="C167" s="187"/>
      <c r="D167" s="584"/>
      <c r="E167" s="188"/>
      <c r="F167" s="187"/>
      <c r="G167" s="187"/>
      <c r="H167" s="187"/>
      <c r="I167" s="187"/>
      <c r="J167" s="187"/>
      <c r="K167" s="187"/>
      <c r="L167" s="187"/>
      <c r="M167" s="187"/>
      <c r="N167" s="187"/>
    </row>
    <row r="168" spans="1:14" ht="13.2" hidden="1">
      <c r="A168" s="538"/>
      <c r="B168" s="538"/>
      <c r="C168" s="187"/>
      <c r="D168" s="584"/>
      <c r="E168" s="188"/>
      <c r="F168" s="187"/>
      <c r="G168" s="187"/>
      <c r="H168" s="187"/>
      <c r="I168" s="187"/>
      <c r="J168" s="187"/>
      <c r="K168" s="187"/>
      <c r="L168" s="187"/>
      <c r="M168" s="187"/>
      <c r="N168" s="187"/>
    </row>
    <row r="169" spans="1:14" ht="13.2" hidden="1">
      <c r="A169" s="544"/>
      <c r="B169" s="544"/>
      <c r="C169" s="187"/>
      <c r="D169" s="584"/>
      <c r="E169" s="188"/>
      <c r="F169" s="187"/>
      <c r="G169" s="187"/>
      <c r="H169" s="187"/>
      <c r="I169" s="187"/>
      <c r="J169" s="187"/>
      <c r="K169" s="187"/>
      <c r="L169" s="187"/>
      <c r="M169" s="187"/>
      <c r="N169" s="187"/>
    </row>
    <row r="170" spans="1:14" ht="13.2" hidden="1">
      <c r="A170" s="544"/>
      <c r="B170" s="544"/>
      <c r="C170" s="187"/>
      <c r="D170" s="584"/>
      <c r="E170" s="188"/>
      <c r="F170" s="187"/>
      <c r="G170" s="187"/>
      <c r="H170" s="187"/>
      <c r="I170" s="187"/>
      <c r="J170" s="187"/>
      <c r="K170" s="187"/>
      <c r="L170" s="187"/>
      <c r="M170" s="187"/>
      <c r="N170" s="187"/>
    </row>
    <row r="171" spans="1:14" ht="13.2">
      <c r="A171" s="1760" t="s">
        <v>102</v>
      </c>
      <c r="B171" s="1760"/>
      <c r="C171" s="1760"/>
      <c r="D171" s="1760"/>
      <c r="E171" s="1760"/>
      <c r="F171" s="1760"/>
      <c r="G171" s="1760"/>
      <c r="H171" s="187"/>
      <c r="I171" s="187"/>
      <c r="J171" s="187"/>
      <c r="K171" s="187"/>
      <c r="L171" s="187"/>
      <c r="M171" s="187"/>
      <c r="N171" s="187"/>
    </row>
    <row r="172" spans="1:14" ht="13.2">
      <c r="A172" s="1762" t="s">
        <v>107</v>
      </c>
      <c r="B172" s="1762"/>
      <c r="C172" s="1761">
        <v>0.3</v>
      </c>
      <c r="D172" s="1761"/>
      <c r="E172" s="1761"/>
      <c r="F172" s="1761"/>
      <c r="G172" s="1761"/>
      <c r="H172" s="187"/>
      <c r="I172" s="187"/>
      <c r="J172" s="187"/>
      <c r="K172" s="187"/>
      <c r="L172" s="187"/>
      <c r="M172" s="187"/>
      <c r="N172" s="187"/>
    </row>
    <row r="173" spans="1:14" ht="18.600000000000001" customHeight="1">
      <c r="A173" s="1762" t="s">
        <v>186</v>
      </c>
      <c r="B173" s="1762"/>
      <c r="C173" s="1762" t="s">
        <v>187</v>
      </c>
      <c r="D173" s="1762"/>
      <c r="E173" s="1762"/>
      <c r="F173" s="1762"/>
      <c r="G173" s="1762"/>
      <c r="H173" s="187"/>
      <c r="I173" s="591"/>
      <c r="J173" s="187"/>
      <c r="K173" s="187"/>
      <c r="L173" s="187"/>
      <c r="M173" s="187"/>
      <c r="N173" s="187"/>
    </row>
    <row r="174" spans="1:14" ht="18.600000000000001" customHeight="1">
      <c r="A174" s="1762" t="s">
        <v>188</v>
      </c>
      <c r="B174" s="1762"/>
      <c r="C174" s="1762" t="s">
        <v>189</v>
      </c>
      <c r="D174" s="1762"/>
      <c r="E174" s="1762"/>
      <c r="F174" s="1762"/>
      <c r="G174" s="1762"/>
      <c r="H174" s="187"/>
      <c r="I174" s="187"/>
      <c r="J174" s="187"/>
      <c r="K174" s="187"/>
      <c r="L174" s="187"/>
      <c r="M174" s="187"/>
      <c r="N174" s="187"/>
    </row>
    <row r="175" spans="1:14" ht="19.2" customHeight="1">
      <c r="A175" s="1762" t="s">
        <v>190</v>
      </c>
      <c r="B175" s="1762"/>
      <c r="C175" s="1762" t="s">
        <v>191</v>
      </c>
      <c r="D175" s="1762"/>
      <c r="E175" s="1762"/>
      <c r="F175" s="1762"/>
      <c r="G175" s="1762"/>
      <c r="H175" s="187"/>
      <c r="I175" s="187"/>
      <c r="J175" s="187"/>
      <c r="K175" s="187"/>
      <c r="L175" s="187"/>
      <c r="M175" s="187"/>
      <c r="N175" s="187"/>
    </row>
    <row r="176" spans="1:14" ht="52.95" customHeight="1">
      <c r="A176" s="1762" t="s">
        <v>192</v>
      </c>
      <c r="B176" s="1762"/>
      <c r="C176" s="1762" t="s">
        <v>193</v>
      </c>
      <c r="D176" s="1762"/>
      <c r="E176" s="1762"/>
      <c r="F176" s="1762"/>
      <c r="G176" s="1762"/>
      <c r="H176" s="187"/>
      <c r="I176" s="187"/>
      <c r="J176" s="187"/>
      <c r="K176" s="187"/>
      <c r="L176" s="187"/>
      <c r="M176" s="187"/>
      <c r="N176" s="187"/>
    </row>
    <row r="177" spans="1:14" ht="33" customHeight="1">
      <c r="A177" s="1762" t="s">
        <v>194</v>
      </c>
      <c r="B177" s="1762"/>
      <c r="C177" s="1762" t="s">
        <v>195</v>
      </c>
      <c r="D177" s="1762"/>
      <c r="E177" s="1762"/>
      <c r="F177" s="1762"/>
      <c r="G177" s="1762"/>
      <c r="H177" s="187"/>
      <c r="I177" s="187"/>
      <c r="J177" s="187"/>
      <c r="K177" s="187"/>
      <c r="L177" s="187"/>
      <c r="M177" s="187"/>
      <c r="N177" s="187"/>
    </row>
    <row r="178" spans="1:14" ht="15.6" customHeight="1">
      <c r="A178" s="1762" t="s">
        <v>196</v>
      </c>
      <c r="B178" s="1762"/>
      <c r="C178" s="1763" t="s">
        <v>197</v>
      </c>
      <c r="D178" s="1763"/>
      <c r="E178" s="1763"/>
      <c r="F178" s="1763"/>
      <c r="G178" s="1763"/>
      <c r="H178" s="187"/>
      <c r="I178" s="187"/>
      <c r="J178" s="187"/>
      <c r="K178" s="187"/>
      <c r="L178" s="187"/>
      <c r="M178" s="187"/>
      <c r="N178" s="187"/>
    </row>
    <row r="179" spans="1:14" ht="13.2">
      <c r="A179" s="188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</row>
    <row r="180" spans="1:14" ht="19.95" customHeight="1" thickBot="1">
      <c r="A180" s="188"/>
      <c r="B180" s="187"/>
      <c r="C180" s="187"/>
      <c r="D180" s="187"/>
      <c r="E180" s="513"/>
      <c r="F180" s="187"/>
      <c r="G180" s="187"/>
      <c r="H180" s="187"/>
      <c r="I180" s="187"/>
      <c r="J180" s="187"/>
      <c r="K180" s="187"/>
      <c r="L180" s="187"/>
      <c r="M180" s="187"/>
      <c r="N180" s="187"/>
    </row>
    <row r="181" spans="1:14" ht="24" customHeight="1">
      <c r="A181" s="592" t="s">
        <v>152</v>
      </c>
      <c r="B181" s="593" t="s">
        <v>153</v>
      </c>
      <c r="C181" s="593" t="s">
        <v>154</v>
      </c>
      <c r="D181" s="593" t="s">
        <v>155</v>
      </c>
      <c r="E181" s="593" t="s">
        <v>156</v>
      </c>
      <c r="F181" s="594" t="s">
        <v>157</v>
      </c>
      <c r="G181" s="593" t="s">
        <v>158</v>
      </c>
      <c r="H181" s="595">
        <v>0</v>
      </c>
      <c r="I181" s="187"/>
      <c r="J181" s="187"/>
      <c r="K181" s="187"/>
      <c r="L181" s="187"/>
      <c r="M181" s="187"/>
      <c r="N181" s="187"/>
    </row>
    <row r="182" spans="1:14" ht="27" thickBot="1">
      <c r="A182" s="596" t="s">
        <v>159</v>
      </c>
      <c r="B182" s="597">
        <v>0.1</v>
      </c>
      <c r="C182" s="598">
        <v>9.5000000000000001E-2</v>
      </c>
      <c r="D182" s="597">
        <v>0.09</v>
      </c>
      <c r="E182" s="598">
        <v>8.5000000000000006E-2</v>
      </c>
      <c r="F182" s="598">
        <v>0.08</v>
      </c>
      <c r="G182" s="598">
        <v>7.4999999999999997E-2</v>
      </c>
      <c r="H182" s="599">
        <v>0.1</v>
      </c>
      <c r="I182" s="187"/>
      <c r="J182" s="187"/>
      <c r="K182" s="187"/>
      <c r="L182" s="187"/>
      <c r="M182" s="187"/>
      <c r="N182" s="187"/>
    </row>
  </sheetData>
  <mergeCells count="81">
    <mergeCell ref="B52:N52"/>
    <mergeCell ref="A61:B61"/>
    <mergeCell ref="E61:F61"/>
    <mergeCell ref="E62:F62"/>
    <mergeCell ref="A62:B62"/>
    <mergeCell ref="A26:B26"/>
    <mergeCell ref="D26:G26"/>
    <mergeCell ref="A27:B27"/>
    <mergeCell ref="D27:G27"/>
    <mergeCell ref="B42:N42"/>
    <mergeCell ref="A25:B25"/>
    <mergeCell ref="A7:I12"/>
    <mergeCell ref="A21:B21"/>
    <mergeCell ref="A22:B22"/>
    <mergeCell ref="A23:B23"/>
    <mergeCell ref="A24:B24"/>
    <mergeCell ref="A93:B93"/>
    <mergeCell ref="A63:B63"/>
    <mergeCell ref="A64:B64"/>
    <mergeCell ref="A65:B65"/>
    <mergeCell ref="A75:I80"/>
    <mergeCell ref="A89:B89"/>
    <mergeCell ref="A90:B90"/>
    <mergeCell ref="A91:B91"/>
    <mergeCell ref="A92:B92"/>
    <mergeCell ref="E64:F64"/>
    <mergeCell ref="E65:F65"/>
    <mergeCell ref="E63:F63"/>
    <mergeCell ref="A128:B128"/>
    <mergeCell ref="A94:B94"/>
    <mergeCell ref="D94:G94"/>
    <mergeCell ref="A95:B95"/>
    <mergeCell ref="D95:G95"/>
    <mergeCell ref="C97:D97"/>
    <mergeCell ref="C98:D98"/>
    <mergeCell ref="C99:D99"/>
    <mergeCell ref="B108:N108"/>
    <mergeCell ref="B118:N118"/>
    <mergeCell ref="A126:B126"/>
    <mergeCell ref="A127:B127"/>
    <mergeCell ref="A129:B129"/>
    <mergeCell ref="A130:B130"/>
    <mergeCell ref="A131:B131"/>
    <mergeCell ref="D131:G131"/>
    <mergeCell ref="A132:B132"/>
    <mergeCell ref="D132:G132"/>
    <mergeCell ref="D129:G129"/>
    <mergeCell ref="A171:G171"/>
    <mergeCell ref="C172:G172"/>
    <mergeCell ref="C173:G173"/>
    <mergeCell ref="C174:G174"/>
    <mergeCell ref="A178:B178"/>
    <mergeCell ref="A177:B177"/>
    <mergeCell ref="A176:B176"/>
    <mergeCell ref="A175:B175"/>
    <mergeCell ref="A173:B173"/>
    <mergeCell ref="A174:B174"/>
    <mergeCell ref="C175:G175"/>
    <mergeCell ref="C176:G176"/>
    <mergeCell ref="C177:G177"/>
    <mergeCell ref="C178:G178"/>
    <mergeCell ref="A172:B172"/>
    <mergeCell ref="B150:C150"/>
    <mergeCell ref="B151:C151"/>
    <mergeCell ref="B158:C158"/>
    <mergeCell ref="B159:C159"/>
    <mergeCell ref="D137:E138"/>
    <mergeCell ref="A145:C145"/>
    <mergeCell ref="A146:C147"/>
    <mergeCell ref="B148:C148"/>
    <mergeCell ref="B149:C149"/>
    <mergeCell ref="B163:C163"/>
    <mergeCell ref="B152:C152"/>
    <mergeCell ref="B153:C153"/>
    <mergeCell ref="B154:C154"/>
    <mergeCell ref="B155:C155"/>
    <mergeCell ref="B156:C156"/>
    <mergeCell ref="B157:C157"/>
    <mergeCell ref="B160:C160"/>
    <mergeCell ref="B161:C161"/>
    <mergeCell ref="B162:C162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14"/>
  <dimension ref="A1:D41"/>
  <sheetViews>
    <sheetView topLeftCell="A25" workbookViewId="0">
      <selection activeCell="C35" sqref="C35:D35"/>
    </sheetView>
  </sheetViews>
  <sheetFormatPr defaultColWidth="8.88671875" defaultRowHeight="11.4"/>
  <cols>
    <col min="1" max="1" width="44.33203125" style="251" customWidth="1"/>
    <col min="2" max="2" width="24.33203125" style="251" customWidth="1"/>
    <col min="3" max="3" width="28.33203125" style="251" customWidth="1"/>
    <col min="4" max="7" width="8.88671875" style="251"/>
    <col min="8" max="8" width="8.88671875" style="251" customWidth="1"/>
    <col min="9" max="16384" width="8.88671875" style="251"/>
  </cols>
  <sheetData>
    <row r="1" spans="1:3" ht="17.399999999999999" customHeight="1">
      <c r="A1" s="250" t="s">
        <v>825</v>
      </c>
    </row>
    <row r="2" spans="1:3" ht="13.2" customHeight="1">
      <c r="A2" s="1799"/>
      <c r="B2" s="1800"/>
      <c r="C2" s="1800"/>
    </row>
    <row r="3" spans="1:3" ht="13.2">
      <c r="A3" s="924" t="s">
        <v>201</v>
      </c>
      <c r="B3" s="1801" t="s">
        <v>817</v>
      </c>
      <c r="C3" s="1801"/>
    </row>
    <row r="4" spans="1:3" ht="27.6" customHeight="1">
      <c r="A4" s="1794" t="s">
        <v>186</v>
      </c>
      <c r="B4" s="1795" t="s">
        <v>818</v>
      </c>
      <c r="C4" s="1796"/>
    </row>
    <row r="5" spans="1:3" ht="13.2" customHeight="1">
      <c r="A5" s="1794"/>
      <c r="B5" s="1797"/>
      <c r="C5" s="1798"/>
    </row>
    <row r="6" spans="1:3" ht="13.2">
      <c r="A6" s="1794" t="s">
        <v>107</v>
      </c>
      <c r="B6" s="1801" t="s">
        <v>765</v>
      </c>
      <c r="C6" s="1801"/>
    </row>
    <row r="7" spans="1:3" ht="13.2">
      <c r="A7" s="1794"/>
      <c r="B7" s="1801" t="s">
        <v>218</v>
      </c>
      <c r="C7" s="1801"/>
    </row>
    <row r="8" spans="1:3" ht="25.95" customHeight="1">
      <c r="A8" s="924" t="s">
        <v>188</v>
      </c>
      <c r="B8" s="1801" t="s">
        <v>819</v>
      </c>
      <c r="C8" s="1801"/>
    </row>
    <row r="9" spans="1:3" ht="27" customHeight="1">
      <c r="A9" s="924" t="s">
        <v>190</v>
      </c>
      <c r="B9" s="1801" t="s">
        <v>228</v>
      </c>
      <c r="C9" s="1801"/>
    </row>
    <row r="10" spans="1:3" ht="13.2">
      <c r="A10" s="924" t="s">
        <v>192</v>
      </c>
      <c r="B10" s="1801" t="s">
        <v>820</v>
      </c>
      <c r="C10" s="1801"/>
    </row>
    <row r="11" spans="1:3" ht="13.2">
      <c r="A11" s="938" t="s">
        <v>828</v>
      </c>
      <c r="B11" s="939"/>
      <c r="C11" s="940"/>
    </row>
    <row r="12" spans="1:3" ht="13.2" customHeight="1">
      <c r="A12" s="1802" t="s">
        <v>208</v>
      </c>
      <c r="B12" s="1803"/>
      <c r="C12" s="1804"/>
    </row>
    <row r="13" spans="1:3" ht="13.2">
      <c r="A13" s="924" t="s">
        <v>209</v>
      </c>
      <c r="B13" s="1801" t="s">
        <v>210</v>
      </c>
      <c r="C13" s="1801"/>
    </row>
    <row r="14" spans="1:3" ht="13.2">
      <c r="A14" s="924" t="s">
        <v>211</v>
      </c>
      <c r="B14" s="1801" t="s">
        <v>212</v>
      </c>
      <c r="C14" s="1801"/>
    </row>
    <row r="15" spans="1:3" ht="42" customHeight="1">
      <c r="A15" s="924" t="s">
        <v>213</v>
      </c>
      <c r="B15" s="1801" t="s">
        <v>826</v>
      </c>
      <c r="C15" s="1801"/>
    </row>
    <row r="16" spans="1:3" ht="13.2" customHeight="1">
      <c r="A16" s="1794" t="s">
        <v>821</v>
      </c>
      <c r="B16" s="1795" t="s">
        <v>827</v>
      </c>
      <c r="C16" s="1796"/>
    </row>
    <row r="17" spans="1:4" ht="13.2" customHeight="1">
      <c r="A17" s="1794"/>
      <c r="B17" s="1806"/>
      <c r="C17" s="1807"/>
    </row>
    <row r="18" spans="1:4" ht="27.6" customHeight="1">
      <c r="A18" s="1794"/>
      <c r="B18" s="1797"/>
      <c r="C18" s="1798"/>
    </row>
    <row r="19" spans="1:4" ht="13.2">
      <c r="A19" s="924" t="s">
        <v>231</v>
      </c>
      <c r="B19" s="1801" t="s">
        <v>822</v>
      </c>
      <c r="C19" s="1801"/>
    </row>
    <row r="20" spans="1:4" ht="13.2">
      <c r="A20" s="924" t="s">
        <v>215</v>
      </c>
      <c r="B20" s="1801" t="s">
        <v>244</v>
      </c>
      <c r="C20" s="1801"/>
    </row>
    <row r="21" spans="1:4" ht="151.19999999999999" customHeight="1">
      <c r="A21" s="937" t="s">
        <v>828</v>
      </c>
      <c r="B21" s="1808" t="s">
        <v>829</v>
      </c>
      <c r="C21" s="1809"/>
    </row>
    <row r="22" spans="1:4" ht="13.2">
      <c r="A22" s="941"/>
      <c r="B22" s="1810"/>
      <c r="C22" s="1811"/>
    </row>
    <row r="23" spans="1:4" ht="15.6">
      <c r="A23" s="927" t="s">
        <v>107</v>
      </c>
      <c r="B23" s="928" t="s">
        <v>1350</v>
      </c>
      <c r="C23" s="928" t="s">
        <v>1349</v>
      </c>
    </row>
    <row r="24" spans="1:4" ht="13.8">
      <c r="A24" s="925" t="s">
        <v>419</v>
      </c>
      <c r="B24" s="926">
        <v>1.0999999999999999E-2</v>
      </c>
      <c r="C24" s="926">
        <v>1.0999999999999999E-2</v>
      </c>
    </row>
    <row r="25" spans="1:4" ht="22.95" customHeight="1">
      <c r="A25" s="925" t="s">
        <v>823</v>
      </c>
      <c r="B25" s="926">
        <v>0.08</v>
      </c>
      <c r="C25" s="926">
        <v>0.04</v>
      </c>
    </row>
    <row r="26" spans="1:4" ht="13.8">
      <c r="A26" s="925" t="s">
        <v>824</v>
      </c>
      <c r="B26" s="926">
        <v>0.12</v>
      </c>
      <c r="C26" s="926">
        <v>0.11</v>
      </c>
    </row>
    <row r="27" spans="1:4" ht="13.8">
      <c r="A27" s="925" t="s">
        <v>429</v>
      </c>
      <c r="B27" s="926">
        <v>0.15</v>
      </c>
      <c r="C27" s="926">
        <v>0.12</v>
      </c>
    </row>
    <row r="28" spans="1:4" ht="21" customHeight="1">
      <c r="A28" s="925" t="s">
        <v>432</v>
      </c>
      <c r="B28" s="926">
        <v>0.17</v>
      </c>
      <c r="C28" s="926">
        <v>0.15</v>
      </c>
    </row>
    <row r="29" spans="1:4" ht="21" customHeight="1">
      <c r="A29" s="925" t="s">
        <v>434</v>
      </c>
      <c r="B29" s="926">
        <v>0.18</v>
      </c>
      <c r="C29" s="926">
        <v>0.16</v>
      </c>
    </row>
    <row r="30" spans="1:4" ht="21" customHeight="1">
      <c r="A30" s="925" t="s">
        <v>437</v>
      </c>
      <c r="B30" s="926">
        <v>0.18</v>
      </c>
      <c r="C30" s="926">
        <v>0.16500000000000001</v>
      </c>
    </row>
    <row r="31" spans="1:4" ht="21" customHeight="1" thickBot="1"/>
    <row r="32" spans="1:4" ht="41.4" customHeight="1">
      <c r="A32" s="1618" t="s">
        <v>245</v>
      </c>
      <c r="B32" s="1619"/>
      <c r="C32" s="1619"/>
      <c r="D32" s="1620"/>
    </row>
    <row r="33" spans="1:4" ht="41.4" customHeight="1">
      <c r="A33" s="1607" t="s">
        <v>62</v>
      </c>
      <c r="B33" s="1805"/>
      <c r="C33" s="1549">
        <v>30000000</v>
      </c>
      <c r="D33" s="1550"/>
    </row>
    <row r="34" spans="1:4" ht="41.4" customHeight="1">
      <c r="A34" s="1812" t="s">
        <v>547</v>
      </c>
      <c r="B34" s="1813"/>
      <c r="C34" s="1553">
        <f>C33*1.05</f>
        <v>31500000</v>
      </c>
      <c r="D34" s="1554"/>
    </row>
    <row r="35" spans="1:4" ht="13.2">
      <c r="A35" s="1607" t="s">
        <v>106</v>
      </c>
      <c r="B35" s="1814"/>
      <c r="C35" s="1543">
        <v>0.2</v>
      </c>
      <c r="D35" s="1544"/>
    </row>
    <row r="36" spans="1:4" ht="13.2">
      <c r="A36" s="1607" t="s">
        <v>107</v>
      </c>
      <c r="B36" s="1805"/>
      <c r="C36" s="1553">
        <f>C34*C35</f>
        <v>6300000</v>
      </c>
      <c r="D36" s="1554"/>
    </row>
    <row r="37" spans="1:4" ht="13.2">
      <c r="A37" s="1633" t="s">
        <v>66</v>
      </c>
      <c r="B37" s="1816"/>
      <c r="C37" s="1549">
        <f>C34-C36</f>
        <v>25200000</v>
      </c>
      <c r="D37" s="1550"/>
    </row>
    <row r="38" spans="1:4" ht="13.2">
      <c r="A38" s="1633" t="s">
        <v>68</v>
      </c>
      <c r="B38" s="1816"/>
      <c r="C38" s="1557">
        <v>0.18</v>
      </c>
      <c r="D38" s="1558"/>
    </row>
    <row r="39" spans="1:4" ht="13.2">
      <c r="A39" s="1605" t="s">
        <v>67</v>
      </c>
      <c r="B39" s="1817"/>
      <c r="C39" s="1559">
        <v>180</v>
      </c>
      <c r="D39" s="1560"/>
    </row>
    <row r="40" spans="1:4" ht="13.2">
      <c r="A40" s="1605" t="s">
        <v>69</v>
      </c>
      <c r="B40" s="1815"/>
      <c r="C40" s="1818">
        <f>ROUND(POWER((1+C38/12),C39)*C38/12/(POWER((1+C38/12),C39)-1)*C37,0)</f>
        <v>405826</v>
      </c>
      <c r="D40" s="1819"/>
    </row>
    <row r="41" spans="1:4" ht="13.8" thickBot="1">
      <c r="A41" s="1631" t="s">
        <v>70</v>
      </c>
      <c r="B41" s="1632"/>
      <c r="C41" s="1565">
        <f>C40*C39-C37</f>
        <v>47848680</v>
      </c>
      <c r="D41" s="1566"/>
    </row>
  </sheetData>
  <mergeCells count="39">
    <mergeCell ref="A41:B41"/>
    <mergeCell ref="C41:D41"/>
    <mergeCell ref="A34:B34"/>
    <mergeCell ref="A35:B35"/>
    <mergeCell ref="A40:B40"/>
    <mergeCell ref="A38:B38"/>
    <mergeCell ref="C38:D38"/>
    <mergeCell ref="A39:B39"/>
    <mergeCell ref="C39:D39"/>
    <mergeCell ref="C40:D40"/>
    <mergeCell ref="C35:D35"/>
    <mergeCell ref="A36:B36"/>
    <mergeCell ref="C36:D36"/>
    <mergeCell ref="A37:B37"/>
    <mergeCell ref="C37:D37"/>
    <mergeCell ref="A16:A18"/>
    <mergeCell ref="A32:D32"/>
    <mergeCell ref="A33:B33"/>
    <mergeCell ref="C33:D33"/>
    <mergeCell ref="C34:D34"/>
    <mergeCell ref="B20:C20"/>
    <mergeCell ref="B19:C19"/>
    <mergeCell ref="B16:C18"/>
    <mergeCell ref="B21:C21"/>
    <mergeCell ref="B22:C22"/>
    <mergeCell ref="B15:C15"/>
    <mergeCell ref="A12:C12"/>
    <mergeCell ref="B6:C6"/>
    <mergeCell ref="B7:C7"/>
    <mergeCell ref="B8:C8"/>
    <mergeCell ref="B10:C10"/>
    <mergeCell ref="B13:C13"/>
    <mergeCell ref="B14:C14"/>
    <mergeCell ref="A4:A5"/>
    <mergeCell ref="A6:A7"/>
    <mergeCell ref="B4:C5"/>
    <mergeCell ref="A2:C2"/>
    <mergeCell ref="B9:C9"/>
    <mergeCell ref="B3:C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73F4-0289-40EE-8E75-DCC8C0D2AD70}">
  <dimension ref="A1:O43"/>
  <sheetViews>
    <sheetView workbookViewId="0">
      <selection activeCell="H21" sqref="H21"/>
    </sheetView>
  </sheetViews>
  <sheetFormatPr defaultRowHeight="13.2"/>
  <cols>
    <col min="1" max="1" width="24" customWidth="1"/>
    <col min="2" max="2" width="8" customWidth="1"/>
    <col min="3" max="3" width="27.5546875" customWidth="1"/>
    <col min="4" max="4" width="7.5546875" customWidth="1"/>
    <col min="5" max="5" width="5.44140625" customWidth="1"/>
    <col min="9" max="9" width="3.6640625" customWidth="1"/>
  </cols>
  <sheetData>
    <row r="1" spans="1:3" ht="17.399999999999999">
      <c r="A1" s="1859" t="s">
        <v>887</v>
      </c>
      <c r="B1" s="1859"/>
      <c r="C1" s="1859"/>
    </row>
    <row r="2" spans="1:3" ht="24" customHeight="1">
      <c r="A2" s="1000" t="s">
        <v>201</v>
      </c>
      <c r="B2" s="1801" t="s">
        <v>817</v>
      </c>
      <c r="C2" s="1801"/>
    </row>
    <row r="3" spans="1:3">
      <c r="A3" s="1794" t="s">
        <v>186</v>
      </c>
      <c r="B3" s="1795" t="s">
        <v>818</v>
      </c>
      <c r="C3" s="1796"/>
    </row>
    <row r="4" spans="1:3" ht="32.25" customHeight="1">
      <c r="A4" s="1794"/>
      <c r="B4" s="1797"/>
      <c r="C4" s="1798"/>
    </row>
    <row r="5" spans="1:3">
      <c r="A5" s="1794" t="s">
        <v>107</v>
      </c>
      <c r="B5" s="1795" t="s">
        <v>765</v>
      </c>
      <c r="C5" s="1796"/>
    </row>
    <row r="6" spans="1:3">
      <c r="A6" s="1794"/>
      <c r="B6" s="1797"/>
      <c r="C6" s="1798"/>
    </row>
    <row r="7" spans="1:3" ht="29.25" customHeight="1">
      <c r="A7" s="1000" t="s">
        <v>188</v>
      </c>
      <c r="B7" s="1801" t="s">
        <v>819</v>
      </c>
      <c r="C7" s="1801"/>
    </row>
    <row r="8" spans="1:3">
      <c r="A8" s="1000" t="s">
        <v>190</v>
      </c>
      <c r="B8" s="1801" t="s">
        <v>228</v>
      </c>
      <c r="C8" s="1801"/>
    </row>
    <row r="9" spans="1:3">
      <c r="A9" s="1000" t="s">
        <v>192</v>
      </c>
      <c r="B9" s="1801" t="s">
        <v>820</v>
      </c>
      <c r="C9" s="1801"/>
    </row>
    <row r="10" spans="1:3">
      <c r="A10" s="1025"/>
      <c r="B10" s="1026"/>
      <c r="C10" s="1027"/>
    </row>
    <row r="11" spans="1:3" ht="25.5" customHeight="1">
      <c r="A11" s="1856" t="s">
        <v>828</v>
      </c>
      <c r="B11" s="1857"/>
      <c r="C11" s="1858"/>
    </row>
    <row r="12" spans="1:3">
      <c r="A12" s="1802" t="s">
        <v>208</v>
      </c>
      <c r="B12" s="1803"/>
      <c r="C12" s="1804"/>
    </row>
    <row r="13" spans="1:3" ht="26.4">
      <c r="A13" s="1000" t="s">
        <v>209</v>
      </c>
      <c r="B13" s="1801" t="s">
        <v>210</v>
      </c>
      <c r="C13" s="1801"/>
    </row>
    <row r="14" spans="1:3" ht="44.25" customHeight="1">
      <c r="A14" s="1000" t="s">
        <v>213</v>
      </c>
      <c r="B14" s="1801" t="s">
        <v>826</v>
      </c>
      <c r="C14" s="1801"/>
    </row>
    <row r="15" spans="1:3">
      <c r="A15" s="1794" t="s">
        <v>821</v>
      </c>
      <c r="B15" s="1795" t="s">
        <v>827</v>
      </c>
      <c r="C15" s="1796"/>
    </row>
    <row r="16" spans="1:3">
      <c r="A16" s="1794"/>
      <c r="B16" s="1806"/>
      <c r="C16" s="1807"/>
    </row>
    <row r="17" spans="1:15">
      <c r="A17" s="1794"/>
      <c r="B17" s="1797"/>
      <c r="C17" s="1798"/>
    </row>
    <row r="18" spans="1:15" ht="15.75" customHeight="1">
      <c r="A18" s="1000" t="s">
        <v>231</v>
      </c>
      <c r="B18" s="1801" t="s">
        <v>822</v>
      </c>
      <c r="C18" s="1801"/>
    </row>
    <row r="19" spans="1:15">
      <c r="A19" s="1000" t="s">
        <v>215</v>
      </c>
      <c r="B19" s="1801" t="s">
        <v>244</v>
      </c>
      <c r="C19" s="1801"/>
    </row>
    <row r="20" spans="1:15" ht="26.4">
      <c r="A20" s="1005" t="s">
        <v>828</v>
      </c>
      <c r="B20" s="1854" t="s">
        <v>829</v>
      </c>
      <c r="C20" s="1855"/>
    </row>
    <row r="21" spans="1:15">
      <c r="A21" s="1006"/>
      <c r="B21" s="1007"/>
      <c r="C21" s="1008"/>
    </row>
    <row r="22" spans="1:15">
      <c r="A22" s="1833" t="s">
        <v>296</v>
      </c>
      <c r="B22" s="1834"/>
      <c r="C22" s="1834"/>
      <c r="D22" s="1834"/>
      <c r="E22" s="1835"/>
      <c r="F22" s="1836" t="s">
        <v>872</v>
      </c>
      <c r="G22" s="1837"/>
      <c r="H22" s="1837"/>
      <c r="I22" s="1838"/>
    </row>
    <row r="23" spans="1:15">
      <c r="A23" s="1840">
        <v>0.01</v>
      </c>
      <c r="B23" s="1841"/>
      <c r="C23" s="1841"/>
      <c r="D23" s="1841"/>
      <c r="E23" s="1841"/>
      <c r="F23" s="1842">
        <v>0</v>
      </c>
      <c r="G23" s="1843"/>
      <c r="H23" s="1843"/>
      <c r="I23" s="1843"/>
    </row>
    <row r="24" spans="1:15" ht="39.6" customHeight="1">
      <c r="A24" s="1844"/>
      <c r="B24" s="1845"/>
      <c r="C24" s="1039" t="s">
        <v>627</v>
      </c>
      <c r="D24" s="1846" t="s">
        <v>628</v>
      </c>
      <c r="E24" s="1847"/>
      <c r="F24" s="1848" t="s">
        <v>627</v>
      </c>
      <c r="G24" s="1849"/>
      <c r="H24" s="1850" t="s">
        <v>628</v>
      </c>
      <c r="I24" s="1851"/>
    </row>
    <row r="25" spans="1:15" ht="30.6" customHeight="1">
      <c r="A25" s="1852" t="s">
        <v>629</v>
      </c>
      <c r="B25" s="1853"/>
      <c r="C25" s="1040" t="s">
        <v>205</v>
      </c>
      <c r="D25" s="1822" t="s">
        <v>150</v>
      </c>
      <c r="E25" s="1823"/>
      <c r="F25" s="1822" t="s">
        <v>205</v>
      </c>
      <c r="G25" s="1823"/>
      <c r="H25" s="1822" t="s">
        <v>150</v>
      </c>
      <c r="I25" s="1823"/>
      <c r="J25" s="1012"/>
      <c r="K25" s="1012"/>
      <c r="L25" s="1012"/>
      <c r="M25" s="1012"/>
      <c r="N25" s="1012"/>
      <c r="O25" s="1012"/>
    </row>
    <row r="26" spans="1:15" ht="13.95" customHeight="1">
      <c r="A26" s="1820" t="s">
        <v>419</v>
      </c>
      <c r="B26" s="1821"/>
      <c r="C26" s="1041" t="s">
        <v>877</v>
      </c>
      <c r="D26" s="1822" t="s">
        <v>150</v>
      </c>
      <c r="E26" s="1823"/>
      <c r="F26" s="1824" t="s">
        <v>861</v>
      </c>
      <c r="G26" s="1825"/>
      <c r="H26" s="1822" t="s">
        <v>150</v>
      </c>
      <c r="I26" s="1823"/>
      <c r="J26" s="1014"/>
      <c r="K26" s="1014"/>
      <c r="L26" s="1014"/>
      <c r="M26" s="1014"/>
      <c r="N26" s="1014"/>
      <c r="O26" s="1014"/>
    </row>
    <row r="27" spans="1:15" ht="13.95" customHeight="1">
      <c r="A27" s="1820" t="s">
        <v>867</v>
      </c>
      <c r="B27" s="1821"/>
      <c r="C27" s="1041" t="s">
        <v>877</v>
      </c>
      <c r="D27" s="1822" t="s">
        <v>150</v>
      </c>
      <c r="E27" s="1823"/>
      <c r="F27" s="1824" t="s">
        <v>861</v>
      </c>
      <c r="G27" s="1825"/>
      <c r="H27" s="1822" t="s">
        <v>150</v>
      </c>
      <c r="I27" s="1823"/>
      <c r="J27" s="1014"/>
      <c r="K27" s="1014"/>
      <c r="L27" s="1021"/>
      <c r="M27" s="1014"/>
      <c r="N27" s="1014"/>
      <c r="O27" s="1014"/>
    </row>
    <row r="28" spans="1:15" ht="13.95" customHeight="1">
      <c r="A28" s="1820" t="s">
        <v>868</v>
      </c>
      <c r="B28" s="1821"/>
      <c r="C28" s="1041" t="s">
        <v>877</v>
      </c>
      <c r="D28" s="1822" t="s">
        <v>150</v>
      </c>
      <c r="E28" s="1823"/>
      <c r="F28" s="1824" t="s">
        <v>861</v>
      </c>
      <c r="G28" s="1825"/>
      <c r="H28" s="1822" t="s">
        <v>150</v>
      </c>
      <c r="I28" s="1823"/>
      <c r="J28" s="1015"/>
      <c r="K28" s="1011"/>
      <c r="L28" s="1016"/>
      <c r="M28" s="1014"/>
      <c r="N28" s="1015"/>
      <c r="O28" s="1011"/>
    </row>
    <row r="29" spans="1:15" ht="13.95" customHeight="1">
      <c r="A29" s="1820" t="s">
        <v>864</v>
      </c>
      <c r="B29" s="1821"/>
      <c r="C29" s="1041" t="s">
        <v>877</v>
      </c>
      <c r="D29" s="1822" t="s">
        <v>150</v>
      </c>
      <c r="E29" s="1823"/>
      <c r="F29" s="1824" t="s">
        <v>861</v>
      </c>
      <c r="G29" s="1825"/>
      <c r="H29" s="1822" t="s">
        <v>150</v>
      </c>
      <c r="I29" s="1823"/>
      <c r="J29" s="1020"/>
      <c r="K29" s="1020"/>
      <c r="L29" s="1020"/>
      <c r="M29" s="1020"/>
      <c r="N29" s="1020"/>
      <c r="O29" s="1020"/>
    </row>
    <row r="30" spans="1:15" ht="13.95" customHeight="1">
      <c r="A30" s="1820" t="s">
        <v>434</v>
      </c>
      <c r="B30" s="1821"/>
      <c r="C30" s="1041" t="s">
        <v>877</v>
      </c>
      <c r="D30" s="1822" t="s">
        <v>150</v>
      </c>
      <c r="E30" s="1823"/>
      <c r="F30" s="1824" t="s">
        <v>861</v>
      </c>
      <c r="G30" s="1825"/>
      <c r="H30" s="1822" t="s">
        <v>150</v>
      </c>
      <c r="I30" s="1823"/>
      <c r="J30" s="1020"/>
      <c r="K30" s="1020"/>
      <c r="L30" s="1019"/>
      <c r="M30" s="1019"/>
      <c r="N30" s="1020"/>
      <c r="O30" s="1020"/>
    </row>
    <row r="31" spans="1:15" ht="13.95" customHeight="1">
      <c r="A31" s="1820" t="s">
        <v>865</v>
      </c>
      <c r="B31" s="1821"/>
      <c r="C31" s="1041" t="s">
        <v>877</v>
      </c>
      <c r="D31" s="1826" t="s">
        <v>150</v>
      </c>
      <c r="E31" s="1827"/>
      <c r="F31" s="1824" t="s">
        <v>861</v>
      </c>
      <c r="G31" s="1825"/>
      <c r="H31" s="1826" t="s">
        <v>150</v>
      </c>
      <c r="I31" s="1827"/>
      <c r="J31" s="1020"/>
      <c r="K31" s="1020"/>
      <c r="L31" s="1019"/>
      <c r="M31" s="1019"/>
      <c r="N31" s="1020"/>
      <c r="O31" s="1020"/>
    </row>
    <row r="32" spans="1:15" ht="13.95" customHeight="1">
      <c r="A32" s="1017"/>
      <c r="B32" s="1017"/>
      <c r="C32" s="1017"/>
      <c r="F32" s="1018"/>
      <c r="G32" s="1018"/>
      <c r="H32" s="1019"/>
      <c r="I32" s="1019"/>
      <c r="J32" s="1020"/>
      <c r="K32" s="1020"/>
      <c r="L32" s="1019"/>
      <c r="M32" s="1019"/>
      <c r="N32" s="1020"/>
      <c r="O32" s="1020"/>
    </row>
    <row r="33" spans="1:15">
      <c r="A33" s="251"/>
      <c r="B33" s="251"/>
      <c r="C33" s="251"/>
      <c r="F33" s="1018"/>
      <c r="G33" s="1018"/>
      <c r="H33" s="1019"/>
      <c r="I33" s="1019"/>
      <c r="J33" s="1020"/>
      <c r="K33" s="1020"/>
      <c r="L33" s="1019"/>
      <c r="M33" s="1019"/>
      <c r="N33" s="1020"/>
      <c r="O33" s="1020"/>
    </row>
    <row r="34" spans="1:15" ht="13.2" customHeight="1">
      <c r="A34" s="1839"/>
      <c r="B34" s="1839"/>
      <c r="C34" s="1839"/>
      <c r="F34" s="1018"/>
      <c r="G34" s="1018"/>
      <c r="H34" s="1019"/>
      <c r="I34" s="1019"/>
      <c r="J34" s="1020"/>
      <c r="K34" s="1020"/>
      <c r="L34" s="1019"/>
      <c r="M34" s="1019"/>
      <c r="N34" s="1020"/>
      <c r="O34" s="1020"/>
    </row>
    <row r="35" spans="1:15">
      <c r="A35" s="1829" t="s">
        <v>62</v>
      </c>
      <c r="B35" s="1829"/>
      <c r="C35" s="1028">
        <v>30000000</v>
      </c>
      <c r="F35" s="1828"/>
      <c r="G35" s="1828"/>
      <c r="H35" s="1534"/>
      <c r="I35" s="1534"/>
      <c r="J35" s="1535"/>
      <c r="K35" s="1535"/>
      <c r="L35" s="1534"/>
      <c r="M35" s="1534"/>
      <c r="N35" s="1535"/>
      <c r="O35" s="1535"/>
    </row>
    <row r="36" spans="1:15">
      <c r="A36" s="1830" t="s">
        <v>547</v>
      </c>
      <c r="B36" s="1830"/>
      <c r="C36" s="1029">
        <f>C35*1.05</f>
        <v>31500000</v>
      </c>
    </row>
    <row r="37" spans="1:15">
      <c r="A37" s="1829" t="s">
        <v>106</v>
      </c>
      <c r="B37" s="1829"/>
      <c r="C37" s="1030">
        <v>0.2</v>
      </c>
    </row>
    <row r="38" spans="1:15">
      <c r="A38" s="1829" t="s">
        <v>107</v>
      </c>
      <c r="B38" s="1829"/>
      <c r="C38" s="1029">
        <f>C36*C37</f>
        <v>6300000</v>
      </c>
    </row>
    <row r="39" spans="1:15">
      <c r="A39" s="1831" t="s">
        <v>66</v>
      </c>
      <c r="B39" s="1831"/>
      <c r="C39" s="1028">
        <f>C36-C38</f>
        <v>25200000</v>
      </c>
    </row>
    <row r="40" spans="1:15">
      <c r="A40" s="1831" t="s">
        <v>68</v>
      </c>
      <c r="B40" s="1831"/>
      <c r="C40" s="1031">
        <v>0.17499999999999999</v>
      </c>
    </row>
    <row r="41" spans="1:15">
      <c r="A41" s="1832" t="s">
        <v>67</v>
      </c>
      <c r="B41" s="1832"/>
      <c r="C41" s="1032">
        <v>180</v>
      </c>
    </row>
    <row r="42" spans="1:15">
      <c r="A42" s="1832" t="s">
        <v>69</v>
      </c>
      <c r="B42" s="1832"/>
      <c r="C42" s="1033">
        <f>ROUND(POWER((1+C40/12),C41)*C40/12/(POWER((1+C40/12),C41)-1)*C39,0)</f>
        <v>396794</v>
      </c>
    </row>
    <row r="43" spans="1:15" ht="13.8" thickBot="1">
      <c r="A43" s="1631" t="s">
        <v>70</v>
      </c>
      <c r="B43" s="1632"/>
      <c r="C43" s="1002">
        <f>C42*C41-C39</f>
        <v>46222920</v>
      </c>
    </row>
  </sheetData>
  <mergeCells count="69">
    <mergeCell ref="A1:C1"/>
    <mergeCell ref="B2:C2"/>
    <mergeCell ref="A3:A4"/>
    <mergeCell ref="B3:C4"/>
    <mergeCell ref="A5:A6"/>
    <mergeCell ref="B5:C6"/>
    <mergeCell ref="B20:C20"/>
    <mergeCell ref="A11:C11"/>
    <mergeCell ref="B7:C7"/>
    <mergeCell ref="B8:C8"/>
    <mergeCell ref="B9:C9"/>
    <mergeCell ref="A12:C12"/>
    <mergeCell ref="B14:C14"/>
    <mergeCell ref="A15:A17"/>
    <mergeCell ref="B15:C17"/>
    <mergeCell ref="B18:C18"/>
    <mergeCell ref="B19:C19"/>
    <mergeCell ref="B13:C13"/>
    <mergeCell ref="F27:G27"/>
    <mergeCell ref="F25:G25"/>
    <mergeCell ref="A23:E23"/>
    <mergeCell ref="F23:I23"/>
    <mergeCell ref="A24:B24"/>
    <mergeCell ref="D24:E24"/>
    <mergeCell ref="F24:G24"/>
    <mergeCell ref="H24:I24"/>
    <mergeCell ref="A25:B25"/>
    <mergeCell ref="D25:E25"/>
    <mergeCell ref="A26:B26"/>
    <mergeCell ref="D26:E26"/>
    <mergeCell ref="D27:E27"/>
    <mergeCell ref="A22:E22"/>
    <mergeCell ref="F22:I22"/>
    <mergeCell ref="A31:B31"/>
    <mergeCell ref="D31:E31"/>
    <mergeCell ref="A34:C34"/>
    <mergeCell ref="A29:B29"/>
    <mergeCell ref="D29:E29"/>
    <mergeCell ref="A30:B30"/>
    <mergeCell ref="D30:E30"/>
    <mergeCell ref="H25:I25"/>
    <mergeCell ref="F26:G26"/>
    <mergeCell ref="H26:I26"/>
    <mergeCell ref="H27:I27"/>
    <mergeCell ref="F28:G28"/>
    <mergeCell ref="H28:I28"/>
    <mergeCell ref="A27:B27"/>
    <mergeCell ref="A36:B36"/>
    <mergeCell ref="A43:B43"/>
    <mergeCell ref="A40:B40"/>
    <mergeCell ref="A41:B41"/>
    <mergeCell ref="A42:B42"/>
    <mergeCell ref="A37:B37"/>
    <mergeCell ref="A38:B38"/>
    <mergeCell ref="A39:B39"/>
    <mergeCell ref="A28:B28"/>
    <mergeCell ref="D28:E28"/>
    <mergeCell ref="L35:M35"/>
    <mergeCell ref="N35:O35"/>
    <mergeCell ref="F29:G29"/>
    <mergeCell ref="H29:I29"/>
    <mergeCell ref="F30:G30"/>
    <mergeCell ref="H30:I30"/>
    <mergeCell ref="F31:G31"/>
    <mergeCell ref="H31:I31"/>
    <mergeCell ref="F35:G35"/>
    <mergeCell ref="H35:I35"/>
    <mergeCell ref="J35:K35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D89D-7888-45CD-BCCD-28476C0A69A5}">
  <dimension ref="A1:M41"/>
  <sheetViews>
    <sheetView topLeftCell="A13" zoomScaleNormal="100" workbookViewId="0">
      <selection activeCell="C21" sqref="C21:D21"/>
    </sheetView>
  </sheetViews>
  <sheetFormatPr defaultRowHeight="13.2"/>
  <cols>
    <col min="1" max="1" width="12.88671875" customWidth="1"/>
    <col min="2" max="2" width="20.88671875" customWidth="1"/>
    <col min="3" max="3" width="17.109375" customWidth="1"/>
    <col min="4" max="4" width="10" customWidth="1"/>
    <col min="5" max="5" width="18" customWidth="1"/>
    <col min="6" max="7" width="8.88671875" customWidth="1"/>
  </cols>
  <sheetData>
    <row r="1" spans="1:13" ht="17.399999999999999">
      <c r="A1" s="1859" t="s">
        <v>876</v>
      </c>
      <c r="B1" s="1859"/>
      <c r="C1" s="1859"/>
      <c r="D1" s="1859"/>
      <c r="E1" s="1859"/>
    </row>
    <row r="2" spans="1:13">
      <c r="A2" s="1692" t="s">
        <v>1047</v>
      </c>
      <c r="B2" s="1692"/>
      <c r="C2" s="1692"/>
      <c r="D2" s="1692" t="s">
        <v>200</v>
      </c>
      <c r="E2" s="1692"/>
      <c r="F2" s="187"/>
      <c r="G2" s="187"/>
      <c r="H2" s="187"/>
      <c r="I2" s="187"/>
    </row>
    <row r="3" spans="1:13">
      <c r="A3" s="1674" t="s">
        <v>201</v>
      </c>
      <c r="B3" s="1674"/>
      <c r="C3" s="1674"/>
      <c r="D3" s="1672" t="s">
        <v>225</v>
      </c>
      <c r="E3" s="1672"/>
      <c r="F3" s="187"/>
      <c r="G3" s="187"/>
      <c r="H3" s="187"/>
      <c r="I3" s="187"/>
    </row>
    <row r="4" spans="1:13">
      <c r="A4" s="1674" t="s">
        <v>888</v>
      </c>
      <c r="B4" s="1674"/>
      <c r="C4" s="1674"/>
      <c r="D4" s="1672" t="s">
        <v>226</v>
      </c>
      <c r="E4" s="1672"/>
      <c r="F4" s="187"/>
      <c r="G4" s="187"/>
      <c r="H4" s="187"/>
      <c r="I4" s="187"/>
    </row>
    <row r="5" spans="1:13" ht="63" customHeight="1">
      <c r="A5" s="1674" t="s">
        <v>186</v>
      </c>
      <c r="B5" s="1674"/>
      <c r="C5" s="1674"/>
      <c r="D5" s="1672" t="s">
        <v>593</v>
      </c>
      <c r="E5" s="1672"/>
      <c r="F5" s="187"/>
      <c r="G5" s="187"/>
      <c r="H5" s="187"/>
      <c r="I5" s="187"/>
    </row>
    <row r="6" spans="1:13" ht="25.5" customHeight="1">
      <c r="A6" s="1674" t="s">
        <v>188</v>
      </c>
      <c r="B6" s="1674"/>
      <c r="C6" s="1674"/>
      <c r="D6" s="1672" t="s">
        <v>873</v>
      </c>
      <c r="E6" s="1672"/>
      <c r="F6" s="187"/>
      <c r="G6" s="187"/>
      <c r="H6" s="187"/>
      <c r="I6" s="187"/>
    </row>
    <row r="7" spans="1:13" ht="30" customHeight="1">
      <c r="A7" s="1674" t="s">
        <v>190</v>
      </c>
      <c r="B7" s="1674"/>
      <c r="C7" s="1674"/>
      <c r="D7" s="1672" t="s">
        <v>592</v>
      </c>
      <c r="E7" s="1672"/>
      <c r="F7" s="187"/>
      <c r="G7" s="187"/>
      <c r="H7" s="187"/>
      <c r="I7" s="187"/>
    </row>
    <row r="8" spans="1:13" ht="51" customHeight="1">
      <c r="A8" s="1674" t="s">
        <v>192</v>
      </c>
      <c r="B8" s="1674"/>
      <c r="C8" s="1674"/>
      <c r="D8" s="1872" t="s">
        <v>898</v>
      </c>
      <c r="E8" s="1872"/>
      <c r="F8" s="1003"/>
      <c r="G8" s="187"/>
      <c r="H8" s="187"/>
      <c r="I8" s="187"/>
    </row>
    <row r="9" spans="1:13">
      <c r="A9" s="1873" t="s">
        <v>208</v>
      </c>
      <c r="B9" s="1873"/>
      <c r="C9" s="1873"/>
      <c r="D9" s="1873"/>
      <c r="E9" s="1873"/>
      <c r="F9" s="187"/>
      <c r="G9" s="187"/>
      <c r="H9" s="187"/>
      <c r="I9" s="187"/>
    </row>
    <row r="10" spans="1:13" ht="65.25" customHeight="1">
      <c r="A10" s="1674" t="s">
        <v>213</v>
      </c>
      <c r="B10" s="1674"/>
      <c r="C10" s="1674"/>
      <c r="D10" s="1674" t="s">
        <v>874</v>
      </c>
      <c r="E10" s="1674"/>
      <c r="F10" s="187"/>
      <c r="G10" s="187"/>
      <c r="H10" s="187"/>
      <c r="I10" s="187"/>
    </row>
    <row r="11" spans="1:13" ht="107.25" customHeight="1">
      <c r="A11" s="1674" t="s">
        <v>194</v>
      </c>
      <c r="B11" s="1674"/>
      <c r="C11" s="1674"/>
      <c r="D11" s="1674" t="s">
        <v>230</v>
      </c>
      <c r="E11" s="1674"/>
      <c r="F11" s="187"/>
      <c r="G11" s="187"/>
      <c r="H11" s="187"/>
      <c r="I11" s="187"/>
    </row>
    <row r="12" spans="1:13" ht="26.25" customHeight="1">
      <c r="A12" s="1674" t="s">
        <v>231</v>
      </c>
      <c r="B12" s="1674"/>
      <c r="C12" s="1674"/>
      <c r="D12" s="1674" t="s">
        <v>232</v>
      </c>
      <c r="E12" s="1674"/>
      <c r="F12" s="187"/>
      <c r="G12" s="187"/>
      <c r="H12" s="187"/>
      <c r="I12" s="187"/>
    </row>
    <row r="13" spans="1:13">
      <c r="A13" s="1674" t="s">
        <v>215</v>
      </c>
      <c r="B13" s="1674"/>
      <c r="C13" s="1674"/>
      <c r="D13" s="1674" t="s">
        <v>197</v>
      </c>
      <c r="E13" s="1674"/>
      <c r="F13" s="187"/>
      <c r="G13" s="187"/>
      <c r="H13" s="187"/>
      <c r="I13" s="187"/>
    </row>
    <row r="14" spans="1:13">
      <c r="A14" s="496"/>
      <c r="B14" s="496"/>
      <c r="C14" s="496"/>
      <c r="D14" s="496"/>
      <c r="E14" s="496"/>
      <c r="F14" s="187"/>
      <c r="G14" s="187"/>
      <c r="H14" s="187"/>
      <c r="I14" s="187"/>
    </row>
    <row r="15" spans="1:13">
      <c r="A15" s="496"/>
      <c r="B15" s="496"/>
      <c r="C15" s="496"/>
      <c r="D15" s="496"/>
      <c r="E15" s="496"/>
      <c r="F15" s="187"/>
      <c r="G15" s="187"/>
      <c r="H15" s="187"/>
      <c r="I15" s="187"/>
    </row>
    <row r="16" spans="1:13">
      <c r="A16" s="1833" t="s">
        <v>296</v>
      </c>
      <c r="B16" s="1834"/>
      <c r="C16" s="1834"/>
      <c r="D16" s="1834"/>
      <c r="E16" s="1834"/>
      <c r="F16" s="1835"/>
      <c r="G16" s="1836" t="s">
        <v>872</v>
      </c>
      <c r="H16" s="1837"/>
      <c r="I16" s="1837"/>
      <c r="J16" s="1838"/>
      <c r="K16" s="1012"/>
      <c r="L16" s="1012"/>
      <c r="M16" s="1012"/>
    </row>
    <row r="17" spans="1:13" s="1004" customFormat="1">
      <c r="A17" s="1840">
        <v>1.9900000000000001E-2</v>
      </c>
      <c r="B17" s="1841"/>
      <c r="C17" s="1841"/>
      <c r="D17" s="1841"/>
      <c r="E17" s="1841"/>
      <c r="F17" s="1841"/>
      <c r="G17" s="1842">
        <v>0</v>
      </c>
      <c r="H17" s="1843"/>
      <c r="I17" s="1843"/>
      <c r="J17" s="1843"/>
      <c r="K17" s="1012"/>
      <c r="L17" s="1012"/>
      <c r="M17" s="1012"/>
    </row>
    <row r="18" spans="1:13" s="1004" customFormat="1">
      <c r="A18" s="1862"/>
      <c r="B18" s="1863"/>
      <c r="C18" s="1868" t="s">
        <v>627</v>
      </c>
      <c r="D18" s="1869"/>
      <c r="E18" s="1870" t="s">
        <v>628</v>
      </c>
      <c r="F18" s="1871"/>
      <c r="G18" s="1868" t="s">
        <v>627</v>
      </c>
      <c r="H18" s="1869"/>
      <c r="I18" s="1870" t="s">
        <v>628</v>
      </c>
      <c r="J18" s="1871"/>
      <c r="K18" s="1013"/>
      <c r="L18" s="1013"/>
      <c r="M18" s="1013"/>
    </row>
    <row r="19" spans="1:13" ht="12.75" customHeight="1">
      <c r="A19" s="1868" t="s">
        <v>896</v>
      </c>
      <c r="B19" s="1869"/>
      <c r="C19" s="1866" t="s">
        <v>205</v>
      </c>
      <c r="D19" s="1867"/>
      <c r="E19" s="1866" t="s">
        <v>218</v>
      </c>
      <c r="F19" s="1867"/>
      <c r="G19" s="1866" t="s">
        <v>205</v>
      </c>
      <c r="H19" s="1867"/>
      <c r="I19" s="1866" t="s">
        <v>218</v>
      </c>
      <c r="J19" s="1867"/>
      <c r="K19" s="1009"/>
      <c r="L19" s="1009"/>
      <c r="M19" s="1009"/>
    </row>
    <row r="20" spans="1:13">
      <c r="A20" s="1864" t="s">
        <v>419</v>
      </c>
      <c r="B20" s="1865"/>
      <c r="C20" s="1860" t="s">
        <v>862</v>
      </c>
      <c r="D20" s="1861"/>
      <c r="E20" s="1860" t="s">
        <v>866</v>
      </c>
      <c r="F20" s="1861"/>
      <c r="G20" s="1860" t="s">
        <v>875</v>
      </c>
      <c r="H20" s="1861"/>
      <c r="I20" s="1860" t="s">
        <v>871</v>
      </c>
      <c r="J20" s="1861"/>
      <c r="K20" s="1009"/>
      <c r="L20" s="1009"/>
      <c r="M20" s="1009"/>
    </row>
    <row r="21" spans="1:13">
      <c r="A21" s="1864" t="s">
        <v>867</v>
      </c>
      <c r="B21" s="1865"/>
      <c r="C21" s="1860" t="s">
        <v>861</v>
      </c>
      <c r="D21" s="1861"/>
      <c r="E21" s="1860" t="s">
        <v>866</v>
      </c>
      <c r="F21" s="1861"/>
      <c r="G21" s="1860" t="s">
        <v>875</v>
      </c>
      <c r="H21" s="1861"/>
      <c r="I21" s="1860" t="s">
        <v>871</v>
      </c>
      <c r="J21" s="1861"/>
      <c r="K21" s="1009"/>
      <c r="L21" s="1009"/>
      <c r="M21" s="1009"/>
    </row>
    <row r="22" spans="1:13">
      <c r="A22" s="1864" t="s">
        <v>868</v>
      </c>
      <c r="B22" s="1865"/>
      <c r="C22" s="1860" t="s">
        <v>861</v>
      </c>
      <c r="D22" s="1861"/>
      <c r="E22" s="1860" t="s">
        <v>869</v>
      </c>
      <c r="F22" s="1861"/>
      <c r="G22" s="1860" t="s">
        <v>875</v>
      </c>
      <c r="H22" s="1861"/>
      <c r="I22" s="1860" t="s">
        <v>871</v>
      </c>
      <c r="J22" s="1861"/>
      <c r="K22" s="1009"/>
      <c r="L22" s="1009"/>
      <c r="M22" s="1009"/>
    </row>
    <row r="23" spans="1:13">
      <c r="A23" s="1864" t="s">
        <v>864</v>
      </c>
      <c r="B23" s="1865"/>
      <c r="C23" s="1860" t="s">
        <v>861</v>
      </c>
      <c r="D23" s="1861"/>
      <c r="E23" s="1860" t="s">
        <v>870</v>
      </c>
      <c r="F23" s="1861"/>
      <c r="G23" s="1860" t="s">
        <v>875</v>
      </c>
      <c r="H23" s="1861"/>
      <c r="I23" s="1860" t="s">
        <v>871</v>
      </c>
      <c r="J23" s="1861"/>
      <c r="K23" s="1009"/>
      <c r="L23" s="1009"/>
      <c r="M23" s="1009"/>
    </row>
    <row r="24" spans="1:13">
      <c r="A24" s="1864" t="s">
        <v>434</v>
      </c>
      <c r="B24" s="1865"/>
      <c r="C24" s="1860" t="s">
        <v>863</v>
      </c>
      <c r="D24" s="1861"/>
      <c r="E24" s="1860" t="s">
        <v>870</v>
      </c>
      <c r="F24" s="1861"/>
      <c r="G24" s="1860" t="s">
        <v>875</v>
      </c>
      <c r="H24" s="1861"/>
      <c r="I24" s="1860" t="s">
        <v>871</v>
      </c>
      <c r="J24" s="1861"/>
      <c r="K24" s="1009"/>
      <c r="L24" s="1009"/>
      <c r="M24" s="1009"/>
    </row>
    <row r="25" spans="1:13">
      <c r="A25" s="1864" t="s">
        <v>865</v>
      </c>
      <c r="B25" s="1865"/>
      <c r="C25" s="1860" t="s">
        <v>863</v>
      </c>
      <c r="D25" s="1861"/>
      <c r="E25" s="1862" t="s">
        <v>150</v>
      </c>
      <c r="F25" s="1863"/>
      <c r="G25" s="1860" t="s">
        <v>875</v>
      </c>
      <c r="H25" s="1861"/>
      <c r="I25" s="1862" t="s">
        <v>150</v>
      </c>
      <c r="J25" s="1863"/>
      <c r="K25" s="1009"/>
      <c r="L25" s="1009"/>
      <c r="M25" s="1009"/>
    </row>
    <row r="26" spans="1:13">
      <c r="A26" s="1001"/>
      <c r="B26" s="1010"/>
      <c r="C26" s="1010"/>
      <c r="D26" s="1010"/>
      <c r="E26" s="1010"/>
      <c r="F26" s="1010"/>
      <c r="G26" s="1010"/>
      <c r="H26" s="1010"/>
      <c r="I26" s="1010"/>
      <c r="J26" s="1009"/>
      <c r="K26" s="1009"/>
      <c r="L26" s="1009"/>
      <c r="M26" s="1009"/>
    </row>
    <row r="27" spans="1:13">
      <c r="A27" s="503"/>
      <c r="B27" s="504"/>
      <c r="C27" s="504"/>
      <c r="D27" s="504"/>
      <c r="E27" s="504"/>
      <c r="F27" s="504"/>
      <c r="G27" s="504"/>
      <c r="H27" s="503"/>
      <c r="I27" s="503"/>
    </row>
    <row r="28" spans="1:13">
      <c r="A28" s="1545"/>
      <c r="B28" s="1546"/>
      <c r="C28" s="1546"/>
      <c r="D28" s="1546"/>
      <c r="E28" s="187"/>
      <c r="F28" s="187"/>
      <c r="G28" s="187"/>
      <c r="H28" s="187"/>
      <c r="I28" s="187"/>
    </row>
    <row r="29" spans="1:13">
      <c r="A29" s="1547" t="s">
        <v>559</v>
      </c>
      <c r="B29" s="1548"/>
      <c r="C29" s="1549">
        <v>25000000</v>
      </c>
      <c r="D29" s="1550"/>
      <c r="E29" s="187"/>
      <c r="F29" s="187"/>
      <c r="G29" s="187"/>
      <c r="H29" s="187"/>
      <c r="I29" s="187"/>
    </row>
    <row r="30" spans="1:13">
      <c r="A30" s="1034" t="s">
        <v>547</v>
      </c>
      <c r="B30" s="1035"/>
      <c r="C30" s="1553">
        <f>29:29</f>
        <v>25000000</v>
      </c>
      <c r="D30" s="1554"/>
      <c r="E30" s="187"/>
      <c r="F30" s="187"/>
      <c r="G30" s="187"/>
      <c r="H30" s="187"/>
      <c r="I30" s="187"/>
    </row>
    <row r="31" spans="1:13">
      <c r="A31" s="493" t="s">
        <v>64</v>
      </c>
      <c r="B31" s="1036"/>
      <c r="C31" s="1543">
        <v>0.2</v>
      </c>
      <c r="D31" s="1544"/>
      <c r="E31" s="187"/>
      <c r="F31" s="187"/>
      <c r="G31" s="187"/>
      <c r="H31" s="187"/>
      <c r="I31" s="187"/>
    </row>
    <row r="32" spans="1:13">
      <c r="A32" s="1547" t="s">
        <v>107</v>
      </c>
      <c r="B32" s="1548"/>
      <c r="C32" s="1553">
        <f>C30*C31</f>
        <v>5000000</v>
      </c>
      <c r="D32" s="1554"/>
      <c r="E32" s="512"/>
      <c r="F32" s="187"/>
      <c r="G32" s="187"/>
      <c r="H32" s="187"/>
      <c r="I32" s="187"/>
    </row>
    <row r="33" spans="1:9">
      <c r="A33" s="1555" t="s">
        <v>66</v>
      </c>
      <c r="B33" s="1556"/>
      <c r="C33" s="1549">
        <f>C30-C32</f>
        <v>20000000</v>
      </c>
      <c r="D33" s="1550"/>
      <c r="E33" s="187"/>
      <c r="F33" s="187"/>
      <c r="G33" s="187"/>
      <c r="H33" s="187"/>
      <c r="I33" s="187"/>
    </row>
    <row r="34" spans="1:9">
      <c r="A34" s="1555" t="s">
        <v>68</v>
      </c>
      <c r="B34" s="1556"/>
      <c r="C34" s="1557">
        <v>0.19</v>
      </c>
      <c r="D34" s="1558"/>
      <c r="E34" s="187"/>
      <c r="F34" s="187"/>
      <c r="G34" s="187">
        <v>7</v>
      </c>
      <c r="H34" s="187"/>
      <c r="I34" s="187"/>
    </row>
    <row r="35" spans="1:9">
      <c r="A35" s="1547" t="s">
        <v>67</v>
      </c>
      <c r="B35" s="1548"/>
      <c r="C35" s="1559">
        <v>180</v>
      </c>
      <c r="D35" s="1560"/>
      <c r="E35" s="187"/>
      <c r="F35" s="187"/>
      <c r="G35" s="187"/>
      <c r="H35" s="187"/>
      <c r="I35" s="187"/>
    </row>
    <row r="36" spans="1:9">
      <c r="A36" s="493" t="s">
        <v>69</v>
      </c>
      <c r="B36" s="1036"/>
      <c r="C36" s="1818">
        <f>ROUND(POWER((1+C34/12),C35)*C34/12/(POWER((1+C34/12),C35)-1)*C33,0)</f>
        <v>336575</v>
      </c>
      <c r="D36" s="1819"/>
      <c r="E36" s="187"/>
      <c r="F36" s="187"/>
      <c r="G36" s="187"/>
      <c r="H36" s="187"/>
      <c r="I36" s="187"/>
    </row>
    <row r="37" spans="1:9" ht="13.8" thickBot="1">
      <c r="A37" s="1563" t="s">
        <v>70</v>
      </c>
      <c r="B37" s="1564"/>
      <c r="C37" s="1565">
        <f>C36*C35-C33</f>
        <v>40583500</v>
      </c>
      <c r="D37" s="1566"/>
      <c r="E37" s="187"/>
      <c r="F37" s="187"/>
      <c r="G37" s="187"/>
      <c r="H37" s="187"/>
      <c r="I37" s="187"/>
    </row>
    <row r="38" spans="1:9">
      <c r="A38" s="187"/>
      <c r="B38" s="187"/>
      <c r="C38" s="187"/>
      <c r="D38" s="187"/>
      <c r="E38" s="187"/>
      <c r="F38" s="187"/>
      <c r="G38" s="187"/>
      <c r="H38" s="187"/>
      <c r="I38" s="187"/>
    </row>
    <row r="39" spans="1:9">
      <c r="A39" s="187"/>
      <c r="B39" s="187"/>
      <c r="C39" s="187"/>
      <c r="D39" s="187"/>
      <c r="E39" s="187"/>
      <c r="F39" s="187"/>
      <c r="G39" s="187"/>
      <c r="H39" s="187"/>
      <c r="I39" s="187"/>
    </row>
    <row r="40" spans="1:9">
      <c r="A40" s="187"/>
      <c r="B40" s="187"/>
      <c r="C40" s="187"/>
      <c r="D40" s="187"/>
      <c r="E40" s="187"/>
      <c r="F40" s="187"/>
      <c r="G40" s="187"/>
      <c r="H40" s="187"/>
      <c r="I40" s="187"/>
    </row>
    <row r="41" spans="1:9">
      <c r="A41" s="513"/>
      <c r="B41" s="513"/>
      <c r="C41" s="187"/>
      <c r="D41" s="187"/>
      <c r="E41" s="187"/>
      <c r="F41" s="187"/>
      <c r="G41" s="187"/>
      <c r="H41" s="187"/>
      <c r="I41" s="187"/>
    </row>
  </sheetData>
  <mergeCells count="84">
    <mergeCell ref="A1:E1"/>
    <mergeCell ref="A28:D28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10:C10"/>
    <mergeCell ref="D10:E10"/>
    <mergeCell ref="A11:C11"/>
    <mergeCell ref="D11:E11"/>
    <mergeCell ref="A7:C7"/>
    <mergeCell ref="D7:E7"/>
    <mergeCell ref="A8:C8"/>
    <mergeCell ref="D8:E8"/>
    <mergeCell ref="A9:E9"/>
    <mergeCell ref="A29:B29"/>
    <mergeCell ref="C29:D29"/>
    <mergeCell ref="A12:C12"/>
    <mergeCell ref="D12:E12"/>
    <mergeCell ref="A13:C13"/>
    <mergeCell ref="D13:E13"/>
    <mergeCell ref="C18:D18"/>
    <mergeCell ref="E18:F18"/>
    <mergeCell ref="A16:F16"/>
    <mergeCell ref="A19:B19"/>
    <mergeCell ref="C19:D19"/>
    <mergeCell ref="E19:F19"/>
    <mergeCell ref="A23:B23"/>
    <mergeCell ref="C23:D23"/>
    <mergeCell ref="E23:F23"/>
    <mergeCell ref="A25:B25"/>
    <mergeCell ref="A37:B37"/>
    <mergeCell ref="C37:D37"/>
    <mergeCell ref="C30:D30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C36:D36"/>
    <mergeCell ref="G16:J16"/>
    <mergeCell ref="A17:F17"/>
    <mergeCell ref="G17:J17"/>
    <mergeCell ref="G18:H18"/>
    <mergeCell ref="I18:J18"/>
    <mergeCell ref="G19:H19"/>
    <mergeCell ref="I19:J19"/>
    <mergeCell ref="A18:B18"/>
    <mergeCell ref="A21:B21"/>
    <mergeCell ref="C21:D21"/>
    <mergeCell ref="E21:F21"/>
    <mergeCell ref="G21:H21"/>
    <mergeCell ref="I21:J21"/>
    <mergeCell ref="A20:B20"/>
    <mergeCell ref="C20:D20"/>
    <mergeCell ref="E20:F20"/>
    <mergeCell ref="G20:H20"/>
    <mergeCell ref="I20:J20"/>
    <mergeCell ref="G23:H23"/>
    <mergeCell ref="I23:J23"/>
    <mergeCell ref="A22:B22"/>
    <mergeCell ref="C22:D22"/>
    <mergeCell ref="E22:F22"/>
    <mergeCell ref="G22:H22"/>
    <mergeCell ref="I22:J22"/>
    <mergeCell ref="C25:D25"/>
    <mergeCell ref="E25:F25"/>
    <mergeCell ref="G25:H25"/>
    <mergeCell ref="I25:J25"/>
    <mergeCell ref="A24:B24"/>
    <mergeCell ref="C24:D24"/>
    <mergeCell ref="E24:F24"/>
    <mergeCell ref="G24:H24"/>
    <mergeCell ref="I24:J24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E72A-43DC-4D37-A795-BE52B70C8A9B}">
  <dimension ref="A1:F37"/>
  <sheetViews>
    <sheetView topLeftCell="A16" workbookViewId="0">
      <selection activeCell="B30" sqref="B30:C30"/>
    </sheetView>
  </sheetViews>
  <sheetFormatPr defaultRowHeight="13.2"/>
  <cols>
    <col min="1" max="1" width="22.88671875" customWidth="1"/>
    <col min="2" max="2" width="17.33203125" customWidth="1"/>
    <col min="4" max="4" width="12" customWidth="1"/>
    <col min="5" max="5" width="9.88671875" customWidth="1"/>
    <col min="6" max="6" width="14.109375" customWidth="1"/>
  </cols>
  <sheetData>
    <row r="1" spans="1:6" ht="18.75" customHeight="1">
      <c r="A1" s="1859" t="s">
        <v>878</v>
      </c>
      <c r="B1" s="1859"/>
      <c r="C1" s="1859"/>
      <c r="D1" s="1859"/>
      <c r="E1" s="1859"/>
      <c r="F1" s="1037"/>
    </row>
    <row r="2" spans="1:6">
      <c r="A2" s="1692" t="s">
        <v>199</v>
      </c>
      <c r="B2" s="1692"/>
      <c r="C2" s="1692" t="s">
        <v>200</v>
      </c>
      <c r="D2" s="1692"/>
      <c r="E2" s="1692"/>
      <c r="F2" s="1692"/>
    </row>
    <row r="3" spans="1:6">
      <c r="A3" s="1674" t="s">
        <v>201</v>
      </c>
      <c r="B3" s="1674"/>
      <c r="C3" s="1672" t="s">
        <v>202</v>
      </c>
      <c r="D3" s="1672"/>
      <c r="E3" s="1672"/>
      <c r="F3" s="1672"/>
    </row>
    <row r="4" spans="1:6">
      <c r="A4" s="1674" t="s">
        <v>327</v>
      </c>
      <c r="B4" s="1674"/>
      <c r="C4" s="1672" t="s">
        <v>226</v>
      </c>
      <c r="D4" s="1672"/>
      <c r="E4" s="1672"/>
      <c r="F4" s="1672"/>
    </row>
    <row r="5" spans="1:6" ht="38.25" customHeight="1">
      <c r="A5" s="1674" t="s">
        <v>186</v>
      </c>
      <c r="B5" s="1674"/>
      <c r="C5" s="1672" t="s">
        <v>890</v>
      </c>
      <c r="D5" s="1672"/>
      <c r="E5" s="1672"/>
      <c r="F5" s="1672"/>
    </row>
    <row r="6" spans="1:6" ht="101.25" customHeight="1">
      <c r="A6" s="1674" t="s">
        <v>559</v>
      </c>
      <c r="B6" s="1674"/>
      <c r="C6" s="1672" t="s">
        <v>889</v>
      </c>
      <c r="D6" s="1672"/>
      <c r="E6" s="1672"/>
      <c r="F6" s="1672"/>
    </row>
    <row r="7" spans="1:6" ht="42" customHeight="1">
      <c r="A7" s="1888" t="s">
        <v>893</v>
      </c>
      <c r="B7" s="1889"/>
      <c r="C7" s="1885" t="s">
        <v>892</v>
      </c>
      <c r="D7" s="1886"/>
      <c r="E7" s="1886"/>
      <c r="F7" s="1887"/>
    </row>
    <row r="8" spans="1:6" ht="27.75" customHeight="1">
      <c r="A8" s="1674" t="s">
        <v>190</v>
      </c>
      <c r="B8" s="1674"/>
      <c r="C8" s="1672" t="s">
        <v>891</v>
      </c>
      <c r="D8" s="1672"/>
      <c r="E8" s="1672"/>
      <c r="F8" s="1672"/>
    </row>
    <row r="9" spans="1:6" ht="27" customHeight="1">
      <c r="A9" s="1674" t="s">
        <v>192</v>
      </c>
      <c r="B9" s="1674"/>
      <c r="C9" s="1672" t="s">
        <v>897</v>
      </c>
      <c r="D9" s="1672"/>
      <c r="E9" s="1672"/>
      <c r="F9" s="1672"/>
    </row>
    <row r="10" spans="1:6">
      <c r="A10" s="1697" t="s">
        <v>208</v>
      </c>
      <c r="B10" s="1698"/>
      <c r="C10" s="1698"/>
      <c r="D10" s="1698"/>
      <c r="E10" s="1698"/>
      <c r="F10" s="1699"/>
    </row>
    <row r="11" spans="1:6">
      <c r="A11" s="1674" t="s">
        <v>209</v>
      </c>
      <c r="B11" s="1674"/>
      <c r="C11" s="1675" t="s">
        <v>894</v>
      </c>
      <c r="D11" s="1675"/>
      <c r="E11" s="1675"/>
      <c r="F11" s="1675"/>
    </row>
    <row r="12" spans="1:6" ht="39.75" customHeight="1">
      <c r="A12" s="1674" t="s">
        <v>213</v>
      </c>
      <c r="B12" s="1674"/>
      <c r="C12" s="1674" t="s">
        <v>895</v>
      </c>
      <c r="D12" s="1674"/>
      <c r="E12" s="1674"/>
      <c r="F12" s="1674"/>
    </row>
    <row r="13" spans="1:6" ht="45.75" customHeight="1">
      <c r="A13" s="1674" t="s">
        <v>194</v>
      </c>
      <c r="B13" s="1674"/>
      <c r="C13" s="1674" t="s">
        <v>214</v>
      </c>
      <c r="D13" s="1674"/>
      <c r="E13" s="1674"/>
      <c r="F13" s="1674"/>
    </row>
    <row r="14" spans="1:6">
      <c r="A14" s="1674" t="s">
        <v>215</v>
      </c>
      <c r="B14" s="1674"/>
      <c r="C14" s="1674" t="s">
        <v>197</v>
      </c>
      <c r="D14" s="1674"/>
      <c r="E14" s="1674"/>
      <c r="F14" s="1674"/>
    </row>
    <row r="15" spans="1:6" ht="13.8" thickBot="1">
      <c r="A15" s="191"/>
      <c r="B15" s="192"/>
      <c r="C15" s="193"/>
      <c r="D15" s="193"/>
      <c r="E15" s="193"/>
      <c r="F15" s="193"/>
    </row>
    <row r="16" spans="1:6" ht="13.8" thickBot="1">
      <c r="A16" s="1874" t="s">
        <v>879</v>
      </c>
      <c r="B16" s="1874" t="s">
        <v>880</v>
      </c>
      <c r="C16" s="1874" t="s">
        <v>881</v>
      </c>
      <c r="D16" s="1045" t="s">
        <v>883</v>
      </c>
      <c r="E16" s="1045" t="s">
        <v>884</v>
      </c>
      <c r="F16" s="193"/>
    </row>
    <row r="17" spans="1:6">
      <c r="A17" s="1875"/>
      <c r="B17" s="1875"/>
      <c r="C17" s="1875"/>
      <c r="D17" s="1877" t="s">
        <v>885</v>
      </c>
      <c r="E17" s="1878"/>
      <c r="F17" s="1024"/>
    </row>
    <row r="18" spans="1:6" ht="13.8" thickBot="1">
      <c r="A18" s="1876"/>
      <c r="B18" s="1876"/>
      <c r="C18" s="1876"/>
      <c r="D18" s="1879"/>
      <c r="E18" s="1880"/>
      <c r="F18" s="1022"/>
    </row>
    <row r="19" spans="1:6" ht="13.8" thickBot="1">
      <c r="A19" s="1884" t="s">
        <v>55</v>
      </c>
      <c r="B19" s="1042">
        <v>0.2</v>
      </c>
      <c r="C19" s="1042">
        <v>0.02</v>
      </c>
      <c r="D19" s="1042">
        <v>0.19500000000000001</v>
      </c>
      <c r="E19" s="1042">
        <v>0.2</v>
      </c>
      <c r="F19" s="1022"/>
    </row>
    <row r="20" spans="1:6" ht="13.8" thickBot="1">
      <c r="A20" s="1882"/>
      <c r="B20" s="1042">
        <v>0.5</v>
      </c>
      <c r="C20" s="1042">
        <v>0.02</v>
      </c>
      <c r="D20" s="1042">
        <v>0.185</v>
      </c>
      <c r="E20" s="1042">
        <v>0.19500000000000001</v>
      </c>
      <c r="F20" s="1023"/>
    </row>
    <row r="21" spans="1:6">
      <c r="A21" s="1043" t="s">
        <v>882</v>
      </c>
      <c r="B21" s="1044">
        <v>0.5</v>
      </c>
      <c r="C21" s="1044">
        <v>0.02</v>
      </c>
      <c r="D21" s="1044">
        <v>0.215</v>
      </c>
      <c r="E21" s="1044">
        <v>0.2175</v>
      </c>
      <c r="F21" s="1023"/>
    </row>
    <row r="22" spans="1:6" ht="14.4" customHeight="1">
      <c r="A22" s="1883" t="s">
        <v>886</v>
      </c>
      <c r="B22" s="1883"/>
      <c r="C22" s="1883"/>
      <c r="D22" s="1883"/>
      <c r="E22" s="1883"/>
      <c r="F22" s="1023"/>
    </row>
    <row r="23" spans="1:6" ht="14.4" customHeight="1" thickBot="1">
      <c r="A23" s="1881" t="s">
        <v>55</v>
      </c>
      <c r="B23" s="1042">
        <v>0.2</v>
      </c>
      <c r="C23" s="1042">
        <v>0.01</v>
      </c>
      <c r="D23" s="1042">
        <v>0.19500000000000001</v>
      </c>
      <c r="E23" s="1042">
        <v>0.2</v>
      </c>
      <c r="F23" s="1023"/>
    </row>
    <row r="24" spans="1:6" ht="13.8" thickBot="1">
      <c r="A24" s="1882"/>
      <c r="B24" s="1042">
        <v>0.5</v>
      </c>
      <c r="C24" s="1042">
        <v>0.01</v>
      </c>
      <c r="D24" s="1042">
        <v>0.185</v>
      </c>
      <c r="E24" s="1042">
        <v>0.19500000000000001</v>
      </c>
      <c r="F24" s="517"/>
    </row>
    <row r="25" spans="1:6" ht="13.8" thickBot="1">
      <c r="A25" s="1046" t="s">
        <v>327</v>
      </c>
      <c r="B25" s="1042">
        <v>0.5</v>
      </c>
      <c r="C25" s="1042">
        <v>0.01</v>
      </c>
      <c r="D25" s="1042">
        <v>0.215</v>
      </c>
      <c r="E25" s="1042">
        <v>0.2175</v>
      </c>
      <c r="F25" s="517"/>
    </row>
    <row r="26" spans="1:6">
      <c r="A26" s="187"/>
      <c r="B26" s="187"/>
      <c r="C26" s="187"/>
      <c r="D26" s="187"/>
      <c r="E26" s="187"/>
      <c r="F26" s="187"/>
    </row>
    <row r="27" spans="1:6">
      <c r="A27" s="1701"/>
      <c r="B27" s="1702"/>
      <c r="C27" s="1703"/>
      <c r="D27" s="187"/>
      <c r="E27" s="187"/>
      <c r="F27" s="187"/>
    </row>
    <row r="28" spans="1:6" ht="3.75" customHeight="1">
      <c r="A28" s="1701"/>
      <c r="B28" s="1702"/>
      <c r="C28" s="1703"/>
      <c r="D28" s="187"/>
      <c r="E28" s="187"/>
      <c r="F28" s="187"/>
    </row>
    <row r="29" spans="1:6">
      <c r="A29" s="515" t="s">
        <v>559</v>
      </c>
      <c r="B29" s="1705">
        <v>25000000</v>
      </c>
      <c r="C29" s="1706"/>
      <c r="D29" s="187"/>
      <c r="E29" s="187"/>
      <c r="F29" s="187"/>
    </row>
    <row r="30" spans="1:6" ht="26.4">
      <c r="A30" s="1038" t="s">
        <v>548</v>
      </c>
      <c r="B30" s="1705">
        <f>B29</f>
        <v>25000000</v>
      </c>
      <c r="C30" s="1706"/>
      <c r="D30" s="187"/>
      <c r="E30" s="187"/>
      <c r="F30" s="187"/>
    </row>
    <row r="31" spans="1:6">
      <c r="A31" s="516" t="s">
        <v>64</v>
      </c>
      <c r="B31" s="1707">
        <v>0.2</v>
      </c>
      <c r="C31" s="1708"/>
      <c r="D31" s="187"/>
      <c r="E31" s="187"/>
      <c r="F31" s="187"/>
    </row>
    <row r="32" spans="1:6">
      <c r="A32" s="515" t="s">
        <v>107</v>
      </c>
      <c r="B32" s="1662">
        <f>B30*B31</f>
        <v>5000000</v>
      </c>
      <c r="C32" s="1663"/>
      <c r="D32" s="187"/>
      <c r="E32" s="187"/>
      <c r="F32" s="187"/>
    </row>
    <row r="33" spans="1:6">
      <c r="A33" s="492" t="s">
        <v>66</v>
      </c>
      <c r="B33" s="1664">
        <f>B30-B32</f>
        <v>20000000</v>
      </c>
      <c r="C33" s="1665"/>
      <c r="D33" s="187"/>
      <c r="E33" s="187"/>
      <c r="F33" s="187"/>
    </row>
    <row r="34" spans="1:6">
      <c r="A34" s="492" t="s">
        <v>68</v>
      </c>
      <c r="B34" s="1666">
        <v>0.19500000000000001</v>
      </c>
      <c r="C34" s="1667"/>
      <c r="D34" s="187"/>
      <c r="E34" s="187"/>
      <c r="F34" s="187"/>
    </row>
    <row r="35" spans="1:6">
      <c r="A35" s="492" t="s">
        <v>67</v>
      </c>
      <c r="B35" s="1668">
        <v>120</v>
      </c>
      <c r="C35" s="1669"/>
      <c r="D35" s="187"/>
      <c r="E35" s="187"/>
      <c r="F35" s="187"/>
    </row>
    <row r="36" spans="1:6">
      <c r="A36" s="516" t="s">
        <v>69</v>
      </c>
      <c r="B36" s="1670">
        <f>ROUND(POWER((1+B34/12),B35)*B34/12/(POWER((1+B34/12),B35)-1)*B33,0)</f>
        <v>379904</v>
      </c>
      <c r="C36" s="1671"/>
      <c r="D36" s="187"/>
      <c r="E36" s="187"/>
      <c r="F36" s="187"/>
    </row>
    <row r="37" spans="1:6" ht="13.8" thickBot="1">
      <c r="A37" s="495" t="s">
        <v>70</v>
      </c>
      <c r="B37" s="1660">
        <f>B36*B35-B33</f>
        <v>25588480</v>
      </c>
      <c r="C37" s="1661"/>
      <c r="D37" s="187"/>
      <c r="E37" s="187"/>
      <c r="F37" s="187"/>
    </row>
  </sheetData>
  <mergeCells count="43">
    <mergeCell ref="A8:B8"/>
    <mergeCell ref="C8:F8"/>
    <mergeCell ref="A4:B4"/>
    <mergeCell ref="C4:F4"/>
    <mergeCell ref="A1:E1"/>
    <mergeCell ref="C7:F7"/>
    <mergeCell ref="A7:B7"/>
    <mergeCell ref="A2:B2"/>
    <mergeCell ref="C2:F2"/>
    <mergeCell ref="A3:B3"/>
    <mergeCell ref="C3:F3"/>
    <mergeCell ref="A5:B5"/>
    <mergeCell ref="C5:F5"/>
    <mergeCell ref="A6:B6"/>
    <mergeCell ref="C6:F6"/>
    <mergeCell ref="A9:B9"/>
    <mergeCell ref="C9:F9"/>
    <mergeCell ref="A10:F10"/>
    <mergeCell ref="A11:B11"/>
    <mergeCell ref="C11:F11"/>
    <mergeCell ref="A23:A24"/>
    <mergeCell ref="A22:E22"/>
    <mergeCell ref="B35:C35"/>
    <mergeCell ref="A27:C28"/>
    <mergeCell ref="A19:A20"/>
    <mergeCell ref="A12:B12"/>
    <mergeCell ref="C12:F12"/>
    <mergeCell ref="A13:B13"/>
    <mergeCell ref="C13:F13"/>
    <mergeCell ref="B16:B18"/>
    <mergeCell ref="C16:C18"/>
    <mergeCell ref="D17:E18"/>
    <mergeCell ref="A14:B14"/>
    <mergeCell ref="C14:F14"/>
    <mergeCell ref="A16:A18"/>
    <mergeCell ref="B36:C36"/>
    <mergeCell ref="B37:C37"/>
    <mergeCell ref="B29:C29"/>
    <mergeCell ref="B30:C30"/>
    <mergeCell ref="B31:C31"/>
    <mergeCell ref="B32:C32"/>
    <mergeCell ref="B33:C33"/>
    <mergeCell ref="B34:C3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94D2-9BF1-4299-9277-C540D7C07FE2}">
  <dimension ref="A1:B50"/>
  <sheetViews>
    <sheetView workbookViewId="0">
      <selection activeCell="B7" sqref="B7"/>
    </sheetView>
  </sheetViews>
  <sheetFormatPr defaultRowHeight="13.2"/>
  <cols>
    <col min="1" max="1" width="31" customWidth="1"/>
    <col min="2" max="2" width="53" customWidth="1"/>
  </cols>
  <sheetData>
    <row r="1" spans="1:2" ht="13.8" thickBot="1">
      <c r="A1" s="1893" t="s">
        <v>966</v>
      </c>
      <c r="B1" s="1894"/>
    </row>
    <row r="2" spans="1:2" ht="13.8" thickBot="1">
      <c r="A2" s="1180" t="s">
        <v>186</v>
      </c>
      <c r="B2" s="1181" t="s">
        <v>967</v>
      </c>
    </row>
    <row r="3" spans="1:2" ht="13.8" thickBot="1">
      <c r="A3" s="1180" t="s">
        <v>285</v>
      </c>
      <c r="B3" s="1181" t="s">
        <v>968</v>
      </c>
    </row>
    <row r="4" spans="1:2" ht="13.8" thickBot="1">
      <c r="A4" s="1180" t="s">
        <v>969</v>
      </c>
      <c r="B4" s="1181" t="s">
        <v>387</v>
      </c>
    </row>
    <row r="5" spans="1:2">
      <c r="A5" s="1890" t="s">
        <v>970</v>
      </c>
      <c r="B5" s="1182" t="s">
        <v>971</v>
      </c>
    </row>
    <row r="6" spans="1:2" ht="19.2">
      <c r="A6" s="1891"/>
      <c r="B6" s="1182" t="s">
        <v>972</v>
      </c>
    </row>
    <row r="7" spans="1:2" ht="19.2">
      <c r="A7" s="1891"/>
      <c r="B7" s="1182" t="s">
        <v>973</v>
      </c>
    </row>
    <row r="8" spans="1:2" ht="19.2">
      <c r="A8" s="1891"/>
      <c r="B8" s="1182" t="s">
        <v>974</v>
      </c>
    </row>
    <row r="9" spans="1:2" ht="19.8" thickBot="1">
      <c r="A9" s="1892"/>
      <c r="B9" s="1181" t="s">
        <v>975</v>
      </c>
    </row>
    <row r="10" spans="1:2">
      <c r="A10" s="1890" t="s">
        <v>319</v>
      </c>
      <c r="B10" s="1182" t="s">
        <v>976</v>
      </c>
    </row>
    <row r="11" spans="1:2">
      <c r="A11" s="1891"/>
      <c r="B11" s="1182" t="s">
        <v>977</v>
      </c>
    </row>
    <row r="12" spans="1:2" ht="13.8" thickBot="1">
      <c r="A12" s="1892"/>
      <c r="B12" s="1181" t="s">
        <v>978</v>
      </c>
    </row>
    <row r="13" spans="1:2" ht="13.8" thickBot="1">
      <c r="A13" s="1180" t="s">
        <v>979</v>
      </c>
      <c r="B13" s="1181" t="s">
        <v>980</v>
      </c>
    </row>
    <row r="14" spans="1:2" ht="19.8" thickBot="1">
      <c r="A14" s="1180" t="s">
        <v>981</v>
      </c>
      <c r="B14" s="1181" t="s">
        <v>982</v>
      </c>
    </row>
    <row r="15" spans="1:2" ht="38.4">
      <c r="A15" s="1890" t="s">
        <v>983</v>
      </c>
      <c r="B15" s="1182" t="s">
        <v>984</v>
      </c>
    </row>
    <row r="16" spans="1:2" ht="28.8">
      <c r="A16" s="1891"/>
      <c r="B16" s="1182" t="s">
        <v>985</v>
      </c>
    </row>
    <row r="17" spans="1:2" ht="19.2">
      <c r="A17" s="1891"/>
      <c r="B17" s="1182" t="s">
        <v>986</v>
      </c>
    </row>
    <row r="18" spans="1:2" ht="19.2">
      <c r="A18" s="1891"/>
      <c r="B18" s="1182" t="s">
        <v>987</v>
      </c>
    </row>
    <row r="19" spans="1:2" ht="19.8" thickBot="1">
      <c r="A19" s="1892"/>
      <c r="B19" s="1181" t="s">
        <v>988</v>
      </c>
    </row>
    <row r="20" spans="1:2">
      <c r="A20" s="1890" t="s">
        <v>989</v>
      </c>
      <c r="B20" s="1182" t="s">
        <v>990</v>
      </c>
    </row>
    <row r="21" spans="1:2" ht="13.8" thickBot="1">
      <c r="A21" s="1892"/>
      <c r="B21" s="1181" t="s">
        <v>991</v>
      </c>
    </row>
    <row r="22" spans="1:2" ht="22.8">
      <c r="A22" s="1890" t="s">
        <v>992</v>
      </c>
      <c r="B22" s="1183" t="s">
        <v>993</v>
      </c>
    </row>
    <row r="23" spans="1:2" ht="22.8">
      <c r="A23" s="1891"/>
      <c r="B23" s="1183" t="s">
        <v>994</v>
      </c>
    </row>
    <row r="24" spans="1:2" ht="22.8">
      <c r="A24" s="1891"/>
      <c r="B24" s="1183" t="s">
        <v>995</v>
      </c>
    </row>
    <row r="25" spans="1:2" ht="22.8">
      <c r="A25" s="1891"/>
      <c r="B25" s="1183" t="s">
        <v>996</v>
      </c>
    </row>
    <row r="26" spans="1:2" ht="33" thickBot="1">
      <c r="A26" s="1892"/>
      <c r="B26" s="1184" t="s">
        <v>997</v>
      </c>
    </row>
    <row r="27" spans="1:2" ht="13.8" thickBot="1">
      <c r="A27" s="1185" t="s">
        <v>998</v>
      </c>
      <c r="B27" s="1181" t="s">
        <v>999</v>
      </c>
    </row>
    <row r="28" spans="1:2" ht="13.8" thickBot="1">
      <c r="A28" s="1185" t="s">
        <v>1000</v>
      </c>
      <c r="B28" s="1181" t="s">
        <v>1001</v>
      </c>
    </row>
    <row r="29" spans="1:2" ht="19.8" thickBot="1">
      <c r="A29" s="1185" t="s">
        <v>1002</v>
      </c>
      <c r="B29" s="1181" t="s">
        <v>1003</v>
      </c>
    </row>
    <row r="30" spans="1:2" ht="13.8" thickBot="1">
      <c r="A30" s="1895" t="s">
        <v>208</v>
      </c>
      <c r="B30" s="1896"/>
    </row>
    <row r="31" spans="1:2" ht="13.8" thickBot="1">
      <c r="A31" s="1185" t="s">
        <v>453</v>
      </c>
      <c r="B31" s="1186" t="s">
        <v>1004</v>
      </c>
    </row>
    <row r="32" spans="1:2" ht="13.8" thickBot="1">
      <c r="A32" s="1185" t="s">
        <v>209</v>
      </c>
      <c r="B32" s="1181" t="s">
        <v>1005</v>
      </c>
    </row>
    <row r="33" spans="1:2" ht="13.8" thickBot="1">
      <c r="A33" s="1185" t="s">
        <v>337</v>
      </c>
      <c r="B33" s="1181" t="s">
        <v>338</v>
      </c>
    </row>
    <row r="34" spans="1:2" ht="13.8" thickBot="1">
      <c r="A34" s="1895" t="s">
        <v>455</v>
      </c>
      <c r="B34" s="1896"/>
    </row>
    <row r="35" spans="1:2" ht="13.8" thickBot="1">
      <c r="A35" s="1185" t="s">
        <v>211</v>
      </c>
      <c r="B35" s="1181" t="s">
        <v>1005</v>
      </c>
    </row>
    <row r="36" spans="1:2" ht="13.8" thickBot="1">
      <c r="A36" s="1185" t="s">
        <v>289</v>
      </c>
      <c r="B36" s="1181" t="s">
        <v>1006</v>
      </c>
    </row>
    <row r="37" spans="1:2">
      <c r="A37" s="1897" t="s">
        <v>194</v>
      </c>
      <c r="B37" s="1182" t="s">
        <v>1007</v>
      </c>
    </row>
    <row r="38" spans="1:2" ht="13.8" thickBot="1">
      <c r="A38" s="1898"/>
      <c r="B38" s="1181" t="s">
        <v>1008</v>
      </c>
    </row>
    <row r="39" spans="1:2" ht="13.8" thickBot="1">
      <c r="A39" s="1899" t="s">
        <v>292</v>
      </c>
      <c r="B39" s="1900"/>
    </row>
    <row r="40" spans="1:2">
      <c r="A40" s="1901" t="s">
        <v>181</v>
      </c>
      <c r="B40" s="1901"/>
    </row>
    <row r="41" spans="1:2" ht="13.8" thickBot="1">
      <c r="A41" s="1901"/>
      <c r="B41" s="1901"/>
    </row>
    <row r="42" spans="1:2">
      <c r="A42" s="1187" t="s">
        <v>66</v>
      </c>
      <c r="B42" s="1188">
        <v>10000000</v>
      </c>
    </row>
    <row r="43" spans="1:2">
      <c r="A43" s="1189" t="s">
        <v>68</v>
      </c>
      <c r="B43" s="1190">
        <v>0.21</v>
      </c>
    </row>
    <row r="44" spans="1:2">
      <c r="A44" s="1191" t="s">
        <v>67</v>
      </c>
      <c r="B44" s="1192">
        <v>120</v>
      </c>
    </row>
    <row r="45" spans="1:2">
      <c r="A45" s="1193" t="s">
        <v>69</v>
      </c>
      <c r="B45" s="1194">
        <f>ROUND(POWER((1+B43/12),B44)*B43/12/(POWER((1+B43/12),B44)-1)*B42,0)</f>
        <v>199932</v>
      </c>
    </row>
    <row r="46" spans="1:2">
      <c r="A46" s="1189" t="s">
        <v>70</v>
      </c>
      <c r="B46" s="1194">
        <f>B45*B44-B42</f>
        <v>13991840</v>
      </c>
    </row>
    <row r="47" spans="1:2">
      <c r="A47" s="1189" t="s">
        <v>296</v>
      </c>
      <c r="B47" s="1194">
        <v>0</v>
      </c>
    </row>
    <row r="48" spans="1:2">
      <c r="A48" s="1189" t="s">
        <v>289</v>
      </c>
      <c r="B48" s="1194">
        <f>B42*1.5%</f>
        <v>150000</v>
      </c>
    </row>
    <row r="49" spans="1:2">
      <c r="A49" s="1189" t="s">
        <v>1009</v>
      </c>
      <c r="B49" s="1195" t="s">
        <v>1010</v>
      </c>
    </row>
    <row r="50" spans="1:2" ht="13.8" thickBot="1">
      <c r="A50" s="1196" t="s">
        <v>1011</v>
      </c>
      <c r="B50" s="1197" t="s">
        <v>1010</v>
      </c>
    </row>
  </sheetData>
  <mergeCells count="11">
    <mergeCell ref="A30:B30"/>
    <mergeCell ref="A34:B34"/>
    <mergeCell ref="A37:A38"/>
    <mergeCell ref="A39:B39"/>
    <mergeCell ref="A40:B41"/>
    <mergeCell ref="A22:A26"/>
    <mergeCell ref="A1:B1"/>
    <mergeCell ref="A5:A9"/>
    <mergeCell ref="A10:A12"/>
    <mergeCell ref="A15:A19"/>
    <mergeCell ref="A20:A2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891C-9A91-4386-9EBD-3614F0DC3FFE}">
  <sheetPr codeName="Лист15"/>
  <dimension ref="A1:E13"/>
  <sheetViews>
    <sheetView topLeftCell="A22" workbookViewId="0">
      <selection activeCell="E16" sqref="E16"/>
    </sheetView>
  </sheetViews>
  <sheetFormatPr defaultRowHeight="13.2"/>
  <cols>
    <col min="1" max="1" width="11.6640625" customWidth="1"/>
    <col min="2" max="2" width="9.77734375" customWidth="1"/>
    <col min="3" max="3" width="9" customWidth="1"/>
    <col min="4" max="4" width="42.88671875" customWidth="1"/>
    <col min="5" max="5" width="46.5546875" customWidth="1"/>
  </cols>
  <sheetData>
    <row r="1" spans="1:5" ht="18.600000000000001">
      <c r="A1" s="1904" t="s">
        <v>1081</v>
      </c>
      <c r="B1" s="1904"/>
      <c r="C1" s="1904"/>
      <c r="D1" s="1904"/>
      <c r="E1" s="1904"/>
    </row>
    <row r="2" spans="1:5">
      <c r="A2" s="1591" t="s">
        <v>1047</v>
      </c>
      <c r="B2" s="1592"/>
      <c r="C2" s="1592"/>
      <c r="D2" s="1592"/>
      <c r="E2" s="1593"/>
    </row>
    <row r="3" spans="1:5" ht="18" customHeight="1">
      <c r="A3" s="1902" t="s">
        <v>1072</v>
      </c>
      <c r="B3" s="1902"/>
      <c r="C3" s="1902"/>
      <c r="D3" s="1911" t="s">
        <v>708</v>
      </c>
      <c r="E3" s="1911"/>
    </row>
    <row r="4" spans="1:5" ht="25.8" customHeight="1">
      <c r="A4" s="1902" t="s">
        <v>199</v>
      </c>
      <c r="B4" s="1902"/>
      <c r="C4" s="1902"/>
      <c r="D4" s="1911" t="s">
        <v>1084</v>
      </c>
      <c r="E4" s="1911"/>
    </row>
    <row r="5" spans="1:5" ht="17.399999999999999" customHeight="1">
      <c r="A5" s="1902" t="s">
        <v>188</v>
      </c>
      <c r="B5" s="1902"/>
      <c r="C5" s="1902"/>
      <c r="D5" s="1911" t="s">
        <v>1052</v>
      </c>
      <c r="E5" s="1911"/>
    </row>
    <row r="6" spans="1:5" ht="39.6">
      <c r="A6" s="1905" t="s">
        <v>1051</v>
      </c>
      <c r="B6" s="1906"/>
      <c r="C6" s="1907"/>
      <c r="D6" s="1220" t="s">
        <v>1070</v>
      </c>
      <c r="E6" s="1220" t="s">
        <v>1071</v>
      </c>
    </row>
    <row r="7" spans="1:5" ht="36" customHeight="1">
      <c r="A7" s="1908"/>
      <c r="B7" s="1909"/>
      <c r="C7" s="1910"/>
      <c r="D7" s="1221" t="s">
        <v>766</v>
      </c>
      <c r="E7" s="1221" t="s">
        <v>767</v>
      </c>
    </row>
    <row r="8" spans="1:5" ht="31.8" customHeight="1">
      <c r="A8" s="1902" t="s">
        <v>1048</v>
      </c>
      <c r="B8" s="1902"/>
      <c r="C8" s="1902"/>
      <c r="D8" s="1911" t="s">
        <v>1049</v>
      </c>
      <c r="E8" s="1911"/>
    </row>
    <row r="9" spans="1:5" ht="40.200000000000003" customHeight="1">
      <c r="A9" s="1902" t="s">
        <v>1050</v>
      </c>
      <c r="B9" s="1902"/>
      <c r="C9" s="1902"/>
      <c r="D9" s="1911" t="s">
        <v>1078</v>
      </c>
      <c r="E9" s="1911"/>
    </row>
    <row r="10" spans="1:5" ht="16.2" customHeight="1">
      <c r="A10" s="1600" t="s">
        <v>1075</v>
      </c>
      <c r="B10" s="1912"/>
      <c r="C10" s="1601"/>
      <c r="D10" s="1595" t="s">
        <v>1076</v>
      </c>
      <c r="E10" s="1584"/>
    </row>
    <row r="11" spans="1:5" ht="33" customHeight="1">
      <c r="A11" s="1902" t="s">
        <v>1073</v>
      </c>
      <c r="B11" s="1902"/>
      <c r="C11" s="1902"/>
      <c r="D11" s="1911" t="s">
        <v>1074</v>
      </c>
      <c r="E11" s="1911"/>
    </row>
    <row r="12" spans="1:5" ht="71.400000000000006" customHeight="1">
      <c r="A12" s="1902" t="s">
        <v>1053</v>
      </c>
      <c r="B12" s="1902"/>
      <c r="C12" s="1902"/>
      <c r="D12" s="1903" t="s">
        <v>1079</v>
      </c>
      <c r="E12" s="1903"/>
    </row>
    <row r="13" spans="1:5" ht="138.6" customHeight="1">
      <c r="A13" s="1902" t="s">
        <v>828</v>
      </c>
      <c r="B13" s="1902"/>
      <c r="C13" s="1902"/>
      <c r="D13" s="1903" t="s">
        <v>1091</v>
      </c>
      <c r="E13" s="1903"/>
    </row>
  </sheetData>
  <mergeCells count="21">
    <mergeCell ref="D3:E3"/>
    <mergeCell ref="A4:C4"/>
    <mergeCell ref="D4:E4"/>
    <mergeCell ref="A5:C5"/>
    <mergeCell ref="D5:E5"/>
    <mergeCell ref="A12:C12"/>
    <mergeCell ref="D12:E12"/>
    <mergeCell ref="A13:C13"/>
    <mergeCell ref="D13:E13"/>
    <mergeCell ref="A1:E1"/>
    <mergeCell ref="A2:E2"/>
    <mergeCell ref="A6:C7"/>
    <mergeCell ref="A9:C9"/>
    <mergeCell ref="D9:E9"/>
    <mergeCell ref="A11:C11"/>
    <mergeCell ref="D11:E11"/>
    <mergeCell ref="A10:C10"/>
    <mergeCell ref="D10:E10"/>
    <mergeCell ref="A8:C8"/>
    <mergeCell ref="D8:E8"/>
    <mergeCell ref="A3:C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81F4-BA88-4D31-8B7F-A1666A55D6CC}">
  <dimension ref="C1:N13"/>
  <sheetViews>
    <sheetView topLeftCell="C1" workbookViewId="0">
      <selection activeCell="F20" sqref="F20"/>
    </sheetView>
  </sheetViews>
  <sheetFormatPr defaultRowHeight="13.2"/>
  <cols>
    <col min="3" max="3" width="12.109375" customWidth="1"/>
    <col min="4" max="4" width="10.88671875" customWidth="1"/>
    <col min="5" max="5" width="8.77734375" customWidth="1"/>
    <col min="6" max="6" width="43.5546875" customWidth="1"/>
    <col min="7" max="7" width="43" customWidth="1"/>
    <col min="10" max="10" width="5.33203125" customWidth="1"/>
    <col min="11" max="11" width="5.77734375" customWidth="1"/>
    <col min="12" max="12" width="5.88671875" customWidth="1"/>
    <col min="13" max="13" width="8.88671875" customWidth="1"/>
    <col min="14" max="14" width="32.77734375" customWidth="1"/>
  </cols>
  <sheetData>
    <row r="1" spans="3:14" ht="35.4" customHeight="1">
      <c r="C1" s="1904" t="s">
        <v>1082</v>
      </c>
      <c r="D1" s="1904"/>
      <c r="E1" s="1904"/>
      <c r="F1" s="1904"/>
      <c r="G1" s="1904"/>
    </row>
    <row r="2" spans="3:14" ht="13.2" customHeight="1">
      <c r="C2" s="1591" t="s">
        <v>1047</v>
      </c>
      <c r="D2" s="1592"/>
      <c r="E2" s="1592"/>
      <c r="F2" s="1592"/>
      <c r="G2" s="1593"/>
    </row>
    <row r="3" spans="3:14" ht="33.6" customHeight="1">
      <c r="C3" s="1902" t="s">
        <v>1072</v>
      </c>
      <c r="D3" s="1902"/>
      <c r="E3" s="1902"/>
      <c r="F3" s="1911" t="s">
        <v>708</v>
      </c>
      <c r="G3" s="1911"/>
      <c r="J3" s="1913" t="s">
        <v>1085</v>
      </c>
      <c r="K3" s="1913"/>
      <c r="L3" s="1913"/>
      <c r="M3" s="1913"/>
      <c r="N3" s="1913"/>
    </row>
    <row r="4" spans="3:14" ht="33.6" customHeight="1">
      <c r="C4" s="1902" t="s">
        <v>199</v>
      </c>
      <c r="D4" s="1902"/>
      <c r="E4" s="1902"/>
      <c r="F4" s="1911" t="s">
        <v>1077</v>
      </c>
      <c r="G4" s="1911"/>
      <c r="J4" s="1914" t="s">
        <v>1054</v>
      </c>
      <c r="K4" s="1914"/>
      <c r="L4" s="1914"/>
      <c r="M4" s="1600" t="s">
        <v>1062</v>
      </c>
      <c r="N4" s="1601"/>
    </row>
    <row r="5" spans="3:14" ht="33.6" customHeight="1">
      <c r="C5" s="1902" t="s">
        <v>188</v>
      </c>
      <c r="D5" s="1902"/>
      <c r="E5" s="1902"/>
      <c r="F5" s="1911" t="s">
        <v>1052</v>
      </c>
      <c r="G5" s="1911"/>
      <c r="J5" s="1914" t="s">
        <v>1055</v>
      </c>
      <c r="K5" s="1914"/>
      <c r="L5" s="1914"/>
      <c r="M5" s="1916" t="s">
        <v>1063</v>
      </c>
      <c r="N5" s="1916"/>
    </row>
    <row r="6" spans="3:14" ht="43.8" customHeight="1">
      <c r="C6" s="1905" t="s">
        <v>1051</v>
      </c>
      <c r="D6" s="1906"/>
      <c r="E6" s="1907"/>
      <c r="F6" s="1220" t="s">
        <v>1070</v>
      </c>
      <c r="G6" s="1220" t="s">
        <v>1071</v>
      </c>
      <c r="J6" s="1914" t="s">
        <v>1056</v>
      </c>
      <c r="K6" s="1914"/>
      <c r="L6" s="1914"/>
      <c r="M6" s="1916" t="s">
        <v>1065</v>
      </c>
      <c r="N6" s="1916"/>
    </row>
    <row r="7" spans="3:14" ht="33.6" customHeight="1">
      <c r="C7" s="1908"/>
      <c r="D7" s="1909"/>
      <c r="E7" s="1910"/>
      <c r="F7" s="1221" t="s">
        <v>766</v>
      </c>
      <c r="G7" s="1221" t="s">
        <v>767</v>
      </c>
      <c r="J7" s="1914" t="s">
        <v>1057</v>
      </c>
      <c r="K7" s="1914"/>
      <c r="L7" s="1914"/>
      <c r="M7" s="1915" t="s">
        <v>1064</v>
      </c>
      <c r="N7" s="1915"/>
    </row>
    <row r="8" spans="3:14" ht="33.6" customHeight="1">
      <c r="C8" s="1902" t="s">
        <v>1048</v>
      </c>
      <c r="D8" s="1902"/>
      <c r="E8" s="1902"/>
      <c r="F8" s="1911" t="s">
        <v>1049</v>
      </c>
      <c r="G8" s="1911"/>
      <c r="J8" s="1914" t="s">
        <v>1058</v>
      </c>
      <c r="K8" s="1914"/>
      <c r="L8" s="1914"/>
      <c r="M8" s="1916" t="s">
        <v>1066</v>
      </c>
      <c r="N8" s="1916"/>
    </row>
    <row r="9" spans="3:14" ht="52.2" customHeight="1">
      <c r="C9" s="1902" t="s">
        <v>1050</v>
      </c>
      <c r="D9" s="1902"/>
      <c r="E9" s="1902"/>
      <c r="F9" s="1911" t="s">
        <v>1083</v>
      </c>
      <c r="G9" s="1911"/>
      <c r="J9" s="1914" t="s">
        <v>1059</v>
      </c>
      <c r="K9" s="1914"/>
      <c r="L9" s="1914"/>
      <c r="M9" s="1917" t="s">
        <v>1067</v>
      </c>
      <c r="N9" s="1917"/>
    </row>
    <row r="10" spans="3:14" ht="22.8" customHeight="1">
      <c r="C10" s="1600" t="s">
        <v>1075</v>
      </c>
      <c r="D10" s="1912"/>
      <c r="E10" s="1601"/>
      <c r="F10" s="1595" t="s">
        <v>1076</v>
      </c>
      <c r="G10" s="1584"/>
      <c r="J10" s="1914" t="s">
        <v>1060</v>
      </c>
      <c r="K10" s="1914"/>
      <c r="L10" s="1914"/>
      <c r="M10" s="1915" t="s">
        <v>1068</v>
      </c>
      <c r="N10" s="1915"/>
    </row>
    <row r="11" spans="3:14" ht="28.8" customHeight="1">
      <c r="C11" s="1902" t="s">
        <v>1073</v>
      </c>
      <c r="D11" s="1902"/>
      <c r="E11" s="1902"/>
      <c r="F11" s="1911" t="s">
        <v>1074</v>
      </c>
      <c r="G11" s="1911"/>
      <c r="J11" s="1914" t="s">
        <v>1061</v>
      </c>
      <c r="K11" s="1914"/>
      <c r="L11" s="1914"/>
      <c r="M11" s="1915" t="s">
        <v>1069</v>
      </c>
      <c r="N11" s="1915"/>
    </row>
    <row r="12" spans="3:14" ht="67.2" customHeight="1">
      <c r="C12" s="1902" t="s">
        <v>1053</v>
      </c>
      <c r="D12" s="1902"/>
      <c r="E12" s="1902"/>
      <c r="F12" s="1903" t="s">
        <v>1079</v>
      </c>
      <c r="G12" s="1903"/>
    </row>
    <row r="13" spans="3:14" ht="138.6" customHeight="1">
      <c r="C13" s="1902" t="s">
        <v>828</v>
      </c>
      <c r="D13" s="1902"/>
      <c r="E13" s="1902"/>
      <c r="F13" s="1903" t="s">
        <v>1090</v>
      </c>
      <c r="G13" s="1903"/>
    </row>
  </sheetData>
  <mergeCells count="38">
    <mergeCell ref="C13:E13"/>
    <mergeCell ref="F13:G13"/>
    <mergeCell ref="C6:E7"/>
    <mergeCell ref="C10:E10"/>
    <mergeCell ref="C3:E3"/>
    <mergeCell ref="F3:G3"/>
    <mergeCell ref="C9:E9"/>
    <mergeCell ref="F9:G9"/>
    <mergeCell ref="C11:E11"/>
    <mergeCell ref="F11:G11"/>
    <mergeCell ref="C4:E4"/>
    <mergeCell ref="F4:G4"/>
    <mergeCell ref="C12:E12"/>
    <mergeCell ref="F12:G12"/>
    <mergeCell ref="F10:G10"/>
    <mergeCell ref="C1:G1"/>
    <mergeCell ref="C8:E8"/>
    <mergeCell ref="F8:G8"/>
    <mergeCell ref="C5:E5"/>
    <mergeCell ref="F5:G5"/>
    <mergeCell ref="C2:G2"/>
    <mergeCell ref="J11:L11"/>
    <mergeCell ref="M11:N11"/>
    <mergeCell ref="J6:L6"/>
    <mergeCell ref="M6:N6"/>
    <mergeCell ref="J7:L7"/>
    <mergeCell ref="M7:N7"/>
    <mergeCell ref="J8:L8"/>
    <mergeCell ref="M8:N8"/>
    <mergeCell ref="J9:L9"/>
    <mergeCell ref="M9:N9"/>
    <mergeCell ref="J3:N3"/>
    <mergeCell ref="J10:L10"/>
    <mergeCell ref="M10:N10"/>
    <mergeCell ref="J4:L4"/>
    <mergeCell ref="M4:N4"/>
    <mergeCell ref="J5:L5"/>
    <mergeCell ref="M5:N5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DF31-63DE-4F04-907C-92209E4258AE}">
  <dimension ref="A1:C16"/>
  <sheetViews>
    <sheetView workbookViewId="0">
      <selection activeCell="A2" sqref="A2:C2"/>
    </sheetView>
  </sheetViews>
  <sheetFormatPr defaultRowHeight="13.2"/>
  <cols>
    <col min="1" max="1" width="26.33203125" customWidth="1"/>
    <col min="2" max="2" width="37.33203125" customWidth="1"/>
    <col min="3" max="3" width="35.6640625" customWidth="1"/>
  </cols>
  <sheetData>
    <row r="1" spans="1:3" ht="13.8" thickBot="1"/>
    <row r="2" spans="1:3" ht="30" customHeight="1" thickBot="1">
      <c r="A2" s="1920" t="s">
        <v>1015</v>
      </c>
      <c r="B2" s="1921"/>
      <c r="C2" s="1922"/>
    </row>
    <row r="3" spans="1:3" ht="24.6" thickBot="1">
      <c r="A3" s="1198" t="s">
        <v>199</v>
      </c>
      <c r="B3" s="228" t="s">
        <v>274</v>
      </c>
      <c r="C3" s="229" t="s">
        <v>710</v>
      </c>
    </row>
    <row r="4" spans="1:3" ht="13.8" thickBot="1">
      <c r="A4" s="1223" t="s">
        <v>1018</v>
      </c>
      <c r="B4" s="1222" t="s">
        <v>1016</v>
      </c>
      <c r="C4" s="1224" t="s">
        <v>1089</v>
      </c>
    </row>
    <row r="5" spans="1:3" ht="85.8" customHeight="1" thickBot="1">
      <c r="A5" s="1199" t="s">
        <v>300</v>
      </c>
      <c r="B5" s="1923" t="s">
        <v>1086</v>
      </c>
      <c r="C5" s="1924"/>
    </row>
    <row r="6" spans="1:3">
      <c r="A6" s="1925" t="s">
        <v>285</v>
      </c>
      <c r="B6" s="1927" t="s">
        <v>1088</v>
      </c>
      <c r="C6" s="1928"/>
    </row>
    <row r="7" spans="1:3" ht="26.4" customHeight="1" thickBot="1">
      <c r="A7" s="1926"/>
      <c r="B7" s="1929"/>
      <c r="C7" s="1930"/>
    </row>
    <row r="8" spans="1:3" ht="32.4" customHeight="1" thickBot="1">
      <c r="A8" s="234" t="s">
        <v>301</v>
      </c>
      <c r="B8" s="1931" t="s">
        <v>1019</v>
      </c>
      <c r="C8" s="1932"/>
    </row>
    <row r="9" spans="1:3">
      <c r="A9" s="1925"/>
      <c r="B9" s="1933"/>
      <c r="C9" s="1934"/>
    </row>
    <row r="10" spans="1:3" ht="13.8" thickBot="1">
      <c r="A10" s="1926"/>
      <c r="B10" s="1935"/>
      <c r="C10" s="1936"/>
    </row>
    <row r="11" spans="1:3" ht="13.8" thickBot="1">
      <c r="A11" s="1937" t="s">
        <v>208</v>
      </c>
      <c r="B11" s="1938"/>
      <c r="C11" s="1939"/>
    </row>
    <row r="12" spans="1:3" ht="13.8" thickBot="1">
      <c r="A12" s="234" t="s">
        <v>305</v>
      </c>
      <c r="B12" s="1918" t="s">
        <v>1087</v>
      </c>
      <c r="C12" s="1919"/>
    </row>
    <row r="13" spans="1:3" ht="13.8" customHeight="1" thickBot="1">
      <c r="A13" s="234" t="s">
        <v>194</v>
      </c>
      <c r="B13" s="1918" t="s">
        <v>1087</v>
      </c>
      <c r="C13" s="1919"/>
    </row>
    <row r="14" spans="1:3">
      <c r="A14" s="220"/>
      <c r="B14" s="220"/>
      <c r="C14" s="220"/>
    </row>
    <row r="15" spans="1:3">
      <c r="A15" s="220"/>
      <c r="B15" s="220"/>
      <c r="C15" s="220"/>
    </row>
    <row r="16" spans="1:3">
      <c r="A16" s="220"/>
      <c r="B16" s="220"/>
      <c r="C16" s="220"/>
    </row>
  </sheetData>
  <mergeCells count="10">
    <mergeCell ref="B13:C13"/>
    <mergeCell ref="A2:C2"/>
    <mergeCell ref="B5:C5"/>
    <mergeCell ref="A6:A7"/>
    <mergeCell ref="B6:C7"/>
    <mergeCell ref="B8:C8"/>
    <mergeCell ref="A9:A10"/>
    <mergeCell ref="B9:C10"/>
    <mergeCell ref="A11:C11"/>
    <mergeCell ref="B12:C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6"/>
  <dimension ref="A1:I29"/>
  <sheetViews>
    <sheetView topLeftCell="G7" zoomScale="102" zoomScaleNormal="102" workbookViewId="0">
      <selection activeCell="B10" sqref="B10"/>
    </sheetView>
  </sheetViews>
  <sheetFormatPr defaultColWidth="8.88671875" defaultRowHeight="12"/>
  <cols>
    <col min="1" max="1" width="30.44140625" style="174" customWidth="1"/>
    <col min="2" max="2" width="28.6640625" style="174" customWidth="1"/>
    <col min="3" max="3" width="54.44140625" style="174" hidden="1" customWidth="1"/>
    <col min="4" max="4" width="30.5546875" style="174" customWidth="1"/>
    <col min="5" max="5" width="11.5546875" style="174" customWidth="1"/>
    <col min="6" max="8" width="8.88671875" style="174"/>
    <col min="9" max="9" width="60.88671875" style="174" customWidth="1"/>
    <col min="10" max="16384" width="8.88671875" style="174"/>
  </cols>
  <sheetData>
    <row r="1" spans="1:9" ht="20.399999999999999">
      <c r="A1" s="186" t="s">
        <v>726</v>
      </c>
    </row>
    <row r="4" spans="1:9" ht="13.2">
      <c r="C4" s="600"/>
    </row>
    <row r="5" spans="1:9" ht="13.2">
      <c r="A5" s="601" t="s">
        <v>705</v>
      </c>
      <c r="B5" s="818" t="s">
        <v>719</v>
      </c>
      <c r="C5" s="601" t="s">
        <v>57</v>
      </c>
    </row>
    <row r="6" spans="1:9" ht="13.2">
      <c r="A6" s="813" t="s">
        <v>262</v>
      </c>
      <c r="B6" s="814" t="s">
        <v>676</v>
      </c>
      <c r="C6" s="602" t="s">
        <v>676</v>
      </c>
    </row>
    <row r="7" spans="1:9" ht="13.2">
      <c r="A7" s="1944" t="s">
        <v>717</v>
      </c>
      <c r="B7" s="1945">
        <v>0</v>
      </c>
      <c r="C7" s="602" t="s">
        <v>677</v>
      </c>
    </row>
    <row r="8" spans="1:9" ht="13.2">
      <c r="A8" s="1944"/>
      <c r="B8" s="1945"/>
      <c r="C8" s="602" t="s">
        <v>263</v>
      </c>
    </row>
    <row r="9" spans="1:9" ht="13.2">
      <c r="A9" s="813" t="s">
        <v>264</v>
      </c>
      <c r="B9" s="814" t="s">
        <v>244</v>
      </c>
      <c r="C9" s="602" t="s">
        <v>244</v>
      </c>
    </row>
    <row r="10" spans="1:9" ht="13.2">
      <c r="A10" s="813" t="s">
        <v>265</v>
      </c>
      <c r="B10" s="814" t="s">
        <v>704</v>
      </c>
      <c r="C10" s="602" t="s">
        <v>704</v>
      </c>
    </row>
    <row r="11" spans="1:9" ht="13.2">
      <c r="A11" s="813" t="s">
        <v>266</v>
      </c>
      <c r="B11" s="814" t="s">
        <v>267</v>
      </c>
      <c r="C11" s="602" t="s">
        <v>268</v>
      </c>
    </row>
    <row r="12" spans="1:9" ht="26.4">
      <c r="A12" s="813" t="s">
        <v>192</v>
      </c>
      <c r="B12" s="814" t="s">
        <v>269</v>
      </c>
      <c r="C12" s="602" t="s">
        <v>270</v>
      </c>
      <c r="E12" s="812"/>
    </row>
    <row r="13" spans="1:9" ht="13.8">
      <c r="A13" s="603"/>
      <c r="B13" s="603"/>
      <c r="C13" s="603"/>
      <c r="E13" s="812"/>
    </row>
    <row r="14" spans="1:9" ht="13.2">
      <c r="A14" s="601" t="s">
        <v>733</v>
      </c>
      <c r="B14" s="818" t="s">
        <v>718</v>
      </c>
      <c r="C14" s="818"/>
      <c r="D14" s="818" t="s">
        <v>719</v>
      </c>
      <c r="E14" s="812"/>
      <c r="F14" s="1943" t="s">
        <v>734</v>
      </c>
      <c r="G14" s="1943"/>
      <c r="H14" s="1943"/>
      <c r="I14" s="1943"/>
    </row>
    <row r="15" spans="1:9" ht="13.2">
      <c r="A15" s="813" t="s">
        <v>262</v>
      </c>
      <c r="B15" s="1940" t="s">
        <v>676</v>
      </c>
      <c r="C15" s="1941"/>
      <c r="D15" s="1942"/>
      <c r="E15" s="812"/>
      <c r="F15" s="1943"/>
      <c r="G15" s="1943"/>
      <c r="H15" s="1943"/>
      <c r="I15" s="1943"/>
    </row>
    <row r="16" spans="1:9" ht="26.4">
      <c r="A16" s="815" t="s">
        <v>723</v>
      </c>
      <c r="B16" s="816" t="s">
        <v>720</v>
      </c>
      <c r="C16" s="816"/>
      <c r="D16" s="816" t="s">
        <v>728</v>
      </c>
      <c r="E16" s="812"/>
      <c r="F16" s="1943" t="s">
        <v>732</v>
      </c>
      <c r="G16" s="1943"/>
      <c r="H16" s="1943"/>
      <c r="I16" s="1943"/>
    </row>
    <row r="17" spans="1:5" ht="26.4">
      <c r="A17" s="815" t="s">
        <v>727</v>
      </c>
      <c r="B17" s="816" t="s">
        <v>720</v>
      </c>
      <c r="C17" s="816"/>
      <c r="D17" s="817" t="s">
        <v>729</v>
      </c>
      <c r="E17" s="812"/>
    </row>
    <row r="18" spans="1:5" ht="25.5" customHeight="1">
      <c r="A18" s="815" t="s">
        <v>724</v>
      </c>
      <c r="B18" s="817" t="s">
        <v>721</v>
      </c>
      <c r="C18" s="816"/>
      <c r="D18" s="816" t="s">
        <v>730</v>
      </c>
      <c r="E18" s="812"/>
    </row>
    <row r="19" spans="1:5" ht="39" customHeight="1">
      <c r="A19" s="815" t="s">
        <v>725</v>
      </c>
      <c r="B19" s="817" t="s">
        <v>722</v>
      </c>
      <c r="C19" s="816"/>
      <c r="D19" s="816" t="s">
        <v>731</v>
      </c>
      <c r="E19" s="812"/>
    </row>
    <row r="20" spans="1:5">
      <c r="A20" s="812"/>
      <c r="B20" s="812"/>
      <c r="C20" s="812"/>
      <c r="D20" s="812"/>
      <c r="E20" s="812"/>
    </row>
    <row r="21" spans="1:5">
      <c r="A21" s="812"/>
      <c r="B21" s="812"/>
      <c r="C21" s="812"/>
      <c r="D21" s="812"/>
      <c r="E21" s="812"/>
    </row>
    <row r="22" spans="1:5">
      <c r="A22" s="812"/>
      <c r="B22" s="812"/>
      <c r="C22" s="812"/>
      <c r="D22" s="812"/>
      <c r="E22" s="812"/>
    </row>
    <row r="23" spans="1:5">
      <c r="A23" s="812"/>
      <c r="B23" s="812"/>
      <c r="C23" s="812"/>
      <c r="D23" s="812"/>
      <c r="E23" s="812"/>
    </row>
    <row r="24" spans="1:5">
      <c r="A24" s="812"/>
      <c r="B24" s="812"/>
      <c r="C24" s="812"/>
      <c r="D24" s="812"/>
      <c r="E24" s="812"/>
    </row>
    <row r="25" spans="1:5">
      <c r="A25" s="812"/>
      <c r="B25" s="812"/>
      <c r="C25" s="812"/>
      <c r="D25" s="812"/>
      <c r="E25" s="812"/>
    </row>
    <row r="26" spans="1:5">
      <c r="A26" s="812"/>
      <c r="B26" s="812"/>
      <c r="C26" s="812"/>
      <c r="D26" s="812"/>
      <c r="E26" s="812"/>
    </row>
    <row r="27" spans="1:5">
      <c r="A27" s="812"/>
      <c r="B27" s="812"/>
      <c r="C27" s="812"/>
      <c r="D27" s="812"/>
      <c r="E27" s="812"/>
    </row>
    <row r="28" spans="1:5">
      <c r="E28" s="812"/>
    </row>
    <row r="29" spans="1:5">
      <c r="E29" s="812"/>
    </row>
  </sheetData>
  <mergeCells count="5">
    <mergeCell ref="B15:D15"/>
    <mergeCell ref="F14:I15"/>
    <mergeCell ref="F16:I16"/>
    <mergeCell ref="A7:A8"/>
    <mergeCell ref="B7:B8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7"/>
  <dimension ref="A1:I4"/>
  <sheetViews>
    <sheetView topLeftCell="A13" workbookViewId="0">
      <selection activeCell="H36" sqref="H36"/>
    </sheetView>
  </sheetViews>
  <sheetFormatPr defaultColWidth="8.88671875" defaultRowHeight="12"/>
  <cols>
    <col min="1" max="1" width="32.5546875" style="167" customWidth="1"/>
    <col min="2" max="2" width="18" style="167" customWidth="1"/>
    <col min="3" max="8" width="8.88671875" style="167"/>
    <col min="9" max="9" width="50" style="167" customWidth="1"/>
    <col min="10" max="16384" width="8.88671875" style="167"/>
  </cols>
  <sheetData>
    <row r="1" spans="1:9" ht="18.600000000000001">
      <c r="A1" s="173" t="s">
        <v>271</v>
      </c>
    </row>
    <row r="4" spans="1:9" ht="12.6">
      <c r="A4" s="184" t="s">
        <v>21</v>
      </c>
      <c r="I4" s="184" t="s">
        <v>27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8">
    <pageSetUpPr fitToPage="1"/>
  </sheetPr>
  <dimension ref="A1:F57"/>
  <sheetViews>
    <sheetView zoomScale="55" zoomScaleNormal="55" workbookViewId="0">
      <selection activeCell="F15" sqref="F15"/>
    </sheetView>
  </sheetViews>
  <sheetFormatPr defaultColWidth="8.88671875" defaultRowHeight="11.4"/>
  <cols>
    <col min="1" max="2" width="35.44140625" style="224" customWidth="1"/>
    <col min="3" max="3" width="20.6640625" style="224" customWidth="1"/>
    <col min="4" max="5" width="8.88671875" style="224"/>
    <col min="6" max="6" width="48.109375" style="224" customWidth="1"/>
    <col min="7" max="7" width="27.88671875" style="224" customWidth="1"/>
    <col min="8" max="16384" width="8.88671875" style="224"/>
  </cols>
  <sheetData>
    <row r="1" spans="1:5" ht="17.399999999999999">
      <c r="A1" s="223" t="s">
        <v>272</v>
      </c>
    </row>
    <row r="4" spans="1:5" ht="12" thickBot="1"/>
    <row r="5" spans="1:5" ht="27" customHeight="1" thickBot="1">
      <c r="A5" s="1946" t="s">
        <v>273</v>
      </c>
      <c r="B5" s="1947"/>
      <c r="C5" s="1948"/>
    </row>
    <row r="6" spans="1:5" ht="12.75" customHeight="1" thickBot="1">
      <c r="A6" s="604" t="s">
        <v>199</v>
      </c>
      <c r="B6" s="605" t="s">
        <v>274</v>
      </c>
      <c r="C6" s="606" t="s">
        <v>653</v>
      </c>
    </row>
    <row r="7" spans="1:5" ht="25.95" customHeight="1" thickBot="1">
      <c r="A7" s="1949" t="s">
        <v>275</v>
      </c>
      <c r="B7" s="1950"/>
      <c r="C7" s="1951"/>
    </row>
    <row r="8" spans="1:5" ht="36" customHeight="1" thickBot="1">
      <c r="A8" s="651" t="s">
        <v>276</v>
      </c>
      <c r="B8" s="607" t="s">
        <v>277</v>
      </c>
      <c r="C8" s="608">
        <v>7.0000000000000007E-2</v>
      </c>
    </row>
    <row r="9" spans="1:5" ht="36" customHeight="1">
      <c r="A9" s="1960" t="s">
        <v>278</v>
      </c>
      <c r="B9" s="1963" t="s">
        <v>279</v>
      </c>
      <c r="C9" s="1964"/>
    </row>
    <row r="10" spans="1:5" ht="34.200000000000003" customHeight="1">
      <c r="A10" s="1961"/>
      <c r="B10" s="1958" t="s">
        <v>280</v>
      </c>
      <c r="C10" s="1959"/>
    </row>
    <row r="11" spans="1:5" ht="34.200000000000003" customHeight="1">
      <c r="A11" s="1961"/>
      <c r="B11" s="1958" t="s">
        <v>281</v>
      </c>
      <c r="C11" s="1959"/>
    </row>
    <row r="12" spans="1:5" ht="32.4" customHeight="1">
      <c r="A12" s="1961"/>
      <c r="B12" s="1958" t="s">
        <v>282</v>
      </c>
      <c r="C12" s="1959"/>
    </row>
    <row r="13" spans="1:5" ht="43.2" customHeight="1">
      <c r="A13" s="1961"/>
      <c r="B13" s="1958" t="s">
        <v>283</v>
      </c>
      <c r="C13" s="1959"/>
    </row>
    <row r="14" spans="1:5" ht="89.4" customHeight="1" thickBot="1">
      <c r="A14" s="1962"/>
      <c r="B14" s="1952" t="s">
        <v>284</v>
      </c>
      <c r="C14" s="1953"/>
    </row>
    <row r="15" spans="1:5" ht="24" customHeight="1">
      <c r="A15" s="1960" t="s">
        <v>285</v>
      </c>
      <c r="B15" s="1954" t="s">
        <v>286</v>
      </c>
      <c r="C15" s="1955"/>
    </row>
    <row r="16" spans="1:5" ht="69.599999999999994" customHeight="1" thickBot="1">
      <c r="A16" s="1962"/>
      <c r="B16" s="1956" t="s">
        <v>654</v>
      </c>
      <c r="C16" s="1957"/>
      <c r="E16" s="225"/>
    </row>
    <row r="17" spans="1:6" ht="34.950000000000003" customHeight="1" thickBot="1">
      <c r="A17" s="651" t="s">
        <v>188</v>
      </c>
      <c r="B17" s="1970" t="s">
        <v>655</v>
      </c>
      <c r="C17" s="1971"/>
      <c r="E17" s="1965"/>
      <c r="F17" s="1965"/>
    </row>
    <row r="18" spans="1:6" ht="23.4" customHeight="1">
      <c r="A18" s="1960" t="s">
        <v>287</v>
      </c>
      <c r="B18" s="1977" t="s">
        <v>656</v>
      </c>
      <c r="C18" s="1978"/>
      <c r="E18" s="1965"/>
      <c r="F18" s="1965"/>
    </row>
    <row r="19" spans="1:6" ht="18.600000000000001" customHeight="1" thickBot="1">
      <c r="A19" s="1962"/>
      <c r="B19" s="1979" t="s">
        <v>657</v>
      </c>
      <c r="C19" s="1980"/>
    </row>
    <row r="20" spans="1:6" ht="21.6" customHeight="1" thickBot="1">
      <c r="A20" s="1972" t="s">
        <v>208</v>
      </c>
      <c r="B20" s="1973"/>
      <c r="C20" s="1974"/>
    </row>
    <row r="21" spans="1:6" ht="40.200000000000003" thickBot="1">
      <c r="A21" s="650" t="s">
        <v>288</v>
      </c>
      <c r="B21" s="1975" t="s">
        <v>212</v>
      </c>
      <c r="C21" s="1976"/>
    </row>
    <row r="22" spans="1:6" ht="14.4" customHeight="1" thickBot="1">
      <c r="A22" s="650" t="s">
        <v>289</v>
      </c>
      <c r="B22" s="1968" t="s">
        <v>290</v>
      </c>
      <c r="C22" s="1969"/>
    </row>
    <row r="23" spans="1:6" ht="11.4" customHeight="1" thickBot="1">
      <c r="A23" s="650" t="s">
        <v>194</v>
      </c>
      <c r="B23" s="1968" t="s">
        <v>291</v>
      </c>
      <c r="C23" s="1969"/>
    </row>
    <row r="24" spans="1:6" ht="25.95" customHeight="1">
      <c r="A24" s="1618" t="s">
        <v>292</v>
      </c>
      <c r="B24" s="1619"/>
      <c r="C24" s="1620"/>
    </row>
    <row r="25" spans="1:6" ht="21" customHeight="1">
      <c r="A25" s="1983" t="s">
        <v>181</v>
      </c>
      <c r="B25" s="1984"/>
      <c r="C25" s="1985"/>
    </row>
    <row r="26" spans="1:6" ht="13.95" customHeight="1">
      <c r="A26" s="491" t="s">
        <v>62</v>
      </c>
      <c r="B26" s="1662">
        <v>20000000</v>
      </c>
      <c r="C26" s="1663"/>
    </row>
    <row r="27" spans="1:6" ht="13.95" customHeight="1">
      <c r="A27" s="491" t="s">
        <v>293</v>
      </c>
      <c r="B27" s="1707">
        <v>0.2</v>
      </c>
      <c r="C27" s="1708"/>
    </row>
    <row r="28" spans="1:6" ht="13.2">
      <c r="A28" s="491" t="s">
        <v>107</v>
      </c>
      <c r="B28" s="1662">
        <f>B26*B27</f>
        <v>4000000</v>
      </c>
      <c r="C28" s="1663"/>
    </row>
    <row r="29" spans="1:6" ht="13.2">
      <c r="A29" s="492" t="s">
        <v>66</v>
      </c>
      <c r="B29" s="1662">
        <f>B26-B28</f>
        <v>16000000</v>
      </c>
      <c r="C29" s="1663"/>
    </row>
    <row r="30" spans="1:6" ht="13.2">
      <c r="A30" s="492" t="s">
        <v>294</v>
      </c>
      <c r="B30" s="1986">
        <v>7.0000000000000007E-2</v>
      </c>
      <c r="C30" s="1987"/>
    </row>
    <row r="31" spans="1:6" ht="13.2">
      <c r="A31" s="493" t="s">
        <v>67</v>
      </c>
      <c r="B31" s="1988">
        <v>300</v>
      </c>
      <c r="C31" s="1989"/>
    </row>
    <row r="32" spans="1:6" ht="13.2">
      <c r="A32" s="494" t="s">
        <v>69</v>
      </c>
      <c r="B32" s="1966">
        <f>ROUND(POWER((1+B30/12),B31)*B30/12/(POWER((1+B30/12),B31)-1)*B29,0)</f>
        <v>113085</v>
      </c>
      <c r="C32" s="1967"/>
    </row>
    <row r="33" spans="1:3" ht="13.2">
      <c r="A33" s="492" t="s">
        <v>70</v>
      </c>
      <c r="B33" s="1966">
        <f>B32*B31-B29</f>
        <v>17925500</v>
      </c>
      <c r="C33" s="1967"/>
    </row>
    <row r="34" spans="1:3" ht="13.2">
      <c r="A34" s="492" t="s">
        <v>295</v>
      </c>
      <c r="B34" s="1966">
        <v>0</v>
      </c>
      <c r="C34" s="1967"/>
    </row>
    <row r="35" spans="1:3" ht="13.2">
      <c r="A35" s="492" t="s">
        <v>296</v>
      </c>
      <c r="B35" s="1966">
        <v>0</v>
      </c>
      <c r="C35" s="1967"/>
    </row>
    <row r="36" spans="1:3" ht="20.399999999999999" customHeight="1">
      <c r="A36" s="492" t="s">
        <v>289</v>
      </c>
      <c r="B36" s="1966">
        <v>0</v>
      </c>
      <c r="C36" s="1967"/>
    </row>
    <row r="37" spans="1:3" ht="13.8" thickBot="1">
      <c r="A37" s="495" t="s">
        <v>297</v>
      </c>
      <c r="B37" s="1981">
        <f>SUM(B34:B36)</f>
        <v>0</v>
      </c>
      <c r="C37" s="1982"/>
    </row>
    <row r="38" spans="1:3" ht="18.600000000000001" customHeight="1">
      <c r="A38" s="609"/>
      <c r="B38" s="609"/>
      <c r="C38" s="609"/>
    </row>
    <row r="40" spans="1:3" ht="19.2" customHeight="1"/>
    <row r="42" spans="1:3" ht="20.399999999999999" customHeight="1"/>
    <row r="47" spans="1:3" ht="23.4" customHeight="1"/>
    <row r="57" spans="1:1" ht="12">
      <c r="A57" s="225"/>
    </row>
  </sheetData>
  <mergeCells count="36">
    <mergeCell ref="B36:C36"/>
    <mergeCell ref="B37:C37"/>
    <mergeCell ref="A25:C25"/>
    <mergeCell ref="B34:C34"/>
    <mergeCell ref="B35:C35"/>
    <mergeCell ref="B28:C28"/>
    <mergeCell ref="B29:C29"/>
    <mergeCell ref="B30:C30"/>
    <mergeCell ref="B31:C31"/>
    <mergeCell ref="B33:C33"/>
    <mergeCell ref="E17:F17"/>
    <mergeCell ref="B32:C32"/>
    <mergeCell ref="B27:C27"/>
    <mergeCell ref="B23:C23"/>
    <mergeCell ref="A24:C24"/>
    <mergeCell ref="E18:F18"/>
    <mergeCell ref="B17:C17"/>
    <mergeCell ref="A18:A19"/>
    <mergeCell ref="A20:C20"/>
    <mergeCell ref="B22:C22"/>
    <mergeCell ref="B26:C26"/>
    <mergeCell ref="B21:C21"/>
    <mergeCell ref="B18:C18"/>
    <mergeCell ref="B19:C19"/>
    <mergeCell ref="A5:C5"/>
    <mergeCell ref="A7:C7"/>
    <mergeCell ref="B14:C14"/>
    <mergeCell ref="B15:C15"/>
    <mergeCell ref="B16:C16"/>
    <mergeCell ref="B11:C11"/>
    <mergeCell ref="B12:C12"/>
    <mergeCell ref="B13:C13"/>
    <mergeCell ref="A9:A14"/>
    <mergeCell ref="B9:C9"/>
    <mergeCell ref="B10:C10"/>
    <mergeCell ref="A15:A16"/>
  </mergeCells>
  <pageMargins left="0.70866141732283472" right="0.70866141732283472" top="0.74803149606299213" bottom="0.74803149606299213" header="0" footer="0"/>
  <pageSetup paperSize="9" scale="6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9"/>
  <dimension ref="A1:C18"/>
  <sheetViews>
    <sheetView workbookViewId="0">
      <selection activeCell="K9" sqref="K9"/>
    </sheetView>
  </sheetViews>
  <sheetFormatPr defaultColWidth="8.88671875" defaultRowHeight="11.4"/>
  <cols>
    <col min="1" max="1" width="32.6640625" style="220" customWidth="1"/>
    <col min="2" max="2" width="38.6640625" style="220" customWidth="1"/>
    <col min="3" max="3" width="41" style="220" customWidth="1"/>
    <col min="4" max="16384" width="8.88671875" style="220"/>
  </cols>
  <sheetData>
    <row r="1" spans="1:3" ht="17.399999999999999">
      <c r="A1" s="226" t="s">
        <v>298</v>
      </c>
    </row>
    <row r="4" spans="1:3" ht="12" thickBot="1"/>
    <row r="5" spans="1:3" ht="12.6" thickBot="1">
      <c r="A5" s="1990" t="s">
        <v>299</v>
      </c>
      <c r="B5" s="1991"/>
      <c r="C5" s="1992"/>
    </row>
    <row r="6" spans="1:3" ht="12.6" thickBot="1">
      <c r="A6" s="227" t="s">
        <v>199</v>
      </c>
      <c r="B6" s="228" t="s">
        <v>274</v>
      </c>
      <c r="C6" s="229" t="s">
        <v>710</v>
      </c>
    </row>
    <row r="7" spans="1:3" ht="12.6" thickBot="1">
      <c r="A7" s="1993" t="s">
        <v>275</v>
      </c>
      <c r="B7" s="1994"/>
      <c r="C7" s="1995"/>
    </row>
    <row r="8" spans="1:3" ht="12.6" thickBot="1">
      <c r="A8" s="230">
        <v>0.1</v>
      </c>
      <c r="B8" s="231" t="s">
        <v>708</v>
      </c>
      <c r="C8" s="232">
        <v>0.05</v>
      </c>
    </row>
    <row r="9" spans="1:3" ht="234.75" customHeight="1" thickBot="1">
      <c r="A9" s="233" t="s">
        <v>300</v>
      </c>
      <c r="B9" s="1927" t="s">
        <v>711</v>
      </c>
      <c r="C9" s="1928"/>
    </row>
    <row r="10" spans="1:3">
      <c r="A10" s="1925" t="s">
        <v>285</v>
      </c>
      <c r="B10" s="2000" t="s">
        <v>709</v>
      </c>
      <c r="C10" s="2001"/>
    </row>
    <row r="11" spans="1:3" ht="25.5" customHeight="1" thickBot="1">
      <c r="A11" s="1926"/>
      <c r="B11" s="1929"/>
      <c r="C11" s="1930"/>
    </row>
    <row r="12" spans="1:3" ht="30" customHeight="1" thickBot="1">
      <c r="A12" s="234" t="s">
        <v>301</v>
      </c>
      <c r="B12" s="2002" t="s">
        <v>302</v>
      </c>
      <c r="C12" s="2003"/>
    </row>
    <row r="13" spans="1:3">
      <c r="A13" s="1925" t="s">
        <v>303</v>
      </c>
      <c r="B13" s="1933" t="s">
        <v>304</v>
      </c>
      <c r="C13" s="1934"/>
    </row>
    <row r="14" spans="1:3" ht="208.5" customHeight="1" thickBot="1">
      <c r="A14" s="1926"/>
      <c r="B14" s="1935"/>
      <c r="C14" s="1936"/>
    </row>
    <row r="15" spans="1:3" ht="21" customHeight="1" thickBot="1">
      <c r="A15" s="1937" t="s">
        <v>208</v>
      </c>
      <c r="B15" s="1938"/>
      <c r="C15" s="1939"/>
    </row>
    <row r="16" spans="1:3" ht="12.6" thickBot="1">
      <c r="A16" s="234" t="s">
        <v>305</v>
      </c>
      <c r="B16" s="1996" t="s">
        <v>306</v>
      </c>
      <c r="C16" s="1997"/>
    </row>
    <row r="17" spans="1:3" ht="30.75" customHeight="1" thickBot="1">
      <c r="A17" s="234" t="s">
        <v>289</v>
      </c>
      <c r="B17" s="1998" t="s">
        <v>307</v>
      </c>
      <c r="C17" s="1999"/>
    </row>
    <row r="18" spans="1:3" ht="39.75" customHeight="1" thickBot="1">
      <c r="A18" s="234" t="s">
        <v>194</v>
      </c>
      <c r="B18" s="1998" t="s">
        <v>308</v>
      </c>
      <c r="C18" s="1999"/>
    </row>
  </sheetData>
  <mergeCells count="12">
    <mergeCell ref="B16:C16"/>
    <mergeCell ref="B17:C17"/>
    <mergeCell ref="B18:C18"/>
    <mergeCell ref="B10:C11"/>
    <mergeCell ref="B13:C14"/>
    <mergeCell ref="B12:C12"/>
    <mergeCell ref="A5:C5"/>
    <mergeCell ref="A7:C7"/>
    <mergeCell ref="B9:C9"/>
    <mergeCell ref="A13:A14"/>
    <mergeCell ref="A15:C15"/>
    <mergeCell ref="A10:A11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0"/>
  <dimension ref="A1:D12"/>
  <sheetViews>
    <sheetView workbookViewId="0">
      <selection activeCell="A7" sqref="A7:A10"/>
    </sheetView>
  </sheetViews>
  <sheetFormatPr defaultColWidth="8.88671875" defaultRowHeight="11.4"/>
  <cols>
    <col min="1" max="1" width="31.44140625" style="235" customWidth="1"/>
    <col min="2" max="2" width="61.33203125" style="235" customWidth="1"/>
    <col min="3" max="3" width="16.109375" style="235" customWidth="1"/>
    <col min="4" max="16384" width="8.88671875" style="235"/>
  </cols>
  <sheetData>
    <row r="1" spans="1:4" ht="17.399999999999999">
      <c r="A1" s="2005" t="s">
        <v>309</v>
      </c>
      <c r="B1" s="2005"/>
    </row>
    <row r="3" spans="1:4" ht="13.2">
      <c r="A3" s="187"/>
      <c r="B3" s="187"/>
      <c r="C3" s="187"/>
      <c r="D3" s="187"/>
    </row>
    <row r="4" spans="1:4" ht="13.2">
      <c r="A4" s="610" t="s">
        <v>310</v>
      </c>
      <c r="B4" s="610" t="s">
        <v>274</v>
      </c>
      <c r="C4" s="610" t="s">
        <v>311</v>
      </c>
      <c r="D4" s="187"/>
    </row>
    <row r="5" spans="1:4" ht="13.2">
      <c r="A5" s="2006" t="s">
        <v>55</v>
      </c>
      <c r="B5" s="2006"/>
      <c r="C5" s="2006"/>
      <c r="D5" s="187"/>
    </row>
    <row r="6" spans="1:4" ht="13.2">
      <c r="A6" s="611">
        <v>0.2</v>
      </c>
      <c r="B6" s="612" t="s">
        <v>312</v>
      </c>
      <c r="C6" s="612" t="s">
        <v>313</v>
      </c>
      <c r="D6" s="187"/>
    </row>
    <row r="7" spans="1:4" ht="34.5" customHeight="1">
      <c r="A7" s="613" t="s">
        <v>314</v>
      </c>
      <c r="B7" s="2004" t="s">
        <v>315</v>
      </c>
      <c r="C7" s="2007"/>
      <c r="D7" s="187"/>
    </row>
    <row r="8" spans="1:4" ht="24" customHeight="1">
      <c r="A8" s="613" t="s">
        <v>301</v>
      </c>
      <c r="B8" s="2004" t="s">
        <v>316</v>
      </c>
      <c r="C8" s="2007"/>
      <c r="D8" s="187"/>
    </row>
    <row r="9" spans="1:4" ht="30.75" customHeight="1">
      <c r="A9" s="613" t="s">
        <v>317</v>
      </c>
      <c r="B9" s="2004" t="s">
        <v>318</v>
      </c>
      <c r="C9" s="2007"/>
      <c r="D9" s="187"/>
    </row>
    <row r="10" spans="1:4" ht="40.5" customHeight="1">
      <c r="A10" s="613" t="s">
        <v>319</v>
      </c>
      <c r="B10" s="2004" t="s">
        <v>320</v>
      </c>
      <c r="C10" s="2004"/>
      <c r="D10" s="187"/>
    </row>
    <row r="11" spans="1:4" ht="13.2">
      <c r="A11" s="187"/>
      <c r="B11" s="187"/>
      <c r="C11" s="187"/>
      <c r="D11" s="187"/>
    </row>
    <row r="12" spans="1:4" ht="13.2">
      <c r="A12" s="187"/>
      <c r="B12" s="187"/>
      <c r="C12" s="187"/>
      <c r="D12" s="187"/>
    </row>
  </sheetData>
  <mergeCells count="6">
    <mergeCell ref="B10:C10"/>
    <mergeCell ref="A1:B1"/>
    <mergeCell ref="A5:C5"/>
    <mergeCell ref="B7:C7"/>
    <mergeCell ref="B8:C8"/>
    <mergeCell ref="B9:C9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1"/>
  <dimension ref="A1:C54"/>
  <sheetViews>
    <sheetView workbookViewId="0">
      <selection sqref="A1:XFD1048576"/>
    </sheetView>
  </sheetViews>
  <sheetFormatPr defaultColWidth="8.88671875" defaultRowHeight="11.4"/>
  <cols>
    <col min="1" max="1" width="35.33203125" style="220" customWidth="1"/>
    <col min="2" max="2" width="37.88671875" style="220" customWidth="1"/>
    <col min="3" max="3" width="32.88671875" style="220" customWidth="1"/>
    <col min="4" max="16384" width="8.88671875" style="220"/>
  </cols>
  <sheetData>
    <row r="1" spans="1:3" ht="17.399999999999999">
      <c r="A1" s="226" t="s">
        <v>321</v>
      </c>
    </row>
    <row r="5" spans="1:3" ht="12">
      <c r="A5" s="375" t="s">
        <v>310</v>
      </c>
      <c r="B5" s="375" t="s">
        <v>274</v>
      </c>
      <c r="C5" s="375" t="s">
        <v>311</v>
      </c>
    </row>
    <row r="6" spans="1:3" ht="12">
      <c r="A6" s="2051" t="s">
        <v>55</v>
      </c>
      <c r="B6" s="2051"/>
      <c r="C6" s="2051"/>
    </row>
    <row r="7" spans="1:3">
      <c r="A7" s="376" t="s">
        <v>322</v>
      </c>
      <c r="B7" s="376" t="s">
        <v>323</v>
      </c>
      <c r="C7" s="377">
        <v>0.17</v>
      </c>
    </row>
    <row r="8" spans="1:3">
      <c r="A8" s="376" t="s">
        <v>322</v>
      </c>
      <c r="B8" s="376" t="s">
        <v>324</v>
      </c>
      <c r="C8" s="378">
        <v>0.185</v>
      </c>
    </row>
    <row r="9" spans="1:3">
      <c r="A9" s="376" t="s">
        <v>325</v>
      </c>
      <c r="B9" s="376" t="s">
        <v>323</v>
      </c>
      <c r="C9" s="377">
        <v>0.16</v>
      </c>
    </row>
    <row r="10" spans="1:3">
      <c r="A10" s="376" t="s">
        <v>325</v>
      </c>
      <c r="B10" s="376" t="s">
        <v>324</v>
      </c>
      <c r="C10" s="377">
        <v>0.17</v>
      </c>
    </row>
    <row r="11" spans="1:3">
      <c r="A11" s="376" t="s">
        <v>326</v>
      </c>
      <c r="B11" s="376" t="s">
        <v>323</v>
      </c>
      <c r="C11" s="377">
        <v>0.14000000000000001</v>
      </c>
    </row>
    <row r="12" spans="1:3" ht="12">
      <c r="A12" s="2051" t="s">
        <v>327</v>
      </c>
      <c r="B12" s="2051"/>
      <c r="C12" s="2051"/>
    </row>
    <row r="13" spans="1:3">
      <c r="A13" s="376" t="s">
        <v>328</v>
      </c>
      <c r="B13" s="376" t="s">
        <v>323</v>
      </c>
      <c r="C13" s="377">
        <v>0.19</v>
      </c>
    </row>
    <row r="14" spans="1:3">
      <c r="A14" s="376" t="s">
        <v>328</v>
      </c>
      <c r="B14" s="376" t="s">
        <v>324</v>
      </c>
      <c r="C14" s="377">
        <v>0.2</v>
      </c>
    </row>
    <row r="15" spans="1:3">
      <c r="A15" s="236"/>
      <c r="B15" s="236"/>
      <c r="C15" s="237"/>
    </row>
    <row r="16" spans="1:3">
      <c r="A16" s="236"/>
      <c r="B16" s="236"/>
      <c r="C16" s="237"/>
    </row>
    <row r="17" spans="1:3" ht="96.75" customHeight="1">
      <c r="A17" s="379" t="s">
        <v>310</v>
      </c>
      <c r="B17" s="2052" t="s">
        <v>329</v>
      </c>
      <c r="C17" s="2052"/>
    </row>
    <row r="18" spans="1:3" ht="12.6" thickBot="1">
      <c r="A18" s="238" t="s">
        <v>66</v>
      </c>
      <c r="B18" s="2024" t="s">
        <v>330</v>
      </c>
      <c r="C18" s="2025"/>
    </row>
    <row r="19" spans="1:3" ht="41.25" customHeight="1" thickBot="1">
      <c r="A19" s="239" t="s">
        <v>331</v>
      </c>
      <c r="B19" s="2042" t="s">
        <v>332</v>
      </c>
      <c r="C19" s="2043"/>
    </row>
    <row r="20" spans="1:3" ht="12.6" thickBot="1">
      <c r="A20" s="240" t="s">
        <v>333</v>
      </c>
      <c r="B20" s="2042" t="s">
        <v>334</v>
      </c>
      <c r="C20" s="2043"/>
    </row>
    <row r="21" spans="1:3" ht="12.6" thickBot="1">
      <c r="A21" s="240"/>
      <c r="B21" s="241"/>
      <c r="C21" s="242"/>
    </row>
    <row r="22" spans="1:3" ht="12.6" thickBot="1">
      <c r="A22" s="240"/>
      <c r="B22" s="241"/>
      <c r="C22" s="242"/>
    </row>
    <row r="23" spans="1:3" ht="12.6" thickBot="1">
      <c r="A23" s="2044" t="s">
        <v>335</v>
      </c>
      <c r="B23" s="1938"/>
      <c r="C23" s="2045"/>
    </row>
    <row r="24" spans="1:3" ht="24.6" thickBot="1">
      <c r="A24" s="243" t="s">
        <v>209</v>
      </c>
      <c r="B24" s="2040" t="s">
        <v>336</v>
      </c>
      <c r="C24" s="2041"/>
    </row>
    <row r="25" spans="1:3" ht="12.6" thickBot="1">
      <c r="A25" s="243" t="s">
        <v>337</v>
      </c>
      <c r="B25" s="2042" t="s">
        <v>338</v>
      </c>
      <c r="C25" s="2043"/>
    </row>
    <row r="26" spans="1:3" ht="12.6" thickBot="1">
      <c r="A26" s="243"/>
      <c r="B26" s="241"/>
      <c r="C26" s="242"/>
    </row>
    <row r="27" spans="1:3" ht="12.6" thickBot="1">
      <c r="A27" s="243"/>
      <c r="B27" s="241"/>
      <c r="C27" s="242"/>
    </row>
    <row r="28" spans="1:3" ht="12.6" thickBot="1">
      <c r="A28" s="2044" t="s">
        <v>339</v>
      </c>
      <c r="B28" s="1938"/>
      <c r="C28" s="2045"/>
    </row>
    <row r="29" spans="1:3" ht="12">
      <c r="A29" s="2046" t="s">
        <v>211</v>
      </c>
      <c r="B29" s="2049" t="s">
        <v>340</v>
      </c>
      <c r="C29" s="2050"/>
    </row>
    <row r="30" spans="1:3">
      <c r="A30" s="2047"/>
      <c r="B30" s="2020" t="s">
        <v>341</v>
      </c>
      <c r="C30" s="2021"/>
    </row>
    <row r="31" spans="1:3">
      <c r="A31" s="2047"/>
      <c r="B31" s="2020" t="s">
        <v>342</v>
      </c>
      <c r="C31" s="2021"/>
    </row>
    <row r="32" spans="1:3">
      <c r="A32" s="2047"/>
      <c r="B32" s="2020" t="s">
        <v>343</v>
      </c>
      <c r="C32" s="2021"/>
    </row>
    <row r="33" spans="1:3" ht="12">
      <c r="A33" s="2047"/>
      <c r="B33" s="2022" t="s">
        <v>344</v>
      </c>
      <c r="C33" s="2023"/>
    </row>
    <row r="34" spans="1:3">
      <c r="A34" s="2047"/>
      <c r="B34" s="2020" t="s">
        <v>341</v>
      </c>
      <c r="C34" s="2021"/>
    </row>
    <row r="35" spans="1:3">
      <c r="A35" s="2047"/>
      <c r="B35" s="2020" t="s">
        <v>342</v>
      </c>
      <c r="C35" s="2021"/>
    </row>
    <row r="36" spans="1:3">
      <c r="A36" s="2047"/>
      <c r="B36" s="2020" t="s">
        <v>343</v>
      </c>
      <c r="C36" s="2021"/>
    </row>
    <row r="37" spans="1:3" ht="12">
      <c r="A37" s="2047"/>
      <c r="B37" s="2022" t="s">
        <v>345</v>
      </c>
      <c r="C37" s="2023"/>
    </row>
    <row r="38" spans="1:3" ht="12" thickBot="1">
      <c r="A38" s="2048"/>
      <c r="B38" s="2024" t="s">
        <v>346</v>
      </c>
      <c r="C38" s="2025"/>
    </row>
    <row r="39" spans="1:3" ht="12.6" thickBot="1">
      <c r="A39" s="238" t="s">
        <v>289</v>
      </c>
      <c r="B39" s="2026" t="s">
        <v>347</v>
      </c>
      <c r="C39" s="2027"/>
    </row>
    <row r="40" spans="1:3" ht="76.2" customHeight="1" thickBot="1">
      <c r="A40" s="244" t="s">
        <v>194</v>
      </c>
      <c r="B40" s="2028" t="s">
        <v>348</v>
      </c>
      <c r="C40" s="2029"/>
    </row>
    <row r="41" spans="1:3" ht="17.399999999999999" customHeight="1">
      <c r="A41" s="245"/>
      <c r="B41" s="236"/>
      <c r="C41" s="236"/>
    </row>
    <row r="42" spans="1:3" ht="10.95" customHeight="1" thickBot="1">
      <c r="A42" s="245"/>
      <c r="B42" s="236"/>
      <c r="C42" s="236"/>
    </row>
    <row r="43" spans="1:3" ht="12.6" thickBot="1">
      <c r="A43" s="2030" t="s">
        <v>292</v>
      </c>
      <c r="B43" s="2031"/>
      <c r="C43" s="2032"/>
    </row>
    <row r="44" spans="1:3" ht="12" thickBot="1"/>
    <row r="45" spans="1:3" ht="12.6" thickBot="1">
      <c r="A45" s="2033" t="s">
        <v>245</v>
      </c>
      <c r="B45" s="2034"/>
      <c r="C45" s="2035"/>
    </row>
    <row r="46" spans="1:3" ht="12">
      <c r="A46" s="246" t="s">
        <v>62</v>
      </c>
      <c r="B46" s="2036">
        <v>75400000</v>
      </c>
      <c r="C46" s="2037"/>
    </row>
    <row r="47" spans="1:3" ht="12">
      <c r="A47" s="247" t="s">
        <v>62</v>
      </c>
      <c r="B47" s="2008">
        <f>B46*1</f>
        <v>75400000</v>
      </c>
      <c r="C47" s="2009"/>
    </row>
    <row r="48" spans="1:3" ht="12">
      <c r="A48" s="247" t="s">
        <v>106</v>
      </c>
      <c r="B48" s="2038">
        <v>0.5</v>
      </c>
      <c r="C48" s="2039"/>
    </row>
    <row r="49" spans="1:3" ht="12">
      <c r="A49" s="247" t="s">
        <v>107</v>
      </c>
      <c r="B49" s="2018">
        <f>B47*B48</f>
        <v>37700000</v>
      </c>
      <c r="C49" s="2019"/>
    </row>
    <row r="50" spans="1:3" ht="12">
      <c r="A50" s="221" t="s">
        <v>66</v>
      </c>
      <c r="B50" s="2008">
        <f>B47-B49</f>
        <v>37700000</v>
      </c>
      <c r="C50" s="2009"/>
    </row>
    <row r="51" spans="1:3" ht="12">
      <c r="A51" s="221" t="s">
        <v>68</v>
      </c>
      <c r="B51" s="2010">
        <v>0.17</v>
      </c>
      <c r="C51" s="2011"/>
    </row>
    <row r="52" spans="1:3" ht="12">
      <c r="A52" s="248" t="s">
        <v>67</v>
      </c>
      <c r="B52" s="2012">
        <v>180</v>
      </c>
      <c r="C52" s="2013"/>
    </row>
    <row r="53" spans="1:3" ht="12">
      <c r="A53" s="249" t="s">
        <v>69</v>
      </c>
      <c r="B53" s="2014">
        <f>ROUND(POWER((1+B51/12),B52)*B51/12/(POWER((1+B51/12),B52)-1)*B50,0)</f>
        <v>580205</v>
      </c>
      <c r="C53" s="2015"/>
    </row>
    <row r="54" spans="1:3" ht="12.6" thickBot="1">
      <c r="A54" s="222" t="s">
        <v>70</v>
      </c>
      <c r="B54" s="2016">
        <f>B53*B52-B50</f>
        <v>66736900</v>
      </c>
      <c r="C54" s="2017"/>
    </row>
  </sheetData>
  <mergeCells count="34">
    <mergeCell ref="A23:C23"/>
    <mergeCell ref="A6:C6"/>
    <mergeCell ref="A12:C12"/>
    <mergeCell ref="B18:C18"/>
    <mergeCell ref="B19:C19"/>
    <mergeCell ref="B20:C20"/>
    <mergeCell ref="B17:C17"/>
    <mergeCell ref="B24:C24"/>
    <mergeCell ref="B25:C25"/>
    <mergeCell ref="A28:C28"/>
    <mergeCell ref="A29:A38"/>
    <mergeCell ref="B29:C29"/>
    <mergeCell ref="B30:C30"/>
    <mergeCell ref="B31:C31"/>
    <mergeCell ref="B32:C32"/>
    <mergeCell ref="B33:C33"/>
    <mergeCell ref="B34:C34"/>
    <mergeCell ref="B49:C49"/>
    <mergeCell ref="B35:C35"/>
    <mergeCell ref="B36:C36"/>
    <mergeCell ref="B37:C37"/>
    <mergeCell ref="B38:C38"/>
    <mergeCell ref="B39:C39"/>
    <mergeCell ref="B40:C40"/>
    <mergeCell ref="A43:C43"/>
    <mergeCell ref="A45:C45"/>
    <mergeCell ref="B46:C46"/>
    <mergeCell ref="B47:C47"/>
    <mergeCell ref="B48:C48"/>
    <mergeCell ref="B50:C50"/>
    <mergeCell ref="B51:C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22"/>
  <dimension ref="A1:D79"/>
  <sheetViews>
    <sheetView topLeftCell="A16" workbookViewId="0"/>
  </sheetViews>
  <sheetFormatPr defaultColWidth="8.88671875" defaultRowHeight="12"/>
  <cols>
    <col min="1" max="1" width="51.5546875" style="167" customWidth="1"/>
    <col min="2" max="2" width="64.88671875" style="167" customWidth="1"/>
    <col min="3" max="16384" width="8.88671875" style="167"/>
  </cols>
  <sheetData>
    <row r="1" spans="1:4" ht="18.600000000000001">
      <c r="A1" s="173" t="s">
        <v>349</v>
      </c>
    </row>
    <row r="2" spans="1:4">
      <c r="C2" s="2053" t="s">
        <v>350</v>
      </c>
      <c r="D2" s="2053"/>
    </row>
    <row r="3" spans="1:4" ht="12.6" thickBot="1">
      <c r="C3" s="2053"/>
      <c r="D3" s="2053"/>
    </row>
    <row r="4" spans="1:4" ht="13.2" thickBot="1">
      <c r="A4" s="175" t="s">
        <v>199</v>
      </c>
      <c r="B4" s="176" t="s">
        <v>200</v>
      </c>
    </row>
    <row r="5" spans="1:4" ht="13.2" thickBot="1">
      <c r="A5" s="179" t="s">
        <v>201</v>
      </c>
      <c r="B5" s="180" t="s">
        <v>225</v>
      </c>
    </row>
    <row r="6" spans="1:4" ht="13.2" thickBot="1">
      <c r="A6" s="179" t="s">
        <v>203</v>
      </c>
      <c r="B6" s="180" t="s">
        <v>226</v>
      </c>
    </row>
    <row r="7" spans="1:4" ht="43.2" customHeight="1" thickBot="1">
      <c r="A7" s="179" t="s">
        <v>186</v>
      </c>
      <c r="B7" s="180" t="s">
        <v>227</v>
      </c>
    </row>
    <row r="8" spans="1:4" ht="25.8" thickBot="1">
      <c r="A8" s="179" t="s">
        <v>107</v>
      </c>
      <c r="B8" s="180" t="s">
        <v>351</v>
      </c>
    </row>
    <row r="9" spans="1:4" ht="13.2" thickBot="1">
      <c r="A9" s="179" t="s">
        <v>188</v>
      </c>
      <c r="B9" s="180" t="s">
        <v>352</v>
      </c>
    </row>
    <row r="10" spans="1:4" ht="13.2" thickBot="1">
      <c r="A10" s="179" t="s">
        <v>190</v>
      </c>
      <c r="B10" s="180" t="s">
        <v>228</v>
      </c>
    </row>
    <row r="11" spans="1:4" ht="13.2" thickBot="1">
      <c r="A11" s="179" t="s">
        <v>192</v>
      </c>
      <c r="B11" s="180" t="s">
        <v>207</v>
      </c>
    </row>
    <row r="12" spans="1:4" ht="13.2" thickBot="1">
      <c r="A12" s="2054" t="s">
        <v>208</v>
      </c>
      <c r="B12" s="2055"/>
    </row>
    <row r="13" spans="1:4" ht="13.2" thickBot="1">
      <c r="A13" s="179" t="s">
        <v>209</v>
      </c>
      <c r="B13" s="181" t="s">
        <v>210</v>
      </c>
    </row>
    <row r="14" spans="1:4" ht="13.2" thickBot="1">
      <c r="A14" s="179" t="s">
        <v>211</v>
      </c>
      <c r="B14" s="181" t="s">
        <v>212</v>
      </c>
    </row>
    <row r="15" spans="1:4" ht="43.95" customHeight="1" thickBot="1">
      <c r="A15" s="179" t="s">
        <v>213</v>
      </c>
      <c r="B15" s="181" t="s">
        <v>229</v>
      </c>
    </row>
    <row r="16" spans="1:4" ht="60.6" thickBot="1">
      <c r="A16" s="179" t="s">
        <v>194</v>
      </c>
      <c r="B16" s="182" t="s">
        <v>230</v>
      </c>
    </row>
    <row r="17" spans="1:2" ht="12.6" thickBot="1">
      <c r="A17" s="183" t="s">
        <v>231</v>
      </c>
      <c r="B17" s="182" t="s">
        <v>232</v>
      </c>
    </row>
    <row r="18" spans="1:2" ht="12.6" thickBot="1">
      <c r="A18" s="178" t="s">
        <v>215</v>
      </c>
      <c r="B18" s="177" t="s">
        <v>197</v>
      </c>
    </row>
    <row r="67" spans="1:3" s="174" customFormat="1"/>
    <row r="68" spans="1:3" s="174" customFormat="1">
      <c r="A68" s="2056" t="s">
        <v>181</v>
      </c>
      <c r="B68" s="2057"/>
      <c r="C68" s="2058"/>
    </row>
    <row r="69" spans="1:3" s="174" customFormat="1">
      <c r="A69" s="2056"/>
      <c r="B69" s="2057"/>
      <c r="C69" s="2058"/>
    </row>
    <row r="70" spans="1:3" s="174" customFormat="1" ht="12.6">
      <c r="A70" s="170" t="s">
        <v>62</v>
      </c>
      <c r="B70" s="2063">
        <v>16170000</v>
      </c>
      <c r="C70" s="2064"/>
    </row>
    <row r="71" spans="1:3" s="174" customFormat="1" ht="12.6">
      <c r="A71" s="170" t="s">
        <v>64</v>
      </c>
      <c r="B71" s="2065">
        <v>0.2</v>
      </c>
      <c r="C71" s="2066"/>
    </row>
    <row r="72" spans="1:3" s="174" customFormat="1" ht="12.6">
      <c r="A72" s="170" t="s">
        <v>107</v>
      </c>
      <c r="B72" s="2063">
        <f>B70*B71</f>
        <v>3234000</v>
      </c>
      <c r="C72" s="2064"/>
    </row>
    <row r="73" spans="1:3" s="174" customFormat="1" ht="12.6">
      <c r="A73" s="168" t="s">
        <v>66</v>
      </c>
      <c r="B73" s="2067">
        <f>B70-B72</f>
        <v>12936000</v>
      </c>
      <c r="C73" s="2068"/>
    </row>
    <row r="74" spans="1:3" s="174" customFormat="1" ht="12.6">
      <c r="A74" s="168" t="s">
        <v>68</v>
      </c>
      <c r="B74" s="2069">
        <v>0.125</v>
      </c>
      <c r="C74" s="2070"/>
    </row>
    <row r="75" spans="1:3" s="174" customFormat="1" ht="12.6">
      <c r="A75" s="171" t="s">
        <v>67</v>
      </c>
      <c r="B75" s="2071">
        <v>240</v>
      </c>
      <c r="C75" s="2072"/>
    </row>
    <row r="76" spans="1:3" s="174" customFormat="1" ht="12.6">
      <c r="A76" s="172" t="s">
        <v>69</v>
      </c>
      <c r="B76" s="2059">
        <f>ROUND(POWER((1+B74/12),B75)*B74/12/(POWER((1+B74/12),B75)-1)*B73,0)</f>
        <v>146971</v>
      </c>
      <c r="C76" s="2060"/>
    </row>
    <row r="77" spans="1:3" s="174" customFormat="1" ht="13.2" thickBot="1">
      <c r="A77" s="169" t="s">
        <v>70</v>
      </c>
      <c r="B77" s="2061">
        <f>B76*B75-B73</f>
        <v>22337040</v>
      </c>
      <c r="C77" s="2062"/>
    </row>
    <row r="78" spans="1:3" s="174" customFormat="1"/>
    <row r="79" spans="1:3" s="174" customFormat="1"/>
  </sheetData>
  <mergeCells count="11">
    <mergeCell ref="C2:D3"/>
    <mergeCell ref="A12:B12"/>
    <mergeCell ref="A68:C69"/>
    <mergeCell ref="B76:C76"/>
    <mergeCell ref="B77:C77"/>
    <mergeCell ref="B70:C70"/>
    <mergeCell ref="B71:C71"/>
    <mergeCell ref="B72:C72"/>
    <mergeCell ref="B73:C73"/>
    <mergeCell ref="B74:C74"/>
    <mergeCell ref="B75:C75"/>
  </mergeCells>
  <hyperlinks>
    <hyperlink ref="C2:D3" location="подборщик!A1" display="на главную" xr:uid="{00000000-0004-0000-1100-000000000000}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23">
    <pageSetUpPr fitToPage="1"/>
  </sheetPr>
  <dimension ref="B1:K64"/>
  <sheetViews>
    <sheetView topLeftCell="A2" zoomScaleNormal="100" workbookViewId="0">
      <selection activeCell="C36" sqref="C36:E36"/>
    </sheetView>
  </sheetViews>
  <sheetFormatPr defaultRowHeight="13.2"/>
  <cols>
    <col min="1" max="1" width="5.33203125" customWidth="1"/>
    <col min="2" max="2" width="28.6640625" customWidth="1"/>
    <col min="3" max="3" width="14.109375" customWidth="1"/>
    <col min="4" max="6" width="11.6640625" customWidth="1"/>
    <col min="7" max="7" width="12" bestFit="1" customWidth="1"/>
    <col min="8" max="8" width="12.33203125" customWidth="1"/>
    <col min="9" max="9" width="15.33203125" customWidth="1"/>
  </cols>
  <sheetData>
    <row r="1" spans="2:11">
      <c r="E1" s="2099" t="s">
        <v>350</v>
      </c>
      <c r="F1" s="2099"/>
    </row>
    <row r="2" spans="2:11">
      <c r="E2" s="2099"/>
      <c r="F2" s="2099"/>
    </row>
    <row r="4" spans="2:11" ht="13.8" thickBot="1"/>
    <row r="5" spans="2:11" ht="24" customHeight="1" thickBot="1">
      <c r="B5" s="2103" t="s">
        <v>353</v>
      </c>
      <c r="C5" s="2104"/>
      <c r="D5" s="2104"/>
      <c r="E5" s="2105"/>
      <c r="H5" s="2098" t="s">
        <v>354</v>
      </c>
      <c r="I5" s="2098"/>
      <c r="J5" s="2098"/>
      <c r="K5" s="2098"/>
    </row>
    <row r="7" spans="2:11" ht="13.95" customHeight="1"/>
    <row r="8" spans="2:11" ht="13.95" customHeight="1">
      <c r="B8" s="2097" t="s">
        <v>73</v>
      </c>
      <c r="C8" s="2106" t="s">
        <v>355</v>
      </c>
      <c r="D8" s="2106"/>
      <c r="E8" s="2106"/>
      <c r="F8" s="2106"/>
    </row>
    <row r="9" spans="2:11" ht="52.8">
      <c r="B9" s="2097"/>
      <c r="C9" s="380" t="s">
        <v>356</v>
      </c>
      <c r="D9" s="381" t="s">
        <v>357</v>
      </c>
      <c r="E9" s="381" t="s">
        <v>358</v>
      </c>
      <c r="F9" s="381" t="s">
        <v>219</v>
      </c>
    </row>
    <row r="10" spans="2:11" ht="22.2" customHeight="1">
      <c r="B10" s="381" t="s">
        <v>257</v>
      </c>
      <c r="C10" s="382">
        <v>0.1099</v>
      </c>
      <c r="D10" s="382">
        <v>7.9899999999999999E-2</v>
      </c>
      <c r="E10" s="382">
        <v>3.1E-2</v>
      </c>
      <c r="F10" s="382">
        <v>1E-3</v>
      </c>
    </row>
    <row r="11" spans="2:11" ht="22.2" customHeight="1">
      <c r="B11" s="381" t="s">
        <v>359</v>
      </c>
      <c r="C11" s="382">
        <v>0.1399</v>
      </c>
      <c r="D11" s="382">
        <v>8.9899999999999994E-2</v>
      </c>
      <c r="E11" s="382">
        <v>3.1E-2</v>
      </c>
      <c r="F11" s="382">
        <v>3.1E-2</v>
      </c>
    </row>
    <row r="12" spans="2:11" ht="22.2" customHeight="1">
      <c r="B12" s="381" t="s">
        <v>258</v>
      </c>
      <c r="C12" s="382">
        <v>0.15989999999999999</v>
      </c>
      <c r="D12" s="382">
        <v>0.11990000000000001</v>
      </c>
      <c r="E12" s="382">
        <v>6.9900000000000004E-2</v>
      </c>
      <c r="F12" s="382">
        <v>3.1E-2</v>
      </c>
    </row>
    <row r="13" spans="2:11" ht="22.2" customHeight="1">
      <c r="B13" s="381" t="s">
        <v>259</v>
      </c>
      <c r="C13" s="382">
        <v>0.1749</v>
      </c>
      <c r="D13" s="382">
        <v>0.1449</v>
      </c>
      <c r="E13" s="382">
        <v>0.11990000000000001</v>
      </c>
      <c r="F13" s="382">
        <v>5.9900000000000002E-2</v>
      </c>
    </row>
    <row r="14" spans="2:11" ht="22.2" customHeight="1">
      <c r="B14" s="381" t="s">
        <v>260</v>
      </c>
      <c r="C14" s="382">
        <v>0.1749</v>
      </c>
      <c r="D14" s="382">
        <v>0.15490000000000001</v>
      </c>
      <c r="E14" s="382">
        <v>0.14990000000000001</v>
      </c>
      <c r="F14" s="382">
        <v>0.1099</v>
      </c>
    </row>
    <row r="15" spans="2:11" ht="22.2" customHeight="1">
      <c r="B15" s="381" t="s">
        <v>261</v>
      </c>
      <c r="C15" s="382">
        <v>0.1799</v>
      </c>
      <c r="D15" s="382">
        <v>0.1699</v>
      </c>
      <c r="E15" s="382">
        <v>0.15989999999999999</v>
      </c>
      <c r="F15" s="382">
        <v>0.12989999999999999</v>
      </c>
    </row>
    <row r="18" spans="2:5" hidden="1"/>
    <row r="19" spans="2:5" hidden="1"/>
    <row r="20" spans="2:5" ht="14.4" hidden="1" customHeight="1"/>
    <row r="21" spans="2:5" hidden="1"/>
    <row r="22" spans="2:5" hidden="1"/>
    <row r="23" spans="2:5" hidden="1"/>
    <row r="24" spans="2:5" hidden="1"/>
    <row r="25" spans="2:5" hidden="1"/>
    <row r="27" spans="2:5" hidden="1"/>
    <row r="28" spans="2:5" hidden="1"/>
    <row r="29" spans="2:5" hidden="1"/>
    <row r="30" spans="2:5" ht="13.95" customHeight="1" thickBot="1"/>
    <row r="31" spans="2:5" ht="25.95" customHeight="1">
      <c r="B31" s="2100" t="s">
        <v>335</v>
      </c>
      <c r="C31" s="2101"/>
      <c r="D31" s="2101"/>
      <c r="E31" s="2102"/>
    </row>
    <row r="32" spans="2:5" ht="21" customHeight="1">
      <c r="B32" s="2076" t="s">
        <v>181</v>
      </c>
      <c r="C32" s="2077"/>
      <c r="D32" s="2077"/>
      <c r="E32" s="2078"/>
    </row>
    <row r="33" spans="2:7">
      <c r="B33" s="21" t="s">
        <v>62</v>
      </c>
      <c r="C33" s="2085">
        <v>28579166</v>
      </c>
      <c r="D33" s="2086"/>
      <c r="E33" s="2087"/>
    </row>
    <row r="34" spans="2:7" ht="24" customHeight="1">
      <c r="B34" s="119" t="s">
        <v>360</v>
      </c>
      <c r="C34" s="2085">
        <f>C33*1.03</f>
        <v>29436540.98</v>
      </c>
      <c r="D34" s="2086"/>
      <c r="E34" s="2087"/>
    </row>
    <row r="35" spans="2:7" ht="24" customHeight="1">
      <c r="B35" s="24" t="s">
        <v>106</v>
      </c>
      <c r="C35" s="2094">
        <v>0.3</v>
      </c>
      <c r="D35" s="2095"/>
      <c r="E35" s="2096"/>
    </row>
    <row r="36" spans="2:7">
      <c r="B36" s="21" t="s">
        <v>107</v>
      </c>
      <c r="C36" s="2088">
        <f>C34*C35</f>
        <v>8830962.2939999998</v>
      </c>
      <c r="D36" s="2089"/>
      <c r="E36" s="2090"/>
    </row>
    <row r="37" spans="2:7">
      <c r="B37" s="22" t="s">
        <v>66</v>
      </c>
      <c r="C37" s="2088">
        <f>C34-C36</f>
        <v>20605578.686000001</v>
      </c>
      <c r="D37" s="2089"/>
      <c r="E37" s="2090"/>
    </row>
    <row r="38" spans="2:7">
      <c r="B38" s="22" t="s">
        <v>68</v>
      </c>
      <c r="C38" s="2091">
        <v>0.14990000000000001</v>
      </c>
      <c r="D38" s="2092"/>
      <c r="E38" s="2093"/>
    </row>
    <row r="39" spans="2:7">
      <c r="B39" s="23" t="s">
        <v>67</v>
      </c>
      <c r="C39" s="2079">
        <v>180</v>
      </c>
      <c r="D39" s="2080"/>
      <c r="E39" s="2081"/>
    </row>
    <row r="40" spans="2:7">
      <c r="B40" s="24" t="s">
        <v>69</v>
      </c>
      <c r="C40" s="2082">
        <f>ROUND(POWER((1+C38/12),C39)*C38/12/(POWER((1+C38/12),C39)-1)*C37,0)</f>
        <v>288252</v>
      </c>
      <c r="D40" s="2083"/>
      <c r="E40" s="2084"/>
    </row>
    <row r="41" spans="2:7">
      <c r="B41" s="22" t="s">
        <v>70</v>
      </c>
      <c r="C41" s="2082">
        <f>C40*C39-C37</f>
        <v>31279781.313999999</v>
      </c>
      <c r="D41" s="2083"/>
      <c r="E41" s="2084"/>
      <c r="G41">
        <f>28579166*3/100+28579166</f>
        <v>29436540.98</v>
      </c>
    </row>
    <row r="42" spans="2:7">
      <c r="B42" s="22" t="s">
        <v>295</v>
      </c>
      <c r="C42" s="2082">
        <v>0</v>
      </c>
      <c r="D42" s="2083"/>
      <c r="E42" s="2084"/>
    </row>
    <row r="43" spans="2:7" ht="20.399999999999999" customHeight="1">
      <c r="B43" s="22" t="s">
        <v>297</v>
      </c>
      <c r="C43" s="2082">
        <f>SUM(C42:C42)</f>
        <v>0</v>
      </c>
      <c r="D43" s="2083"/>
      <c r="E43" s="2084"/>
    </row>
    <row r="44" spans="2:7" ht="13.8" thickBot="1">
      <c r="B44" s="25"/>
      <c r="C44" s="27"/>
      <c r="D44" s="56"/>
      <c r="E44" s="28"/>
    </row>
    <row r="45" spans="2:7" ht="18.600000000000001" customHeight="1">
      <c r="B45" s="31"/>
      <c r="E45" s="32"/>
    </row>
    <row r="46" spans="2:7">
      <c r="B46" s="2073" t="s">
        <v>361</v>
      </c>
      <c r="C46" s="2074"/>
      <c r="D46" s="2074"/>
      <c r="E46" s="2075"/>
    </row>
    <row r="47" spans="2:7" ht="19.2" customHeight="1" thickBot="1">
      <c r="B47" s="33"/>
      <c r="C47" s="34"/>
      <c r="D47" s="34"/>
      <c r="E47" s="3"/>
    </row>
    <row r="48" spans="2:7">
      <c r="B48" s="26"/>
    </row>
    <row r="49" spans="2:2" ht="20.399999999999999" customHeight="1">
      <c r="B49" s="26" t="s">
        <v>362</v>
      </c>
    </row>
    <row r="50" spans="2:2">
      <c r="B50" s="29" t="s">
        <v>363</v>
      </c>
    </row>
    <row r="54" spans="2:2" ht="23.4" customHeight="1"/>
    <row r="64" spans="2:2">
      <c r="B64" s="5"/>
    </row>
  </sheetData>
  <mergeCells count="19">
    <mergeCell ref="B8:B9"/>
    <mergeCell ref="H5:K5"/>
    <mergeCell ref="E1:F2"/>
    <mergeCell ref="B31:E31"/>
    <mergeCell ref="B5:E5"/>
    <mergeCell ref="C8:F8"/>
    <mergeCell ref="B46:E46"/>
    <mergeCell ref="B32:E32"/>
    <mergeCell ref="C39:E39"/>
    <mergeCell ref="C40:E40"/>
    <mergeCell ref="C41:E41"/>
    <mergeCell ref="C42:E42"/>
    <mergeCell ref="C43:E43"/>
    <mergeCell ref="C33:E33"/>
    <mergeCell ref="C36:E36"/>
    <mergeCell ref="C37:E37"/>
    <mergeCell ref="C38:E38"/>
    <mergeCell ref="C34:E34"/>
    <mergeCell ref="C35:E35"/>
  </mergeCells>
  <hyperlinks>
    <hyperlink ref="E1:F2" location="подборщик!A1" display="на главную" xr:uid="{00000000-0004-0000-1200-000000000000}"/>
  </hyperlinks>
  <pageMargins left="0.70866141732283472" right="0.70866141732283472" top="0.74803149606299213" bottom="0.74803149606299213" header="0" footer="0"/>
  <pageSetup paperSize="9" scale="81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4"/>
  <dimension ref="B1:I56"/>
  <sheetViews>
    <sheetView workbookViewId="0">
      <selection activeCell="H1" sqref="H1:I2"/>
    </sheetView>
  </sheetViews>
  <sheetFormatPr defaultRowHeight="13.2"/>
  <cols>
    <col min="1" max="1" width="5.33203125" customWidth="1"/>
    <col min="2" max="2" width="28.6640625" customWidth="1"/>
    <col min="3" max="3" width="35.44140625" customWidth="1"/>
    <col min="4" max="4" width="14.44140625" customWidth="1"/>
    <col min="7" max="7" width="48.109375" customWidth="1"/>
    <col min="8" max="8" width="15.33203125" customWidth="1"/>
  </cols>
  <sheetData>
    <row r="1" spans="2:9">
      <c r="H1" s="2099" t="s">
        <v>350</v>
      </c>
      <c r="I1" s="2099"/>
    </row>
    <row r="2" spans="2:9">
      <c r="H2" s="2099"/>
      <c r="I2" s="2099"/>
    </row>
    <row r="4" spans="2:9" ht="13.8" thickBot="1"/>
    <row r="5" spans="2:9" ht="16.2" thickBot="1">
      <c r="B5" s="2110" t="s">
        <v>364</v>
      </c>
      <c r="C5" s="2111"/>
      <c r="D5" s="2112"/>
    </row>
    <row r="6" spans="2:9" ht="23.4" customHeight="1" thickBot="1">
      <c r="B6" s="13" t="s">
        <v>199</v>
      </c>
      <c r="C6" s="1" t="s">
        <v>274</v>
      </c>
      <c r="D6" s="14" t="s">
        <v>365</v>
      </c>
      <c r="E6" s="2139" t="s">
        <v>366</v>
      </c>
      <c r="F6" s="2140"/>
      <c r="G6" s="2140"/>
      <c r="H6" s="2141"/>
    </row>
    <row r="7" spans="2:9" ht="13.95" customHeight="1" thickBot="1">
      <c r="B7" s="2115" t="s">
        <v>201</v>
      </c>
      <c r="C7" s="2116"/>
      <c r="D7" s="2117"/>
      <c r="E7" s="383" t="s">
        <v>367</v>
      </c>
      <c r="F7" s="2136" t="s">
        <v>368</v>
      </c>
      <c r="G7" s="2136"/>
      <c r="H7" s="7" t="s">
        <v>369</v>
      </c>
    </row>
    <row r="8" spans="2:9" ht="21" customHeight="1" thickBot="1">
      <c r="B8" s="15" t="s">
        <v>370</v>
      </c>
      <c r="C8" s="2" t="s">
        <v>371</v>
      </c>
      <c r="D8" s="16">
        <v>0.12</v>
      </c>
      <c r="E8" s="384">
        <v>1</v>
      </c>
      <c r="F8" s="2135" t="s">
        <v>372</v>
      </c>
      <c r="G8" s="2135"/>
      <c r="H8" s="8" t="s">
        <v>373</v>
      </c>
    </row>
    <row r="9" spans="2:9" ht="13.95" customHeight="1" thickBot="1">
      <c r="B9" s="2115" t="s">
        <v>203</v>
      </c>
      <c r="C9" s="2116"/>
      <c r="D9" s="2117"/>
      <c r="E9" s="384">
        <v>2</v>
      </c>
      <c r="F9" s="2137" t="s">
        <v>374</v>
      </c>
      <c r="G9" s="2137"/>
      <c r="H9" s="9" t="s">
        <v>373</v>
      </c>
    </row>
    <row r="10" spans="2:9" ht="25.2" customHeight="1" thickBot="1">
      <c r="B10" s="17" t="s">
        <v>375</v>
      </c>
      <c r="C10" s="2" t="s">
        <v>371</v>
      </c>
      <c r="D10" s="16">
        <v>0.14000000000000001</v>
      </c>
      <c r="E10" s="384">
        <v>3</v>
      </c>
      <c r="F10" s="2137" t="s">
        <v>376</v>
      </c>
      <c r="G10" s="2137"/>
      <c r="H10" s="9" t="s">
        <v>373</v>
      </c>
    </row>
    <row r="11" spans="2:9" ht="18" customHeight="1" thickBot="1">
      <c r="B11" s="18" t="s">
        <v>285</v>
      </c>
      <c r="C11" s="2123" t="s">
        <v>377</v>
      </c>
      <c r="D11" s="2124"/>
      <c r="E11" s="384">
        <v>4</v>
      </c>
      <c r="F11" s="2135" t="s">
        <v>378</v>
      </c>
      <c r="G11" s="2135"/>
      <c r="H11" s="9" t="s">
        <v>379</v>
      </c>
    </row>
    <row r="12" spans="2:9" ht="32.4" customHeight="1" thickBot="1">
      <c r="B12" s="18" t="s">
        <v>107</v>
      </c>
      <c r="C12" s="2118" t="s">
        <v>380</v>
      </c>
      <c r="D12" s="2119"/>
      <c r="E12" s="383" t="s">
        <v>381</v>
      </c>
      <c r="F12" s="2136" t="s">
        <v>382</v>
      </c>
      <c r="G12" s="2136"/>
      <c r="H12" s="10"/>
    </row>
    <row r="13" spans="2:9" ht="24" customHeight="1" thickBot="1">
      <c r="B13" s="18" t="s">
        <v>188</v>
      </c>
      <c r="C13" s="2118" t="s">
        <v>383</v>
      </c>
      <c r="D13" s="2119"/>
      <c r="E13" s="384">
        <v>5</v>
      </c>
      <c r="F13" s="2135" t="s">
        <v>384</v>
      </c>
      <c r="G13" s="2135"/>
      <c r="H13" s="9" t="s">
        <v>385</v>
      </c>
    </row>
    <row r="14" spans="2:9" ht="28.95" customHeight="1" thickBot="1">
      <c r="B14" s="18" t="s">
        <v>386</v>
      </c>
      <c r="C14" s="2118" t="s">
        <v>387</v>
      </c>
      <c r="D14" s="2119"/>
      <c r="E14" s="384">
        <v>6</v>
      </c>
      <c r="F14" s="2135" t="s">
        <v>388</v>
      </c>
      <c r="G14" s="2135"/>
      <c r="H14" s="9" t="s">
        <v>385</v>
      </c>
    </row>
    <row r="15" spans="2:9" ht="24" customHeight="1" thickBot="1">
      <c r="B15" s="18" t="s">
        <v>190</v>
      </c>
      <c r="C15" s="2118" t="s">
        <v>389</v>
      </c>
      <c r="D15" s="2119"/>
      <c r="E15" s="384">
        <v>7</v>
      </c>
      <c r="F15" s="2135" t="s">
        <v>390</v>
      </c>
      <c r="G15" s="2135"/>
      <c r="H15" s="9" t="s">
        <v>379</v>
      </c>
    </row>
    <row r="16" spans="2:9" ht="34.950000000000003" customHeight="1" thickBot="1">
      <c r="B16" s="18" t="s">
        <v>192</v>
      </c>
      <c r="C16" s="2118" t="s">
        <v>207</v>
      </c>
      <c r="D16" s="2119"/>
      <c r="E16" s="384"/>
      <c r="F16" s="2135" t="s">
        <v>391</v>
      </c>
      <c r="G16" s="2135"/>
      <c r="H16" s="9"/>
    </row>
    <row r="17" spans="2:8" ht="34.950000000000003" customHeight="1" thickBot="1">
      <c r="B17" s="2120" t="s">
        <v>208</v>
      </c>
      <c r="C17" s="2121"/>
      <c r="D17" s="2122"/>
      <c r="E17" s="384">
        <v>8</v>
      </c>
      <c r="F17" s="2135" t="s">
        <v>392</v>
      </c>
      <c r="G17" s="2135"/>
      <c r="H17" s="9" t="s">
        <v>379</v>
      </c>
    </row>
    <row r="18" spans="2:8" ht="23.4" customHeight="1" thickBot="1">
      <c r="B18" s="18" t="s">
        <v>393</v>
      </c>
      <c r="C18" s="2113" t="s">
        <v>394</v>
      </c>
      <c r="D18" s="2114"/>
      <c r="E18" s="383" t="s">
        <v>395</v>
      </c>
      <c r="F18" s="2136" t="s">
        <v>396</v>
      </c>
      <c r="G18" s="2136"/>
      <c r="H18" s="10"/>
    </row>
    <row r="19" spans="2:8" ht="32.4" customHeight="1" thickBot="1">
      <c r="B19" s="18" t="s">
        <v>209</v>
      </c>
      <c r="C19" s="2113" t="s">
        <v>397</v>
      </c>
      <c r="D19" s="2114"/>
      <c r="E19" s="384">
        <v>9</v>
      </c>
      <c r="F19" s="2135" t="s">
        <v>398</v>
      </c>
      <c r="G19" s="2135"/>
      <c r="H19" s="9" t="s">
        <v>385</v>
      </c>
    </row>
    <row r="20" spans="2:8" ht="20.399999999999999" customHeight="1" thickBot="1">
      <c r="B20" s="18" t="s">
        <v>211</v>
      </c>
      <c r="C20" s="2113" t="s">
        <v>212</v>
      </c>
      <c r="D20" s="2114"/>
      <c r="E20" s="384">
        <v>10</v>
      </c>
      <c r="F20" s="2135" t="s">
        <v>399</v>
      </c>
      <c r="G20" s="2135"/>
      <c r="H20" s="9" t="s">
        <v>373</v>
      </c>
    </row>
    <row r="21" spans="2:8" ht="24" customHeight="1" thickBot="1">
      <c r="B21" s="18" t="s">
        <v>194</v>
      </c>
      <c r="C21" s="2123" t="s">
        <v>400</v>
      </c>
      <c r="D21" s="2124"/>
      <c r="E21" s="384">
        <v>11</v>
      </c>
      <c r="F21" s="2135" t="s">
        <v>401</v>
      </c>
      <c r="G21" s="2135"/>
      <c r="H21" s="9" t="s">
        <v>373</v>
      </c>
    </row>
    <row r="22" spans="2:8" ht="25.95" customHeight="1" thickBot="1">
      <c r="B22" s="2107" t="s">
        <v>292</v>
      </c>
      <c r="C22" s="2108"/>
      <c r="D22" s="2109"/>
      <c r="E22" s="384">
        <v>12</v>
      </c>
      <c r="F22" s="2135" t="s">
        <v>402</v>
      </c>
      <c r="G22" s="2135"/>
      <c r="H22" s="9" t="s">
        <v>373</v>
      </c>
    </row>
    <row r="23" spans="2:8" ht="25.95" customHeight="1">
      <c r="B23" s="19"/>
      <c r="C23" s="6"/>
      <c r="D23" s="20"/>
      <c r="E23" s="384">
        <v>13</v>
      </c>
      <c r="F23" s="2135" t="s">
        <v>403</v>
      </c>
      <c r="G23" s="2135"/>
      <c r="H23" s="9" t="s">
        <v>404</v>
      </c>
    </row>
    <row r="24" spans="2:8" ht="21" customHeight="1">
      <c r="B24" s="2128" t="s">
        <v>181</v>
      </c>
      <c r="C24" s="2129"/>
      <c r="D24" s="2130"/>
      <c r="E24" s="384">
        <v>13</v>
      </c>
      <c r="F24" s="2135" t="s">
        <v>405</v>
      </c>
      <c r="G24" s="2135"/>
      <c r="H24" s="9" t="s">
        <v>385</v>
      </c>
    </row>
    <row r="25" spans="2:8" ht="13.95" customHeight="1">
      <c r="B25" s="2128"/>
      <c r="C25" s="2129"/>
      <c r="D25" s="2130"/>
      <c r="E25" s="384">
        <v>14</v>
      </c>
      <c r="F25" s="2135" t="s">
        <v>406</v>
      </c>
      <c r="G25" s="2135"/>
      <c r="H25" s="9" t="s">
        <v>407</v>
      </c>
    </row>
    <row r="26" spans="2:8" ht="13.95" customHeight="1" thickBot="1">
      <c r="B26" s="21" t="s">
        <v>62</v>
      </c>
      <c r="C26" s="2089">
        <v>20000000</v>
      </c>
      <c r="D26" s="2134"/>
      <c r="E26" s="12">
        <v>15</v>
      </c>
      <c r="F26" s="2138" t="s">
        <v>408</v>
      </c>
      <c r="G26" s="2138"/>
      <c r="H26" s="11" t="s">
        <v>407</v>
      </c>
    </row>
    <row r="27" spans="2:8">
      <c r="B27" s="21" t="s">
        <v>107</v>
      </c>
      <c r="C27" s="2089">
        <v>2000000</v>
      </c>
      <c r="D27" s="2134"/>
    </row>
    <row r="28" spans="2:8">
      <c r="B28" s="22" t="s">
        <v>66</v>
      </c>
      <c r="C28" s="2089">
        <f>C26-C27</f>
        <v>18000000</v>
      </c>
      <c r="D28" s="2134"/>
    </row>
    <row r="29" spans="2:8">
      <c r="B29" s="22" t="s">
        <v>68</v>
      </c>
      <c r="C29" s="2132">
        <v>0.13</v>
      </c>
      <c r="D29" s="2133"/>
    </row>
    <row r="30" spans="2:8">
      <c r="B30" s="23" t="s">
        <v>67</v>
      </c>
      <c r="C30" s="2080">
        <v>240</v>
      </c>
      <c r="D30" s="2131"/>
    </row>
    <row r="31" spans="2:8">
      <c r="B31" s="24" t="s">
        <v>69</v>
      </c>
      <c r="C31" s="2083">
        <f>ROUND(POWER((1+C29/12),C30)*C29/12/(POWER((1+C29/12),C30)-1)*C28,0)</f>
        <v>210884</v>
      </c>
      <c r="D31" s="2125"/>
    </row>
    <row r="32" spans="2:8">
      <c r="B32" s="22" t="s">
        <v>70</v>
      </c>
      <c r="C32" s="2083">
        <f>C31*C30-C28</f>
        <v>32612160</v>
      </c>
      <c r="D32" s="2125"/>
    </row>
    <row r="33" spans="2:4">
      <c r="B33" s="22" t="s">
        <v>295</v>
      </c>
      <c r="C33" s="2083">
        <v>500</v>
      </c>
      <c r="D33" s="2125"/>
    </row>
    <row r="34" spans="2:4" ht="13.8" thickBot="1">
      <c r="B34" s="25" t="s">
        <v>297</v>
      </c>
      <c r="C34" s="2126">
        <f>SUM(C33:C33)</f>
        <v>500</v>
      </c>
      <c r="D34" s="2127"/>
    </row>
    <row r="35" spans="2:4" ht="20.399999999999999" customHeight="1"/>
    <row r="37" spans="2:4" ht="18.600000000000001" customHeight="1"/>
    <row r="39" spans="2:4" ht="19.2" customHeight="1"/>
    <row r="41" spans="2:4" ht="20.399999999999999" customHeight="1"/>
    <row r="46" spans="2:4" ht="23.4" customHeight="1"/>
    <row r="56" spans="2:2">
      <c r="B56" s="5"/>
    </row>
  </sheetData>
  <mergeCells count="47">
    <mergeCell ref="H1:I2"/>
    <mergeCell ref="F23:G23"/>
    <mergeCell ref="F25:G25"/>
    <mergeCell ref="F26:G26"/>
    <mergeCell ref="E6:H6"/>
    <mergeCell ref="F24:G24"/>
    <mergeCell ref="F18:G18"/>
    <mergeCell ref="F19:G19"/>
    <mergeCell ref="F20:G20"/>
    <mergeCell ref="F21:G21"/>
    <mergeCell ref="F22:G22"/>
    <mergeCell ref="F12:G12"/>
    <mergeCell ref="F13:G13"/>
    <mergeCell ref="F14:G14"/>
    <mergeCell ref="F15:G15"/>
    <mergeCell ref="F16:G16"/>
    <mergeCell ref="F17:G17"/>
    <mergeCell ref="F7:G7"/>
    <mergeCell ref="F8:G8"/>
    <mergeCell ref="F9:G9"/>
    <mergeCell ref="F10:G10"/>
    <mergeCell ref="F11:G11"/>
    <mergeCell ref="C31:D31"/>
    <mergeCell ref="C32:D32"/>
    <mergeCell ref="C33:D33"/>
    <mergeCell ref="C34:D34"/>
    <mergeCell ref="B24:D25"/>
    <mergeCell ref="C30:D30"/>
    <mergeCell ref="C29:D29"/>
    <mergeCell ref="C28:D28"/>
    <mergeCell ref="C27:D27"/>
    <mergeCell ref="C26:D26"/>
    <mergeCell ref="B22:D22"/>
    <mergeCell ref="B5:D5"/>
    <mergeCell ref="C20:D20"/>
    <mergeCell ref="B7:D7"/>
    <mergeCell ref="B9:D9"/>
    <mergeCell ref="C16:D16"/>
    <mergeCell ref="B17:D17"/>
    <mergeCell ref="C21:D21"/>
    <mergeCell ref="C14:D14"/>
    <mergeCell ref="C15:D15"/>
    <mergeCell ref="C18:D18"/>
    <mergeCell ref="C19:D19"/>
    <mergeCell ref="C11:D11"/>
    <mergeCell ref="C12:D12"/>
    <mergeCell ref="C13:D13"/>
  </mergeCells>
  <hyperlinks>
    <hyperlink ref="H1:I2" location="подборщик!A1" display="на главную" xr:uid="{00000000-0004-0000-1300-000000000000}"/>
  </hyperlinks>
  <pageMargins left="0.70866141732283472" right="0.70866141732283472" top="0.74803149606299213" bottom="0.74803149606299213" header="0" footer="0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5"/>
  <dimension ref="B1:I51"/>
  <sheetViews>
    <sheetView workbookViewId="0">
      <selection activeCell="D8" sqref="D8"/>
    </sheetView>
  </sheetViews>
  <sheetFormatPr defaultRowHeight="13.2"/>
  <cols>
    <col min="1" max="1" width="5.33203125" customWidth="1"/>
    <col min="2" max="2" width="27.5546875" customWidth="1"/>
    <col min="3" max="3" width="35.44140625" customWidth="1"/>
    <col min="4" max="4" width="14.44140625" customWidth="1"/>
    <col min="5" max="5" width="44.109375" customWidth="1"/>
    <col min="6" max="6" width="23.44140625" customWidth="1"/>
    <col min="7" max="7" width="76.33203125" customWidth="1"/>
    <col min="8" max="8" width="15.33203125" customWidth="1"/>
  </cols>
  <sheetData>
    <row r="1" spans="2:9">
      <c r="H1" s="2099" t="s">
        <v>350</v>
      </c>
      <c r="I1" s="2099"/>
    </row>
    <row r="2" spans="2:9">
      <c r="H2" s="2099"/>
      <c r="I2" s="2099"/>
    </row>
    <row r="4" spans="2:9" ht="20.399999999999999" customHeight="1" thickBot="1">
      <c r="G4" s="37"/>
    </row>
    <row r="5" spans="2:9" ht="24" customHeight="1" thickBot="1">
      <c r="B5" s="2103" t="s">
        <v>409</v>
      </c>
      <c r="C5" s="2104"/>
      <c r="D5" s="2105"/>
      <c r="E5" s="39" t="s">
        <v>410</v>
      </c>
      <c r="F5" s="40"/>
      <c r="G5" s="48" t="s">
        <v>411</v>
      </c>
    </row>
    <row r="6" spans="2:9" ht="37.950000000000003" customHeight="1" thickBot="1">
      <c r="B6" s="13" t="s">
        <v>199</v>
      </c>
      <c r="C6" s="1" t="s">
        <v>274</v>
      </c>
      <c r="D6" s="14" t="s">
        <v>365</v>
      </c>
      <c r="E6" s="2161" t="s">
        <v>412</v>
      </c>
      <c r="F6" s="2162"/>
      <c r="G6" s="49" t="s">
        <v>413</v>
      </c>
    </row>
    <row r="7" spans="2:9" ht="31.2" thickBot="1">
      <c r="B7" s="2115" t="s">
        <v>414</v>
      </c>
      <c r="C7" s="2116"/>
      <c r="D7" s="2117"/>
      <c r="E7" s="385" t="s">
        <v>415</v>
      </c>
      <c r="F7" s="386" t="s">
        <v>416</v>
      </c>
      <c r="G7" s="50" t="s">
        <v>417</v>
      </c>
    </row>
    <row r="8" spans="2:9" ht="13.8" thickBot="1">
      <c r="B8" s="15" t="s">
        <v>418</v>
      </c>
      <c r="C8" s="2" t="s">
        <v>419</v>
      </c>
      <c r="D8" s="30">
        <v>1E-3</v>
      </c>
      <c r="E8" s="36" t="s">
        <v>420</v>
      </c>
      <c r="F8" s="35" t="s">
        <v>421</v>
      </c>
      <c r="G8" s="50" t="s">
        <v>422</v>
      </c>
    </row>
    <row r="9" spans="2:9" ht="13.8" thickBot="1">
      <c r="B9" s="15"/>
      <c r="C9" s="2" t="s">
        <v>423</v>
      </c>
      <c r="D9" s="30">
        <v>7.9899999999999999E-2</v>
      </c>
      <c r="E9" s="41"/>
      <c r="F9" s="42" t="s">
        <v>424</v>
      </c>
      <c r="G9" s="51" t="s">
        <v>425</v>
      </c>
    </row>
    <row r="10" spans="2:9" ht="21" thickBot="1">
      <c r="B10" s="15"/>
      <c r="C10" s="2" t="s">
        <v>426</v>
      </c>
      <c r="D10" s="30">
        <v>9.9900000000000003E-2</v>
      </c>
      <c r="E10" s="385" t="s">
        <v>427</v>
      </c>
      <c r="F10" s="386" t="s">
        <v>416</v>
      </c>
      <c r="G10" s="50" t="s">
        <v>428</v>
      </c>
    </row>
    <row r="11" spans="2:9" ht="13.8" thickBot="1">
      <c r="B11" s="15"/>
      <c r="C11" s="2" t="s">
        <v>429</v>
      </c>
      <c r="D11" s="30">
        <v>0.11990000000000001</v>
      </c>
      <c r="E11" s="36" t="s">
        <v>430</v>
      </c>
      <c r="F11" s="35" t="s">
        <v>421</v>
      </c>
      <c r="G11" s="50" t="s">
        <v>431</v>
      </c>
    </row>
    <row r="12" spans="2:9" ht="13.8" thickBot="1">
      <c r="B12" s="15"/>
      <c r="C12" s="2" t="s">
        <v>432</v>
      </c>
      <c r="D12" s="30">
        <v>0.12989999999999999</v>
      </c>
      <c r="E12" s="41"/>
      <c r="F12" s="42" t="s">
        <v>424</v>
      </c>
      <c r="G12" s="50" t="s">
        <v>433</v>
      </c>
    </row>
    <row r="13" spans="2:9" ht="21" thickBot="1">
      <c r="B13" s="15"/>
      <c r="C13" s="2" t="s">
        <v>434</v>
      </c>
      <c r="D13" s="30">
        <v>0.13500000000000001</v>
      </c>
      <c r="E13" s="385" t="s">
        <v>435</v>
      </c>
      <c r="F13" s="387"/>
      <c r="G13" s="51" t="s">
        <v>436</v>
      </c>
    </row>
    <row r="14" spans="2:9" ht="41.4" thickBot="1">
      <c r="B14" s="15"/>
      <c r="C14" s="2" t="s">
        <v>437</v>
      </c>
      <c r="D14" s="30">
        <v>0.1399</v>
      </c>
      <c r="E14" s="36" t="s">
        <v>438</v>
      </c>
      <c r="F14" s="35" t="s">
        <v>416</v>
      </c>
      <c r="G14" s="50" t="s">
        <v>439</v>
      </c>
    </row>
    <row r="15" spans="2:9" ht="13.8" thickBot="1">
      <c r="B15" s="38" t="s">
        <v>333</v>
      </c>
      <c r="C15" s="53" t="s">
        <v>440</v>
      </c>
      <c r="D15" s="30"/>
      <c r="E15" s="36" t="s">
        <v>441</v>
      </c>
      <c r="F15" s="35" t="s">
        <v>442</v>
      </c>
      <c r="G15" s="50" t="s">
        <v>443</v>
      </c>
    </row>
    <row r="16" spans="2:9" ht="35.4" customHeight="1" thickBot="1">
      <c r="B16" s="18" t="s">
        <v>107</v>
      </c>
      <c r="C16" s="2144" t="s">
        <v>444</v>
      </c>
      <c r="D16" s="2145"/>
      <c r="E16" s="43" t="s">
        <v>445</v>
      </c>
      <c r="F16" s="44"/>
      <c r="G16" s="49" t="s">
        <v>446</v>
      </c>
    </row>
    <row r="17" spans="2:7" ht="31.2" customHeight="1" thickBot="1">
      <c r="B17" s="18" t="s">
        <v>188</v>
      </c>
      <c r="C17" s="2144" t="s">
        <v>447</v>
      </c>
      <c r="D17" s="2145"/>
      <c r="E17" s="2149" t="s">
        <v>448</v>
      </c>
      <c r="F17" s="2150"/>
      <c r="G17" s="50" t="s">
        <v>449</v>
      </c>
    </row>
    <row r="18" spans="2:7" ht="39" customHeight="1" thickBot="1">
      <c r="B18" s="18" t="s">
        <v>192</v>
      </c>
      <c r="C18" s="2144" t="s">
        <v>207</v>
      </c>
      <c r="D18" s="2145"/>
      <c r="E18" s="2151" t="s">
        <v>450</v>
      </c>
      <c r="F18" s="2152"/>
      <c r="G18" s="52" t="s">
        <v>451</v>
      </c>
    </row>
    <row r="19" spans="2:7" ht="39" customHeight="1" thickBot="1">
      <c r="B19" s="2120" t="s">
        <v>335</v>
      </c>
      <c r="C19" s="2121"/>
      <c r="D19" s="2122"/>
      <c r="E19" s="2151" t="s">
        <v>452</v>
      </c>
      <c r="F19" s="2152"/>
    </row>
    <row r="20" spans="2:7" ht="13.95" customHeight="1" thickBot="1">
      <c r="B20" s="18" t="s">
        <v>453</v>
      </c>
      <c r="C20" s="2160" t="s">
        <v>212</v>
      </c>
      <c r="D20" s="2109"/>
      <c r="E20" s="2153" t="s">
        <v>454</v>
      </c>
      <c r="F20" s="2154"/>
    </row>
    <row r="21" spans="2:7" ht="23.4" customHeight="1" thickBot="1">
      <c r="B21" s="18" t="s">
        <v>209</v>
      </c>
      <c r="C21" s="2160" t="s">
        <v>210</v>
      </c>
      <c r="D21" s="2109"/>
      <c r="E21" s="31"/>
      <c r="F21" s="4"/>
    </row>
    <row r="22" spans="2:7" ht="13.95" customHeight="1" thickBot="1">
      <c r="B22" s="2120" t="s">
        <v>455</v>
      </c>
      <c r="C22" s="2121"/>
      <c r="D22" s="2122"/>
      <c r="E22" s="45" t="s">
        <v>456</v>
      </c>
      <c r="F22" s="4"/>
    </row>
    <row r="23" spans="2:7" ht="23.4" customHeight="1" thickBot="1">
      <c r="B23" s="18" t="s">
        <v>211</v>
      </c>
      <c r="C23" s="2160" t="s">
        <v>212</v>
      </c>
      <c r="D23" s="2109"/>
      <c r="E23" s="46" t="s">
        <v>457</v>
      </c>
      <c r="F23" s="32"/>
    </row>
    <row r="24" spans="2:7" ht="24.6" customHeight="1" thickBot="1">
      <c r="B24" s="18" t="s">
        <v>194</v>
      </c>
      <c r="C24" s="2144" t="s">
        <v>458</v>
      </c>
      <c r="D24" s="2145"/>
      <c r="E24" s="46" t="s">
        <v>459</v>
      </c>
      <c r="F24" s="32"/>
    </row>
    <row r="25" spans="2:7" ht="25.95" customHeight="1">
      <c r="B25" s="2146" t="s">
        <v>292</v>
      </c>
      <c r="C25" s="2147"/>
      <c r="D25" s="2148"/>
      <c r="E25" s="47" t="s">
        <v>460</v>
      </c>
      <c r="F25" s="32"/>
    </row>
    <row r="26" spans="2:7" ht="16.95" customHeight="1">
      <c r="B26" s="2157" t="s">
        <v>181</v>
      </c>
      <c r="C26" s="2158"/>
      <c r="D26" s="2159"/>
      <c r="E26" s="46" t="s">
        <v>461</v>
      </c>
      <c r="F26" s="32"/>
    </row>
    <row r="27" spans="2:7">
      <c r="B27" s="2157"/>
      <c r="C27" s="2158"/>
      <c r="D27" s="2159"/>
      <c r="E27" s="46" t="s">
        <v>462</v>
      </c>
      <c r="F27" s="32"/>
    </row>
    <row r="28" spans="2:7">
      <c r="B28" s="21" t="s">
        <v>62</v>
      </c>
      <c r="C28" s="2088">
        <v>16170000</v>
      </c>
      <c r="D28" s="2090"/>
      <c r="E28" s="31"/>
      <c r="F28" s="32"/>
    </row>
    <row r="29" spans="2:7" ht="13.8" thickBot="1">
      <c r="B29" s="21" t="s">
        <v>107</v>
      </c>
      <c r="C29" s="2088">
        <v>3234000</v>
      </c>
      <c r="D29" s="2090"/>
      <c r="E29" s="2155" t="s">
        <v>463</v>
      </c>
      <c r="F29" s="2156"/>
    </row>
    <row r="30" spans="2:7">
      <c r="B30" s="22" t="s">
        <v>66</v>
      </c>
      <c r="C30" s="2089">
        <f>C28-C29</f>
        <v>12936000</v>
      </c>
      <c r="D30" s="2134"/>
    </row>
    <row r="31" spans="2:7">
      <c r="B31" s="22" t="s">
        <v>68</v>
      </c>
      <c r="C31" s="2091">
        <v>0.1399</v>
      </c>
      <c r="D31" s="2093"/>
    </row>
    <row r="32" spans="2:7">
      <c r="B32" s="23" t="s">
        <v>67</v>
      </c>
      <c r="C32" s="2079">
        <v>240</v>
      </c>
      <c r="D32" s="2081"/>
      <c r="E32" s="26" t="s">
        <v>362</v>
      </c>
    </row>
    <row r="33" spans="2:5">
      <c r="B33" s="24" t="s">
        <v>69</v>
      </c>
      <c r="C33" s="2082">
        <f>ROUND(POWER((1+C31/12),C32)*C31/12/(POWER((1+C31/12),C32)-1)*C30,0)</f>
        <v>160768</v>
      </c>
      <c r="D33" s="2084"/>
      <c r="E33" s="29" t="s">
        <v>363</v>
      </c>
    </row>
    <row r="34" spans="2:5" ht="13.8" thickBot="1">
      <c r="B34" s="25" t="s">
        <v>70</v>
      </c>
      <c r="C34" s="2142">
        <f>C33*C32-C30</f>
        <v>25648320</v>
      </c>
      <c r="D34" s="2143"/>
    </row>
    <row r="35" spans="2:5">
      <c r="B35" s="26"/>
    </row>
    <row r="36" spans="2:5" ht="20.399999999999999" customHeight="1"/>
    <row r="41" spans="2:5" ht="23.4" customHeight="1"/>
    <row r="51" spans="2:2">
      <c r="B51" s="5"/>
    </row>
  </sheetData>
  <mergeCells count="27">
    <mergeCell ref="H1:I2"/>
    <mergeCell ref="E6:F6"/>
    <mergeCell ref="C31:D31"/>
    <mergeCell ref="C32:D32"/>
    <mergeCell ref="C33:D33"/>
    <mergeCell ref="B5:D5"/>
    <mergeCell ref="B7:D7"/>
    <mergeCell ref="C16:D16"/>
    <mergeCell ref="B19:D19"/>
    <mergeCell ref="C20:D20"/>
    <mergeCell ref="B22:D22"/>
    <mergeCell ref="C34:D34"/>
    <mergeCell ref="C24:D24"/>
    <mergeCell ref="B25:D25"/>
    <mergeCell ref="E17:F17"/>
    <mergeCell ref="E19:F19"/>
    <mergeCell ref="E18:F18"/>
    <mergeCell ref="E20:F20"/>
    <mergeCell ref="C17:D17"/>
    <mergeCell ref="C18:D18"/>
    <mergeCell ref="E29:F29"/>
    <mergeCell ref="B26:D27"/>
    <mergeCell ref="C28:D28"/>
    <mergeCell ref="C29:D29"/>
    <mergeCell ref="C30:D30"/>
    <mergeCell ref="C21:D21"/>
    <mergeCell ref="C23:D23"/>
  </mergeCells>
  <hyperlinks>
    <hyperlink ref="H1:I2" location="подборщик!A1" display="на главную" xr:uid="{00000000-0004-0000-1400-000000000000}"/>
  </hyperlinks>
  <pageMargins left="0.70866141732283472" right="0.70866141732283472" top="0.74803149606299213" bottom="0.74803149606299213" header="0" footer="0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7"/>
  <dimension ref="A1:UG56"/>
  <sheetViews>
    <sheetView zoomScale="70" workbookViewId="0">
      <selection activeCell="B17" sqref="B17"/>
    </sheetView>
  </sheetViews>
  <sheetFormatPr defaultColWidth="9.109375" defaultRowHeight="11.4"/>
  <cols>
    <col min="1" max="1" width="24.33203125" style="289" bestFit="1" customWidth="1"/>
    <col min="2" max="24" width="8.5546875" style="289" customWidth="1"/>
    <col min="25" max="25" width="10.44140625" style="289" customWidth="1"/>
    <col min="26" max="60" width="8.5546875" style="289" customWidth="1"/>
    <col min="61" max="61" width="9.109375" style="289"/>
    <col min="62" max="62" width="9.6640625" style="289" customWidth="1"/>
    <col min="63" max="128" width="8.109375" style="289" customWidth="1"/>
    <col min="129" max="129" width="9.6640625" style="289" customWidth="1"/>
    <col min="130" max="221" width="8.109375" style="289" customWidth="1"/>
    <col min="222" max="222" width="25.33203125" style="289" customWidth="1"/>
    <col min="223" max="223" width="25.6640625" style="289" customWidth="1"/>
    <col min="224" max="376" width="8.109375" style="289" customWidth="1"/>
    <col min="377" max="16384" width="9.109375" style="289"/>
  </cols>
  <sheetData>
    <row r="1" spans="1:553" ht="12">
      <c r="A1" s="283" t="s">
        <v>55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284"/>
      <c r="AO1" s="284"/>
      <c r="AP1" s="284"/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84"/>
      <c r="BD1" s="284"/>
      <c r="BE1" s="284"/>
      <c r="BF1" s="284"/>
      <c r="BG1" s="284"/>
      <c r="BH1" s="284"/>
      <c r="BI1" s="285"/>
      <c r="BJ1" s="285"/>
      <c r="BK1" s="285"/>
      <c r="BL1" s="285"/>
      <c r="BM1" s="285"/>
      <c r="BN1" s="285"/>
      <c r="BO1" s="285"/>
      <c r="BP1" s="285"/>
      <c r="BQ1" s="285"/>
      <c r="BR1" s="285"/>
      <c r="BS1" s="285"/>
      <c r="BT1" s="285"/>
      <c r="BU1" s="285"/>
      <c r="BV1" s="285"/>
      <c r="BW1" s="285"/>
      <c r="BX1" s="285"/>
      <c r="BY1" s="285"/>
      <c r="BZ1" s="285"/>
      <c r="CA1" s="285"/>
      <c r="CB1" s="285"/>
      <c r="CC1" s="285"/>
      <c r="CD1" s="285"/>
      <c r="CE1" s="285"/>
      <c r="CF1" s="285"/>
      <c r="CG1" s="285"/>
      <c r="CH1" s="285"/>
      <c r="CI1" s="285"/>
      <c r="CJ1" s="285"/>
      <c r="CK1" s="285"/>
      <c r="CL1" s="285"/>
      <c r="CM1" s="285"/>
      <c r="CN1" s="285"/>
      <c r="CO1" s="285"/>
      <c r="CP1" s="285"/>
      <c r="CQ1" s="285"/>
      <c r="CR1" s="285"/>
      <c r="CS1" s="285"/>
      <c r="CT1" s="285"/>
      <c r="CU1" s="285"/>
      <c r="CV1" s="285"/>
      <c r="CW1" s="285"/>
      <c r="CX1" s="285"/>
      <c r="CY1" s="285"/>
      <c r="CZ1" s="285"/>
      <c r="DA1" s="285"/>
      <c r="DB1" s="285"/>
      <c r="DC1" s="285"/>
      <c r="DD1" s="285"/>
      <c r="DE1" s="285"/>
      <c r="DF1" s="285"/>
      <c r="DG1" s="285"/>
      <c r="DH1" s="285"/>
      <c r="DI1" s="285"/>
      <c r="DJ1" s="285"/>
      <c r="DK1" s="285"/>
      <c r="DL1" s="285"/>
      <c r="DM1" s="285"/>
      <c r="DN1" s="285"/>
      <c r="DO1" s="285"/>
      <c r="DP1" s="285"/>
      <c r="DQ1" s="285"/>
      <c r="DR1" s="285"/>
      <c r="DS1" s="285"/>
      <c r="DT1" s="285"/>
      <c r="DU1" s="285"/>
      <c r="DV1" s="285"/>
      <c r="DW1" s="285"/>
      <c r="DX1" s="285"/>
      <c r="DY1" s="285"/>
      <c r="DZ1" s="285"/>
      <c r="EA1" s="285"/>
      <c r="EB1" s="285"/>
      <c r="EC1" s="285"/>
      <c r="ED1" s="285"/>
      <c r="EE1" s="285"/>
      <c r="EF1" s="285"/>
      <c r="EG1" s="285"/>
      <c r="EH1" s="285"/>
      <c r="EI1" s="285"/>
      <c r="EJ1" s="285"/>
      <c r="EK1" s="285"/>
      <c r="EL1" s="285"/>
      <c r="EM1" s="285"/>
      <c r="EN1" s="285"/>
      <c r="EO1" s="285"/>
      <c r="EP1" s="285"/>
      <c r="EQ1" s="285"/>
      <c r="ER1" s="285"/>
      <c r="ES1" s="285"/>
      <c r="ET1" s="285"/>
      <c r="EU1" s="285"/>
      <c r="EV1" s="285"/>
      <c r="EW1" s="285"/>
      <c r="EX1" s="285"/>
      <c r="EY1" s="285"/>
      <c r="EZ1" s="285"/>
      <c r="FA1" s="285"/>
      <c r="FB1" s="285"/>
      <c r="FC1" s="285"/>
      <c r="FD1" s="285"/>
      <c r="FE1" s="285"/>
      <c r="FF1" s="285"/>
      <c r="FG1" s="285"/>
      <c r="FH1" s="285"/>
      <c r="FI1" s="285"/>
      <c r="FJ1" s="285"/>
      <c r="FK1" s="285"/>
      <c r="FL1" s="285"/>
      <c r="FM1" s="285"/>
      <c r="FN1" s="285"/>
      <c r="FO1" s="285"/>
      <c r="FP1" s="285"/>
      <c r="FQ1" s="285"/>
      <c r="FR1" s="285"/>
      <c r="FS1" s="285"/>
      <c r="FT1" s="285"/>
      <c r="FU1" s="285"/>
      <c r="FV1" s="285"/>
      <c r="FW1" s="285"/>
      <c r="FX1" s="285"/>
      <c r="FY1" s="285"/>
      <c r="FZ1" s="285"/>
      <c r="GA1" s="285"/>
      <c r="GB1" s="285"/>
      <c r="GC1" s="285"/>
      <c r="GD1" s="285"/>
      <c r="GE1" s="285"/>
      <c r="GF1" s="285"/>
      <c r="GG1" s="285"/>
      <c r="GH1" s="285"/>
      <c r="GI1" s="285"/>
      <c r="GJ1" s="285"/>
      <c r="GK1" s="285"/>
      <c r="GL1" s="285"/>
      <c r="GM1" s="285"/>
      <c r="GN1" s="285"/>
      <c r="GO1" s="285"/>
      <c r="GP1" s="285"/>
      <c r="GQ1" s="285"/>
      <c r="GR1" s="285"/>
      <c r="GS1" s="285"/>
      <c r="GT1" s="285"/>
      <c r="GU1" s="285"/>
      <c r="GV1" s="285"/>
      <c r="GW1" s="285"/>
      <c r="GX1" s="285"/>
      <c r="GY1" s="285"/>
      <c r="GZ1" s="285"/>
      <c r="HA1" s="285"/>
      <c r="HB1" s="285"/>
      <c r="HC1" s="285"/>
      <c r="HD1" s="285"/>
      <c r="HE1" s="285"/>
      <c r="HF1" s="285"/>
      <c r="HG1" s="285"/>
      <c r="HH1" s="285"/>
      <c r="HI1" s="285"/>
      <c r="HJ1" s="285"/>
      <c r="HK1" s="285"/>
      <c r="HL1" s="285"/>
      <c r="HM1" s="285"/>
      <c r="HN1" s="285"/>
      <c r="HO1" s="285"/>
      <c r="HP1" s="285"/>
      <c r="HQ1" s="285"/>
      <c r="HR1" s="285"/>
      <c r="HS1" s="285"/>
      <c r="HT1" s="285"/>
      <c r="HU1" s="285"/>
      <c r="HV1" s="285"/>
      <c r="HW1" s="285"/>
      <c r="HX1" s="285"/>
      <c r="HY1" s="285"/>
      <c r="HZ1" s="285"/>
      <c r="IA1" s="285"/>
      <c r="IB1" s="285"/>
      <c r="IC1" s="285"/>
      <c r="ID1" s="285"/>
      <c r="IE1" s="285"/>
      <c r="IF1" s="285"/>
      <c r="IG1" s="285"/>
      <c r="IH1" s="285"/>
      <c r="II1" s="285"/>
      <c r="IJ1" s="285"/>
      <c r="IK1" s="285"/>
      <c r="IL1" s="285"/>
      <c r="IM1" s="285"/>
      <c r="IN1" s="285"/>
      <c r="IO1" s="285"/>
      <c r="IP1" s="285"/>
      <c r="IQ1" s="285"/>
      <c r="IR1" s="285"/>
      <c r="IS1" s="285"/>
      <c r="IT1" s="285"/>
      <c r="IU1" s="285"/>
      <c r="IV1" s="285"/>
      <c r="IW1" s="285"/>
      <c r="IX1" s="285"/>
      <c r="IY1" s="285"/>
      <c r="IZ1" s="285"/>
      <c r="JA1" s="285"/>
      <c r="JB1" s="285"/>
      <c r="JC1" s="285"/>
      <c r="JD1" s="285"/>
      <c r="JE1" s="285"/>
      <c r="JF1" s="285"/>
      <c r="JG1" s="285"/>
      <c r="JH1" s="285"/>
      <c r="JI1" s="285"/>
      <c r="JJ1" s="285"/>
      <c r="JK1" s="285"/>
      <c r="JL1" s="285"/>
      <c r="JM1" s="285"/>
      <c r="JN1" s="285"/>
      <c r="JO1" s="285"/>
      <c r="JP1" s="285"/>
      <c r="JQ1" s="285"/>
      <c r="JR1" s="285"/>
      <c r="JS1" s="285"/>
      <c r="JT1" s="285"/>
      <c r="JU1" s="285"/>
      <c r="JV1" s="285"/>
      <c r="JW1" s="285"/>
      <c r="JX1" s="285"/>
      <c r="JY1" s="285"/>
      <c r="JZ1" s="285"/>
      <c r="KA1" s="285"/>
      <c r="KB1" s="285"/>
      <c r="KC1" s="285"/>
      <c r="KD1" s="285"/>
      <c r="KE1" s="285"/>
      <c r="KF1" s="285"/>
      <c r="KG1" s="285"/>
      <c r="KH1" s="285"/>
      <c r="KI1" s="285"/>
      <c r="KJ1" s="285"/>
      <c r="KK1" s="285"/>
      <c r="KL1" s="285"/>
      <c r="KM1" s="285"/>
      <c r="KN1" s="285"/>
      <c r="KO1" s="285"/>
      <c r="KP1" s="285"/>
      <c r="KQ1" s="285"/>
      <c r="KR1" s="285"/>
      <c r="KS1" s="285"/>
      <c r="KT1" s="285"/>
      <c r="KU1" s="285"/>
      <c r="KV1" s="285"/>
      <c r="KW1" s="285"/>
      <c r="KX1" s="285"/>
      <c r="KY1" s="285"/>
      <c r="KZ1" s="285"/>
      <c r="LA1" s="285"/>
      <c r="LB1" s="285"/>
      <c r="LC1" s="286"/>
      <c r="LD1" s="287"/>
      <c r="LE1" s="287"/>
      <c r="LF1" s="287"/>
      <c r="LG1" s="287"/>
      <c r="LH1" s="287"/>
      <c r="LI1" s="287"/>
      <c r="LJ1" s="287"/>
      <c r="LK1" s="287"/>
      <c r="LL1" s="287"/>
      <c r="LM1" s="287"/>
      <c r="LN1" s="287"/>
      <c r="LO1" s="287"/>
      <c r="LP1" s="287"/>
      <c r="LQ1" s="287"/>
      <c r="LR1" s="287"/>
      <c r="LS1" s="287"/>
      <c r="LT1" s="287"/>
      <c r="LU1" s="287"/>
      <c r="LV1" s="287"/>
      <c r="LW1" s="287"/>
      <c r="LX1" s="287"/>
      <c r="LY1" s="287"/>
      <c r="LZ1" s="287"/>
      <c r="MA1" s="287"/>
      <c r="MB1" s="287"/>
      <c r="MC1" s="287"/>
      <c r="MD1" s="287"/>
      <c r="ME1" s="287"/>
      <c r="MF1" s="287"/>
      <c r="MG1" s="287"/>
      <c r="MH1" s="287"/>
      <c r="MI1" s="287"/>
      <c r="MJ1" s="287"/>
      <c r="MK1" s="287"/>
      <c r="ML1" s="287"/>
      <c r="MM1" s="287"/>
      <c r="MN1" s="287"/>
      <c r="MO1" s="287"/>
      <c r="MP1" s="287"/>
      <c r="MQ1" s="287"/>
      <c r="MR1" s="287"/>
      <c r="MS1" s="287"/>
      <c r="MT1" s="287"/>
      <c r="MU1" s="287"/>
      <c r="MV1" s="287"/>
      <c r="MW1" s="287"/>
      <c r="MX1" s="287"/>
      <c r="MY1" s="287"/>
      <c r="MZ1" s="287"/>
      <c r="NA1" s="287"/>
      <c r="NB1" s="287"/>
      <c r="NC1" s="287"/>
      <c r="ND1" s="287"/>
      <c r="NE1" s="287"/>
      <c r="NF1" s="287"/>
      <c r="NG1" s="287"/>
      <c r="NH1" s="287"/>
      <c r="NI1" s="287"/>
      <c r="NJ1" s="287"/>
      <c r="NK1" s="287"/>
      <c r="NL1" s="287"/>
      <c r="NM1" s="287"/>
      <c r="NN1" s="288" t="s">
        <v>327</v>
      </c>
      <c r="NO1" s="287"/>
      <c r="NP1" s="287"/>
      <c r="NQ1" s="287"/>
      <c r="NR1" s="287"/>
      <c r="NS1" s="287"/>
      <c r="NT1" s="287"/>
      <c r="NU1" s="287"/>
      <c r="NV1" s="287"/>
      <c r="NW1" s="287"/>
      <c r="NX1" s="287"/>
      <c r="NY1" s="287"/>
      <c r="NZ1" s="287"/>
      <c r="OA1" s="287"/>
      <c r="OB1" s="287"/>
      <c r="OC1" s="287"/>
      <c r="OD1" s="287"/>
      <c r="OE1" s="287"/>
      <c r="OF1" s="287"/>
      <c r="OG1" s="287"/>
      <c r="OH1" s="287"/>
      <c r="OI1" s="287"/>
      <c r="OJ1" s="287"/>
      <c r="OK1" s="287"/>
      <c r="OL1" s="287"/>
      <c r="OM1" s="287"/>
      <c r="ON1" s="287"/>
      <c r="OO1" s="287"/>
      <c r="OP1" s="287"/>
      <c r="OQ1" s="287"/>
      <c r="OR1" s="287"/>
      <c r="OS1" s="287"/>
      <c r="OT1" s="287"/>
      <c r="OU1" s="287"/>
      <c r="OV1" s="287"/>
      <c r="OW1" s="287"/>
      <c r="OX1" s="287"/>
      <c r="OY1" s="287"/>
      <c r="OZ1" s="287"/>
      <c r="PA1" s="287"/>
      <c r="PB1" s="287"/>
      <c r="PC1" s="287"/>
      <c r="PD1" s="287"/>
      <c r="PE1" s="287"/>
      <c r="PF1" s="287"/>
      <c r="PG1" s="287"/>
      <c r="PH1" s="287"/>
      <c r="PI1" s="287"/>
      <c r="PJ1" s="287"/>
      <c r="PK1" s="287"/>
      <c r="PL1" s="287"/>
      <c r="PM1" s="287"/>
      <c r="PN1" s="287"/>
      <c r="PO1" s="287"/>
      <c r="PP1" s="287"/>
      <c r="PQ1" s="287"/>
      <c r="PR1" s="287"/>
      <c r="PS1" s="287"/>
      <c r="PT1" s="287"/>
      <c r="PU1" s="287"/>
      <c r="PV1" s="287"/>
      <c r="PW1" s="287"/>
      <c r="PX1" s="287"/>
      <c r="PY1" s="287"/>
      <c r="PZ1" s="287"/>
      <c r="QA1" s="287"/>
      <c r="QB1" s="287"/>
      <c r="QC1" s="287"/>
      <c r="QD1" s="287"/>
      <c r="QE1" s="287"/>
      <c r="QF1" s="287"/>
      <c r="QG1" s="287"/>
      <c r="QH1" s="287"/>
      <c r="QI1" s="287"/>
      <c r="QJ1" s="287"/>
      <c r="QK1" s="287"/>
      <c r="QL1" s="287"/>
      <c r="QM1" s="287"/>
      <c r="QN1" s="287"/>
      <c r="QO1" s="287"/>
      <c r="QP1" s="287"/>
      <c r="QQ1" s="287"/>
      <c r="QR1" s="287"/>
      <c r="QS1" s="287"/>
      <c r="QT1" s="287"/>
      <c r="QU1" s="287"/>
      <c r="QV1" s="287"/>
      <c r="QW1" s="287"/>
      <c r="QX1" s="287"/>
      <c r="QY1" s="287"/>
      <c r="QZ1" s="287"/>
      <c r="RA1" s="287"/>
      <c r="RB1" s="287"/>
      <c r="RC1" s="287"/>
      <c r="RD1" s="287"/>
      <c r="RE1" s="287"/>
      <c r="RF1" s="287"/>
      <c r="RG1" s="287"/>
      <c r="RH1" s="287"/>
      <c r="RI1" s="287"/>
      <c r="RJ1" s="287"/>
      <c r="RK1" s="287"/>
      <c r="RL1" s="287"/>
      <c r="RM1" s="287"/>
      <c r="RN1" s="287"/>
      <c r="RO1" s="287"/>
      <c r="RP1" s="287"/>
      <c r="RQ1" s="287"/>
      <c r="RR1" s="287"/>
      <c r="RS1" s="287"/>
      <c r="RT1" s="287"/>
      <c r="RU1" s="287"/>
      <c r="RV1" s="287"/>
      <c r="RW1" s="287"/>
      <c r="RX1" s="287"/>
      <c r="RY1" s="287"/>
      <c r="RZ1" s="287"/>
      <c r="SA1" s="287"/>
      <c r="SB1" s="287"/>
      <c r="SC1" s="287"/>
      <c r="SD1" s="287"/>
      <c r="SE1" s="287"/>
      <c r="SF1" s="287"/>
      <c r="SG1" s="287"/>
      <c r="SH1" s="287"/>
      <c r="SI1" s="287"/>
      <c r="SJ1" s="287"/>
      <c r="SK1" s="287"/>
      <c r="SL1" s="287"/>
      <c r="SM1" s="287"/>
      <c r="SN1" s="287"/>
      <c r="SO1" s="287"/>
      <c r="SP1" s="287"/>
      <c r="SQ1" s="287"/>
      <c r="SR1" s="287"/>
      <c r="SS1" s="287"/>
      <c r="ST1" s="287"/>
      <c r="SU1" s="287"/>
      <c r="SV1" s="287"/>
      <c r="SW1" s="287"/>
      <c r="SX1" s="287"/>
      <c r="SY1" s="287"/>
      <c r="SZ1" s="287"/>
      <c r="TA1" s="287"/>
      <c r="TB1" s="287"/>
      <c r="TC1" s="287"/>
      <c r="TD1" s="287"/>
      <c r="TE1" s="287"/>
      <c r="TF1" s="287"/>
      <c r="TG1" s="287"/>
      <c r="TH1" s="287"/>
      <c r="TI1" s="287"/>
      <c r="TJ1" s="287"/>
    </row>
    <row r="2" spans="1:553" ht="13.2">
      <c r="A2" s="290"/>
      <c r="B2" s="291" t="s">
        <v>238</v>
      </c>
      <c r="C2" s="322">
        <v>0.01</v>
      </c>
      <c r="D2" s="322">
        <v>0.01</v>
      </c>
      <c r="E2" s="322">
        <v>0.01</v>
      </c>
      <c r="F2" s="322">
        <v>0.02</v>
      </c>
      <c r="G2" s="322">
        <v>0.02</v>
      </c>
      <c r="H2" s="322">
        <v>0.02</v>
      </c>
      <c r="I2" s="322">
        <v>0.03</v>
      </c>
      <c r="J2" s="322">
        <v>0.03</v>
      </c>
      <c r="K2" s="322">
        <v>0.03</v>
      </c>
      <c r="L2" s="322">
        <v>0.04</v>
      </c>
      <c r="M2" s="322">
        <v>0.04</v>
      </c>
      <c r="N2" s="322">
        <v>0.04</v>
      </c>
      <c r="O2" s="322">
        <v>0.05</v>
      </c>
      <c r="P2" s="322">
        <v>0.05</v>
      </c>
      <c r="Q2" s="322">
        <v>0.05</v>
      </c>
      <c r="R2" s="322">
        <v>0.06</v>
      </c>
      <c r="S2" s="322">
        <v>0.06</v>
      </c>
      <c r="T2" s="322">
        <v>0.06</v>
      </c>
      <c r="U2" s="322">
        <v>7.0000000000000007E-2</v>
      </c>
      <c r="V2" s="322">
        <v>7.0000000000000007E-2</v>
      </c>
      <c r="W2" s="322">
        <v>7.0000000000000007E-2</v>
      </c>
      <c r="X2" s="322">
        <v>0.08</v>
      </c>
      <c r="Y2" s="322">
        <v>0.08</v>
      </c>
      <c r="Z2" s="322">
        <v>0.08</v>
      </c>
      <c r="AA2" s="322">
        <v>0.09</v>
      </c>
      <c r="AB2" s="322">
        <v>0.09</v>
      </c>
      <c r="AC2" s="322">
        <v>0.09</v>
      </c>
      <c r="AD2" s="322">
        <v>0.1</v>
      </c>
      <c r="AE2" s="322">
        <v>0.1</v>
      </c>
      <c r="AF2" s="322">
        <v>0.1</v>
      </c>
      <c r="AG2" s="322">
        <v>0.11</v>
      </c>
      <c r="AH2" s="322">
        <v>0.11</v>
      </c>
      <c r="AI2" s="322">
        <v>0.11</v>
      </c>
      <c r="AJ2" s="322">
        <v>0.12</v>
      </c>
      <c r="AK2" s="322">
        <v>0.12</v>
      </c>
      <c r="AL2" s="322">
        <v>0.12</v>
      </c>
      <c r="AM2" s="322">
        <v>0.13</v>
      </c>
      <c r="AN2" s="322">
        <v>0.13</v>
      </c>
      <c r="AO2" s="322">
        <v>0.13</v>
      </c>
      <c r="AP2" s="322">
        <v>0.14000000000000001</v>
      </c>
      <c r="AQ2" s="322">
        <v>0.14000000000000001</v>
      </c>
      <c r="AR2" s="322">
        <v>0.14000000000000001</v>
      </c>
      <c r="AS2" s="322">
        <v>0.15</v>
      </c>
      <c r="AT2" s="322">
        <v>0.15</v>
      </c>
      <c r="AU2" s="322">
        <v>0.15</v>
      </c>
      <c r="AV2" s="322">
        <v>0.16</v>
      </c>
      <c r="AW2" s="322">
        <v>0.16</v>
      </c>
      <c r="AX2" s="322">
        <v>0.16</v>
      </c>
      <c r="AY2" s="322">
        <v>0.17</v>
      </c>
      <c r="AZ2" s="322">
        <v>0.17</v>
      </c>
      <c r="BA2" s="322">
        <v>0.17</v>
      </c>
      <c r="BB2" s="322">
        <v>0.18</v>
      </c>
      <c r="BC2" s="322">
        <v>0.18</v>
      </c>
      <c r="BD2" s="322">
        <v>0.18</v>
      </c>
      <c r="BE2" s="322">
        <v>0.19</v>
      </c>
      <c r="BF2" s="322">
        <v>0.19</v>
      </c>
      <c r="BG2" s="322">
        <v>0.19</v>
      </c>
      <c r="BH2" s="322"/>
      <c r="BI2" s="323">
        <v>0.2</v>
      </c>
      <c r="BJ2" s="292">
        <v>0.2</v>
      </c>
      <c r="BK2" s="292">
        <v>0.2</v>
      </c>
      <c r="BL2" s="292">
        <v>0.21</v>
      </c>
      <c r="BM2" s="292">
        <v>0.21</v>
      </c>
      <c r="BN2" s="292">
        <v>0.21</v>
      </c>
      <c r="BO2" s="292">
        <v>0.22</v>
      </c>
      <c r="BP2" s="292">
        <v>0.22</v>
      </c>
      <c r="BQ2" s="292">
        <v>0.22</v>
      </c>
      <c r="BR2" s="292">
        <v>0.23</v>
      </c>
      <c r="BS2" s="292">
        <v>0.23</v>
      </c>
      <c r="BT2" s="292">
        <v>0.23</v>
      </c>
      <c r="BU2" s="292">
        <v>0.24</v>
      </c>
      <c r="BV2" s="292">
        <v>0.24</v>
      </c>
      <c r="BW2" s="292">
        <v>0.24</v>
      </c>
      <c r="BX2" s="292">
        <v>0.25</v>
      </c>
      <c r="BY2" s="292">
        <v>0.25</v>
      </c>
      <c r="BZ2" s="292">
        <v>0.25</v>
      </c>
      <c r="CA2" s="292">
        <v>0.26</v>
      </c>
      <c r="CB2" s="292">
        <v>0.26</v>
      </c>
      <c r="CC2" s="292">
        <v>0.26</v>
      </c>
      <c r="CD2" s="292">
        <v>0.27</v>
      </c>
      <c r="CE2" s="292">
        <v>0.27</v>
      </c>
      <c r="CF2" s="292">
        <v>0.27</v>
      </c>
      <c r="CG2" s="292">
        <v>0.28000000000000003</v>
      </c>
      <c r="CH2" s="292">
        <v>0.28000000000000003</v>
      </c>
      <c r="CI2" s="292">
        <v>0.28000000000000003</v>
      </c>
      <c r="CJ2" s="292">
        <v>0.28999999999999998</v>
      </c>
      <c r="CK2" s="292">
        <v>0.28999999999999998</v>
      </c>
      <c r="CL2" s="292">
        <v>0.28999999999999998</v>
      </c>
      <c r="CM2" s="292"/>
      <c r="CN2" s="293">
        <v>0.3</v>
      </c>
      <c r="CO2" s="293">
        <v>0.3</v>
      </c>
      <c r="CP2" s="293">
        <v>0.3</v>
      </c>
      <c r="CQ2" s="293">
        <v>0.31</v>
      </c>
      <c r="CR2" s="293">
        <v>0.31</v>
      </c>
      <c r="CS2" s="293">
        <v>0.31</v>
      </c>
      <c r="CT2" s="293">
        <v>0.32</v>
      </c>
      <c r="CU2" s="293">
        <v>0.32</v>
      </c>
      <c r="CV2" s="293">
        <v>0.32</v>
      </c>
      <c r="CW2" s="293">
        <v>0.33</v>
      </c>
      <c r="CX2" s="293">
        <v>0.33</v>
      </c>
      <c r="CY2" s="293">
        <v>0.33</v>
      </c>
      <c r="CZ2" s="293">
        <v>0.34</v>
      </c>
      <c r="DA2" s="293">
        <v>0.34</v>
      </c>
      <c r="DB2" s="293">
        <v>0.34</v>
      </c>
      <c r="DC2" s="293">
        <v>0.35</v>
      </c>
      <c r="DD2" s="293">
        <v>0.35</v>
      </c>
      <c r="DE2" s="293">
        <v>0.35</v>
      </c>
      <c r="DF2" s="293">
        <v>0.36</v>
      </c>
      <c r="DG2" s="293">
        <v>0.36</v>
      </c>
      <c r="DH2" s="293">
        <v>0.36</v>
      </c>
      <c r="DI2" s="293">
        <v>0.37</v>
      </c>
      <c r="DJ2" s="293">
        <v>0.37</v>
      </c>
      <c r="DK2" s="293">
        <v>0.37</v>
      </c>
      <c r="DL2" s="293">
        <v>0.38</v>
      </c>
      <c r="DM2" s="293">
        <v>0.38</v>
      </c>
      <c r="DN2" s="293">
        <v>0.38</v>
      </c>
      <c r="DO2" s="293">
        <v>0.39</v>
      </c>
      <c r="DP2" s="293">
        <v>0.39</v>
      </c>
      <c r="DQ2" s="293">
        <v>0.39</v>
      </c>
      <c r="DR2" s="293"/>
      <c r="DS2" s="294">
        <v>0.4</v>
      </c>
      <c r="DT2" s="294">
        <v>0.4</v>
      </c>
      <c r="DU2" s="294">
        <v>0.4</v>
      </c>
      <c r="DV2" s="294">
        <v>0.41</v>
      </c>
      <c r="DW2" s="294">
        <v>0.41</v>
      </c>
      <c r="DX2" s="294">
        <v>0.41</v>
      </c>
      <c r="DY2" s="294">
        <v>0.42</v>
      </c>
      <c r="DZ2" s="294">
        <v>0.42</v>
      </c>
      <c r="EA2" s="294">
        <v>0.42</v>
      </c>
      <c r="EB2" s="294">
        <v>0.43</v>
      </c>
      <c r="EC2" s="294">
        <v>0.43</v>
      </c>
      <c r="ED2" s="294">
        <v>0.43</v>
      </c>
      <c r="EE2" s="294">
        <v>0.44</v>
      </c>
      <c r="EF2" s="294">
        <v>0.44</v>
      </c>
      <c r="EG2" s="294">
        <v>0.44</v>
      </c>
      <c r="EH2" s="294">
        <v>0.45</v>
      </c>
      <c r="EI2" s="294">
        <v>0.45</v>
      </c>
      <c r="EJ2" s="294">
        <v>0.45</v>
      </c>
      <c r="EK2" s="294">
        <v>0.46</v>
      </c>
      <c r="EL2" s="294">
        <v>0.46</v>
      </c>
      <c r="EM2" s="294">
        <v>0.46</v>
      </c>
      <c r="EN2" s="294">
        <v>0.47</v>
      </c>
      <c r="EO2" s="294">
        <v>0.47</v>
      </c>
      <c r="EP2" s="294">
        <v>0.47</v>
      </c>
      <c r="EQ2" s="294">
        <v>0.48</v>
      </c>
      <c r="ER2" s="294">
        <v>0.48</v>
      </c>
      <c r="ES2" s="294">
        <v>0.48</v>
      </c>
      <c r="ET2" s="294">
        <v>0.49</v>
      </c>
      <c r="EU2" s="294">
        <v>0.49</v>
      </c>
      <c r="EV2" s="294">
        <v>0.49</v>
      </c>
      <c r="EW2" s="294"/>
      <c r="EX2" s="295">
        <v>0.5</v>
      </c>
      <c r="EY2" s="295">
        <v>0.5</v>
      </c>
      <c r="EZ2" s="295">
        <v>0.5</v>
      </c>
      <c r="FA2" s="295">
        <v>0.51</v>
      </c>
      <c r="FB2" s="295">
        <v>0.51</v>
      </c>
      <c r="FC2" s="295">
        <v>0.51</v>
      </c>
      <c r="FD2" s="295">
        <v>0.52</v>
      </c>
      <c r="FE2" s="295">
        <v>0.52</v>
      </c>
      <c r="FF2" s="295">
        <v>0.52</v>
      </c>
      <c r="FG2" s="295">
        <v>0.53</v>
      </c>
      <c r="FH2" s="295">
        <v>0.53</v>
      </c>
      <c r="FI2" s="295">
        <v>0.53</v>
      </c>
      <c r="FJ2" s="295">
        <v>0.54</v>
      </c>
      <c r="FK2" s="295">
        <v>0.54</v>
      </c>
      <c r="FL2" s="295">
        <v>0.54</v>
      </c>
      <c r="FM2" s="295">
        <v>0.55000000000000004</v>
      </c>
      <c r="FN2" s="295">
        <v>0.55000000000000004</v>
      </c>
      <c r="FO2" s="295">
        <v>0.55000000000000004</v>
      </c>
      <c r="FP2" s="295">
        <v>0.56000000000000005</v>
      </c>
      <c r="FQ2" s="295">
        <v>0.56000000000000005</v>
      </c>
      <c r="FR2" s="295">
        <v>0.56000000000000005</v>
      </c>
      <c r="FS2" s="295">
        <v>0.56999999999999995</v>
      </c>
      <c r="FT2" s="295">
        <v>0.56999999999999995</v>
      </c>
      <c r="FU2" s="295">
        <v>0.56999999999999995</v>
      </c>
      <c r="FV2" s="295">
        <v>0.57999999999999996</v>
      </c>
      <c r="FW2" s="295">
        <v>0.57999999999999996</v>
      </c>
      <c r="FX2" s="295">
        <v>0.57999999999999996</v>
      </c>
      <c r="FY2" s="295">
        <v>0.59</v>
      </c>
      <c r="FZ2" s="295">
        <v>0.59</v>
      </c>
      <c r="GA2" s="295">
        <v>0.59</v>
      </c>
      <c r="GB2" s="295"/>
      <c r="GC2" s="296">
        <v>0.6</v>
      </c>
      <c r="GD2" s="296">
        <v>0.6</v>
      </c>
      <c r="GE2" s="296">
        <v>0.6</v>
      </c>
      <c r="GF2" s="296">
        <v>0.61</v>
      </c>
      <c r="GG2" s="296">
        <v>0.61</v>
      </c>
      <c r="GH2" s="296">
        <v>0.61</v>
      </c>
      <c r="GI2" s="296">
        <v>0.62</v>
      </c>
      <c r="GJ2" s="296">
        <v>0.62</v>
      </c>
      <c r="GK2" s="296">
        <v>0.62</v>
      </c>
      <c r="GL2" s="296">
        <v>0.63</v>
      </c>
      <c r="GM2" s="296">
        <v>0.63</v>
      </c>
      <c r="GN2" s="296">
        <v>0.63</v>
      </c>
      <c r="GO2" s="296">
        <v>0.64</v>
      </c>
      <c r="GP2" s="296">
        <v>0.64</v>
      </c>
      <c r="GQ2" s="296">
        <v>0.64</v>
      </c>
      <c r="GR2" s="296">
        <v>0.65</v>
      </c>
      <c r="GS2" s="296">
        <v>0.65</v>
      </c>
      <c r="GT2" s="296">
        <v>0.65</v>
      </c>
      <c r="GU2" s="296">
        <v>0.66</v>
      </c>
      <c r="GV2" s="296">
        <v>0.66</v>
      </c>
      <c r="GW2" s="296">
        <v>0.66</v>
      </c>
      <c r="GX2" s="296">
        <v>0.67</v>
      </c>
      <c r="GY2" s="296">
        <v>0.67</v>
      </c>
      <c r="GZ2" s="296">
        <v>0.67</v>
      </c>
      <c r="HA2" s="296">
        <v>0.68</v>
      </c>
      <c r="HB2" s="296">
        <v>0.68</v>
      </c>
      <c r="HC2" s="296">
        <v>0.68</v>
      </c>
      <c r="HD2" s="296">
        <v>0.69</v>
      </c>
      <c r="HE2" s="296">
        <v>0.69</v>
      </c>
      <c r="HF2" s="296">
        <v>0.69</v>
      </c>
      <c r="HG2" s="296"/>
      <c r="HH2" s="297">
        <v>0.7</v>
      </c>
      <c r="HI2" s="297">
        <v>0.7</v>
      </c>
      <c r="HJ2" s="297">
        <v>0.7</v>
      </c>
      <c r="HK2" s="297">
        <v>0.71</v>
      </c>
      <c r="HL2" s="297">
        <v>0.71</v>
      </c>
      <c r="HM2" s="297">
        <v>0.71</v>
      </c>
      <c r="HN2" s="297">
        <v>0.72</v>
      </c>
      <c r="HO2" s="297">
        <v>0.72</v>
      </c>
      <c r="HP2" s="297">
        <v>0.72</v>
      </c>
      <c r="HQ2" s="297">
        <v>0.73</v>
      </c>
      <c r="HR2" s="297">
        <v>0.73</v>
      </c>
      <c r="HS2" s="297">
        <v>0.73</v>
      </c>
      <c r="HT2" s="297">
        <v>0.74</v>
      </c>
      <c r="HU2" s="297">
        <v>0.74</v>
      </c>
      <c r="HV2" s="297">
        <v>0.74</v>
      </c>
      <c r="HW2" s="297">
        <v>0.75</v>
      </c>
      <c r="HX2" s="297">
        <v>0.75</v>
      </c>
      <c r="HY2" s="297">
        <v>0.75</v>
      </c>
      <c r="HZ2" s="297">
        <v>0.76</v>
      </c>
      <c r="IA2" s="297">
        <v>0.76</v>
      </c>
      <c r="IB2" s="297">
        <v>0.76</v>
      </c>
      <c r="IC2" s="297">
        <v>0.77</v>
      </c>
      <c r="ID2" s="297">
        <v>0.77</v>
      </c>
      <c r="IE2" s="297">
        <v>0.77</v>
      </c>
      <c r="IF2" s="297">
        <v>0.78</v>
      </c>
      <c r="IG2" s="297">
        <v>0.78</v>
      </c>
      <c r="IH2" s="297">
        <v>0.78</v>
      </c>
      <c r="II2" s="297">
        <v>0.79</v>
      </c>
      <c r="IJ2" s="297">
        <v>0.79</v>
      </c>
      <c r="IK2" s="297">
        <v>0.79</v>
      </c>
      <c r="IL2" s="297"/>
      <c r="IM2" s="297">
        <v>0.8</v>
      </c>
      <c r="IN2" s="297">
        <v>0.8</v>
      </c>
      <c r="IO2" s="297">
        <v>0.8</v>
      </c>
      <c r="IP2" s="297">
        <v>0.81</v>
      </c>
      <c r="IQ2" s="297">
        <v>0.81</v>
      </c>
      <c r="IR2" s="297">
        <v>0.81</v>
      </c>
      <c r="IS2" s="297">
        <v>0.82</v>
      </c>
      <c r="IT2" s="297">
        <v>0.82</v>
      </c>
      <c r="IU2" s="297">
        <v>0.82</v>
      </c>
      <c r="IV2" s="297">
        <v>0.83</v>
      </c>
      <c r="IW2" s="297">
        <v>0.83</v>
      </c>
      <c r="IX2" s="297">
        <v>0.83</v>
      </c>
      <c r="IY2" s="297">
        <v>0.84</v>
      </c>
      <c r="IZ2" s="297">
        <v>0.84</v>
      </c>
      <c r="JA2" s="297">
        <v>0.84</v>
      </c>
      <c r="JB2" s="297">
        <v>0.85</v>
      </c>
      <c r="JC2" s="297">
        <v>0.85</v>
      </c>
      <c r="JD2" s="297">
        <v>0.85</v>
      </c>
      <c r="JE2" s="297">
        <v>0.86</v>
      </c>
      <c r="JF2" s="297">
        <v>0.86</v>
      </c>
      <c r="JG2" s="297">
        <v>0.86</v>
      </c>
      <c r="JH2" s="297">
        <v>0.87</v>
      </c>
      <c r="JI2" s="297">
        <v>0.87</v>
      </c>
      <c r="JJ2" s="297">
        <v>0.87</v>
      </c>
      <c r="JK2" s="297">
        <v>0.88</v>
      </c>
      <c r="JL2" s="297">
        <v>0.88</v>
      </c>
      <c r="JM2" s="297">
        <v>0.88</v>
      </c>
      <c r="JN2" s="297">
        <v>0.89</v>
      </c>
      <c r="JO2" s="297">
        <v>0.89</v>
      </c>
      <c r="JP2" s="297">
        <v>0.89</v>
      </c>
      <c r="JQ2" s="297"/>
      <c r="JR2" s="297">
        <v>0.9</v>
      </c>
      <c r="JS2" s="297">
        <v>0.9</v>
      </c>
      <c r="JT2" s="297">
        <v>0.9</v>
      </c>
      <c r="JU2" s="297">
        <v>0.91</v>
      </c>
      <c r="JV2" s="297">
        <v>0.91</v>
      </c>
      <c r="JW2" s="297">
        <v>0.91</v>
      </c>
      <c r="JX2" s="297">
        <v>0.92</v>
      </c>
      <c r="JY2" s="297">
        <v>0.92</v>
      </c>
      <c r="JZ2" s="297">
        <v>0.92</v>
      </c>
      <c r="KA2" s="297">
        <v>0.93</v>
      </c>
      <c r="KB2" s="297">
        <v>0.93</v>
      </c>
      <c r="KC2" s="297">
        <v>0.93</v>
      </c>
      <c r="KD2" s="297">
        <v>0.94</v>
      </c>
      <c r="KE2" s="297">
        <v>0.94</v>
      </c>
      <c r="KF2" s="297">
        <v>0.94</v>
      </c>
      <c r="KG2" s="297">
        <v>0.95</v>
      </c>
      <c r="KH2" s="297">
        <v>0.95</v>
      </c>
      <c r="KI2" s="297">
        <v>0.95</v>
      </c>
      <c r="KJ2" s="297">
        <v>0.96</v>
      </c>
      <c r="KK2" s="297">
        <v>0.96</v>
      </c>
      <c r="KL2" s="297">
        <v>0.96</v>
      </c>
      <c r="KM2" s="297">
        <v>0.97</v>
      </c>
      <c r="KN2" s="297">
        <v>0.97</v>
      </c>
      <c r="KO2" s="297">
        <v>0.97</v>
      </c>
      <c r="KP2" s="297">
        <v>0.98</v>
      </c>
      <c r="KQ2" s="297">
        <v>0.98</v>
      </c>
      <c r="KR2" s="297">
        <v>0.98</v>
      </c>
      <c r="KS2" s="297">
        <v>0.99</v>
      </c>
      <c r="KT2" s="297">
        <v>0.99</v>
      </c>
      <c r="KU2" s="297">
        <v>0.99</v>
      </c>
      <c r="KV2" s="297"/>
      <c r="KW2" s="293">
        <v>0.3</v>
      </c>
      <c r="KX2" s="293">
        <v>0.3</v>
      </c>
      <c r="KY2" s="293">
        <v>0.3</v>
      </c>
      <c r="KZ2" s="293">
        <v>0.31</v>
      </c>
      <c r="LA2" s="293">
        <v>0.31</v>
      </c>
      <c r="LB2" s="293">
        <v>0.31</v>
      </c>
      <c r="LC2" s="293">
        <v>0.32</v>
      </c>
      <c r="LD2" s="293">
        <v>0.32</v>
      </c>
      <c r="LE2" s="293">
        <v>0.32</v>
      </c>
      <c r="LF2" s="293">
        <v>0.33</v>
      </c>
      <c r="LG2" s="293">
        <v>0.33</v>
      </c>
      <c r="LH2" s="293">
        <v>0.33</v>
      </c>
      <c r="LI2" s="293">
        <v>0.34</v>
      </c>
      <c r="LJ2" s="293">
        <v>0.34</v>
      </c>
      <c r="LK2" s="293">
        <v>0.34</v>
      </c>
      <c r="LL2" s="293">
        <v>0.35</v>
      </c>
      <c r="LM2" s="293">
        <v>0.35</v>
      </c>
      <c r="LN2" s="293">
        <v>0.35</v>
      </c>
      <c r="LO2" s="293">
        <v>0.36</v>
      </c>
      <c r="LP2" s="293">
        <v>0.36</v>
      </c>
      <c r="LQ2" s="293">
        <v>0.36</v>
      </c>
      <c r="LR2" s="293">
        <v>0.37</v>
      </c>
      <c r="LS2" s="293">
        <v>0.37</v>
      </c>
      <c r="LT2" s="293">
        <v>0.37</v>
      </c>
      <c r="LU2" s="293">
        <v>0.38</v>
      </c>
      <c r="LV2" s="293">
        <v>0.38</v>
      </c>
      <c r="LW2" s="293">
        <v>0.38</v>
      </c>
      <c r="LX2" s="293">
        <v>0.39</v>
      </c>
      <c r="LY2" s="293">
        <v>0.39</v>
      </c>
      <c r="LZ2" s="293">
        <v>0.39</v>
      </c>
      <c r="MA2" s="293"/>
      <c r="MB2" s="294">
        <v>0.4</v>
      </c>
      <c r="MC2" s="294">
        <v>0.4</v>
      </c>
      <c r="MD2" s="294">
        <v>0.4</v>
      </c>
      <c r="ME2" s="294">
        <v>0.41</v>
      </c>
      <c r="MF2" s="294">
        <v>0.41</v>
      </c>
      <c r="MG2" s="294">
        <v>0.41</v>
      </c>
      <c r="MH2" s="294">
        <v>0.42</v>
      </c>
      <c r="MI2" s="294">
        <v>0.42</v>
      </c>
      <c r="MJ2" s="294">
        <v>0.42</v>
      </c>
      <c r="MK2" s="294">
        <v>0.43</v>
      </c>
      <c r="ML2" s="294">
        <v>0.43</v>
      </c>
      <c r="MM2" s="294">
        <v>0.43</v>
      </c>
      <c r="MN2" s="294">
        <v>0.44</v>
      </c>
      <c r="MO2" s="294">
        <v>0.44</v>
      </c>
      <c r="MP2" s="294">
        <v>0.44</v>
      </c>
      <c r="MQ2" s="294">
        <v>0.45</v>
      </c>
      <c r="MR2" s="294">
        <v>0.45</v>
      </c>
      <c r="MS2" s="294">
        <v>0.45</v>
      </c>
      <c r="MT2" s="294">
        <v>0.46</v>
      </c>
      <c r="MU2" s="294">
        <v>0.46</v>
      </c>
      <c r="MV2" s="294">
        <v>0.46</v>
      </c>
      <c r="MW2" s="294">
        <v>0.47</v>
      </c>
      <c r="MX2" s="294">
        <v>0.47</v>
      </c>
      <c r="MY2" s="294">
        <v>0.47</v>
      </c>
      <c r="MZ2" s="294">
        <v>0.48</v>
      </c>
      <c r="NA2" s="294">
        <v>0.48</v>
      </c>
      <c r="NB2" s="294">
        <v>0.48</v>
      </c>
      <c r="NC2" s="294">
        <v>0.49</v>
      </c>
      <c r="ND2" s="294">
        <v>0.49</v>
      </c>
      <c r="NE2" s="294">
        <v>0.49</v>
      </c>
      <c r="NF2" s="294"/>
      <c r="NG2" s="294">
        <v>0.5</v>
      </c>
      <c r="NH2" s="294">
        <v>0.5</v>
      </c>
      <c r="NI2" s="294">
        <v>0.5</v>
      </c>
      <c r="NJ2" s="294">
        <v>0.51</v>
      </c>
      <c r="NK2" s="294">
        <v>0.51</v>
      </c>
      <c r="NL2" s="294">
        <v>0.51</v>
      </c>
      <c r="NM2" s="294">
        <v>0.52</v>
      </c>
      <c r="NN2" s="294">
        <v>0.52</v>
      </c>
      <c r="NO2" s="294">
        <v>0.52</v>
      </c>
      <c r="NP2" s="294">
        <v>0.53</v>
      </c>
      <c r="NQ2" s="294">
        <v>0.53</v>
      </c>
      <c r="NR2" s="294">
        <v>0.53</v>
      </c>
      <c r="NS2" s="294">
        <v>0.54</v>
      </c>
      <c r="NT2" s="294">
        <v>0.54</v>
      </c>
      <c r="NU2" s="294">
        <v>0.54</v>
      </c>
      <c r="NV2" s="294">
        <v>0.55000000000000004</v>
      </c>
      <c r="NW2" s="294">
        <v>0.55000000000000004</v>
      </c>
      <c r="NX2" s="294">
        <v>0.55000000000000004</v>
      </c>
      <c r="NY2" s="294">
        <v>0.56000000000000005</v>
      </c>
      <c r="NZ2" s="294">
        <v>0.56000000000000005</v>
      </c>
      <c r="OA2" s="294">
        <v>0.56000000000000005</v>
      </c>
      <c r="OB2" s="294">
        <v>0.56999999999999995</v>
      </c>
      <c r="OC2" s="294">
        <v>0.56999999999999995</v>
      </c>
      <c r="OD2" s="294">
        <v>0.56999999999999995</v>
      </c>
      <c r="OE2" s="294">
        <v>0.57999999999999996</v>
      </c>
      <c r="OF2" s="294">
        <v>0.57999999999999996</v>
      </c>
      <c r="OG2" s="294">
        <v>0.57999999999999996</v>
      </c>
      <c r="OH2" s="294">
        <v>0.59</v>
      </c>
      <c r="OI2" s="294">
        <v>0.59</v>
      </c>
      <c r="OJ2" s="294">
        <v>0.59</v>
      </c>
      <c r="OK2" s="294"/>
      <c r="OL2" s="294">
        <v>0.6</v>
      </c>
      <c r="OM2" s="294">
        <v>0.6</v>
      </c>
      <c r="ON2" s="294">
        <v>0.6</v>
      </c>
      <c r="OO2" s="294">
        <v>0.61</v>
      </c>
      <c r="OP2" s="294">
        <v>0.61</v>
      </c>
      <c r="OQ2" s="294">
        <v>0.61</v>
      </c>
      <c r="OR2" s="294">
        <v>0.62</v>
      </c>
      <c r="OS2" s="294">
        <v>0.62</v>
      </c>
      <c r="OT2" s="294">
        <v>0.62</v>
      </c>
      <c r="OU2" s="294">
        <v>0.63</v>
      </c>
      <c r="OV2" s="294">
        <v>0.63</v>
      </c>
      <c r="OW2" s="294">
        <v>0.63</v>
      </c>
      <c r="OX2" s="294">
        <v>0.64</v>
      </c>
      <c r="OY2" s="294">
        <v>0.64</v>
      </c>
      <c r="OZ2" s="294">
        <v>0.64</v>
      </c>
      <c r="PA2" s="294">
        <v>0.65</v>
      </c>
      <c r="PB2" s="294">
        <v>0.65</v>
      </c>
      <c r="PC2" s="294">
        <v>0.65</v>
      </c>
      <c r="PD2" s="294">
        <v>0.66</v>
      </c>
      <c r="PE2" s="294">
        <v>0.66</v>
      </c>
      <c r="PF2" s="294">
        <v>0.66</v>
      </c>
      <c r="PG2" s="294">
        <v>0.67</v>
      </c>
      <c r="PH2" s="294">
        <v>0.67</v>
      </c>
      <c r="PI2" s="294">
        <v>0.67</v>
      </c>
      <c r="PJ2" s="294">
        <v>0.68</v>
      </c>
      <c r="PK2" s="294">
        <v>0.68</v>
      </c>
      <c r="PL2" s="294">
        <v>0.68</v>
      </c>
      <c r="PM2" s="294">
        <v>0.69</v>
      </c>
      <c r="PN2" s="294">
        <v>0.69</v>
      </c>
      <c r="PO2" s="294">
        <v>0.69</v>
      </c>
      <c r="PQ2" s="294">
        <v>0.7</v>
      </c>
      <c r="PR2" s="294">
        <v>0.7</v>
      </c>
      <c r="PS2" s="294">
        <v>0.7</v>
      </c>
      <c r="PT2" s="294">
        <v>0.71</v>
      </c>
      <c r="PU2" s="294">
        <v>0.71</v>
      </c>
      <c r="PV2" s="294">
        <v>0.71</v>
      </c>
      <c r="PW2" s="294">
        <v>0.72</v>
      </c>
      <c r="PX2" s="294">
        <v>0.72</v>
      </c>
      <c r="PY2" s="294">
        <v>0.72</v>
      </c>
      <c r="PZ2" s="294">
        <v>0.73</v>
      </c>
      <c r="QA2" s="294">
        <v>0.73</v>
      </c>
      <c r="QB2" s="294">
        <v>0.73</v>
      </c>
      <c r="QC2" s="294">
        <v>0.74</v>
      </c>
      <c r="QD2" s="294">
        <v>0.74</v>
      </c>
      <c r="QE2" s="294">
        <v>0.74</v>
      </c>
      <c r="QF2" s="294">
        <v>0.75</v>
      </c>
      <c r="QG2" s="294">
        <v>0.75</v>
      </c>
      <c r="QH2" s="294">
        <v>0.75</v>
      </c>
      <c r="QI2" s="294">
        <v>0.76</v>
      </c>
      <c r="QJ2" s="294">
        <v>0.76</v>
      </c>
      <c r="QK2" s="294">
        <v>0.76</v>
      </c>
      <c r="QL2" s="294">
        <v>0.77</v>
      </c>
      <c r="QM2" s="294">
        <v>0.77</v>
      </c>
      <c r="QN2" s="294">
        <v>0.77</v>
      </c>
      <c r="QO2" s="294">
        <v>0.78</v>
      </c>
      <c r="QP2" s="294">
        <v>0.78</v>
      </c>
      <c r="QQ2" s="294">
        <v>0.78</v>
      </c>
      <c r="QR2" s="294">
        <v>0.79</v>
      </c>
      <c r="QS2" s="294">
        <v>0.79</v>
      </c>
      <c r="QT2" s="294">
        <v>0.79</v>
      </c>
      <c r="QU2" s="294"/>
      <c r="QV2" s="294">
        <v>0.8</v>
      </c>
      <c r="QW2" s="294">
        <v>0.8</v>
      </c>
      <c r="QX2" s="294">
        <v>0.8</v>
      </c>
      <c r="QY2" s="294">
        <v>0.81</v>
      </c>
      <c r="QZ2" s="294">
        <v>0.81</v>
      </c>
      <c r="RA2" s="294">
        <v>0.81</v>
      </c>
      <c r="RB2" s="294">
        <v>0.82</v>
      </c>
      <c r="RC2" s="294">
        <v>0.82</v>
      </c>
      <c r="RD2" s="294">
        <v>0.82</v>
      </c>
      <c r="RE2" s="294">
        <v>0.83</v>
      </c>
      <c r="RF2" s="294">
        <v>0.83</v>
      </c>
      <c r="RG2" s="294">
        <v>0.83</v>
      </c>
      <c r="RH2" s="294">
        <v>0.84</v>
      </c>
      <c r="RI2" s="294">
        <v>0.84</v>
      </c>
      <c r="RJ2" s="294">
        <v>0.84</v>
      </c>
      <c r="RK2" s="294">
        <v>0.85</v>
      </c>
      <c r="RL2" s="294">
        <v>0.85</v>
      </c>
      <c r="RM2" s="294">
        <v>0.85</v>
      </c>
      <c r="RN2" s="294">
        <v>0.86</v>
      </c>
      <c r="RO2" s="294">
        <v>0.86</v>
      </c>
      <c r="RP2" s="294">
        <v>0.86</v>
      </c>
      <c r="RQ2" s="294">
        <v>0.87</v>
      </c>
      <c r="RR2" s="294">
        <v>0.87</v>
      </c>
      <c r="RS2" s="294">
        <v>0.87</v>
      </c>
      <c r="RT2" s="294">
        <v>0.88</v>
      </c>
      <c r="RU2" s="294">
        <v>0.88</v>
      </c>
      <c r="RV2" s="294">
        <v>0.88</v>
      </c>
      <c r="RW2" s="294">
        <v>0.89</v>
      </c>
      <c r="RX2" s="294">
        <v>0.89</v>
      </c>
      <c r="RY2" s="294">
        <v>0.89</v>
      </c>
      <c r="RZ2" s="294"/>
      <c r="SA2" s="294">
        <v>0.9</v>
      </c>
      <c r="SB2" s="294">
        <v>0.9</v>
      </c>
      <c r="SC2" s="294">
        <v>0.9</v>
      </c>
      <c r="SD2" s="294">
        <v>0.91</v>
      </c>
      <c r="SE2" s="294">
        <v>0.91</v>
      </c>
      <c r="SF2" s="294">
        <v>0.91</v>
      </c>
      <c r="SG2" s="294">
        <v>0.92</v>
      </c>
      <c r="SH2" s="294">
        <v>0.92</v>
      </c>
      <c r="SI2" s="294">
        <v>0.92</v>
      </c>
      <c r="SJ2" s="294">
        <v>0.93</v>
      </c>
      <c r="SK2" s="294">
        <v>0.93</v>
      </c>
      <c r="SL2" s="294">
        <v>0.93</v>
      </c>
      <c r="SM2" s="294">
        <v>0.94</v>
      </c>
      <c r="SN2" s="294">
        <v>0.94</v>
      </c>
      <c r="SO2" s="294">
        <v>0.94</v>
      </c>
      <c r="SP2" s="294">
        <v>0.95</v>
      </c>
      <c r="SQ2" s="294">
        <v>0.95</v>
      </c>
      <c r="SR2" s="294">
        <v>0.95</v>
      </c>
      <c r="SS2" s="294">
        <v>0.96</v>
      </c>
      <c r="ST2" s="294">
        <v>0.96</v>
      </c>
      <c r="SU2" s="294">
        <v>0.96</v>
      </c>
      <c r="SV2" s="294">
        <v>0.97</v>
      </c>
      <c r="SW2" s="294">
        <v>0.97</v>
      </c>
      <c r="SX2" s="294">
        <v>0.97</v>
      </c>
      <c r="SY2" s="294">
        <v>0.98</v>
      </c>
      <c r="SZ2" s="294">
        <v>0.98</v>
      </c>
      <c r="TA2" s="294">
        <v>0.98</v>
      </c>
      <c r="TB2" s="294">
        <v>0.99</v>
      </c>
      <c r="TC2" s="294">
        <v>0.99</v>
      </c>
      <c r="TD2" s="294">
        <v>0.99</v>
      </c>
      <c r="TE2" s="324">
        <v>0.01</v>
      </c>
      <c r="TF2" s="324">
        <v>0.02</v>
      </c>
      <c r="TG2" s="324">
        <v>0.03</v>
      </c>
      <c r="TH2" s="324">
        <v>0.04</v>
      </c>
      <c r="TI2" s="324">
        <v>0.05</v>
      </c>
      <c r="TJ2" s="324">
        <v>0.06</v>
      </c>
      <c r="TK2" s="324">
        <v>7.0000000000000007E-2</v>
      </c>
      <c r="TL2" s="324">
        <v>0.08</v>
      </c>
      <c r="TM2" s="324">
        <v>0.09</v>
      </c>
      <c r="TN2" s="324">
        <v>0.1</v>
      </c>
      <c r="TO2" s="324">
        <v>0.11</v>
      </c>
      <c r="TP2" s="324">
        <v>0.12</v>
      </c>
      <c r="TQ2" s="324">
        <v>0.13</v>
      </c>
      <c r="TR2" s="324">
        <v>0.14000000000000001</v>
      </c>
      <c r="TS2" s="324">
        <v>0.15</v>
      </c>
      <c r="TT2" s="324">
        <v>0.16</v>
      </c>
      <c r="TU2" s="324">
        <v>0.17</v>
      </c>
      <c r="TV2" s="324">
        <v>0.18</v>
      </c>
      <c r="TW2" s="324">
        <v>0.19</v>
      </c>
      <c r="TX2" s="324">
        <v>0.2</v>
      </c>
      <c r="TY2" s="324">
        <v>0.21</v>
      </c>
      <c r="TZ2" s="324">
        <v>0.22</v>
      </c>
      <c r="UA2" s="324">
        <v>0.23</v>
      </c>
      <c r="UB2" s="324">
        <v>0.24</v>
      </c>
      <c r="UC2" s="324">
        <v>0.25</v>
      </c>
      <c r="UD2" s="324">
        <v>0.26</v>
      </c>
      <c r="UE2" s="324">
        <v>0.27</v>
      </c>
      <c r="UF2" s="324">
        <v>0.28000000000000003</v>
      </c>
      <c r="UG2" s="324">
        <v>0.28999999999999998</v>
      </c>
    </row>
    <row r="3" spans="1:553">
      <c r="A3" s="290"/>
      <c r="B3" s="291" t="s">
        <v>233</v>
      </c>
      <c r="C3" s="292" t="s">
        <v>57</v>
      </c>
      <c r="D3" s="298" t="s">
        <v>58</v>
      </c>
      <c r="E3" s="298" t="s">
        <v>59</v>
      </c>
      <c r="F3" s="292" t="s">
        <v>57</v>
      </c>
      <c r="G3" s="298" t="s">
        <v>58</v>
      </c>
      <c r="H3" s="298" t="s">
        <v>59</v>
      </c>
      <c r="I3" s="292" t="s">
        <v>57</v>
      </c>
      <c r="J3" s="298" t="s">
        <v>58</v>
      </c>
      <c r="K3" s="298" t="s">
        <v>59</v>
      </c>
      <c r="L3" s="292" t="s">
        <v>57</v>
      </c>
      <c r="M3" s="298" t="s">
        <v>58</v>
      </c>
      <c r="N3" s="298" t="s">
        <v>59</v>
      </c>
      <c r="O3" s="292" t="s">
        <v>57</v>
      </c>
      <c r="P3" s="298" t="s">
        <v>58</v>
      </c>
      <c r="Q3" s="298" t="s">
        <v>59</v>
      </c>
      <c r="R3" s="292" t="s">
        <v>57</v>
      </c>
      <c r="S3" s="298" t="s">
        <v>58</v>
      </c>
      <c r="T3" s="298" t="s">
        <v>59</v>
      </c>
      <c r="U3" s="292" t="s">
        <v>57</v>
      </c>
      <c r="V3" s="298" t="s">
        <v>58</v>
      </c>
      <c r="W3" s="298" t="s">
        <v>59</v>
      </c>
      <c r="X3" s="292" t="s">
        <v>57</v>
      </c>
      <c r="Y3" s="298" t="s">
        <v>58</v>
      </c>
      <c r="Z3" s="298" t="s">
        <v>59</v>
      </c>
      <c r="AA3" s="292" t="s">
        <v>57</v>
      </c>
      <c r="AB3" s="298" t="s">
        <v>58</v>
      </c>
      <c r="AC3" s="298" t="s">
        <v>59</v>
      </c>
      <c r="AD3" s="292" t="s">
        <v>57</v>
      </c>
      <c r="AE3" s="298" t="s">
        <v>58</v>
      </c>
      <c r="AF3" s="298" t="s">
        <v>59</v>
      </c>
      <c r="AG3" s="292" t="s">
        <v>57</v>
      </c>
      <c r="AH3" s="298" t="s">
        <v>58</v>
      </c>
      <c r="AI3" s="298" t="s">
        <v>59</v>
      </c>
      <c r="AJ3" s="292" t="s">
        <v>57</v>
      </c>
      <c r="AK3" s="298" t="s">
        <v>58</v>
      </c>
      <c r="AL3" s="298" t="s">
        <v>59</v>
      </c>
      <c r="AM3" s="292" t="s">
        <v>57</v>
      </c>
      <c r="AN3" s="298" t="s">
        <v>58</v>
      </c>
      <c r="AO3" s="298" t="s">
        <v>59</v>
      </c>
      <c r="AP3" s="292" t="s">
        <v>57</v>
      </c>
      <c r="AQ3" s="298" t="s">
        <v>58</v>
      </c>
      <c r="AR3" s="298" t="s">
        <v>59</v>
      </c>
      <c r="AS3" s="292" t="s">
        <v>57</v>
      </c>
      <c r="AT3" s="298" t="s">
        <v>58</v>
      </c>
      <c r="AU3" s="298" t="s">
        <v>59</v>
      </c>
      <c r="AV3" s="292" t="s">
        <v>57</v>
      </c>
      <c r="AW3" s="298" t="s">
        <v>58</v>
      </c>
      <c r="AX3" s="298" t="s">
        <v>59</v>
      </c>
      <c r="AY3" s="292" t="s">
        <v>57</v>
      </c>
      <c r="AZ3" s="298" t="s">
        <v>58</v>
      </c>
      <c r="BA3" s="298" t="s">
        <v>59</v>
      </c>
      <c r="BB3" s="292" t="s">
        <v>57</v>
      </c>
      <c r="BC3" s="298" t="s">
        <v>58</v>
      </c>
      <c r="BD3" s="298" t="s">
        <v>59</v>
      </c>
      <c r="BE3" s="292" t="s">
        <v>57</v>
      </c>
      <c r="BF3" s="298" t="s">
        <v>58</v>
      </c>
      <c r="BG3" s="298" t="s">
        <v>59</v>
      </c>
      <c r="BH3" s="298"/>
      <c r="BI3" s="292" t="s">
        <v>57</v>
      </c>
      <c r="BJ3" s="298" t="s">
        <v>58</v>
      </c>
      <c r="BK3" s="298" t="s">
        <v>59</v>
      </c>
      <c r="BL3" s="292" t="s">
        <v>57</v>
      </c>
      <c r="BM3" s="298" t="s">
        <v>58</v>
      </c>
      <c r="BN3" s="298" t="s">
        <v>59</v>
      </c>
      <c r="BO3" s="292" t="s">
        <v>57</v>
      </c>
      <c r="BP3" s="298" t="s">
        <v>58</v>
      </c>
      <c r="BQ3" s="298" t="s">
        <v>59</v>
      </c>
      <c r="BR3" s="292" t="s">
        <v>57</v>
      </c>
      <c r="BS3" s="298" t="s">
        <v>58</v>
      </c>
      <c r="BT3" s="298" t="s">
        <v>59</v>
      </c>
      <c r="BU3" s="292" t="s">
        <v>57</v>
      </c>
      <c r="BV3" s="298" t="s">
        <v>58</v>
      </c>
      <c r="BW3" s="298" t="s">
        <v>59</v>
      </c>
      <c r="BX3" s="292" t="s">
        <v>57</v>
      </c>
      <c r="BY3" s="298" t="s">
        <v>58</v>
      </c>
      <c r="BZ3" s="298" t="s">
        <v>59</v>
      </c>
      <c r="CA3" s="292" t="s">
        <v>57</v>
      </c>
      <c r="CB3" s="298" t="s">
        <v>58</v>
      </c>
      <c r="CC3" s="298" t="s">
        <v>59</v>
      </c>
      <c r="CD3" s="292" t="s">
        <v>57</v>
      </c>
      <c r="CE3" s="298" t="s">
        <v>58</v>
      </c>
      <c r="CF3" s="298" t="s">
        <v>59</v>
      </c>
      <c r="CG3" s="292" t="s">
        <v>57</v>
      </c>
      <c r="CH3" s="298" t="s">
        <v>58</v>
      </c>
      <c r="CI3" s="298" t="s">
        <v>59</v>
      </c>
      <c r="CJ3" s="292" t="s">
        <v>57</v>
      </c>
      <c r="CK3" s="298" t="s">
        <v>58</v>
      </c>
      <c r="CL3" s="298" t="s">
        <v>59</v>
      </c>
      <c r="CM3" s="298"/>
      <c r="CN3" s="293" t="s">
        <v>57</v>
      </c>
      <c r="CO3" s="299" t="s">
        <v>58</v>
      </c>
      <c r="CP3" s="299" t="s">
        <v>59</v>
      </c>
      <c r="CQ3" s="293" t="s">
        <v>57</v>
      </c>
      <c r="CR3" s="299" t="s">
        <v>58</v>
      </c>
      <c r="CS3" s="299" t="s">
        <v>59</v>
      </c>
      <c r="CT3" s="293" t="s">
        <v>57</v>
      </c>
      <c r="CU3" s="299" t="s">
        <v>58</v>
      </c>
      <c r="CV3" s="299" t="s">
        <v>59</v>
      </c>
      <c r="CW3" s="293" t="s">
        <v>57</v>
      </c>
      <c r="CX3" s="299" t="s">
        <v>58</v>
      </c>
      <c r="CY3" s="299" t="s">
        <v>59</v>
      </c>
      <c r="CZ3" s="293" t="s">
        <v>57</v>
      </c>
      <c r="DA3" s="299" t="s">
        <v>58</v>
      </c>
      <c r="DB3" s="299" t="s">
        <v>59</v>
      </c>
      <c r="DC3" s="293" t="s">
        <v>57</v>
      </c>
      <c r="DD3" s="299" t="s">
        <v>58</v>
      </c>
      <c r="DE3" s="299" t="s">
        <v>59</v>
      </c>
      <c r="DF3" s="293" t="s">
        <v>57</v>
      </c>
      <c r="DG3" s="299" t="s">
        <v>58</v>
      </c>
      <c r="DH3" s="299" t="s">
        <v>59</v>
      </c>
      <c r="DI3" s="293" t="s">
        <v>57</v>
      </c>
      <c r="DJ3" s="299" t="s">
        <v>58</v>
      </c>
      <c r="DK3" s="299" t="s">
        <v>59</v>
      </c>
      <c r="DL3" s="293" t="s">
        <v>57</v>
      </c>
      <c r="DM3" s="299" t="s">
        <v>58</v>
      </c>
      <c r="DN3" s="299" t="s">
        <v>59</v>
      </c>
      <c r="DO3" s="293" t="s">
        <v>57</v>
      </c>
      <c r="DP3" s="299" t="s">
        <v>58</v>
      </c>
      <c r="DQ3" s="299" t="s">
        <v>59</v>
      </c>
      <c r="DR3" s="299"/>
      <c r="DS3" s="294" t="s">
        <v>57</v>
      </c>
      <c r="DT3" s="300" t="s">
        <v>58</v>
      </c>
      <c r="DU3" s="300" t="s">
        <v>59</v>
      </c>
      <c r="DV3" s="294" t="s">
        <v>57</v>
      </c>
      <c r="DW3" s="300" t="s">
        <v>58</v>
      </c>
      <c r="DX3" s="300" t="s">
        <v>59</v>
      </c>
      <c r="DY3" s="294" t="s">
        <v>57</v>
      </c>
      <c r="DZ3" s="300" t="s">
        <v>58</v>
      </c>
      <c r="EA3" s="300" t="s">
        <v>59</v>
      </c>
      <c r="EB3" s="294" t="s">
        <v>57</v>
      </c>
      <c r="EC3" s="300" t="s">
        <v>58</v>
      </c>
      <c r="ED3" s="300" t="s">
        <v>59</v>
      </c>
      <c r="EE3" s="294" t="s">
        <v>57</v>
      </c>
      <c r="EF3" s="300" t="s">
        <v>58</v>
      </c>
      <c r="EG3" s="300" t="s">
        <v>59</v>
      </c>
      <c r="EH3" s="294" t="s">
        <v>57</v>
      </c>
      <c r="EI3" s="300" t="s">
        <v>58</v>
      </c>
      <c r="EJ3" s="300" t="s">
        <v>59</v>
      </c>
      <c r="EK3" s="294" t="s">
        <v>57</v>
      </c>
      <c r="EL3" s="300" t="s">
        <v>58</v>
      </c>
      <c r="EM3" s="300" t="s">
        <v>59</v>
      </c>
      <c r="EN3" s="294" t="s">
        <v>57</v>
      </c>
      <c r="EO3" s="300" t="s">
        <v>58</v>
      </c>
      <c r="EP3" s="300" t="s">
        <v>59</v>
      </c>
      <c r="EQ3" s="294" t="s">
        <v>57</v>
      </c>
      <c r="ER3" s="300" t="s">
        <v>58</v>
      </c>
      <c r="ES3" s="300" t="s">
        <v>59</v>
      </c>
      <c r="ET3" s="294" t="s">
        <v>57</v>
      </c>
      <c r="EU3" s="300" t="s">
        <v>58</v>
      </c>
      <c r="EV3" s="300" t="s">
        <v>59</v>
      </c>
      <c r="EW3" s="300"/>
      <c r="EX3" s="295" t="s">
        <v>57</v>
      </c>
      <c r="EY3" s="301" t="s">
        <v>58</v>
      </c>
      <c r="EZ3" s="301" t="s">
        <v>59</v>
      </c>
      <c r="FA3" s="295" t="s">
        <v>57</v>
      </c>
      <c r="FB3" s="301" t="s">
        <v>58</v>
      </c>
      <c r="FC3" s="301" t="s">
        <v>59</v>
      </c>
      <c r="FD3" s="295" t="s">
        <v>57</v>
      </c>
      <c r="FE3" s="301" t="s">
        <v>58</v>
      </c>
      <c r="FF3" s="301" t="s">
        <v>59</v>
      </c>
      <c r="FG3" s="295" t="s">
        <v>57</v>
      </c>
      <c r="FH3" s="301" t="s">
        <v>58</v>
      </c>
      <c r="FI3" s="301" t="s">
        <v>59</v>
      </c>
      <c r="FJ3" s="295" t="s">
        <v>57</v>
      </c>
      <c r="FK3" s="301" t="s">
        <v>58</v>
      </c>
      <c r="FL3" s="301" t="s">
        <v>59</v>
      </c>
      <c r="FM3" s="295" t="s">
        <v>57</v>
      </c>
      <c r="FN3" s="301" t="s">
        <v>58</v>
      </c>
      <c r="FO3" s="301" t="s">
        <v>59</v>
      </c>
      <c r="FP3" s="295" t="s">
        <v>57</v>
      </c>
      <c r="FQ3" s="301" t="s">
        <v>58</v>
      </c>
      <c r="FR3" s="301" t="s">
        <v>59</v>
      </c>
      <c r="FS3" s="295" t="s">
        <v>57</v>
      </c>
      <c r="FT3" s="301" t="s">
        <v>58</v>
      </c>
      <c r="FU3" s="301" t="s">
        <v>59</v>
      </c>
      <c r="FV3" s="295" t="s">
        <v>57</v>
      </c>
      <c r="FW3" s="301" t="s">
        <v>58</v>
      </c>
      <c r="FX3" s="301" t="s">
        <v>59</v>
      </c>
      <c r="FY3" s="295" t="s">
        <v>57</v>
      </c>
      <c r="FZ3" s="301" t="s">
        <v>58</v>
      </c>
      <c r="GA3" s="301" t="s">
        <v>59</v>
      </c>
      <c r="GB3" s="301"/>
      <c r="GC3" s="296" t="s">
        <v>57</v>
      </c>
      <c r="GD3" s="302" t="s">
        <v>58</v>
      </c>
      <c r="GE3" s="302" t="s">
        <v>59</v>
      </c>
      <c r="GF3" s="296" t="s">
        <v>57</v>
      </c>
      <c r="GG3" s="302" t="s">
        <v>58</v>
      </c>
      <c r="GH3" s="302" t="s">
        <v>59</v>
      </c>
      <c r="GI3" s="296" t="s">
        <v>57</v>
      </c>
      <c r="GJ3" s="302" t="s">
        <v>58</v>
      </c>
      <c r="GK3" s="302" t="s">
        <v>59</v>
      </c>
      <c r="GL3" s="296" t="s">
        <v>57</v>
      </c>
      <c r="GM3" s="302" t="s">
        <v>58</v>
      </c>
      <c r="GN3" s="302" t="s">
        <v>59</v>
      </c>
      <c r="GO3" s="296" t="s">
        <v>57</v>
      </c>
      <c r="GP3" s="302" t="s">
        <v>58</v>
      </c>
      <c r="GQ3" s="302" t="s">
        <v>59</v>
      </c>
      <c r="GR3" s="296" t="s">
        <v>57</v>
      </c>
      <c r="GS3" s="302" t="s">
        <v>58</v>
      </c>
      <c r="GT3" s="302" t="s">
        <v>59</v>
      </c>
      <c r="GU3" s="296" t="s">
        <v>57</v>
      </c>
      <c r="GV3" s="302" t="s">
        <v>58</v>
      </c>
      <c r="GW3" s="302" t="s">
        <v>59</v>
      </c>
      <c r="GX3" s="296" t="s">
        <v>57</v>
      </c>
      <c r="GY3" s="302" t="s">
        <v>58</v>
      </c>
      <c r="GZ3" s="302" t="s">
        <v>59</v>
      </c>
      <c r="HA3" s="296" t="s">
        <v>57</v>
      </c>
      <c r="HB3" s="302" t="s">
        <v>58</v>
      </c>
      <c r="HC3" s="302" t="s">
        <v>59</v>
      </c>
      <c r="HD3" s="296" t="s">
        <v>57</v>
      </c>
      <c r="HE3" s="302" t="s">
        <v>58</v>
      </c>
      <c r="HF3" s="302" t="s">
        <v>59</v>
      </c>
      <c r="HG3" s="302"/>
      <c r="HH3" s="298" t="s">
        <v>57</v>
      </c>
      <c r="HI3" s="298" t="s">
        <v>58</v>
      </c>
      <c r="HJ3" s="298" t="s">
        <v>59</v>
      </c>
      <c r="HK3" s="298" t="s">
        <v>57</v>
      </c>
      <c r="HL3" s="298" t="s">
        <v>58</v>
      </c>
      <c r="HM3" s="298" t="s">
        <v>59</v>
      </c>
      <c r="HN3" s="298" t="s">
        <v>57</v>
      </c>
      <c r="HO3" s="298" t="s">
        <v>58</v>
      </c>
      <c r="HP3" s="298" t="s">
        <v>59</v>
      </c>
      <c r="HQ3" s="298" t="s">
        <v>57</v>
      </c>
      <c r="HR3" s="298" t="s">
        <v>58</v>
      </c>
      <c r="HS3" s="298" t="s">
        <v>59</v>
      </c>
      <c r="HT3" s="298" t="s">
        <v>57</v>
      </c>
      <c r="HU3" s="298" t="s">
        <v>58</v>
      </c>
      <c r="HV3" s="298" t="s">
        <v>59</v>
      </c>
      <c r="HW3" s="298" t="s">
        <v>57</v>
      </c>
      <c r="HX3" s="298" t="s">
        <v>58</v>
      </c>
      <c r="HY3" s="298" t="s">
        <v>59</v>
      </c>
      <c r="HZ3" s="298" t="s">
        <v>57</v>
      </c>
      <c r="IA3" s="298" t="s">
        <v>58</v>
      </c>
      <c r="IB3" s="298" t="s">
        <v>59</v>
      </c>
      <c r="IC3" s="298" t="s">
        <v>57</v>
      </c>
      <c r="ID3" s="298" t="s">
        <v>58</v>
      </c>
      <c r="IE3" s="298" t="s">
        <v>59</v>
      </c>
      <c r="IF3" s="298" t="s">
        <v>57</v>
      </c>
      <c r="IG3" s="298" t="s">
        <v>58</v>
      </c>
      <c r="IH3" s="298" t="s">
        <v>59</v>
      </c>
      <c r="II3" s="298" t="s">
        <v>57</v>
      </c>
      <c r="IJ3" s="298" t="s">
        <v>58</v>
      </c>
      <c r="IK3" s="298" t="s">
        <v>59</v>
      </c>
      <c r="IL3" s="298"/>
      <c r="IM3" s="298" t="s">
        <v>57</v>
      </c>
      <c r="IN3" s="298" t="s">
        <v>58</v>
      </c>
      <c r="IO3" s="298" t="s">
        <v>59</v>
      </c>
      <c r="IP3" s="298" t="s">
        <v>57</v>
      </c>
      <c r="IQ3" s="298" t="s">
        <v>58</v>
      </c>
      <c r="IR3" s="298" t="s">
        <v>59</v>
      </c>
      <c r="IS3" s="298" t="s">
        <v>57</v>
      </c>
      <c r="IT3" s="298" t="s">
        <v>58</v>
      </c>
      <c r="IU3" s="298" t="s">
        <v>59</v>
      </c>
      <c r="IV3" s="298" t="s">
        <v>57</v>
      </c>
      <c r="IW3" s="298" t="s">
        <v>58</v>
      </c>
      <c r="IX3" s="298" t="s">
        <v>59</v>
      </c>
      <c r="IY3" s="298" t="s">
        <v>57</v>
      </c>
      <c r="IZ3" s="298" t="s">
        <v>58</v>
      </c>
      <c r="JA3" s="298" t="s">
        <v>59</v>
      </c>
      <c r="JB3" s="298" t="s">
        <v>57</v>
      </c>
      <c r="JC3" s="298" t="s">
        <v>58</v>
      </c>
      <c r="JD3" s="298" t="s">
        <v>59</v>
      </c>
      <c r="JE3" s="298" t="s">
        <v>57</v>
      </c>
      <c r="JF3" s="298" t="s">
        <v>58</v>
      </c>
      <c r="JG3" s="298" t="s">
        <v>59</v>
      </c>
      <c r="JH3" s="298" t="s">
        <v>57</v>
      </c>
      <c r="JI3" s="298" t="s">
        <v>58</v>
      </c>
      <c r="JJ3" s="298" t="s">
        <v>59</v>
      </c>
      <c r="JK3" s="298" t="s">
        <v>57</v>
      </c>
      <c r="JL3" s="298" t="s">
        <v>58</v>
      </c>
      <c r="JM3" s="298" t="s">
        <v>59</v>
      </c>
      <c r="JN3" s="298" t="s">
        <v>57</v>
      </c>
      <c r="JO3" s="298" t="s">
        <v>58</v>
      </c>
      <c r="JP3" s="298" t="s">
        <v>59</v>
      </c>
      <c r="JQ3" s="298"/>
      <c r="JR3" s="298" t="s">
        <v>57</v>
      </c>
      <c r="JS3" s="298" t="s">
        <v>58</v>
      </c>
      <c r="JT3" s="298" t="s">
        <v>59</v>
      </c>
      <c r="JU3" s="298" t="s">
        <v>57</v>
      </c>
      <c r="JV3" s="298" t="s">
        <v>58</v>
      </c>
      <c r="JW3" s="298" t="s">
        <v>59</v>
      </c>
      <c r="JX3" s="298" t="s">
        <v>57</v>
      </c>
      <c r="JY3" s="298" t="s">
        <v>58</v>
      </c>
      <c r="JZ3" s="298" t="s">
        <v>59</v>
      </c>
      <c r="KA3" s="298" t="s">
        <v>57</v>
      </c>
      <c r="KB3" s="298" t="s">
        <v>58</v>
      </c>
      <c r="KC3" s="298" t="s">
        <v>59</v>
      </c>
      <c r="KD3" s="298" t="s">
        <v>57</v>
      </c>
      <c r="KE3" s="298" t="s">
        <v>58</v>
      </c>
      <c r="KF3" s="298" t="s">
        <v>59</v>
      </c>
      <c r="KG3" s="298" t="s">
        <v>57</v>
      </c>
      <c r="KH3" s="298" t="s">
        <v>58</v>
      </c>
      <c r="KI3" s="298" t="s">
        <v>59</v>
      </c>
      <c r="KJ3" s="298" t="s">
        <v>57</v>
      </c>
      <c r="KK3" s="298" t="s">
        <v>58</v>
      </c>
      <c r="KL3" s="298" t="s">
        <v>59</v>
      </c>
      <c r="KM3" s="298" t="s">
        <v>57</v>
      </c>
      <c r="KN3" s="298" t="s">
        <v>58</v>
      </c>
      <c r="KO3" s="298" t="s">
        <v>59</v>
      </c>
      <c r="KP3" s="298" t="s">
        <v>57</v>
      </c>
      <c r="KQ3" s="298" t="s">
        <v>58</v>
      </c>
      <c r="KR3" s="298" t="s">
        <v>59</v>
      </c>
      <c r="KS3" s="298" t="s">
        <v>57</v>
      </c>
      <c r="KT3" s="298" t="s">
        <v>58</v>
      </c>
      <c r="KU3" s="298" t="s">
        <v>59</v>
      </c>
      <c r="KV3" s="298"/>
      <c r="KW3" s="293" t="s">
        <v>57</v>
      </c>
      <c r="KX3" s="293" t="s">
        <v>58</v>
      </c>
      <c r="KY3" s="293" t="s">
        <v>59</v>
      </c>
      <c r="KZ3" s="293" t="s">
        <v>57</v>
      </c>
      <c r="LA3" s="299" t="s">
        <v>58</v>
      </c>
      <c r="LB3" s="299" t="s">
        <v>59</v>
      </c>
      <c r="LC3" s="293" t="s">
        <v>57</v>
      </c>
      <c r="LD3" s="299" t="s">
        <v>58</v>
      </c>
      <c r="LE3" s="299" t="s">
        <v>59</v>
      </c>
      <c r="LF3" s="293" t="s">
        <v>57</v>
      </c>
      <c r="LG3" s="299" t="s">
        <v>58</v>
      </c>
      <c r="LH3" s="299" t="s">
        <v>59</v>
      </c>
      <c r="LI3" s="293" t="s">
        <v>57</v>
      </c>
      <c r="LJ3" s="299" t="s">
        <v>58</v>
      </c>
      <c r="LK3" s="299" t="s">
        <v>59</v>
      </c>
      <c r="LL3" s="293" t="s">
        <v>57</v>
      </c>
      <c r="LM3" s="299" t="s">
        <v>58</v>
      </c>
      <c r="LN3" s="299" t="s">
        <v>59</v>
      </c>
      <c r="LO3" s="293" t="s">
        <v>57</v>
      </c>
      <c r="LP3" s="299" t="s">
        <v>58</v>
      </c>
      <c r="LQ3" s="299" t="s">
        <v>59</v>
      </c>
      <c r="LR3" s="293" t="s">
        <v>57</v>
      </c>
      <c r="LS3" s="299" t="s">
        <v>58</v>
      </c>
      <c r="LT3" s="299" t="s">
        <v>59</v>
      </c>
      <c r="LU3" s="293" t="s">
        <v>57</v>
      </c>
      <c r="LV3" s="299" t="s">
        <v>58</v>
      </c>
      <c r="LW3" s="299" t="s">
        <v>59</v>
      </c>
      <c r="LX3" s="293" t="s">
        <v>57</v>
      </c>
      <c r="LY3" s="299" t="s">
        <v>58</v>
      </c>
      <c r="LZ3" s="299" t="s">
        <v>59</v>
      </c>
      <c r="MA3" s="299"/>
      <c r="MB3" s="294" t="s">
        <v>57</v>
      </c>
      <c r="MC3" s="300" t="s">
        <v>58</v>
      </c>
      <c r="MD3" s="300" t="s">
        <v>59</v>
      </c>
      <c r="ME3" s="294" t="s">
        <v>57</v>
      </c>
      <c r="MF3" s="300" t="s">
        <v>58</v>
      </c>
      <c r="MG3" s="300" t="s">
        <v>59</v>
      </c>
      <c r="MH3" s="294" t="s">
        <v>57</v>
      </c>
      <c r="MI3" s="300" t="s">
        <v>58</v>
      </c>
      <c r="MJ3" s="300" t="s">
        <v>59</v>
      </c>
      <c r="MK3" s="294" t="s">
        <v>57</v>
      </c>
      <c r="ML3" s="300" t="s">
        <v>58</v>
      </c>
      <c r="MM3" s="300" t="s">
        <v>59</v>
      </c>
      <c r="MN3" s="294" t="s">
        <v>57</v>
      </c>
      <c r="MO3" s="300" t="s">
        <v>58</v>
      </c>
      <c r="MP3" s="300" t="s">
        <v>59</v>
      </c>
      <c r="MQ3" s="294" t="s">
        <v>57</v>
      </c>
      <c r="MR3" s="300" t="s">
        <v>58</v>
      </c>
      <c r="MS3" s="300" t="s">
        <v>59</v>
      </c>
      <c r="MT3" s="294" t="s">
        <v>57</v>
      </c>
      <c r="MU3" s="300" t="s">
        <v>58</v>
      </c>
      <c r="MV3" s="300" t="s">
        <v>59</v>
      </c>
      <c r="MW3" s="294" t="s">
        <v>57</v>
      </c>
      <c r="MX3" s="300" t="s">
        <v>58</v>
      </c>
      <c r="MY3" s="300" t="s">
        <v>59</v>
      </c>
      <c r="MZ3" s="294" t="s">
        <v>57</v>
      </c>
      <c r="NA3" s="300" t="s">
        <v>58</v>
      </c>
      <c r="NB3" s="300" t="s">
        <v>59</v>
      </c>
      <c r="NC3" s="294" t="s">
        <v>57</v>
      </c>
      <c r="ND3" s="300" t="s">
        <v>58</v>
      </c>
      <c r="NE3" s="300" t="s">
        <v>59</v>
      </c>
      <c r="NF3" s="300"/>
      <c r="NG3" s="294" t="s">
        <v>57</v>
      </c>
      <c r="NH3" s="300" t="s">
        <v>58</v>
      </c>
      <c r="NI3" s="300" t="s">
        <v>59</v>
      </c>
      <c r="NJ3" s="294" t="s">
        <v>57</v>
      </c>
      <c r="NK3" s="300" t="s">
        <v>58</v>
      </c>
      <c r="NL3" s="300" t="s">
        <v>59</v>
      </c>
      <c r="NM3" s="294" t="s">
        <v>57</v>
      </c>
      <c r="NN3" s="300" t="s">
        <v>58</v>
      </c>
      <c r="NO3" s="300" t="s">
        <v>59</v>
      </c>
      <c r="NP3" s="294" t="s">
        <v>57</v>
      </c>
      <c r="NQ3" s="300" t="s">
        <v>58</v>
      </c>
      <c r="NR3" s="300" t="s">
        <v>59</v>
      </c>
      <c r="NS3" s="294" t="s">
        <v>57</v>
      </c>
      <c r="NT3" s="300" t="s">
        <v>58</v>
      </c>
      <c r="NU3" s="300" t="s">
        <v>59</v>
      </c>
      <c r="NV3" s="294" t="s">
        <v>57</v>
      </c>
      <c r="NW3" s="300" t="s">
        <v>58</v>
      </c>
      <c r="NX3" s="300" t="s">
        <v>59</v>
      </c>
      <c r="NY3" s="294" t="s">
        <v>57</v>
      </c>
      <c r="NZ3" s="300" t="s">
        <v>58</v>
      </c>
      <c r="OA3" s="300" t="s">
        <v>59</v>
      </c>
      <c r="OB3" s="294" t="s">
        <v>57</v>
      </c>
      <c r="OC3" s="300" t="s">
        <v>58</v>
      </c>
      <c r="OD3" s="300" t="s">
        <v>59</v>
      </c>
      <c r="OE3" s="294" t="s">
        <v>57</v>
      </c>
      <c r="OF3" s="300" t="s">
        <v>58</v>
      </c>
      <c r="OG3" s="300" t="s">
        <v>59</v>
      </c>
      <c r="OH3" s="294" t="s">
        <v>57</v>
      </c>
      <c r="OI3" s="300" t="s">
        <v>58</v>
      </c>
      <c r="OJ3" s="300" t="s">
        <v>59</v>
      </c>
      <c r="OK3" s="300"/>
      <c r="OL3" s="294" t="s">
        <v>57</v>
      </c>
      <c r="OM3" s="300" t="s">
        <v>58</v>
      </c>
      <c r="ON3" s="300" t="s">
        <v>59</v>
      </c>
      <c r="OO3" s="294" t="s">
        <v>57</v>
      </c>
      <c r="OP3" s="300" t="s">
        <v>58</v>
      </c>
      <c r="OQ3" s="300" t="s">
        <v>59</v>
      </c>
      <c r="OR3" s="294" t="s">
        <v>57</v>
      </c>
      <c r="OS3" s="300" t="s">
        <v>58</v>
      </c>
      <c r="OT3" s="300" t="s">
        <v>59</v>
      </c>
      <c r="OU3" s="294" t="s">
        <v>57</v>
      </c>
      <c r="OV3" s="300" t="s">
        <v>58</v>
      </c>
      <c r="OW3" s="300" t="s">
        <v>59</v>
      </c>
      <c r="OX3" s="294" t="s">
        <v>57</v>
      </c>
      <c r="OY3" s="300" t="s">
        <v>58</v>
      </c>
      <c r="OZ3" s="300" t="s">
        <v>59</v>
      </c>
      <c r="PA3" s="294" t="s">
        <v>57</v>
      </c>
      <c r="PB3" s="300" t="s">
        <v>58</v>
      </c>
      <c r="PC3" s="300" t="s">
        <v>59</v>
      </c>
      <c r="PD3" s="294" t="s">
        <v>57</v>
      </c>
      <c r="PE3" s="300" t="s">
        <v>58</v>
      </c>
      <c r="PF3" s="300" t="s">
        <v>59</v>
      </c>
      <c r="PG3" s="294" t="s">
        <v>57</v>
      </c>
      <c r="PH3" s="300" t="s">
        <v>58</v>
      </c>
      <c r="PI3" s="300" t="s">
        <v>59</v>
      </c>
      <c r="PJ3" s="294" t="s">
        <v>57</v>
      </c>
      <c r="PK3" s="300" t="s">
        <v>58</v>
      </c>
      <c r="PL3" s="300" t="s">
        <v>59</v>
      </c>
      <c r="PM3" s="294" t="s">
        <v>57</v>
      </c>
      <c r="PN3" s="300" t="s">
        <v>58</v>
      </c>
      <c r="PO3" s="300" t="s">
        <v>59</v>
      </c>
      <c r="PQ3" s="294" t="s">
        <v>57</v>
      </c>
      <c r="PR3" s="300" t="s">
        <v>58</v>
      </c>
      <c r="PS3" s="300" t="s">
        <v>59</v>
      </c>
      <c r="PT3" s="294" t="s">
        <v>57</v>
      </c>
      <c r="PU3" s="300" t="s">
        <v>58</v>
      </c>
      <c r="PV3" s="300" t="s">
        <v>59</v>
      </c>
      <c r="PW3" s="294" t="s">
        <v>57</v>
      </c>
      <c r="PX3" s="300" t="s">
        <v>58</v>
      </c>
      <c r="PY3" s="300" t="s">
        <v>59</v>
      </c>
      <c r="PZ3" s="294" t="s">
        <v>57</v>
      </c>
      <c r="QA3" s="300" t="s">
        <v>58</v>
      </c>
      <c r="QB3" s="300" t="s">
        <v>59</v>
      </c>
      <c r="QC3" s="294" t="s">
        <v>57</v>
      </c>
      <c r="QD3" s="300" t="s">
        <v>58</v>
      </c>
      <c r="QE3" s="300" t="s">
        <v>59</v>
      </c>
      <c r="QF3" s="294" t="s">
        <v>57</v>
      </c>
      <c r="QG3" s="300" t="s">
        <v>58</v>
      </c>
      <c r="QH3" s="300" t="s">
        <v>59</v>
      </c>
      <c r="QI3" s="294" t="s">
        <v>57</v>
      </c>
      <c r="QJ3" s="300" t="s">
        <v>58</v>
      </c>
      <c r="QK3" s="300" t="s">
        <v>59</v>
      </c>
      <c r="QL3" s="294" t="s">
        <v>57</v>
      </c>
      <c r="QM3" s="300" t="s">
        <v>58</v>
      </c>
      <c r="QN3" s="300" t="s">
        <v>59</v>
      </c>
      <c r="QO3" s="294" t="s">
        <v>57</v>
      </c>
      <c r="QP3" s="300" t="s">
        <v>58</v>
      </c>
      <c r="QQ3" s="300" t="s">
        <v>59</v>
      </c>
      <c r="QR3" s="294" t="s">
        <v>57</v>
      </c>
      <c r="QS3" s="300" t="s">
        <v>58</v>
      </c>
      <c r="QT3" s="300" t="s">
        <v>59</v>
      </c>
      <c r="QU3" s="300"/>
      <c r="QV3" s="294" t="s">
        <v>57</v>
      </c>
      <c r="QW3" s="300" t="s">
        <v>58</v>
      </c>
      <c r="QX3" s="300" t="s">
        <v>59</v>
      </c>
      <c r="QY3" s="294" t="s">
        <v>57</v>
      </c>
      <c r="QZ3" s="300" t="s">
        <v>58</v>
      </c>
      <c r="RA3" s="300" t="s">
        <v>59</v>
      </c>
      <c r="RB3" s="294" t="s">
        <v>57</v>
      </c>
      <c r="RC3" s="300" t="s">
        <v>58</v>
      </c>
      <c r="RD3" s="300" t="s">
        <v>59</v>
      </c>
      <c r="RE3" s="294" t="s">
        <v>57</v>
      </c>
      <c r="RF3" s="300" t="s">
        <v>58</v>
      </c>
      <c r="RG3" s="300" t="s">
        <v>59</v>
      </c>
      <c r="RH3" s="294" t="s">
        <v>57</v>
      </c>
      <c r="RI3" s="300" t="s">
        <v>58</v>
      </c>
      <c r="RJ3" s="300" t="s">
        <v>59</v>
      </c>
      <c r="RK3" s="294" t="s">
        <v>57</v>
      </c>
      <c r="RL3" s="300" t="s">
        <v>58</v>
      </c>
      <c r="RM3" s="300" t="s">
        <v>59</v>
      </c>
      <c r="RN3" s="294" t="s">
        <v>57</v>
      </c>
      <c r="RO3" s="300" t="s">
        <v>58</v>
      </c>
      <c r="RP3" s="300" t="s">
        <v>59</v>
      </c>
      <c r="RQ3" s="294" t="s">
        <v>57</v>
      </c>
      <c r="RR3" s="300" t="s">
        <v>58</v>
      </c>
      <c r="RS3" s="300" t="s">
        <v>59</v>
      </c>
      <c r="RT3" s="294" t="s">
        <v>57</v>
      </c>
      <c r="RU3" s="300" t="s">
        <v>58</v>
      </c>
      <c r="RV3" s="300" t="s">
        <v>59</v>
      </c>
      <c r="RW3" s="294" t="s">
        <v>57</v>
      </c>
      <c r="RX3" s="300" t="s">
        <v>58</v>
      </c>
      <c r="RY3" s="300" t="s">
        <v>59</v>
      </c>
      <c r="RZ3" s="300"/>
      <c r="SA3" s="294" t="s">
        <v>57</v>
      </c>
      <c r="SB3" s="300" t="s">
        <v>58</v>
      </c>
      <c r="SC3" s="300" t="s">
        <v>59</v>
      </c>
      <c r="SD3" s="294" t="s">
        <v>57</v>
      </c>
      <c r="SE3" s="300" t="s">
        <v>58</v>
      </c>
      <c r="SF3" s="300" t="s">
        <v>59</v>
      </c>
      <c r="SG3" s="294" t="s">
        <v>57</v>
      </c>
      <c r="SH3" s="300" t="s">
        <v>58</v>
      </c>
      <c r="SI3" s="300" t="s">
        <v>59</v>
      </c>
      <c r="SJ3" s="294" t="s">
        <v>57</v>
      </c>
      <c r="SK3" s="300" t="s">
        <v>58</v>
      </c>
      <c r="SL3" s="300" t="s">
        <v>59</v>
      </c>
      <c r="SM3" s="294" t="s">
        <v>57</v>
      </c>
      <c r="SN3" s="300" t="s">
        <v>58</v>
      </c>
      <c r="SO3" s="300" t="s">
        <v>59</v>
      </c>
      <c r="SP3" s="294" t="s">
        <v>57</v>
      </c>
      <c r="SQ3" s="300" t="s">
        <v>58</v>
      </c>
      <c r="SR3" s="300" t="s">
        <v>59</v>
      </c>
      <c r="SS3" s="294" t="s">
        <v>57</v>
      </c>
      <c r="ST3" s="300" t="s">
        <v>58</v>
      </c>
      <c r="SU3" s="300" t="s">
        <v>59</v>
      </c>
      <c r="SV3" s="294" t="s">
        <v>57</v>
      </c>
      <c r="SW3" s="300" t="s">
        <v>58</v>
      </c>
      <c r="SX3" s="300" t="s">
        <v>59</v>
      </c>
      <c r="SY3" s="294" t="s">
        <v>57</v>
      </c>
      <c r="SZ3" s="300" t="s">
        <v>58</v>
      </c>
      <c r="TA3" s="300" t="s">
        <v>59</v>
      </c>
      <c r="TB3" s="294" t="s">
        <v>57</v>
      </c>
      <c r="TC3" s="300" t="s">
        <v>58</v>
      </c>
      <c r="TD3" s="300" t="s">
        <v>59</v>
      </c>
      <c r="TE3" s="289" t="s">
        <v>58</v>
      </c>
      <c r="TF3" s="289" t="s">
        <v>58</v>
      </c>
      <c r="TG3" s="289" t="s">
        <v>58</v>
      </c>
      <c r="TH3" s="289" t="s">
        <v>58</v>
      </c>
      <c r="TI3" s="289" t="s">
        <v>58</v>
      </c>
      <c r="TJ3" s="289" t="s">
        <v>58</v>
      </c>
      <c r="TK3" s="289" t="s">
        <v>58</v>
      </c>
      <c r="TL3" s="289" t="s">
        <v>58</v>
      </c>
      <c r="TM3" s="289" t="s">
        <v>58</v>
      </c>
      <c r="TN3" s="289" t="s">
        <v>58</v>
      </c>
      <c r="TO3" s="289" t="s">
        <v>58</v>
      </c>
      <c r="TP3" s="289" t="s">
        <v>58</v>
      </c>
      <c r="TQ3" s="289" t="s">
        <v>58</v>
      </c>
      <c r="TR3" s="289" t="s">
        <v>58</v>
      </c>
      <c r="TS3" s="289" t="s">
        <v>58</v>
      </c>
      <c r="TT3" s="289" t="s">
        <v>58</v>
      </c>
      <c r="TU3" s="289" t="s">
        <v>58</v>
      </c>
      <c r="TV3" s="289" t="s">
        <v>58</v>
      </c>
      <c r="TW3" s="289" t="s">
        <v>58</v>
      </c>
      <c r="TX3" s="289" t="s">
        <v>58</v>
      </c>
      <c r="TY3" s="289" t="s">
        <v>58</v>
      </c>
      <c r="TZ3" s="289" t="s">
        <v>58</v>
      </c>
      <c r="UA3" s="289" t="s">
        <v>58</v>
      </c>
      <c r="UB3" s="289" t="s">
        <v>58</v>
      </c>
      <c r="UC3" s="289" t="s">
        <v>58</v>
      </c>
      <c r="UD3" s="289" t="s">
        <v>58</v>
      </c>
      <c r="UE3" s="289" t="s">
        <v>58</v>
      </c>
      <c r="UF3" s="289" t="s">
        <v>58</v>
      </c>
      <c r="UG3" s="289" t="s">
        <v>58</v>
      </c>
    </row>
    <row r="4" spans="1:553" s="306" customFormat="1" ht="57">
      <c r="A4" s="303"/>
      <c r="B4" s="304"/>
      <c r="C4" s="305" t="str">
        <f t="shared" ref="C4:D4" si="0">C3&amp;C2&amp;$A$1</f>
        <v>БЦК0,01С подтверждением дохода</v>
      </c>
      <c r="D4" s="305" t="str">
        <f t="shared" si="0"/>
        <v>Алтын0,01С подтверждением дохода</v>
      </c>
      <c r="E4" s="305" t="str">
        <f t="shared" ref="E4" si="1">E3&amp;E2&amp;$A$1</f>
        <v>Фридом0,01С подтверждением дохода</v>
      </c>
      <c r="F4" s="305" t="str">
        <f t="shared" ref="F4" si="2">F3&amp;F2&amp;$A$1</f>
        <v>БЦК0,02С подтверждением дохода</v>
      </c>
      <c r="G4" s="305" t="str">
        <f t="shared" ref="G4:H4" si="3">G3&amp;G2&amp;$A$1</f>
        <v>Алтын0,02С подтверждением дохода</v>
      </c>
      <c r="H4" s="305" t="str">
        <f t="shared" si="3"/>
        <v>Фридом0,02С подтверждением дохода</v>
      </c>
      <c r="I4" s="305" t="str">
        <f t="shared" ref="I4" si="4">I3&amp;I2&amp;$A$1</f>
        <v>БЦК0,03С подтверждением дохода</v>
      </c>
      <c r="J4" s="305" t="str">
        <f t="shared" ref="J4" si="5">J3&amp;J2&amp;$A$1</f>
        <v>Алтын0,03С подтверждением дохода</v>
      </c>
      <c r="K4" s="305" t="str">
        <f t="shared" ref="K4:L4" si="6">K3&amp;K2&amp;$A$1</f>
        <v>Фридом0,03С подтверждением дохода</v>
      </c>
      <c r="L4" s="305" t="str">
        <f t="shared" si="6"/>
        <v>БЦК0,04С подтверждением дохода</v>
      </c>
      <c r="M4" s="305" t="str">
        <f t="shared" ref="M4" si="7">M3&amp;M2&amp;$A$1</f>
        <v>Алтын0,04С подтверждением дохода</v>
      </c>
      <c r="N4" s="305" t="str">
        <f t="shared" ref="N4" si="8">N3&amp;N2&amp;$A$1</f>
        <v>Фридом0,04С подтверждением дохода</v>
      </c>
      <c r="O4" s="305" t="str">
        <f t="shared" ref="O4:P4" si="9">O3&amp;O2&amp;$A$1</f>
        <v>БЦК0,05С подтверждением дохода</v>
      </c>
      <c r="P4" s="305" t="str">
        <f t="shared" si="9"/>
        <v>Алтын0,05С подтверждением дохода</v>
      </c>
      <c r="Q4" s="305" t="str">
        <f t="shared" ref="Q4" si="10">Q3&amp;Q2&amp;$A$1</f>
        <v>Фридом0,05С подтверждением дохода</v>
      </c>
      <c r="R4" s="305" t="str">
        <f t="shared" ref="R4" si="11">R3&amp;R2&amp;$A$1</f>
        <v>БЦК0,06С подтверждением дохода</v>
      </c>
      <c r="S4" s="305" t="str">
        <f t="shared" ref="S4:T4" si="12">S3&amp;S2&amp;$A$1</f>
        <v>Алтын0,06С подтверждением дохода</v>
      </c>
      <c r="T4" s="305" t="str">
        <f t="shared" si="12"/>
        <v>Фридом0,06С подтверждением дохода</v>
      </c>
      <c r="U4" s="305" t="str">
        <f t="shared" ref="U4" si="13">U3&amp;U2&amp;$A$1</f>
        <v>БЦК0,07С подтверждением дохода</v>
      </c>
      <c r="V4" s="305" t="str">
        <f t="shared" ref="V4" si="14">V3&amp;V2&amp;$A$1</f>
        <v>Алтын0,07С подтверждением дохода</v>
      </c>
      <c r="W4" s="305" t="str">
        <f t="shared" ref="W4:X4" si="15">W3&amp;W2&amp;$A$1</f>
        <v>Фридом0,07С подтверждением дохода</v>
      </c>
      <c r="X4" s="305" t="str">
        <f t="shared" si="15"/>
        <v>БЦК0,08С подтверждением дохода</v>
      </c>
      <c r="Y4" s="305" t="str">
        <f t="shared" ref="Y4" si="16">Y3&amp;Y2&amp;$A$1</f>
        <v>Алтын0,08С подтверждением дохода</v>
      </c>
      <c r="Z4" s="305" t="str">
        <f t="shared" ref="Z4" si="17">Z3&amp;Z2&amp;$A$1</f>
        <v>Фридом0,08С подтверждением дохода</v>
      </c>
      <c r="AA4" s="305" t="str">
        <f t="shared" ref="AA4:AB4" si="18">AA3&amp;AA2&amp;$A$1</f>
        <v>БЦК0,09С подтверждением дохода</v>
      </c>
      <c r="AB4" s="305" t="str">
        <f t="shared" si="18"/>
        <v>Алтын0,09С подтверждением дохода</v>
      </c>
      <c r="AC4" s="305" t="str">
        <f t="shared" ref="AC4" si="19">AC3&amp;AC2&amp;$A$1</f>
        <v>Фридом0,09С подтверждением дохода</v>
      </c>
      <c r="AD4" s="305" t="str">
        <f t="shared" ref="AD4" si="20">AD3&amp;AD2&amp;$A$1</f>
        <v>БЦК0,1С подтверждением дохода</v>
      </c>
      <c r="AE4" s="305" t="str">
        <f t="shared" ref="AE4:AF4" si="21">AE3&amp;AE2&amp;$A$1</f>
        <v>Алтын0,1С подтверждением дохода</v>
      </c>
      <c r="AF4" s="305" t="str">
        <f t="shared" si="21"/>
        <v>Фридом0,1С подтверждением дохода</v>
      </c>
      <c r="AG4" s="305" t="str">
        <f t="shared" ref="AG4" si="22">AG3&amp;AG2&amp;$A$1</f>
        <v>БЦК0,11С подтверждением дохода</v>
      </c>
      <c r="AH4" s="305" t="str">
        <f t="shared" ref="AH4" si="23">AH3&amp;AH2&amp;$A$1</f>
        <v>Алтын0,11С подтверждением дохода</v>
      </c>
      <c r="AI4" s="305" t="str">
        <f t="shared" ref="AI4:AJ4" si="24">AI3&amp;AI2&amp;$A$1</f>
        <v>Фридом0,11С подтверждением дохода</v>
      </c>
      <c r="AJ4" s="305" t="str">
        <f t="shared" si="24"/>
        <v>БЦК0,12С подтверждением дохода</v>
      </c>
      <c r="AK4" s="305" t="str">
        <f t="shared" ref="AK4" si="25">AK3&amp;AK2&amp;$A$1</f>
        <v>Алтын0,12С подтверждением дохода</v>
      </c>
      <c r="AL4" s="305" t="str">
        <f t="shared" ref="AL4" si="26">AL3&amp;AL2&amp;$A$1</f>
        <v>Фридом0,12С подтверждением дохода</v>
      </c>
      <c r="AM4" s="305" t="str">
        <f t="shared" ref="AM4:AN4" si="27">AM3&amp;AM2&amp;$A$1</f>
        <v>БЦК0,13С подтверждением дохода</v>
      </c>
      <c r="AN4" s="305" t="str">
        <f t="shared" si="27"/>
        <v>Алтын0,13С подтверждением дохода</v>
      </c>
      <c r="AO4" s="305" t="str">
        <f t="shared" ref="AO4" si="28">AO3&amp;AO2&amp;$A$1</f>
        <v>Фридом0,13С подтверждением дохода</v>
      </c>
      <c r="AP4" s="305" t="str">
        <f t="shared" ref="AP4" si="29">AP3&amp;AP2&amp;$A$1</f>
        <v>БЦК0,14С подтверждением дохода</v>
      </c>
      <c r="AQ4" s="305" t="str">
        <f t="shared" ref="AQ4:AR4" si="30">AQ3&amp;AQ2&amp;$A$1</f>
        <v>Алтын0,14С подтверждением дохода</v>
      </c>
      <c r="AR4" s="305" t="str">
        <f t="shared" si="30"/>
        <v>Фридом0,14С подтверждением дохода</v>
      </c>
      <c r="AS4" s="305" t="str">
        <f t="shared" ref="AS4" si="31">AS3&amp;AS2&amp;$A$1</f>
        <v>БЦК0,15С подтверждением дохода</v>
      </c>
      <c r="AT4" s="305" t="str">
        <f t="shared" ref="AT4" si="32">AT3&amp;AT2&amp;$A$1</f>
        <v>Алтын0,15С подтверждением дохода</v>
      </c>
      <c r="AU4" s="305" t="str">
        <f t="shared" ref="AU4:AV4" si="33">AU3&amp;AU2&amp;$A$1</f>
        <v>Фридом0,15С подтверждением дохода</v>
      </c>
      <c r="AV4" s="305" t="str">
        <f t="shared" si="33"/>
        <v>БЦК0,16С подтверждением дохода</v>
      </c>
      <c r="AW4" s="305" t="str">
        <f t="shared" ref="AW4" si="34">AW3&amp;AW2&amp;$A$1</f>
        <v>Алтын0,16С подтверждением дохода</v>
      </c>
      <c r="AX4" s="305" t="str">
        <f t="shared" ref="AX4" si="35">AX3&amp;AX2&amp;$A$1</f>
        <v>Фридом0,16С подтверждением дохода</v>
      </c>
      <c r="AY4" s="305" t="str">
        <f t="shared" ref="AY4:AZ4" si="36">AY3&amp;AY2&amp;$A$1</f>
        <v>БЦК0,17С подтверждением дохода</v>
      </c>
      <c r="AZ4" s="305" t="str">
        <f t="shared" si="36"/>
        <v>Алтын0,17С подтверждением дохода</v>
      </c>
      <c r="BA4" s="305" t="str">
        <f t="shared" ref="BA4" si="37">BA3&amp;BA2&amp;$A$1</f>
        <v>Фридом0,17С подтверждением дохода</v>
      </c>
      <c r="BB4" s="305" t="str">
        <f t="shared" ref="BB4" si="38">BB3&amp;BB2&amp;$A$1</f>
        <v>БЦК0,18С подтверждением дохода</v>
      </c>
      <c r="BC4" s="305" t="str">
        <f t="shared" ref="BC4:BD4" si="39">BC3&amp;BC2&amp;$A$1</f>
        <v>Алтын0,18С подтверждением дохода</v>
      </c>
      <c r="BD4" s="305" t="str">
        <f t="shared" si="39"/>
        <v>Фридом0,18С подтверждением дохода</v>
      </c>
      <c r="BE4" s="305" t="str">
        <f t="shared" ref="BE4:BG4" si="40">BE3&amp;BE2&amp;$A$1</f>
        <v>БЦК0,19С подтверждением дохода</v>
      </c>
      <c r="BF4" s="305" t="str">
        <f t="shared" si="40"/>
        <v>Алтын0,19С подтверждением дохода</v>
      </c>
      <c r="BG4" s="305" t="str">
        <f t="shared" si="40"/>
        <v>Фридом0,19С подтверждением дохода</v>
      </c>
      <c r="BH4" s="305"/>
      <c r="BI4" s="305" t="str">
        <f>BI3&amp;BI2&amp;$A$1</f>
        <v>БЦК0,2С подтверждением дохода</v>
      </c>
      <c r="BJ4" s="305" t="str">
        <f t="shared" ref="BJ4:HK4" si="41">BJ3&amp;BJ2&amp;$A$1</f>
        <v>Алтын0,2С подтверждением дохода</v>
      </c>
      <c r="BK4" s="305" t="str">
        <f t="shared" si="41"/>
        <v>Фридом0,2С подтверждением дохода</v>
      </c>
      <c r="BL4" s="305" t="str">
        <f t="shared" si="41"/>
        <v>БЦК0,21С подтверждением дохода</v>
      </c>
      <c r="BM4" s="305" t="str">
        <f t="shared" si="41"/>
        <v>Алтын0,21С подтверждением дохода</v>
      </c>
      <c r="BN4" s="305" t="str">
        <f t="shared" si="41"/>
        <v>Фридом0,21С подтверждением дохода</v>
      </c>
      <c r="BO4" s="305" t="str">
        <f t="shared" si="41"/>
        <v>БЦК0,22С подтверждением дохода</v>
      </c>
      <c r="BP4" s="305" t="str">
        <f t="shared" si="41"/>
        <v>Алтын0,22С подтверждением дохода</v>
      </c>
      <c r="BQ4" s="305" t="str">
        <f t="shared" si="41"/>
        <v>Фридом0,22С подтверждением дохода</v>
      </c>
      <c r="BR4" s="305" t="str">
        <f t="shared" si="41"/>
        <v>БЦК0,23С подтверждением дохода</v>
      </c>
      <c r="BS4" s="305" t="str">
        <f t="shared" si="41"/>
        <v>Алтын0,23С подтверждением дохода</v>
      </c>
      <c r="BT4" s="305" t="str">
        <f t="shared" si="41"/>
        <v>Фридом0,23С подтверждением дохода</v>
      </c>
      <c r="BU4" s="305" t="str">
        <f t="shared" si="41"/>
        <v>БЦК0,24С подтверждением дохода</v>
      </c>
      <c r="BV4" s="305" t="str">
        <f t="shared" si="41"/>
        <v>Алтын0,24С подтверждением дохода</v>
      </c>
      <c r="BW4" s="305" t="str">
        <f t="shared" si="41"/>
        <v>Фридом0,24С подтверждением дохода</v>
      </c>
      <c r="BX4" s="305" t="str">
        <f t="shared" si="41"/>
        <v>БЦК0,25С подтверждением дохода</v>
      </c>
      <c r="BY4" s="305" t="str">
        <f t="shared" si="41"/>
        <v>Алтын0,25С подтверждением дохода</v>
      </c>
      <c r="BZ4" s="305" t="str">
        <f t="shared" si="41"/>
        <v>Фридом0,25С подтверждением дохода</v>
      </c>
      <c r="CA4" s="305" t="str">
        <f t="shared" si="41"/>
        <v>БЦК0,26С подтверждением дохода</v>
      </c>
      <c r="CB4" s="305" t="str">
        <f t="shared" si="41"/>
        <v>Алтын0,26С подтверждением дохода</v>
      </c>
      <c r="CC4" s="305" t="str">
        <f t="shared" si="41"/>
        <v>Фридом0,26С подтверждением дохода</v>
      </c>
      <c r="CD4" s="305" t="str">
        <f t="shared" si="41"/>
        <v>БЦК0,27С подтверждением дохода</v>
      </c>
      <c r="CE4" s="305" t="str">
        <f t="shared" si="41"/>
        <v>Алтын0,27С подтверждением дохода</v>
      </c>
      <c r="CF4" s="305" t="str">
        <f t="shared" si="41"/>
        <v>Фридом0,27С подтверждением дохода</v>
      </c>
      <c r="CG4" s="305" t="str">
        <f t="shared" si="41"/>
        <v>БЦК0,28С подтверждением дохода</v>
      </c>
      <c r="CH4" s="305" t="str">
        <f t="shared" si="41"/>
        <v>Алтын0,28С подтверждением дохода</v>
      </c>
      <c r="CI4" s="305" t="str">
        <f t="shared" si="41"/>
        <v>Фридом0,28С подтверждением дохода</v>
      </c>
      <c r="CJ4" s="305" t="str">
        <f t="shared" si="41"/>
        <v>БЦК0,29С подтверждением дохода</v>
      </c>
      <c r="CK4" s="305" t="str">
        <f t="shared" si="41"/>
        <v>Алтын0,29С подтверждением дохода</v>
      </c>
      <c r="CL4" s="305" t="str">
        <f t="shared" si="41"/>
        <v>Фридом0,29С подтверждением дохода</v>
      </c>
      <c r="CM4" s="305"/>
      <c r="CN4" s="305" t="str">
        <f t="shared" si="41"/>
        <v>БЦК0,3С подтверждением дохода</v>
      </c>
      <c r="CO4" s="305" t="str">
        <f t="shared" si="41"/>
        <v>Алтын0,3С подтверждением дохода</v>
      </c>
      <c r="CP4" s="305" t="str">
        <f t="shared" si="41"/>
        <v>Фридом0,3С подтверждением дохода</v>
      </c>
      <c r="CQ4" s="305" t="str">
        <f t="shared" si="41"/>
        <v>БЦК0,31С подтверждением дохода</v>
      </c>
      <c r="CR4" s="305" t="str">
        <f t="shared" si="41"/>
        <v>Алтын0,31С подтверждением дохода</v>
      </c>
      <c r="CS4" s="305" t="str">
        <f t="shared" si="41"/>
        <v>Фридом0,31С подтверждением дохода</v>
      </c>
      <c r="CT4" s="305" t="str">
        <f t="shared" si="41"/>
        <v>БЦК0,32С подтверждением дохода</v>
      </c>
      <c r="CU4" s="305" t="str">
        <f t="shared" si="41"/>
        <v>Алтын0,32С подтверждением дохода</v>
      </c>
      <c r="CV4" s="305" t="str">
        <f t="shared" si="41"/>
        <v>Фридом0,32С подтверждением дохода</v>
      </c>
      <c r="CW4" s="305" t="str">
        <f t="shared" si="41"/>
        <v>БЦК0,33С подтверждением дохода</v>
      </c>
      <c r="CX4" s="305" t="str">
        <f t="shared" si="41"/>
        <v>Алтын0,33С подтверждением дохода</v>
      </c>
      <c r="CY4" s="305" t="str">
        <f t="shared" si="41"/>
        <v>Фридом0,33С подтверждением дохода</v>
      </c>
      <c r="CZ4" s="305" t="str">
        <f t="shared" si="41"/>
        <v>БЦК0,34С подтверждением дохода</v>
      </c>
      <c r="DA4" s="305" t="str">
        <f t="shared" si="41"/>
        <v>Алтын0,34С подтверждением дохода</v>
      </c>
      <c r="DB4" s="305" t="str">
        <f t="shared" si="41"/>
        <v>Фридом0,34С подтверждением дохода</v>
      </c>
      <c r="DC4" s="305" t="str">
        <f t="shared" si="41"/>
        <v>БЦК0,35С подтверждением дохода</v>
      </c>
      <c r="DD4" s="305" t="str">
        <f t="shared" si="41"/>
        <v>Алтын0,35С подтверждением дохода</v>
      </c>
      <c r="DE4" s="305" t="str">
        <f t="shared" si="41"/>
        <v>Фридом0,35С подтверждением дохода</v>
      </c>
      <c r="DF4" s="305" t="str">
        <f t="shared" si="41"/>
        <v>БЦК0,36С подтверждением дохода</v>
      </c>
      <c r="DG4" s="305" t="str">
        <f t="shared" si="41"/>
        <v>Алтын0,36С подтверждением дохода</v>
      </c>
      <c r="DH4" s="305" t="str">
        <f t="shared" si="41"/>
        <v>Фридом0,36С подтверждением дохода</v>
      </c>
      <c r="DI4" s="305" t="str">
        <f t="shared" si="41"/>
        <v>БЦК0,37С подтверждением дохода</v>
      </c>
      <c r="DJ4" s="305" t="str">
        <f t="shared" si="41"/>
        <v>Алтын0,37С подтверждением дохода</v>
      </c>
      <c r="DK4" s="305" t="str">
        <f t="shared" si="41"/>
        <v>Фридом0,37С подтверждением дохода</v>
      </c>
      <c r="DL4" s="305" t="str">
        <f t="shared" si="41"/>
        <v>БЦК0,38С подтверждением дохода</v>
      </c>
      <c r="DM4" s="305" t="str">
        <f t="shared" si="41"/>
        <v>Алтын0,38С подтверждением дохода</v>
      </c>
      <c r="DN4" s="305" t="str">
        <f t="shared" si="41"/>
        <v>Фридом0,38С подтверждением дохода</v>
      </c>
      <c r="DO4" s="305" t="str">
        <f t="shared" si="41"/>
        <v>БЦК0,39С подтверждением дохода</v>
      </c>
      <c r="DP4" s="305" t="str">
        <f t="shared" si="41"/>
        <v>Алтын0,39С подтверждением дохода</v>
      </c>
      <c r="DQ4" s="305" t="str">
        <f t="shared" si="41"/>
        <v>Фридом0,39С подтверждением дохода</v>
      </c>
      <c r="DR4" s="305"/>
      <c r="DS4" s="305" t="str">
        <f t="shared" si="41"/>
        <v>БЦК0,4С подтверждением дохода</v>
      </c>
      <c r="DT4" s="305" t="str">
        <f t="shared" si="41"/>
        <v>Алтын0,4С подтверждением дохода</v>
      </c>
      <c r="DU4" s="305" t="str">
        <f t="shared" si="41"/>
        <v>Фридом0,4С подтверждением дохода</v>
      </c>
      <c r="DV4" s="305" t="str">
        <f t="shared" si="41"/>
        <v>БЦК0,41С подтверждением дохода</v>
      </c>
      <c r="DW4" s="305" t="str">
        <f t="shared" si="41"/>
        <v>Алтын0,41С подтверждением дохода</v>
      </c>
      <c r="DX4" s="305" t="str">
        <f t="shared" si="41"/>
        <v>Фридом0,41С подтверждением дохода</v>
      </c>
      <c r="DY4" s="305" t="str">
        <f t="shared" si="41"/>
        <v>БЦК0,42С подтверждением дохода</v>
      </c>
      <c r="DZ4" s="305" t="str">
        <f t="shared" si="41"/>
        <v>Алтын0,42С подтверждением дохода</v>
      </c>
      <c r="EA4" s="305" t="str">
        <f t="shared" si="41"/>
        <v>Фридом0,42С подтверждением дохода</v>
      </c>
      <c r="EB4" s="305" t="str">
        <f t="shared" si="41"/>
        <v>БЦК0,43С подтверждением дохода</v>
      </c>
      <c r="EC4" s="305" t="str">
        <f t="shared" si="41"/>
        <v>Алтын0,43С подтверждением дохода</v>
      </c>
      <c r="ED4" s="305" t="str">
        <f t="shared" si="41"/>
        <v>Фридом0,43С подтверждением дохода</v>
      </c>
      <c r="EE4" s="305" t="str">
        <f t="shared" si="41"/>
        <v>БЦК0,44С подтверждением дохода</v>
      </c>
      <c r="EF4" s="305" t="str">
        <f t="shared" si="41"/>
        <v>Алтын0,44С подтверждением дохода</v>
      </c>
      <c r="EG4" s="305" t="str">
        <f t="shared" si="41"/>
        <v>Фридом0,44С подтверждением дохода</v>
      </c>
      <c r="EH4" s="305" t="str">
        <f t="shared" si="41"/>
        <v>БЦК0,45С подтверждением дохода</v>
      </c>
      <c r="EI4" s="305" t="str">
        <f t="shared" si="41"/>
        <v>Алтын0,45С подтверждением дохода</v>
      </c>
      <c r="EJ4" s="305" t="str">
        <f t="shared" si="41"/>
        <v>Фридом0,45С подтверждением дохода</v>
      </c>
      <c r="EK4" s="305" t="str">
        <f t="shared" si="41"/>
        <v>БЦК0,46С подтверждением дохода</v>
      </c>
      <c r="EL4" s="305" t="str">
        <f t="shared" si="41"/>
        <v>Алтын0,46С подтверждением дохода</v>
      </c>
      <c r="EM4" s="305" t="str">
        <f t="shared" si="41"/>
        <v>Фридом0,46С подтверждением дохода</v>
      </c>
      <c r="EN4" s="305" t="str">
        <f t="shared" si="41"/>
        <v>БЦК0,47С подтверждением дохода</v>
      </c>
      <c r="EO4" s="305" t="str">
        <f t="shared" si="41"/>
        <v>Алтын0,47С подтверждением дохода</v>
      </c>
      <c r="EP4" s="305" t="str">
        <f t="shared" si="41"/>
        <v>Фридом0,47С подтверждением дохода</v>
      </c>
      <c r="EQ4" s="305" t="str">
        <f t="shared" si="41"/>
        <v>БЦК0,48С подтверждением дохода</v>
      </c>
      <c r="ER4" s="305" t="str">
        <f t="shared" si="41"/>
        <v>Алтын0,48С подтверждением дохода</v>
      </c>
      <c r="ES4" s="305" t="str">
        <f t="shared" si="41"/>
        <v>Фридом0,48С подтверждением дохода</v>
      </c>
      <c r="ET4" s="305" t="str">
        <f t="shared" si="41"/>
        <v>БЦК0,49С подтверждением дохода</v>
      </c>
      <c r="EU4" s="305" t="str">
        <f t="shared" si="41"/>
        <v>Алтын0,49С подтверждением дохода</v>
      </c>
      <c r="EV4" s="305" t="str">
        <f t="shared" si="41"/>
        <v>Фридом0,49С подтверждением дохода</v>
      </c>
      <c r="EW4" s="305"/>
      <c r="EX4" s="305" t="str">
        <f t="shared" si="41"/>
        <v>БЦК0,5С подтверждением дохода</v>
      </c>
      <c r="EY4" s="305" t="str">
        <f t="shared" si="41"/>
        <v>Алтын0,5С подтверждением дохода</v>
      </c>
      <c r="EZ4" s="305" t="str">
        <f t="shared" si="41"/>
        <v>Фридом0,5С подтверждением дохода</v>
      </c>
      <c r="FA4" s="305" t="str">
        <f t="shared" si="41"/>
        <v>БЦК0,51С подтверждением дохода</v>
      </c>
      <c r="FB4" s="305" t="str">
        <f t="shared" si="41"/>
        <v>Алтын0,51С подтверждением дохода</v>
      </c>
      <c r="FC4" s="305" t="str">
        <f t="shared" si="41"/>
        <v>Фридом0,51С подтверждением дохода</v>
      </c>
      <c r="FD4" s="305" t="str">
        <f t="shared" si="41"/>
        <v>БЦК0,52С подтверждением дохода</v>
      </c>
      <c r="FE4" s="305" t="str">
        <f t="shared" si="41"/>
        <v>Алтын0,52С подтверждением дохода</v>
      </c>
      <c r="FF4" s="305" t="str">
        <f t="shared" si="41"/>
        <v>Фридом0,52С подтверждением дохода</v>
      </c>
      <c r="FG4" s="305" t="str">
        <f t="shared" si="41"/>
        <v>БЦК0,53С подтверждением дохода</v>
      </c>
      <c r="FH4" s="305" t="str">
        <f t="shared" si="41"/>
        <v>Алтын0,53С подтверждением дохода</v>
      </c>
      <c r="FI4" s="305" t="str">
        <f t="shared" si="41"/>
        <v>Фридом0,53С подтверждением дохода</v>
      </c>
      <c r="FJ4" s="305" t="str">
        <f t="shared" si="41"/>
        <v>БЦК0,54С подтверждением дохода</v>
      </c>
      <c r="FK4" s="305" t="str">
        <f t="shared" si="41"/>
        <v>Алтын0,54С подтверждением дохода</v>
      </c>
      <c r="FL4" s="305" t="str">
        <f t="shared" si="41"/>
        <v>Фридом0,54С подтверждением дохода</v>
      </c>
      <c r="FM4" s="305" t="str">
        <f t="shared" si="41"/>
        <v>БЦК0,55С подтверждением дохода</v>
      </c>
      <c r="FN4" s="305" t="str">
        <f t="shared" si="41"/>
        <v>Алтын0,55С подтверждением дохода</v>
      </c>
      <c r="FO4" s="305" t="str">
        <f t="shared" si="41"/>
        <v>Фридом0,55С подтверждением дохода</v>
      </c>
      <c r="FP4" s="305" t="str">
        <f t="shared" si="41"/>
        <v>БЦК0,56С подтверждением дохода</v>
      </c>
      <c r="FQ4" s="305" t="str">
        <f t="shared" si="41"/>
        <v>Алтын0,56С подтверждением дохода</v>
      </c>
      <c r="FR4" s="305" t="str">
        <f t="shared" si="41"/>
        <v>Фридом0,56С подтверждением дохода</v>
      </c>
      <c r="FS4" s="305" t="str">
        <f t="shared" si="41"/>
        <v>БЦК0,57С подтверждением дохода</v>
      </c>
      <c r="FT4" s="305" t="str">
        <f t="shared" si="41"/>
        <v>Алтын0,57С подтверждением дохода</v>
      </c>
      <c r="FU4" s="305" t="str">
        <f t="shared" si="41"/>
        <v>Фридом0,57С подтверждением дохода</v>
      </c>
      <c r="FV4" s="305" t="str">
        <f t="shared" si="41"/>
        <v>БЦК0,58С подтверждением дохода</v>
      </c>
      <c r="FW4" s="305" t="str">
        <f t="shared" si="41"/>
        <v>Алтын0,58С подтверждением дохода</v>
      </c>
      <c r="FX4" s="305" t="str">
        <f t="shared" si="41"/>
        <v>Фридом0,58С подтверждением дохода</v>
      </c>
      <c r="FY4" s="305" t="str">
        <f t="shared" si="41"/>
        <v>БЦК0,59С подтверждением дохода</v>
      </c>
      <c r="FZ4" s="305" t="str">
        <f t="shared" si="41"/>
        <v>Алтын0,59С подтверждением дохода</v>
      </c>
      <c r="GA4" s="305" t="str">
        <f t="shared" si="41"/>
        <v>Фридом0,59С подтверждением дохода</v>
      </c>
      <c r="GB4" s="305"/>
      <c r="GC4" s="305" t="str">
        <f t="shared" si="41"/>
        <v>БЦК0,6С подтверждением дохода</v>
      </c>
      <c r="GD4" s="305" t="str">
        <f t="shared" si="41"/>
        <v>Алтын0,6С подтверждением дохода</v>
      </c>
      <c r="GE4" s="305" t="str">
        <f t="shared" si="41"/>
        <v>Фридом0,6С подтверждением дохода</v>
      </c>
      <c r="GF4" s="305" t="str">
        <f t="shared" si="41"/>
        <v>БЦК0,61С подтверждением дохода</v>
      </c>
      <c r="GG4" s="305" t="str">
        <f t="shared" si="41"/>
        <v>Алтын0,61С подтверждением дохода</v>
      </c>
      <c r="GH4" s="305" t="str">
        <f t="shared" si="41"/>
        <v>Фридом0,61С подтверждением дохода</v>
      </c>
      <c r="GI4" s="305" t="str">
        <f t="shared" si="41"/>
        <v>БЦК0,62С подтверждением дохода</v>
      </c>
      <c r="GJ4" s="305" t="str">
        <f t="shared" si="41"/>
        <v>Алтын0,62С подтверждением дохода</v>
      </c>
      <c r="GK4" s="305" t="str">
        <f t="shared" si="41"/>
        <v>Фридом0,62С подтверждением дохода</v>
      </c>
      <c r="GL4" s="305" t="str">
        <f t="shared" si="41"/>
        <v>БЦК0,63С подтверждением дохода</v>
      </c>
      <c r="GM4" s="305" t="str">
        <f t="shared" si="41"/>
        <v>Алтын0,63С подтверждением дохода</v>
      </c>
      <c r="GN4" s="305" t="str">
        <f t="shared" si="41"/>
        <v>Фридом0,63С подтверждением дохода</v>
      </c>
      <c r="GO4" s="305" t="str">
        <f t="shared" si="41"/>
        <v>БЦК0,64С подтверждением дохода</v>
      </c>
      <c r="GP4" s="305" t="str">
        <f t="shared" si="41"/>
        <v>Алтын0,64С подтверждением дохода</v>
      </c>
      <c r="GQ4" s="305" t="str">
        <f t="shared" si="41"/>
        <v>Фридом0,64С подтверждением дохода</v>
      </c>
      <c r="GR4" s="305" t="str">
        <f t="shared" si="41"/>
        <v>БЦК0,65С подтверждением дохода</v>
      </c>
      <c r="GS4" s="305" t="str">
        <f t="shared" si="41"/>
        <v>Алтын0,65С подтверждением дохода</v>
      </c>
      <c r="GT4" s="305" t="str">
        <f t="shared" si="41"/>
        <v>Фридом0,65С подтверждением дохода</v>
      </c>
      <c r="GU4" s="305" t="str">
        <f t="shared" si="41"/>
        <v>БЦК0,66С подтверждением дохода</v>
      </c>
      <c r="GV4" s="305" t="str">
        <f t="shared" si="41"/>
        <v>Алтын0,66С подтверждением дохода</v>
      </c>
      <c r="GW4" s="305" t="str">
        <f t="shared" si="41"/>
        <v>Фридом0,66С подтверждением дохода</v>
      </c>
      <c r="GX4" s="305" t="str">
        <f t="shared" si="41"/>
        <v>БЦК0,67С подтверждением дохода</v>
      </c>
      <c r="GY4" s="305" t="str">
        <f t="shared" si="41"/>
        <v>Алтын0,67С подтверждением дохода</v>
      </c>
      <c r="GZ4" s="305" t="str">
        <f t="shared" si="41"/>
        <v>Фридом0,67С подтверждением дохода</v>
      </c>
      <c r="HA4" s="305" t="str">
        <f t="shared" si="41"/>
        <v>БЦК0,68С подтверждением дохода</v>
      </c>
      <c r="HB4" s="305" t="str">
        <f t="shared" si="41"/>
        <v>Алтын0,68С подтверждением дохода</v>
      </c>
      <c r="HC4" s="305" t="str">
        <f t="shared" si="41"/>
        <v>Фридом0,68С подтверждением дохода</v>
      </c>
      <c r="HD4" s="305" t="str">
        <f t="shared" si="41"/>
        <v>БЦК0,69С подтверждением дохода</v>
      </c>
      <c r="HE4" s="305" t="str">
        <f t="shared" si="41"/>
        <v>Алтын0,69С подтверждением дохода</v>
      </c>
      <c r="HF4" s="305" t="str">
        <f t="shared" si="41"/>
        <v>Фридом0,69С подтверждением дохода</v>
      </c>
      <c r="HG4" s="305"/>
      <c r="HH4" s="305" t="str">
        <f t="shared" si="41"/>
        <v>БЦК0,7С подтверждением дохода</v>
      </c>
      <c r="HI4" s="305" t="str">
        <f t="shared" si="41"/>
        <v>Алтын0,7С подтверждением дохода</v>
      </c>
      <c r="HJ4" s="305" t="str">
        <f t="shared" si="41"/>
        <v>Фридом0,7С подтверждением дохода</v>
      </c>
      <c r="HK4" s="305" t="str">
        <f t="shared" si="41"/>
        <v>БЦК0,71С подтверждением дохода</v>
      </c>
      <c r="HL4" s="305" t="str">
        <f t="shared" ref="HL4:JY4" si="42">HL3&amp;HL2&amp;$A$1</f>
        <v>Алтын0,71С подтверждением дохода</v>
      </c>
      <c r="HM4" s="305" t="str">
        <f t="shared" si="42"/>
        <v>Фридом0,71С подтверждением дохода</v>
      </c>
      <c r="HN4" s="305" t="str">
        <f t="shared" si="42"/>
        <v>БЦК0,72С подтверждением дохода</v>
      </c>
      <c r="HO4" s="305" t="str">
        <f t="shared" si="42"/>
        <v>Алтын0,72С подтверждением дохода</v>
      </c>
      <c r="HP4" s="305" t="str">
        <f t="shared" si="42"/>
        <v>Фридом0,72С подтверждением дохода</v>
      </c>
      <c r="HQ4" s="305" t="str">
        <f t="shared" si="42"/>
        <v>БЦК0,73С подтверждением дохода</v>
      </c>
      <c r="HR4" s="305" t="str">
        <f t="shared" si="42"/>
        <v>Алтын0,73С подтверждением дохода</v>
      </c>
      <c r="HS4" s="305" t="str">
        <f t="shared" si="42"/>
        <v>Фридом0,73С подтверждением дохода</v>
      </c>
      <c r="HT4" s="305" t="str">
        <f t="shared" si="42"/>
        <v>БЦК0,74С подтверждением дохода</v>
      </c>
      <c r="HU4" s="305" t="str">
        <f t="shared" si="42"/>
        <v>Алтын0,74С подтверждением дохода</v>
      </c>
      <c r="HV4" s="305" t="str">
        <f t="shared" si="42"/>
        <v>Фридом0,74С подтверждением дохода</v>
      </c>
      <c r="HW4" s="305" t="str">
        <f t="shared" si="42"/>
        <v>БЦК0,75С подтверждением дохода</v>
      </c>
      <c r="HX4" s="305" t="str">
        <f t="shared" si="42"/>
        <v>Алтын0,75С подтверждением дохода</v>
      </c>
      <c r="HY4" s="305" t="str">
        <f t="shared" si="42"/>
        <v>Фридом0,75С подтверждением дохода</v>
      </c>
      <c r="HZ4" s="305" t="str">
        <f t="shared" si="42"/>
        <v>БЦК0,76С подтверждением дохода</v>
      </c>
      <c r="IA4" s="305" t="str">
        <f t="shared" si="42"/>
        <v>Алтын0,76С подтверждением дохода</v>
      </c>
      <c r="IB4" s="305" t="str">
        <f t="shared" si="42"/>
        <v>Фридом0,76С подтверждением дохода</v>
      </c>
      <c r="IC4" s="305" t="str">
        <f t="shared" si="42"/>
        <v>БЦК0,77С подтверждением дохода</v>
      </c>
      <c r="ID4" s="305" t="str">
        <f t="shared" si="42"/>
        <v>Алтын0,77С подтверждением дохода</v>
      </c>
      <c r="IE4" s="305" t="str">
        <f t="shared" si="42"/>
        <v>Фридом0,77С подтверждением дохода</v>
      </c>
      <c r="IF4" s="305" t="str">
        <f t="shared" si="42"/>
        <v>БЦК0,78С подтверждением дохода</v>
      </c>
      <c r="IG4" s="305" t="str">
        <f t="shared" si="42"/>
        <v>Алтын0,78С подтверждением дохода</v>
      </c>
      <c r="IH4" s="305" t="str">
        <f t="shared" si="42"/>
        <v>Фридом0,78С подтверждением дохода</v>
      </c>
      <c r="II4" s="305" t="str">
        <f t="shared" si="42"/>
        <v>БЦК0,79С подтверждением дохода</v>
      </c>
      <c r="IJ4" s="305" t="str">
        <f t="shared" si="42"/>
        <v>Алтын0,79С подтверждением дохода</v>
      </c>
      <c r="IK4" s="305" t="str">
        <f t="shared" si="42"/>
        <v>Фридом0,79С подтверждением дохода</v>
      </c>
      <c r="IL4" s="305"/>
      <c r="IM4" s="305" t="str">
        <f t="shared" si="42"/>
        <v>БЦК0,8С подтверждением дохода</v>
      </c>
      <c r="IN4" s="305" t="str">
        <f t="shared" si="42"/>
        <v>Алтын0,8С подтверждением дохода</v>
      </c>
      <c r="IO4" s="305" t="str">
        <f t="shared" si="42"/>
        <v>Фридом0,8С подтверждением дохода</v>
      </c>
      <c r="IP4" s="305" t="str">
        <f t="shared" si="42"/>
        <v>БЦК0,81С подтверждением дохода</v>
      </c>
      <c r="IQ4" s="305" t="str">
        <f t="shared" si="42"/>
        <v>Алтын0,81С подтверждением дохода</v>
      </c>
      <c r="IR4" s="305" t="str">
        <f t="shared" si="42"/>
        <v>Фридом0,81С подтверждением дохода</v>
      </c>
      <c r="IS4" s="305" t="str">
        <f t="shared" si="42"/>
        <v>БЦК0,82С подтверждением дохода</v>
      </c>
      <c r="IT4" s="305" t="str">
        <f t="shared" si="42"/>
        <v>Алтын0,82С подтверждением дохода</v>
      </c>
      <c r="IU4" s="305" t="str">
        <f t="shared" si="42"/>
        <v>Фридом0,82С подтверждением дохода</v>
      </c>
      <c r="IV4" s="305" t="str">
        <f t="shared" si="42"/>
        <v>БЦК0,83С подтверждением дохода</v>
      </c>
      <c r="IW4" s="305" t="str">
        <f t="shared" si="42"/>
        <v>Алтын0,83С подтверждением дохода</v>
      </c>
      <c r="IX4" s="305" t="str">
        <f t="shared" si="42"/>
        <v>Фридом0,83С подтверждением дохода</v>
      </c>
      <c r="IY4" s="305" t="str">
        <f t="shared" si="42"/>
        <v>БЦК0,84С подтверждением дохода</v>
      </c>
      <c r="IZ4" s="305" t="str">
        <f t="shared" si="42"/>
        <v>Алтын0,84С подтверждением дохода</v>
      </c>
      <c r="JA4" s="305" t="str">
        <f t="shared" si="42"/>
        <v>Фридом0,84С подтверждением дохода</v>
      </c>
      <c r="JB4" s="305" t="str">
        <f t="shared" si="42"/>
        <v>БЦК0,85С подтверждением дохода</v>
      </c>
      <c r="JC4" s="305" t="str">
        <f t="shared" si="42"/>
        <v>Алтын0,85С подтверждением дохода</v>
      </c>
      <c r="JD4" s="305" t="str">
        <f t="shared" si="42"/>
        <v>Фридом0,85С подтверждением дохода</v>
      </c>
      <c r="JE4" s="305" t="str">
        <f t="shared" si="42"/>
        <v>БЦК0,86С подтверждением дохода</v>
      </c>
      <c r="JF4" s="305" t="str">
        <f t="shared" si="42"/>
        <v>Алтын0,86С подтверждением дохода</v>
      </c>
      <c r="JG4" s="305" t="str">
        <f t="shared" si="42"/>
        <v>Фридом0,86С подтверждением дохода</v>
      </c>
      <c r="JH4" s="305" t="str">
        <f t="shared" si="42"/>
        <v>БЦК0,87С подтверждением дохода</v>
      </c>
      <c r="JI4" s="305" t="str">
        <f t="shared" si="42"/>
        <v>Алтын0,87С подтверждением дохода</v>
      </c>
      <c r="JJ4" s="305" t="str">
        <f t="shared" si="42"/>
        <v>Фридом0,87С подтверждением дохода</v>
      </c>
      <c r="JK4" s="305" t="str">
        <f t="shared" si="42"/>
        <v>БЦК0,88С подтверждением дохода</v>
      </c>
      <c r="JL4" s="305" t="str">
        <f t="shared" si="42"/>
        <v>Алтын0,88С подтверждением дохода</v>
      </c>
      <c r="JM4" s="305" t="str">
        <f t="shared" si="42"/>
        <v>Фридом0,88С подтверждением дохода</v>
      </c>
      <c r="JN4" s="305" t="str">
        <f t="shared" si="42"/>
        <v>БЦК0,89С подтверждением дохода</v>
      </c>
      <c r="JO4" s="305" t="str">
        <f t="shared" si="42"/>
        <v>Алтын0,89С подтверждением дохода</v>
      </c>
      <c r="JP4" s="305" t="str">
        <f t="shared" si="42"/>
        <v>Фридом0,89С подтверждением дохода</v>
      </c>
      <c r="JQ4" s="305"/>
      <c r="JR4" s="305" t="str">
        <f t="shared" si="42"/>
        <v>БЦК0,9С подтверждением дохода</v>
      </c>
      <c r="JS4" s="305" t="str">
        <f t="shared" si="42"/>
        <v>Алтын0,9С подтверждением дохода</v>
      </c>
      <c r="JT4" s="305" t="str">
        <f t="shared" si="42"/>
        <v>Фридом0,9С подтверждением дохода</v>
      </c>
      <c r="JU4" s="305" t="str">
        <f t="shared" si="42"/>
        <v>БЦК0,91С подтверждением дохода</v>
      </c>
      <c r="JV4" s="305" t="str">
        <f t="shared" si="42"/>
        <v>Алтын0,91С подтверждением дохода</v>
      </c>
      <c r="JW4" s="305" t="str">
        <f t="shared" si="42"/>
        <v>Фридом0,91С подтверждением дохода</v>
      </c>
      <c r="JX4" s="305" t="str">
        <f t="shared" si="42"/>
        <v>БЦК0,92С подтверждением дохода</v>
      </c>
      <c r="JY4" s="305" t="str">
        <f t="shared" si="42"/>
        <v>Алтын0,92С подтверждением дохода</v>
      </c>
      <c r="JZ4" s="305" t="str">
        <f t="shared" ref="JZ4:KU4" si="43">JZ3&amp;JZ2&amp;$A$1</f>
        <v>Фридом0,92С подтверждением дохода</v>
      </c>
      <c r="KA4" s="305" t="str">
        <f t="shared" si="43"/>
        <v>БЦК0,93С подтверждением дохода</v>
      </c>
      <c r="KB4" s="305" t="str">
        <f t="shared" si="43"/>
        <v>Алтын0,93С подтверждением дохода</v>
      </c>
      <c r="KC4" s="305" t="str">
        <f t="shared" si="43"/>
        <v>Фридом0,93С подтверждением дохода</v>
      </c>
      <c r="KD4" s="305" t="str">
        <f t="shared" si="43"/>
        <v>БЦК0,94С подтверждением дохода</v>
      </c>
      <c r="KE4" s="305" t="str">
        <f t="shared" si="43"/>
        <v>Алтын0,94С подтверждением дохода</v>
      </c>
      <c r="KF4" s="305" t="str">
        <f t="shared" si="43"/>
        <v>Фридом0,94С подтверждением дохода</v>
      </c>
      <c r="KG4" s="305" t="str">
        <f t="shared" si="43"/>
        <v>БЦК0,95С подтверждением дохода</v>
      </c>
      <c r="KH4" s="305" t="str">
        <f t="shared" si="43"/>
        <v>Алтын0,95С подтверждением дохода</v>
      </c>
      <c r="KI4" s="305" t="str">
        <f t="shared" si="43"/>
        <v>Фридом0,95С подтверждением дохода</v>
      </c>
      <c r="KJ4" s="305" t="str">
        <f t="shared" si="43"/>
        <v>БЦК0,96С подтверждением дохода</v>
      </c>
      <c r="KK4" s="305" t="str">
        <f t="shared" si="43"/>
        <v>Алтын0,96С подтверждением дохода</v>
      </c>
      <c r="KL4" s="305" t="str">
        <f t="shared" si="43"/>
        <v>Фридом0,96С подтверждением дохода</v>
      </c>
      <c r="KM4" s="305" t="str">
        <f t="shared" si="43"/>
        <v>БЦК0,97С подтверждением дохода</v>
      </c>
      <c r="KN4" s="305" t="str">
        <f t="shared" si="43"/>
        <v>Алтын0,97С подтверждением дохода</v>
      </c>
      <c r="KO4" s="305" t="str">
        <f t="shared" si="43"/>
        <v>Фридом0,97С подтверждением дохода</v>
      </c>
      <c r="KP4" s="305" t="str">
        <f t="shared" si="43"/>
        <v>БЦК0,98С подтверждением дохода</v>
      </c>
      <c r="KQ4" s="305" t="str">
        <f t="shared" si="43"/>
        <v>Алтын0,98С подтверждением дохода</v>
      </c>
      <c r="KR4" s="305" t="str">
        <f t="shared" si="43"/>
        <v>Фридом0,98С подтверждением дохода</v>
      </c>
      <c r="KS4" s="305" t="str">
        <f t="shared" si="43"/>
        <v>БЦК0,99С подтверждением дохода</v>
      </c>
      <c r="KT4" s="305" t="str">
        <f t="shared" si="43"/>
        <v>Алтын0,99С подтверждением дохода</v>
      </c>
      <c r="KU4" s="305" t="str">
        <f t="shared" si="43"/>
        <v>Фридом0,99С подтверждением дохода</v>
      </c>
      <c r="KV4" s="305"/>
      <c r="KW4" s="305" t="str">
        <f t="shared" ref="KW4:MC4" si="44">KW3&amp;KW2&amp;$NN$1</f>
        <v>БЦК0,3Без подтверждения дохода</v>
      </c>
      <c r="KX4" s="305" t="str">
        <f t="shared" si="44"/>
        <v>Алтын0,3Без подтверждения дохода</v>
      </c>
      <c r="KY4" s="305" t="str">
        <f t="shared" si="44"/>
        <v>Фридом0,3Без подтверждения дохода</v>
      </c>
      <c r="KZ4" s="305" t="str">
        <f t="shared" si="44"/>
        <v>БЦК0,31Без подтверждения дохода</v>
      </c>
      <c r="LA4" s="305" t="str">
        <f t="shared" si="44"/>
        <v>Алтын0,31Без подтверждения дохода</v>
      </c>
      <c r="LB4" s="305" t="str">
        <f t="shared" si="44"/>
        <v>Фридом0,31Без подтверждения дохода</v>
      </c>
      <c r="LC4" s="305" t="str">
        <f t="shared" si="44"/>
        <v>БЦК0,32Без подтверждения дохода</v>
      </c>
      <c r="LD4" s="305" t="str">
        <f t="shared" si="44"/>
        <v>Алтын0,32Без подтверждения дохода</v>
      </c>
      <c r="LE4" s="305" t="str">
        <f t="shared" si="44"/>
        <v>Фридом0,32Без подтверждения дохода</v>
      </c>
      <c r="LF4" s="305" t="str">
        <f t="shared" si="44"/>
        <v>БЦК0,33Без подтверждения дохода</v>
      </c>
      <c r="LG4" s="305" t="str">
        <f t="shared" si="44"/>
        <v>Алтын0,33Без подтверждения дохода</v>
      </c>
      <c r="LH4" s="305" t="str">
        <f t="shared" si="44"/>
        <v>Фридом0,33Без подтверждения дохода</v>
      </c>
      <c r="LI4" s="305" t="str">
        <f t="shared" si="44"/>
        <v>БЦК0,34Без подтверждения дохода</v>
      </c>
      <c r="LJ4" s="305" t="str">
        <f t="shared" si="44"/>
        <v>Алтын0,34Без подтверждения дохода</v>
      </c>
      <c r="LK4" s="305" t="str">
        <f t="shared" si="44"/>
        <v>Фридом0,34Без подтверждения дохода</v>
      </c>
      <c r="LL4" s="305" t="str">
        <f t="shared" si="44"/>
        <v>БЦК0,35Без подтверждения дохода</v>
      </c>
      <c r="LM4" s="305" t="str">
        <f t="shared" si="44"/>
        <v>Алтын0,35Без подтверждения дохода</v>
      </c>
      <c r="LN4" s="305" t="str">
        <f t="shared" si="44"/>
        <v>Фридом0,35Без подтверждения дохода</v>
      </c>
      <c r="LO4" s="305" t="str">
        <f t="shared" si="44"/>
        <v>БЦК0,36Без подтверждения дохода</v>
      </c>
      <c r="LP4" s="305" t="str">
        <f t="shared" si="44"/>
        <v>Алтын0,36Без подтверждения дохода</v>
      </c>
      <c r="LQ4" s="305" t="str">
        <f t="shared" si="44"/>
        <v>Фридом0,36Без подтверждения дохода</v>
      </c>
      <c r="LR4" s="305" t="str">
        <f t="shared" si="44"/>
        <v>БЦК0,37Без подтверждения дохода</v>
      </c>
      <c r="LS4" s="305" t="str">
        <f t="shared" si="44"/>
        <v>Алтын0,37Без подтверждения дохода</v>
      </c>
      <c r="LT4" s="305" t="str">
        <f t="shared" si="44"/>
        <v>Фридом0,37Без подтверждения дохода</v>
      </c>
      <c r="LU4" s="305" t="str">
        <f t="shared" si="44"/>
        <v>БЦК0,38Без подтверждения дохода</v>
      </c>
      <c r="LV4" s="305" t="str">
        <f t="shared" si="44"/>
        <v>Алтын0,38Без подтверждения дохода</v>
      </c>
      <c r="LW4" s="305" t="str">
        <f t="shared" si="44"/>
        <v>Фридом0,38Без подтверждения дохода</v>
      </c>
      <c r="LX4" s="305" t="str">
        <f t="shared" si="44"/>
        <v>БЦК0,39Без подтверждения дохода</v>
      </c>
      <c r="LY4" s="305" t="str">
        <f t="shared" si="44"/>
        <v>Алтын0,39Без подтверждения дохода</v>
      </c>
      <c r="LZ4" s="305" t="str">
        <f t="shared" si="44"/>
        <v>Фридом0,39Без подтверждения дохода</v>
      </c>
      <c r="MA4" s="305"/>
      <c r="MB4" s="305" t="str">
        <f t="shared" si="44"/>
        <v>БЦК0,4Без подтверждения дохода</v>
      </c>
      <c r="MC4" s="305" t="str">
        <f t="shared" si="44"/>
        <v>Алтын0,4Без подтверждения дохода</v>
      </c>
      <c r="MD4" s="305" t="str">
        <f t="shared" ref="MD4:NJ4" si="45">MD3&amp;MD2&amp;$NN$1</f>
        <v>Фридом0,4Без подтверждения дохода</v>
      </c>
      <c r="ME4" s="305" t="str">
        <f t="shared" si="45"/>
        <v>БЦК0,41Без подтверждения дохода</v>
      </c>
      <c r="MF4" s="305" t="str">
        <f t="shared" si="45"/>
        <v>Алтын0,41Без подтверждения дохода</v>
      </c>
      <c r="MG4" s="305" t="str">
        <f t="shared" si="45"/>
        <v>Фридом0,41Без подтверждения дохода</v>
      </c>
      <c r="MH4" s="305" t="str">
        <f t="shared" si="45"/>
        <v>БЦК0,42Без подтверждения дохода</v>
      </c>
      <c r="MI4" s="305" t="str">
        <f t="shared" si="45"/>
        <v>Алтын0,42Без подтверждения дохода</v>
      </c>
      <c r="MJ4" s="305" t="str">
        <f t="shared" si="45"/>
        <v>Фридом0,42Без подтверждения дохода</v>
      </c>
      <c r="MK4" s="305" t="str">
        <f t="shared" si="45"/>
        <v>БЦК0,43Без подтверждения дохода</v>
      </c>
      <c r="ML4" s="305" t="str">
        <f t="shared" si="45"/>
        <v>Алтын0,43Без подтверждения дохода</v>
      </c>
      <c r="MM4" s="305" t="str">
        <f t="shared" si="45"/>
        <v>Фридом0,43Без подтверждения дохода</v>
      </c>
      <c r="MN4" s="305" t="str">
        <f t="shared" si="45"/>
        <v>БЦК0,44Без подтверждения дохода</v>
      </c>
      <c r="MO4" s="305" t="str">
        <f t="shared" si="45"/>
        <v>Алтын0,44Без подтверждения дохода</v>
      </c>
      <c r="MP4" s="305" t="str">
        <f t="shared" si="45"/>
        <v>Фридом0,44Без подтверждения дохода</v>
      </c>
      <c r="MQ4" s="305" t="str">
        <f t="shared" si="45"/>
        <v>БЦК0,45Без подтверждения дохода</v>
      </c>
      <c r="MR4" s="305" t="str">
        <f t="shared" si="45"/>
        <v>Алтын0,45Без подтверждения дохода</v>
      </c>
      <c r="MS4" s="305" t="str">
        <f t="shared" si="45"/>
        <v>Фридом0,45Без подтверждения дохода</v>
      </c>
      <c r="MT4" s="305" t="str">
        <f t="shared" si="45"/>
        <v>БЦК0,46Без подтверждения дохода</v>
      </c>
      <c r="MU4" s="305" t="str">
        <f t="shared" si="45"/>
        <v>Алтын0,46Без подтверждения дохода</v>
      </c>
      <c r="MV4" s="305" t="str">
        <f t="shared" si="45"/>
        <v>Фридом0,46Без подтверждения дохода</v>
      </c>
      <c r="MW4" s="305" t="str">
        <f t="shared" si="45"/>
        <v>БЦК0,47Без подтверждения дохода</v>
      </c>
      <c r="MX4" s="305" t="str">
        <f t="shared" si="45"/>
        <v>Алтын0,47Без подтверждения дохода</v>
      </c>
      <c r="MY4" s="305" t="str">
        <f t="shared" si="45"/>
        <v>Фридом0,47Без подтверждения дохода</v>
      </c>
      <c r="MZ4" s="305" t="str">
        <f t="shared" si="45"/>
        <v>БЦК0,48Без подтверждения дохода</v>
      </c>
      <c r="NA4" s="305" t="str">
        <f t="shared" si="45"/>
        <v>Алтын0,48Без подтверждения дохода</v>
      </c>
      <c r="NB4" s="305" t="str">
        <f t="shared" si="45"/>
        <v>Фридом0,48Без подтверждения дохода</v>
      </c>
      <c r="NC4" s="305" t="str">
        <f t="shared" si="45"/>
        <v>БЦК0,49Без подтверждения дохода</v>
      </c>
      <c r="ND4" s="305" t="str">
        <f t="shared" si="45"/>
        <v>Алтын0,49Без подтверждения дохода</v>
      </c>
      <c r="NE4" s="305" t="str">
        <f t="shared" si="45"/>
        <v>Фридом0,49Без подтверждения дохода</v>
      </c>
      <c r="NF4" s="305"/>
      <c r="NG4" s="305" t="str">
        <f t="shared" si="45"/>
        <v>БЦК0,5Без подтверждения дохода</v>
      </c>
      <c r="NH4" s="305" t="str">
        <f t="shared" si="45"/>
        <v>Алтын0,5Без подтверждения дохода</v>
      </c>
      <c r="NI4" s="305" t="str">
        <f t="shared" si="45"/>
        <v>Фридом0,5Без подтверждения дохода</v>
      </c>
      <c r="NJ4" s="305" t="str">
        <f t="shared" si="45"/>
        <v>БЦК0,51Без подтверждения дохода</v>
      </c>
      <c r="NK4" s="305" t="str">
        <f t="shared" ref="NK4:OE4" si="46">NK3&amp;NK2&amp;$NN$1</f>
        <v>Алтын0,51Без подтверждения дохода</v>
      </c>
      <c r="NL4" s="305" t="str">
        <f t="shared" si="46"/>
        <v>Фридом0,51Без подтверждения дохода</v>
      </c>
      <c r="NM4" s="305" t="str">
        <f t="shared" si="46"/>
        <v>БЦК0,52Без подтверждения дохода</v>
      </c>
      <c r="NN4" s="305" t="str">
        <f t="shared" si="46"/>
        <v>Алтын0,52Без подтверждения дохода</v>
      </c>
      <c r="NO4" s="305" t="str">
        <f t="shared" si="46"/>
        <v>Фридом0,52Без подтверждения дохода</v>
      </c>
      <c r="NP4" s="305" t="str">
        <f t="shared" si="46"/>
        <v>БЦК0,53Без подтверждения дохода</v>
      </c>
      <c r="NQ4" s="305" t="str">
        <f t="shared" si="46"/>
        <v>Алтын0,53Без подтверждения дохода</v>
      </c>
      <c r="NR4" s="305" t="str">
        <f t="shared" si="46"/>
        <v>Фридом0,53Без подтверждения дохода</v>
      </c>
      <c r="NS4" s="305" t="str">
        <f t="shared" si="46"/>
        <v>БЦК0,54Без подтверждения дохода</v>
      </c>
      <c r="NT4" s="305" t="str">
        <f t="shared" si="46"/>
        <v>Алтын0,54Без подтверждения дохода</v>
      </c>
      <c r="NU4" s="305" t="str">
        <f t="shared" si="46"/>
        <v>Фридом0,54Без подтверждения дохода</v>
      </c>
      <c r="NV4" s="305" t="str">
        <f t="shared" si="46"/>
        <v>БЦК0,55Без подтверждения дохода</v>
      </c>
      <c r="NW4" s="305" t="str">
        <f t="shared" si="46"/>
        <v>Алтын0,55Без подтверждения дохода</v>
      </c>
      <c r="NX4" s="305" t="str">
        <f t="shared" si="46"/>
        <v>Фридом0,55Без подтверждения дохода</v>
      </c>
      <c r="NY4" s="305" t="str">
        <f t="shared" si="46"/>
        <v>БЦК0,56Без подтверждения дохода</v>
      </c>
      <c r="NZ4" s="305" t="str">
        <f t="shared" si="46"/>
        <v>Алтын0,56Без подтверждения дохода</v>
      </c>
      <c r="OA4" s="305" t="str">
        <f t="shared" si="46"/>
        <v>Фридом0,56Без подтверждения дохода</v>
      </c>
      <c r="OB4" s="305" t="str">
        <f t="shared" si="46"/>
        <v>БЦК0,57Без подтверждения дохода</v>
      </c>
      <c r="OC4" s="305" t="str">
        <f t="shared" si="46"/>
        <v>Алтын0,57Без подтверждения дохода</v>
      </c>
      <c r="OD4" s="305" t="str">
        <f t="shared" si="46"/>
        <v>Фридом0,57Без подтверждения дохода</v>
      </c>
      <c r="OE4" s="305" t="str">
        <f t="shared" si="46"/>
        <v>БЦК0,58Без подтверждения дохода</v>
      </c>
      <c r="OF4" s="305" t="str">
        <f>OF3&amp;OF2&amp;$NN$1</f>
        <v>Алтын0,58Без подтверждения дохода</v>
      </c>
      <c r="OG4" s="305" t="str">
        <f>OG3&amp;OG2&amp;$NN$1</f>
        <v>Фридом0,58Без подтверждения дохода</v>
      </c>
      <c r="OH4" s="305" t="str">
        <f>OH3&amp;OH2&amp;$NN$1</f>
        <v>БЦК0,59Без подтверждения дохода</v>
      </c>
      <c r="OI4" s="305" t="str">
        <f>OI3&amp;OI2&amp;$NN$1</f>
        <v>Алтын0,59Без подтверждения дохода</v>
      </c>
      <c r="OJ4" s="305" t="str">
        <f>OJ3&amp;OJ2&amp;$NN$1</f>
        <v>Фридом0,59Без подтверждения дохода</v>
      </c>
      <c r="OK4" s="305"/>
      <c r="OL4" s="305" t="str">
        <f t="shared" ref="OL4:OQ4" si="47">OL3&amp;OL2&amp;$NN$1</f>
        <v>БЦК0,6Без подтверждения дохода</v>
      </c>
      <c r="OM4" s="305" t="str">
        <f t="shared" si="47"/>
        <v>Алтын0,6Без подтверждения дохода</v>
      </c>
      <c r="ON4" s="305" t="str">
        <f t="shared" si="47"/>
        <v>Фридом0,6Без подтверждения дохода</v>
      </c>
      <c r="OO4" s="305" t="str">
        <f t="shared" si="47"/>
        <v>БЦК0,61Без подтверждения дохода</v>
      </c>
      <c r="OP4" s="305" t="str">
        <f t="shared" si="47"/>
        <v>Алтын0,61Без подтверждения дохода</v>
      </c>
      <c r="OQ4" s="305" t="str">
        <f t="shared" si="47"/>
        <v>Фридом0,61Без подтверждения дохода</v>
      </c>
      <c r="OR4" s="305" t="str">
        <f t="shared" ref="OR4:PR4" si="48">OR3&amp;OR2&amp;$NN$1</f>
        <v>БЦК0,62Без подтверждения дохода</v>
      </c>
      <c r="OS4" s="305" t="str">
        <f t="shared" si="48"/>
        <v>Алтын0,62Без подтверждения дохода</v>
      </c>
      <c r="OT4" s="305" t="str">
        <f t="shared" si="48"/>
        <v>Фридом0,62Без подтверждения дохода</v>
      </c>
      <c r="OU4" s="305" t="str">
        <f t="shared" si="48"/>
        <v>БЦК0,63Без подтверждения дохода</v>
      </c>
      <c r="OV4" s="305" t="str">
        <f t="shared" si="48"/>
        <v>Алтын0,63Без подтверждения дохода</v>
      </c>
      <c r="OW4" s="305" t="str">
        <f t="shared" si="48"/>
        <v>Фридом0,63Без подтверждения дохода</v>
      </c>
      <c r="OX4" s="305" t="str">
        <f t="shared" si="48"/>
        <v>БЦК0,64Без подтверждения дохода</v>
      </c>
      <c r="OY4" s="305" t="str">
        <f t="shared" si="48"/>
        <v>Алтын0,64Без подтверждения дохода</v>
      </c>
      <c r="OZ4" s="305" t="str">
        <f t="shared" si="48"/>
        <v>Фридом0,64Без подтверждения дохода</v>
      </c>
      <c r="PA4" s="305" t="str">
        <f t="shared" si="48"/>
        <v>БЦК0,65Без подтверждения дохода</v>
      </c>
      <c r="PB4" s="305" t="str">
        <f t="shared" si="48"/>
        <v>Алтын0,65Без подтверждения дохода</v>
      </c>
      <c r="PC4" s="305" t="str">
        <f t="shared" si="48"/>
        <v>Фридом0,65Без подтверждения дохода</v>
      </c>
      <c r="PD4" s="305" t="str">
        <f t="shared" si="48"/>
        <v>БЦК0,66Без подтверждения дохода</v>
      </c>
      <c r="PE4" s="305" t="str">
        <f t="shared" si="48"/>
        <v>Алтын0,66Без подтверждения дохода</v>
      </c>
      <c r="PF4" s="305" t="str">
        <f t="shared" si="48"/>
        <v>Фридом0,66Без подтверждения дохода</v>
      </c>
      <c r="PG4" s="305" t="str">
        <f t="shared" si="48"/>
        <v>БЦК0,67Без подтверждения дохода</v>
      </c>
      <c r="PH4" s="305" t="str">
        <f t="shared" si="48"/>
        <v>Алтын0,67Без подтверждения дохода</v>
      </c>
      <c r="PI4" s="305" t="str">
        <f t="shared" si="48"/>
        <v>Фридом0,67Без подтверждения дохода</v>
      </c>
      <c r="PJ4" s="305" t="str">
        <f t="shared" si="48"/>
        <v>БЦК0,68Без подтверждения дохода</v>
      </c>
      <c r="PK4" s="305" t="str">
        <f t="shared" si="48"/>
        <v>Алтын0,68Без подтверждения дохода</v>
      </c>
      <c r="PL4" s="305" t="str">
        <f t="shared" si="48"/>
        <v>Фридом0,68Без подтверждения дохода</v>
      </c>
      <c r="PM4" s="305" t="str">
        <f t="shared" si="48"/>
        <v>БЦК0,69Без подтверждения дохода</v>
      </c>
      <c r="PN4" s="305" t="str">
        <f t="shared" si="48"/>
        <v>Алтын0,69Без подтверждения дохода</v>
      </c>
      <c r="PO4" s="305" t="str">
        <f t="shared" si="48"/>
        <v>Фридом0,69Без подтверждения дохода</v>
      </c>
      <c r="PQ4" s="305" t="str">
        <f>PQ3&amp;PQ2&amp;$NN$1</f>
        <v>БЦК0,7Без подтверждения дохода</v>
      </c>
      <c r="PR4" s="305" t="str">
        <f t="shared" si="48"/>
        <v>Алтын0,7Без подтверждения дохода</v>
      </c>
      <c r="PS4" s="305" t="str">
        <f t="shared" ref="PS4:SF4" si="49">PS3&amp;PS2&amp;$NN$1</f>
        <v>Фридом0,7Без подтверждения дохода</v>
      </c>
      <c r="PT4" s="305" t="str">
        <f t="shared" si="49"/>
        <v>БЦК0,71Без подтверждения дохода</v>
      </c>
      <c r="PU4" s="305" t="str">
        <f t="shared" si="49"/>
        <v>Алтын0,71Без подтверждения дохода</v>
      </c>
      <c r="PV4" s="305" t="str">
        <f t="shared" si="49"/>
        <v>Фридом0,71Без подтверждения дохода</v>
      </c>
      <c r="PW4" s="305" t="str">
        <f t="shared" si="49"/>
        <v>БЦК0,72Без подтверждения дохода</v>
      </c>
      <c r="PX4" s="305" t="str">
        <f t="shared" si="49"/>
        <v>Алтын0,72Без подтверждения дохода</v>
      </c>
      <c r="PY4" s="305" t="str">
        <f t="shared" si="49"/>
        <v>Фридом0,72Без подтверждения дохода</v>
      </c>
      <c r="PZ4" s="305" t="str">
        <f t="shared" si="49"/>
        <v>БЦК0,73Без подтверждения дохода</v>
      </c>
      <c r="QA4" s="305" t="str">
        <f t="shared" si="49"/>
        <v>Алтын0,73Без подтверждения дохода</v>
      </c>
      <c r="QB4" s="305" t="str">
        <f t="shared" si="49"/>
        <v>Фридом0,73Без подтверждения дохода</v>
      </c>
      <c r="QC4" s="305" t="str">
        <f t="shared" si="49"/>
        <v>БЦК0,74Без подтверждения дохода</v>
      </c>
      <c r="QD4" s="305" t="str">
        <f t="shared" si="49"/>
        <v>Алтын0,74Без подтверждения дохода</v>
      </c>
      <c r="QE4" s="305" t="str">
        <f t="shared" si="49"/>
        <v>Фридом0,74Без подтверждения дохода</v>
      </c>
      <c r="QF4" s="305" t="str">
        <f t="shared" si="49"/>
        <v>БЦК0,75Без подтверждения дохода</v>
      </c>
      <c r="QG4" s="305" t="str">
        <f t="shared" si="49"/>
        <v>Алтын0,75Без подтверждения дохода</v>
      </c>
      <c r="QH4" s="305" t="str">
        <f t="shared" si="49"/>
        <v>Фридом0,75Без подтверждения дохода</v>
      </c>
      <c r="QI4" s="305" t="str">
        <f t="shared" si="49"/>
        <v>БЦК0,76Без подтверждения дохода</v>
      </c>
      <c r="QJ4" s="305" t="str">
        <f t="shared" si="49"/>
        <v>Алтын0,76Без подтверждения дохода</v>
      </c>
      <c r="QK4" s="305" t="str">
        <f t="shared" si="49"/>
        <v>Фридом0,76Без подтверждения дохода</v>
      </c>
      <c r="QL4" s="305" t="str">
        <f t="shared" si="49"/>
        <v>БЦК0,77Без подтверждения дохода</v>
      </c>
      <c r="QM4" s="305" t="str">
        <f t="shared" si="49"/>
        <v>Алтын0,77Без подтверждения дохода</v>
      </c>
      <c r="QN4" s="305" t="str">
        <f t="shared" si="49"/>
        <v>Фридом0,77Без подтверждения дохода</v>
      </c>
      <c r="QO4" s="305" t="str">
        <f t="shared" si="49"/>
        <v>БЦК0,78Без подтверждения дохода</v>
      </c>
      <c r="QP4" s="305" t="str">
        <f t="shared" si="49"/>
        <v>Алтын0,78Без подтверждения дохода</v>
      </c>
      <c r="QQ4" s="305" t="str">
        <f t="shared" si="49"/>
        <v>Фридом0,78Без подтверждения дохода</v>
      </c>
      <c r="QR4" s="305" t="str">
        <f t="shared" si="49"/>
        <v>БЦК0,79Без подтверждения дохода</v>
      </c>
      <c r="QS4" s="305" t="str">
        <f t="shared" si="49"/>
        <v>Алтын0,79Без подтверждения дохода</v>
      </c>
      <c r="QT4" s="305" t="str">
        <f t="shared" si="49"/>
        <v>Фридом0,79Без подтверждения дохода</v>
      </c>
      <c r="QU4" s="305"/>
      <c r="QV4" s="305" t="str">
        <f t="shared" si="49"/>
        <v>БЦК0,8Без подтверждения дохода</v>
      </c>
      <c r="QW4" s="305" t="str">
        <f t="shared" si="49"/>
        <v>Алтын0,8Без подтверждения дохода</v>
      </c>
      <c r="QX4" s="305" t="str">
        <f t="shared" si="49"/>
        <v>Фридом0,8Без подтверждения дохода</v>
      </c>
      <c r="QY4" s="305" t="str">
        <f t="shared" si="49"/>
        <v>БЦК0,81Без подтверждения дохода</v>
      </c>
      <c r="QZ4" s="305" t="str">
        <f t="shared" si="49"/>
        <v>Алтын0,81Без подтверждения дохода</v>
      </c>
      <c r="RA4" s="305" t="str">
        <f t="shared" si="49"/>
        <v>Фридом0,81Без подтверждения дохода</v>
      </c>
      <c r="RB4" s="305" t="str">
        <f t="shared" si="49"/>
        <v>БЦК0,82Без подтверждения дохода</v>
      </c>
      <c r="RC4" s="305" t="str">
        <f t="shared" si="49"/>
        <v>Алтын0,82Без подтверждения дохода</v>
      </c>
      <c r="RD4" s="305" t="str">
        <f t="shared" si="49"/>
        <v>Фридом0,82Без подтверждения дохода</v>
      </c>
      <c r="RE4" s="305" t="str">
        <f t="shared" si="49"/>
        <v>БЦК0,83Без подтверждения дохода</v>
      </c>
      <c r="RF4" s="305" t="str">
        <f t="shared" si="49"/>
        <v>Алтын0,83Без подтверждения дохода</v>
      </c>
      <c r="RG4" s="305" t="str">
        <f t="shared" si="49"/>
        <v>Фридом0,83Без подтверждения дохода</v>
      </c>
      <c r="RH4" s="305" t="str">
        <f t="shared" si="49"/>
        <v>БЦК0,84Без подтверждения дохода</v>
      </c>
      <c r="RI4" s="305" t="str">
        <f t="shared" si="49"/>
        <v>Алтын0,84Без подтверждения дохода</v>
      </c>
      <c r="RJ4" s="305" t="str">
        <f t="shared" si="49"/>
        <v>Фридом0,84Без подтверждения дохода</v>
      </c>
      <c r="RK4" s="305" t="str">
        <f t="shared" si="49"/>
        <v>БЦК0,85Без подтверждения дохода</v>
      </c>
      <c r="RL4" s="305" t="str">
        <f t="shared" si="49"/>
        <v>Алтын0,85Без подтверждения дохода</v>
      </c>
      <c r="RM4" s="305" t="str">
        <f t="shared" si="49"/>
        <v>Фридом0,85Без подтверждения дохода</v>
      </c>
      <c r="RN4" s="305" t="str">
        <f t="shared" si="49"/>
        <v>БЦК0,86Без подтверждения дохода</v>
      </c>
      <c r="RO4" s="305" t="str">
        <f t="shared" si="49"/>
        <v>Алтын0,86Без подтверждения дохода</v>
      </c>
      <c r="RP4" s="305" t="str">
        <f t="shared" si="49"/>
        <v>Фридом0,86Без подтверждения дохода</v>
      </c>
      <c r="RQ4" s="305" t="str">
        <f t="shared" si="49"/>
        <v>БЦК0,87Без подтверждения дохода</v>
      </c>
      <c r="RR4" s="305" t="str">
        <f t="shared" si="49"/>
        <v>Алтын0,87Без подтверждения дохода</v>
      </c>
      <c r="RS4" s="305" t="str">
        <f t="shared" si="49"/>
        <v>Фридом0,87Без подтверждения дохода</v>
      </c>
      <c r="RT4" s="305" t="str">
        <f t="shared" si="49"/>
        <v>БЦК0,88Без подтверждения дохода</v>
      </c>
      <c r="RU4" s="305" t="str">
        <f t="shared" si="49"/>
        <v>Алтын0,88Без подтверждения дохода</v>
      </c>
      <c r="RV4" s="305" t="str">
        <f t="shared" si="49"/>
        <v>Фридом0,88Без подтверждения дохода</v>
      </c>
      <c r="RW4" s="305" t="str">
        <f t="shared" si="49"/>
        <v>БЦК0,89Без подтверждения дохода</v>
      </c>
      <c r="RX4" s="305" t="str">
        <f t="shared" si="49"/>
        <v>Алтын0,89Без подтверждения дохода</v>
      </c>
      <c r="RY4" s="305" t="str">
        <f t="shared" si="49"/>
        <v>Фридом0,89Без подтверждения дохода</v>
      </c>
      <c r="RZ4" s="305"/>
      <c r="SA4" s="305" t="str">
        <f t="shared" si="49"/>
        <v>БЦК0,9Без подтверждения дохода</v>
      </c>
      <c r="SB4" s="305" t="str">
        <f t="shared" si="49"/>
        <v>Алтын0,9Без подтверждения дохода</v>
      </c>
      <c r="SC4" s="305" t="str">
        <f t="shared" si="49"/>
        <v>Фридом0,9Без подтверждения дохода</v>
      </c>
      <c r="SD4" s="305" t="str">
        <f t="shared" si="49"/>
        <v>БЦК0,91Без подтверждения дохода</v>
      </c>
      <c r="SE4" s="305" t="str">
        <f t="shared" si="49"/>
        <v>Алтын0,91Без подтверждения дохода</v>
      </c>
      <c r="SF4" s="305" t="str">
        <f t="shared" si="49"/>
        <v>Фридом0,91Без подтверждения дохода</v>
      </c>
      <c r="SG4" s="305" t="str">
        <f t="shared" ref="SG4:UG4" si="50">SG3&amp;SG2&amp;$NN$1</f>
        <v>БЦК0,92Без подтверждения дохода</v>
      </c>
      <c r="SH4" s="305" t="str">
        <f t="shared" si="50"/>
        <v>Алтын0,92Без подтверждения дохода</v>
      </c>
      <c r="SI4" s="305" t="str">
        <f t="shared" si="50"/>
        <v>Фридом0,92Без подтверждения дохода</v>
      </c>
      <c r="SJ4" s="305" t="str">
        <f t="shared" si="50"/>
        <v>БЦК0,93Без подтверждения дохода</v>
      </c>
      <c r="SK4" s="305" t="str">
        <f t="shared" si="50"/>
        <v>Алтын0,93Без подтверждения дохода</v>
      </c>
      <c r="SL4" s="305" t="str">
        <f t="shared" si="50"/>
        <v>Фридом0,93Без подтверждения дохода</v>
      </c>
      <c r="SM4" s="305" t="str">
        <f t="shared" si="50"/>
        <v>БЦК0,94Без подтверждения дохода</v>
      </c>
      <c r="SN4" s="305" t="str">
        <f t="shared" si="50"/>
        <v>Алтын0,94Без подтверждения дохода</v>
      </c>
      <c r="SO4" s="305" t="str">
        <f t="shared" si="50"/>
        <v>Фридом0,94Без подтверждения дохода</v>
      </c>
      <c r="SP4" s="305" t="str">
        <f t="shared" si="50"/>
        <v>БЦК0,95Без подтверждения дохода</v>
      </c>
      <c r="SQ4" s="305" t="str">
        <f t="shared" si="50"/>
        <v>Алтын0,95Без подтверждения дохода</v>
      </c>
      <c r="SR4" s="305" t="str">
        <f t="shared" si="50"/>
        <v>Фридом0,95Без подтверждения дохода</v>
      </c>
      <c r="SS4" s="305" t="str">
        <f t="shared" si="50"/>
        <v>БЦК0,96Без подтверждения дохода</v>
      </c>
      <c r="ST4" s="305" t="str">
        <f t="shared" si="50"/>
        <v>Алтын0,96Без подтверждения дохода</v>
      </c>
      <c r="SU4" s="305" t="str">
        <f t="shared" si="50"/>
        <v>Фридом0,96Без подтверждения дохода</v>
      </c>
      <c r="SV4" s="305" t="str">
        <f t="shared" si="50"/>
        <v>БЦК0,97Без подтверждения дохода</v>
      </c>
      <c r="SW4" s="305" t="str">
        <f t="shared" si="50"/>
        <v>Алтын0,97Без подтверждения дохода</v>
      </c>
      <c r="SX4" s="305" t="str">
        <f t="shared" si="50"/>
        <v>Фридом0,97Без подтверждения дохода</v>
      </c>
      <c r="SY4" s="305" t="str">
        <f t="shared" si="50"/>
        <v>БЦК0,98Без подтверждения дохода</v>
      </c>
      <c r="SZ4" s="305" t="str">
        <f t="shared" si="50"/>
        <v>Алтын0,98Без подтверждения дохода</v>
      </c>
      <c r="TA4" s="305" t="str">
        <f t="shared" si="50"/>
        <v>Фридом0,98Без подтверждения дохода</v>
      </c>
      <c r="TB4" s="305" t="str">
        <f t="shared" si="50"/>
        <v>БЦК0,99Без подтверждения дохода</v>
      </c>
      <c r="TC4" s="305" t="str">
        <f t="shared" si="50"/>
        <v>Алтын0,99Без подтверждения дохода</v>
      </c>
      <c r="TD4" s="305" t="str">
        <f t="shared" si="50"/>
        <v>Фридом0,99Без подтверждения дохода</v>
      </c>
      <c r="TE4" s="305" t="str">
        <f t="shared" si="50"/>
        <v>Алтын0,01Без подтверждения дохода</v>
      </c>
      <c r="TF4" s="305" t="str">
        <f t="shared" si="50"/>
        <v>Алтын0,02Без подтверждения дохода</v>
      </c>
      <c r="TG4" s="305" t="str">
        <f t="shared" si="50"/>
        <v>Алтын0,03Без подтверждения дохода</v>
      </c>
      <c r="TH4" s="305" t="str">
        <f t="shared" si="50"/>
        <v>Алтын0,04Без подтверждения дохода</v>
      </c>
      <c r="TI4" s="305" t="str">
        <f t="shared" si="50"/>
        <v>Алтын0,05Без подтверждения дохода</v>
      </c>
      <c r="TJ4" s="305" t="str">
        <f t="shared" si="50"/>
        <v>Алтын0,06Без подтверждения дохода</v>
      </c>
      <c r="TK4" s="305" t="str">
        <f t="shared" si="50"/>
        <v>Алтын0,07Без подтверждения дохода</v>
      </c>
      <c r="TL4" s="305" t="str">
        <f t="shared" si="50"/>
        <v>Алтын0,08Без подтверждения дохода</v>
      </c>
      <c r="TM4" s="305" t="str">
        <f t="shared" si="50"/>
        <v>Алтын0,09Без подтверждения дохода</v>
      </c>
      <c r="TN4" s="305" t="str">
        <f t="shared" si="50"/>
        <v>Алтын0,1Без подтверждения дохода</v>
      </c>
      <c r="TO4" s="305" t="str">
        <f t="shared" si="50"/>
        <v>Алтын0,11Без подтверждения дохода</v>
      </c>
      <c r="TP4" s="305" t="str">
        <f t="shared" si="50"/>
        <v>Алтын0,12Без подтверждения дохода</v>
      </c>
      <c r="TQ4" s="305" t="str">
        <f t="shared" si="50"/>
        <v>Алтын0,13Без подтверждения дохода</v>
      </c>
      <c r="TR4" s="305" t="str">
        <f t="shared" si="50"/>
        <v>Алтын0,14Без подтверждения дохода</v>
      </c>
      <c r="TS4" s="305" t="str">
        <f t="shared" si="50"/>
        <v>Алтын0,15Без подтверждения дохода</v>
      </c>
      <c r="TT4" s="305" t="str">
        <f t="shared" si="50"/>
        <v>Алтын0,16Без подтверждения дохода</v>
      </c>
      <c r="TU4" s="305" t="str">
        <f t="shared" si="50"/>
        <v>Алтын0,17Без подтверждения дохода</v>
      </c>
      <c r="TV4" s="305" t="str">
        <f t="shared" si="50"/>
        <v>Алтын0,18Без подтверждения дохода</v>
      </c>
      <c r="TW4" s="305" t="str">
        <f t="shared" si="50"/>
        <v>Алтын0,19Без подтверждения дохода</v>
      </c>
      <c r="TX4" s="305" t="str">
        <f t="shared" si="50"/>
        <v>Алтын0,2Без подтверждения дохода</v>
      </c>
      <c r="TY4" s="305" t="str">
        <f t="shared" si="50"/>
        <v>Алтын0,21Без подтверждения дохода</v>
      </c>
      <c r="TZ4" s="305" t="str">
        <f t="shared" si="50"/>
        <v>Алтын0,22Без подтверждения дохода</v>
      </c>
      <c r="UA4" s="305" t="str">
        <f t="shared" si="50"/>
        <v>Алтын0,23Без подтверждения дохода</v>
      </c>
      <c r="UB4" s="305" t="str">
        <f t="shared" si="50"/>
        <v>Алтын0,24Без подтверждения дохода</v>
      </c>
      <c r="UC4" s="305" t="str">
        <f t="shared" si="50"/>
        <v>Алтын0,25Без подтверждения дохода</v>
      </c>
      <c r="UD4" s="305" t="str">
        <f t="shared" si="50"/>
        <v>Алтын0,26Без подтверждения дохода</v>
      </c>
      <c r="UE4" s="305" t="str">
        <f t="shared" si="50"/>
        <v>Алтын0,27Без подтверждения дохода</v>
      </c>
      <c r="UF4" s="305" t="str">
        <f t="shared" si="50"/>
        <v>Алтын0,28Без подтверждения дохода</v>
      </c>
      <c r="UG4" s="305" t="str">
        <f t="shared" si="50"/>
        <v>Алтын0,29Без подтверждения дохода</v>
      </c>
    </row>
    <row r="5" spans="1:553" s="306" customFormat="1">
      <c r="A5" s="303"/>
      <c r="B5" s="304"/>
      <c r="C5" s="304">
        <v>1</v>
      </c>
      <c r="D5" s="304">
        <v>2</v>
      </c>
      <c r="E5" s="304">
        <v>3</v>
      </c>
      <c r="F5" s="304">
        <v>4</v>
      </c>
      <c r="G5" s="304">
        <v>5</v>
      </c>
      <c r="H5" s="304">
        <v>6</v>
      </c>
      <c r="I5" s="304">
        <v>7</v>
      </c>
      <c r="J5" s="304">
        <v>8</v>
      </c>
      <c r="K5" s="304">
        <v>9</v>
      </c>
      <c r="L5" s="304">
        <v>10</v>
      </c>
      <c r="M5" s="304">
        <v>11</v>
      </c>
      <c r="N5" s="304">
        <v>12</v>
      </c>
      <c r="O5" s="304">
        <v>13</v>
      </c>
      <c r="P5" s="304">
        <v>14</v>
      </c>
      <c r="Q5" s="304">
        <v>15</v>
      </c>
      <c r="R5" s="304">
        <v>16</v>
      </c>
      <c r="S5" s="304">
        <v>17</v>
      </c>
      <c r="T5" s="304">
        <v>18</v>
      </c>
      <c r="U5" s="304">
        <v>19</v>
      </c>
      <c r="V5" s="304">
        <v>20</v>
      </c>
      <c r="W5" s="304">
        <v>21</v>
      </c>
      <c r="X5" s="304">
        <v>22</v>
      </c>
      <c r="Y5" s="304">
        <v>23</v>
      </c>
      <c r="Z5" s="304">
        <v>24</v>
      </c>
      <c r="AA5" s="304">
        <v>25</v>
      </c>
      <c r="AB5" s="304">
        <v>26</v>
      </c>
      <c r="AC5" s="304">
        <v>27</v>
      </c>
      <c r="AD5" s="304">
        <v>28</v>
      </c>
      <c r="AE5" s="304">
        <v>29</v>
      </c>
      <c r="AF5" s="304">
        <v>30</v>
      </c>
      <c r="AG5" s="304">
        <v>31</v>
      </c>
      <c r="AH5" s="304">
        <v>32</v>
      </c>
      <c r="AI5" s="304">
        <v>33</v>
      </c>
      <c r="AJ5" s="304">
        <v>34</v>
      </c>
      <c r="AK5" s="304">
        <v>35</v>
      </c>
      <c r="AL5" s="304">
        <v>36</v>
      </c>
      <c r="AM5" s="304">
        <v>37</v>
      </c>
      <c r="AN5" s="304">
        <v>38</v>
      </c>
      <c r="AO5" s="304">
        <v>39</v>
      </c>
      <c r="AP5" s="304">
        <v>40</v>
      </c>
      <c r="AQ5" s="304">
        <v>41</v>
      </c>
      <c r="AR5" s="304">
        <v>42</v>
      </c>
      <c r="AS5" s="304">
        <v>43</v>
      </c>
      <c r="AT5" s="304">
        <v>44</v>
      </c>
      <c r="AU5" s="304">
        <v>45</v>
      </c>
      <c r="AV5" s="304">
        <v>46</v>
      </c>
      <c r="AW5" s="304">
        <v>47</v>
      </c>
      <c r="AX5" s="304">
        <v>48</v>
      </c>
      <c r="AY5" s="304">
        <v>49</v>
      </c>
      <c r="AZ5" s="304">
        <v>50</v>
      </c>
      <c r="BA5" s="304">
        <v>51</v>
      </c>
      <c r="BB5" s="304">
        <v>52</v>
      </c>
      <c r="BC5" s="304">
        <v>53</v>
      </c>
      <c r="BD5" s="304">
        <v>54</v>
      </c>
      <c r="BE5" s="304">
        <v>55</v>
      </c>
      <c r="BF5" s="304">
        <v>56</v>
      </c>
      <c r="BG5" s="304">
        <v>57</v>
      </c>
      <c r="BH5" s="304">
        <v>58</v>
      </c>
      <c r="BI5" s="304">
        <v>59</v>
      </c>
      <c r="BJ5" s="304">
        <v>60</v>
      </c>
      <c r="BK5" s="304">
        <v>61</v>
      </c>
      <c r="BL5" s="304">
        <v>62</v>
      </c>
      <c r="BM5" s="304">
        <v>63</v>
      </c>
      <c r="BN5" s="304">
        <v>64</v>
      </c>
      <c r="BO5" s="304">
        <v>65</v>
      </c>
      <c r="BP5" s="304">
        <v>66</v>
      </c>
      <c r="BQ5" s="304">
        <v>67</v>
      </c>
      <c r="BR5" s="304">
        <v>68</v>
      </c>
      <c r="BS5" s="304">
        <v>69</v>
      </c>
      <c r="BT5" s="304">
        <v>70</v>
      </c>
      <c r="BU5" s="304">
        <v>71</v>
      </c>
      <c r="BV5" s="304">
        <v>72</v>
      </c>
      <c r="BW5" s="304">
        <v>73</v>
      </c>
      <c r="BX5" s="304">
        <v>74</v>
      </c>
      <c r="BY5" s="304">
        <v>75</v>
      </c>
      <c r="BZ5" s="304">
        <v>76</v>
      </c>
      <c r="CA5" s="304">
        <v>77</v>
      </c>
      <c r="CB5" s="304">
        <v>78</v>
      </c>
      <c r="CC5" s="304">
        <v>79</v>
      </c>
      <c r="CD5" s="304">
        <v>80</v>
      </c>
      <c r="CE5" s="304">
        <v>81</v>
      </c>
      <c r="CF5" s="304">
        <v>82</v>
      </c>
      <c r="CG5" s="304">
        <v>83</v>
      </c>
      <c r="CH5" s="304">
        <v>84</v>
      </c>
      <c r="CI5" s="304">
        <v>85</v>
      </c>
      <c r="CJ5" s="304">
        <v>86</v>
      </c>
      <c r="CK5" s="304">
        <v>87</v>
      </c>
      <c r="CL5" s="304">
        <v>88</v>
      </c>
      <c r="CM5" s="304">
        <v>89</v>
      </c>
      <c r="CN5" s="304">
        <v>90</v>
      </c>
      <c r="CO5" s="304">
        <v>91</v>
      </c>
      <c r="CP5" s="304">
        <v>92</v>
      </c>
      <c r="CQ5" s="304">
        <v>93</v>
      </c>
      <c r="CR5" s="304">
        <v>94</v>
      </c>
      <c r="CS5" s="304">
        <v>95</v>
      </c>
      <c r="CT5" s="304">
        <v>96</v>
      </c>
      <c r="CU5" s="304">
        <v>97</v>
      </c>
      <c r="CV5" s="304">
        <v>98</v>
      </c>
      <c r="CW5" s="304">
        <v>99</v>
      </c>
      <c r="CX5" s="304">
        <v>100</v>
      </c>
      <c r="CY5" s="304">
        <v>101</v>
      </c>
      <c r="CZ5" s="304">
        <v>102</v>
      </c>
      <c r="DA5" s="304">
        <v>103</v>
      </c>
      <c r="DB5" s="304">
        <v>104</v>
      </c>
      <c r="DC5" s="304">
        <v>105</v>
      </c>
      <c r="DD5" s="304">
        <v>106</v>
      </c>
      <c r="DE5" s="304">
        <v>107</v>
      </c>
      <c r="DF5" s="304">
        <v>108</v>
      </c>
      <c r="DG5" s="304">
        <v>109</v>
      </c>
      <c r="DH5" s="304">
        <v>110</v>
      </c>
      <c r="DI5" s="304">
        <v>111</v>
      </c>
      <c r="DJ5" s="304">
        <v>112</v>
      </c>
      <c r="DK5" s="304">
        <v>113</v>
      </c>
      <c r="DL5" s="304">
        <v>114</v>
      </c>
      <c r="DM5" s="304">
        <v>115</v>
      </c>
      <c r="DN5" s="304">
        <v>116</v>
      </c>
      <c r="DO5" s="304">
        <v>117</v>
      </c>
      <c r="DP5" s="304">
        <v>118</v>
      </c>
      <c r="DQ5" s="304">
        <v>119</v>
      </c>
      <c r="DR5" s="304">
        <v>120</v>
      </c>
      <c r="DS5" s="304">
        <v>121</v>
      </c>
      <c r="DT5" s="304">
        <v>122</v>
      </c>
      <c r="DU5" s="304">
        <v>123</v>
      </c>
      <c r="DV5" s="304">
        <v>124</v>
      </c>
      <c r="DW5" s="304">
        <v>125</v>
      </c>
      <c r="DX5" s="304">
        <v>126</v>
      </c>
      <c r="DY5" s="304">
        <v>127</v>
      </c>
      <c r="DZ5" s="304">
        <v>128</v>
      </c>
      <c r="EA5" s="304">
        <v>129</v>
      </c>
      <c r="EB5" s="304">
        <v>130</v>
      </c>
      <c r="EC5" s="304">
        <v>131</v>
      </c>
      <c r="ED5" s="304">
        <v>132</v>
      </c>
      <c r="EE5" s="304">
        <v>133</v>
      </c>
      <c r="EF5" s="304">
        <v>134</v>
      </c>
      <c r="EG5" s="304">
        <v>135</v>
      </c>
      <c r="EH5" s="304">
        <v>136</v>
      </c>
      <c r="EI5" s="304">
        <v>137</v>
      </c>
      <c r="EJ5" s="304">
        <v>138</v>
      </c>
      <c r="EK5" s="304">
        <v>139</v>
      </c>
      <c r="EL5" s="304">
        <v>140</v>
      </c>
      <c r="EM5" s="304">
        <v>141</v>
      </c>
      <c r="EN5" s="304">
        <v>142</v>
      </c>
      <c r="EO5" s="304">
        <v>143</v>
      </c>
      <c r="EP5" s="304">
        <v>144</v>
      </c>
      <c r="EQ5" s="304">
        <v>145</v>
      </c>
      <c r="ER5" s="304">
        <v>146</v>
      </c>
      <c r="ES5" s="304">
        <v>147</v>
      </c>
      <c r="ET5" s="304">
        <v>148</v>
      </c>
      <c r="EU5" s="304">
        <v>149</v>
      </c>
      <c r="EV5" s="304">
        <v>150</v>
      </c>
      <c r="EW5" s="304">
        <v>151</v>
      </c>
      <c r="EX5" s="304">
        <v>152</v>
      </c>
      <c r="EY5" s="304">
        <v>153</v>
      </c>
      <c r="EZ5" s="304">
        <v>154</v>
      </c>
      <c r="FA5" s="304">
        <v>155</v>
      </c>
      <c r="FB5" s="304">
        <v>156</v>
      </c>
      <c r="FC5" s="304">
        <v>157</v>
      </c>
      <c r="FD5" s="304">
        <v>158</v>
      </c>
      <c r="FE5" s="304">
        <v>159</v>
      </c>
      <c r="FF5" s="304">
        <v>160</v>
      </c>
      <c r="FG5" s="304">
        <v>161</v>
      </c>
      <c r="FH5" s="304">
        <v>162</v>
      </c>
      <c r="FI5" s="304">
        <v>163</v>
      </c>
      <c r="FJ5" s="304">
        <v>164</v>
      </c>
      <c r="FK5" s="304">
        <v>165</v>
      </c>
      <c r="FL5" s="304">
        <v>166</v>
      </c>
      <c r="FM5" s="304">
        <v>167</v>
      </c>
      <c r="FN5" s="304">
        <v>168</v>
      </c>
      <c r="FO5" s="304">
        <v>169</v>
      </c>
      <c r="FP5" s="304">
        <v>170</v>
      </c>
      <c r="FQ5" s="304">
        <v>171</v>
      </c>
      <c r="FR5" s="304">
        <v>172</v>
      </c>
      <c r="FS5" s="304">
        <v>173</v>
      </c>
      <c r="FT5" s="304">
        <v>174</v>
      </c>
      <c r="FU5" s="304">
        <v>175</v>
      </c>
      <c r="FV5" s="304">
        <v>176</v>
      </c>
      <c r="FW5" s="304">
        <v>177</v>
      </c>
      <c r="FX5" s="304">
        <v>178</v>
      </c>
      <c r="FY5" s="304">
        <v>179</v>
      </c>
      <c r="FZ5" s="304">
        <v>180</v>
      </c>
      <c r="GA5" s="304">
        <v>181</v>
      </c>
      <c r="GB5" s="304">
        <v>182</v>
      </c>
      <c r="GC5" s="304">
        <v>183</v>
      </c>
      <c r="GD5" s="304">
        <v>184</v>
      </c>
      <c r="GE5" s="304">
        <v>185</v>
      </c>
      <c r="GF5" s="304">
        <v>186</v>
      </c>
      <c r="GG5" s="304">
        <v>187</v>
      </c>
      <c r="GH5" s="304">
        <v>188</v>
      </c>
      <c r="GI5" s="304">
        <v>189</v>
      </c>
      <c r="GJ5" s="304">
        <v>190</v>
      </c>
      <c r="GK5" s="304">
        <v>191</v>
      </c>
      <c r="GL5" s="304">
        <v>192</v>
      </c>
      <c r="GM5" s="304">
        <v>193</v>
      </c>
      <c r="GN5" s="304">
        <v>194</v>
      </c>
      <c r="GO5" s="304">
        <v>195</v>
      </c>
      <c r="GP5" s="304">
        <v>196</v>
      </c>
      <c r="GQ5" s="304">
        <v>197</v>
      </c>
      <c r="GR5" s="304">
        <v>198</v>
      </c>
      <c r="GS5" s="304">
        <v>199</v>
      </c>
      <c r="GT5" s="304">
        <v>200</v>
      </c>
      <c r="GU5" s="304">
        <v>201</v>
      </c>
      <c r="GV5" s="304">
        <v>202</v>
      </c>
      <c r="GW5" s="304">
        <v>203</v>
      </c>
      <c r="GX5" s="304">
        <v>204</v>
      </c>
      <c r="GY5" s="304">
        <v>205</v>
      </c>
      <c r="GZ5" s="304">
        <v>206</v>
      </c>
      <c r="HA5" s="304">
        <v>207</v>
      </c>
      <c r="HB5" s="304">
        <v>208</v>
      </c>
      <c r="HC5" s="304">
        <v>209</v>
      </c>
      <c r="HD5" s="304">
        <v>210</v>
      </c>
      <c r="HE5" s="304">
        <v>211</v>
      </c>
      <c r="HF5" s="304">
        <v>212</v>
      </c>
      <c r="HG5" s="304">
        <v>213</v>
      </c>
      <c r="HH5" s="304">
        <v>214</v>
      </c>
      <c r="HI5" s="304">
        <v>215</v>
      </c>
      <c r="HJ5" s="304">
        <v>216</v>
      </c>
      <c r="HK5" s="304">
        <v>217</v>
      </c>
      <c r="HL5" s="304">
        <v>218</v>
      </c>
      <c r="HM5" s="304">
        <v>219</v>
      </c>
      <c r="HN5" s="304">
        <v>220</v>
      </c>
      <c r="HO5" s="304">
        <v>221</v>
      </c>
      <c r="HP5" s="304">
        <v>222</v>
      </c>
      <c r="HQ5" s="304">
        <v>223</v>
      </c>
      <c r="HR5" s="304">
        <v>224</v>
      </c>
      <c r="HS5" s="304">
        <v>225</v>
      </c>
      <c r="HT5" s="304">
        <v>226</v>
      </c>
      <c r="HU5" s="304">
        <v>227</v>
      </c>
      <c r="HV5" s="304">
        <v>228</v>
      </c>
      <c r="HW5" s="304">
        <v>229</v>
      </c>
      <c r="HX5" s="304">
        <v>230</v>
      </c>
      <c r="HY5" s="304">
        <v>231</v>
      </c>
      <c r="HZ5" s="304">
        <v>232</v>
      </c>
      <c r="IA5" s="304">
        <v>233</v>
      </c>
      <c r="IB5" s="304">
        <v>234</v>
      </c>
      <c r="IC5" s="304">
        <v>235</v>
      </c>
      <c r="ID5" s="304">
        <v>236</v>
      </c>
      <c r="IE5" s="304">
        <v>237</v>
      </c>
      <c r="IF5" s="304">
        <v>238</v>
      </c>
      <c r="IG5" s="304">
        <v>239</v>
      </c>
      <c r="IH5" s="304">
        <v>240</v>
      </c>
      <c r="II5" s="304">
        <v>241</v>
      </c>
      <c r="IJ5" s="304">
        <v>242</v>
      </c>
      <c r="IK5" s="304">
        <v>243</v>
      </c>
      <c r="IL5" s="304">
        <v>244</v>
      </c>
      <c r="IM5" s="304">
        <v>245</v>
      </c>
      <c r="IN5" s="304">
        <v>246</v>
      </c>
      <c r="IO5" s="304">
        <v>247</v>
      </c>
      <c r="IP5" s="304">
        <v>248</v>
      </c>
      <c r="IQ5" s="304">
        <v>249</v>
      </c>
      <c r="IR5" s="304">
        <v>250</v>
      </c>
      <c r="IS5" s="304">
        <v>251</v>
      </c>
      <c r="IT5" s="304">
        <v>252</v>
      </c>
      <c r="IU5" s="304">
        <v>253</v>
      </c>
      <c r="IV5" s="304">
        <v>254</v>
      </c>
      <c r="IW5" s="304">
        <v>255</v>
      </c>
      <c r="IX5" s="304">
        <v>256</v>
      </c>
      <c r="IY5" s="304">
        <v>257</v>
      </c>
      <c r="IZ5" s="304">
        <v>258</v>
      </c>
      <c r="JA5" s="304">
        <v>259</v>
      </c>
      <c r="JB5" s="304">
        <v>260</v>
      </c>
      <c r="JC5" s="304">
        <v>261</v>
      </c>
      <c r="JD5" s="304">
        <v>262</v>
      </c>
      <c r="JE5" s="304">
        <v>263</v>
      </c>
      <c r="JF5" s="304">
        <v>264</v>
      </c>
      <c r="JG5" s="304">
        <v>265</v>
      </c>
      <c r="JH5" s="304">
        <v>266</v>
      </c>
      <c r="JI5" s="304">
        <v>267</v>
      </c>
      <c r="JJ5" s="304">
        <v>268</v>
      </c>
      <c r="JK5" s="304">
        <v>269</v>
      </c>
      <c r="JL5" s="304">
        <v>270</v>
      </c>
      <c r="JM5" s="304">
        <v>271</v>
      </c>
      <c r="JN5" s="304">
        <v>272</v>
      </c>
      <c r="JO5" s="304">
        <v>273</v>
      </c>
      <c r="JP5" s="304">
        <v>274</v>
      </c>
      <c r="JQ5" s="304">
        <v>275</v>
      </c>
      <c r="JR5" s="304">
        <v>276</v>
      </c>
      <c r="JS5" s="304">
        <v>277</v>
      </c>
      <c r="JT5" s="304">
        <v>278</v>
      </c>
      <c r="JU5" s="304">
        <v>279</v>
      </c>
      <c r="JV5" s="304">
        <v>280</v>
      </c>
      <c r="JW5" s="304">
        <v>281</v>
      </c>
      <c r="JX5" s="304">
        <v>282</v>
      </c>
      <c r="JY5" s="304">
        <v>283</v>
      </c>
      <c r="JZ5" s="304">
        <v>284</v>
      </c>
      <c r="KA5" s="304">
        <v>285</v>
      </c>
      <c r="KB5" s="304">
        <v>286</v>
      </c>
      <c r="KC5" s="304">
        <v>287</v>
      </c>
      <c r="KD5" s="304">
        <v>288</v>
      </c>
      <c r="KE5" s="304">
        <v>289</v>
      </c>
      <c r="KF5" s="304">
        <v>290</v>
      </c>
      <c r="KG5" s="304">
        <v>291</v>
      </c>
      <c r="KH5" s="304">
        <v>292</v>
      </c>
      <c r="KI5" s="304">
        <v>293</v>
      </c>
      <c r="KJ5" s="304">
        <v>294</v>
      </c>
      <c r="KK5" s="304">
        <v>295</v>
      </c>
      <c r="KL5" s="304">
        <v>296</v>
      </c>
      <c r="KM5" s="304">
        <v>297</v>
      </c>
      <c r="KN5" s="304">
        <v>298</v>
      </c>
      <c r="KO5" s="304">
        <v>299</v>
      </c>
      <c r="KP5" s="304">
        <v>300</v>
      </c>
      <c r="KQ5" s="304">
        <v>301</v>
      </c>
      <c r="KR5" s="304">
        <v>302</v>
      </c>
      <c r="KS5" s="304">
        <v>303</v>
      </c>
      <c r="KT5" s="304">
        <v>304</v>
      </c>
      <c r="KU5" s="304">
        <v>305</v>
      </c>
      <c r="KV5" s="304">
        <v>306</v>
      </c>
      <c r="KW5" s="304">
        <v>307</v>
      </c>
      <c r="KX5" s="304">
        <v>308</v>
      </c>
      <c r="KY5" s="304">
        <v>309</v>
      </c>
      <c r="KZ5" s="304">
        <v>310</v>
      </c>
      <c r="LA5" s="304">
        <v>311</v>
      </c>
      <c r="LB5" s="304">
        <v>312</v>
      </c>
      <c r="LC5" s="304">
        <v>313</v>
      </c>
      <c r="LD5" s="304">
        <v>314</v>
      </c>
      <c r="LE5" s="304">
        <v>315</v>
      </c>
      <c r="LF5" s="304">
        <v>316</v>
      </c>
      <c r="LG5" s="304">
        <v>317</v>
      </c>
      <c r="LH5" s="304">
        <v>318</v>
      </c>
      <c r="LI5" s="304">
        <v>319</v>
      </c>
      <c r="LJ5" s="304">
        <v>320</v>
      </c>
      <c r="LK5" s="304">
        <v>321</v>
      </c>
      <c r="LL5" s="304">
        <v>322</v>
      </c>
      <c r="LM5" s="304">
        <v>323</v>
      </c>
      <c r="LN5" s="304">
        <v>324</v>
      </c>
      <c r="LO5" s="304">
        <v>325</v>
      </c>
      <c r="LP5" s="304">
        <v>326</v>
      </c>
      <c r="LQ5" s="304">
        <v>327</v>
      </c>
      <c r="LR5" s="304">
        <v>328</v>
      </c>
      <c r="LS5" s="304">
        <v>329</v>
      </c>
      <c r="LT5" s="304">
        <v>330</v>
      </c>
      <c r="LU5" s="304">
        <v>331</v>
      </c>
      <c r="LV5" s="304">
        <v>332</v>
      </c>
      <c r="LW5" s="304">
        <v>333</v>
      </c>
      <c r="LX5" s="304">
        <v>334</v>
      </c>
      <c r="LY5" s="304">
        <v>335</v>
      </c>
      <c r="LZ5" s="304">
        <v>336</v>
      </c>
      <c r="MA5" s="304">
        <v>337</v>
      </c>
      <c r="MB5" s="304">
        <v>338</v>
      </c>
      <c r="MC5" s="304">
        <v>339</v>
      </c>
      <c r="MD5" s="304">
        <v>340</v>
      </c>
      <c r="ME5" s="304">
        <v>341</v>
      </c>
      <c r="MF5" s="304">
        <v>342</v>
      </c>
      <c r="MG5" s="304">
        <v>343</v>
      </c>
      <c r="MH5" s="304">
        <v>344</v>
      </c>
      <c r="MI5" s="304">
        <v>345</v>
      </c>
      <c r="MJ5" s="304">
        <v>346</v>
      </c>
      <c r="MK5" s="304">
        <v>347</v>
      </c>
      <c r="ML5" s="304">
        <v>348</v>
      </c>
      <c r="MM5" s="304">
        <v>349</v>
      </c>
      <c r="MN5" s="304">
        <v>350</v>
      </c>
      <c r="MO5" s="304">
        <v>351</v>
      </c>
      <c r="MP5" s="304">
        <v>352</v>
      </c>
      <c r="MQ5" s="304">
        <v>353</v>
      </c>
      <c r="MR5" s="304">
        <v>354</v>
      </c>
      <c r="MS5" s="304">
        <v>355</v>
      </c>
      <c r="MT5" s="304">
        <v>356</v>
      </c>
      <c r="MU5" s="304">
        <v>357</v>
      </c>
      <c r="MV5" s="304">
        <v>358</v>
      </c>
      <c r="MW5" s="304">
        <v>359</v>
      </c>
      <c r="MX5" s="304">
        <v>360</v>
      </c>
      <c r="MY5" s="304">
        <v>361</v>
      </c>
      <c r="MZ5" s="304">
        <v>362</v>
      </c>
      <c r="NA5" s="304">
        <v>363</v>
      </c>
      <c r="NB5" s="304">
        <v>364</v>
      </c>
      <c r="NC5" s="304">
        <v>365</v>
      </c>
      <c r="ND5" s="304">
        <v>366</v>
      </c>
      <c r="NE5" s="304">
        <v>367</v>
      </c>
      <c r="NF5" s="304">
        <v>368</v>
      </c>
      <c r="NG5" s="304">
        <v>369</v>
      </c>
      <c r="NH5" s="304">
        <v>370</v>
      </c>
      <c r="NI5" s="304">
        <v>371</v>
      </c>
      <c r="NJ5" s="304">
        <v>372</v>
      </c>
      <c r="NK5" s="304">
        <v>373</v>
      </c>
      <c r="NL5" s="304">
        <v>374</v>
      </c>
      <c r="NM5" s="304">
        <v>375</v>
      </c>
      <c r="NN5" s="304">
        <v>376</v>
      </c>
      <c r="NO5" s="304">
        <v>377</v>
      </c>
      <c r="NP5" s="304">
        <v>378</v>
      </c>
      <c r="NQ5" s="304">
        <v>379</v>
      </c>
      <c r="NR5" s="304">
        <v>380</v>
      </c>
      <c r="NS5" s="304">
        <v>381</v>
      </c>
      <c r="NT5" s="304">
        <v>382</v>
      </c>
      <c r="NU5" s="304">
        <v>383</v>
      </c>
      <c r="NV5" s="304">
        <v>384</v>
      </c>
      <c r="NW5" s="304">
        <v>385</v>
      </c>
      <c r="NX5" s="304">
        <v>386</v>
      </c>
      <c r="NY5" s="304">
        <v>387</v>
      </c>
      <c r="NZ5" s="304">
        <v>388</v>
      </c>
      <c r="OA5" s="304">
        <v>389</v>
      </c>
      <c r="OB5" s="304">
        <v>390</v>
      </c>
      <c r="OC5" s="304">
        <v>391</v>
      </c>
      <c r="OD5" s="304">
        <v>392</v>
      </c>
      <c r="OE5" s="304">
        <v>393</v>
      </c>
      <c r="OF5" s="304">
        <v>394</v>
      </c>
      <c r="OG5" s="304">
        <v>395</v>
      </c>
      <c r="OH5" s="304">
        <v>396</v>
      </c>
      <c r="OI5" s="304">
        <v>397</v>
      </c>
      <c r="OJ5" s="304">
        <v>398</v>
      </c>
      <c r="OK5" s="304">
        <v>399</v>
      </c>
      <c r="OL5" s="304">
        <v>400</v>
      </c>
      <c r="OM5" s="304">
        <v>401</v>
      </c>
      <c r="ON5" s="304">
        <v>402</v>
      </c>
      <c r="OO5" s="304">
        <v>403</v>
      </c>
      <c r="OP5" s="304">
        <v>404</v>
      </c>
      <c r="OQ5" s="304">
        <v>405</v>
      </c>
      <c r="OR5" s="304">
        <v>406</v>
      </c>
      <c r="OS5" s="304">
        <v>407</v>
      </c>
      <c r="OT5" s="304">
        <v>408</v>
      </c>
      <c r="OU5" s="304">
        <v>409</v>
      </c>
      <c r="OV5" s="304">
        <v>410</v>
      </c>
      <c r="OW5" s="304">
        <v>411</v>
      </c>
      <c r="OX5" s="304">
        <v>412</v>
      </c>
      <c r="OY5" s="304">
        <v>413</v>
      </c>
      <c r="OZ5" s="304">
        <v>414</v>
      </c>
      <c r="PA5" s="304">
        <v>415</v>
      </c>
      <c r="PB5" s="304">
        <v>416</v>
      </c>
      <c r="PC5" s="304">
        <v>417</v>
      </c>
      <c r="PD5" s="304">
        <v>418</v>
      </c>
      <c r="PE5" s="304">
        <v>419</v>
      </c>
      <c r="PF5" s="304">
        <v>420</v>
      </c>
      <c r="PG5" s="304">
        <v>421</v>
      </c>
      <c r="PH5" s="304">
        <v>422</v>
      </c>
      <c r="PI5" s="304">
        <v>423</v>
      </c>
      <c r="PJ5" s="304">
        <v>424</v>
      </c>
      <c r="PK5" s="304">
        <v>425</v>
      </c>
      <c r="PL5" s="304">
        <v>426</v>
      </c>
      <c r="PM5" s="304">
        <v>427</v>
      </c>
      <c r="PN5" s="304">
        <v>428</v>
      </c>
      <c r="PO5" s="304">
        <v>429</v>
      </c>
      <c r="PP5" s="304">
        <v>430</v>
      </c>
      <c r="PQ5" s="304">
        <v>431</v>
      </c>
      <c r="PR5" s="304">
        <v>432</v>
      </c>
      <c r="PS5" s="304">
        <v>433</v>
      </c>
      <c r="PT5" s="304">
        <v>434</v>
      </c>
      <c r="PU5" s="304">
        <v>435</v>
      </c>
      <c r="PV5" s="304">
        <v>436</v>
      </c>
      <c r="PW5" s="304">
        <v>437</v>
      </c>
      <c r="PX5" s="304">
        <v>438</v>
      </c>
      <c r="PY5" s="304">
        <v>439</v>
      </c>
      <c r="PZ5" s="304">
        <v>440</v>
      </c>
      <c r="QA5" s="304">
        <v>441</v>
      </c>
      <c r="QB5" s="304">
        <v>442</v>
      </c>
      <c r="QC5" s="304">
        <v>443</v>
      </c>
      <c r="QD5" s="304">
        <v>444</v>
      </c>
      <c r="QE5" s="304">
        <v>445</v>
      </c>
      <c r="QF5" s="304">
        <v>446</v>
      </c>
      <c r="QG5" s="304">
        <v>447</v>
      </c>
      <c r="QH5" s="304">
        <v>448</v>
      </c>
      <c r="QI5" s="304">
        <v>449</v>
      </c>
      <c r="QJ5" s="304">
        <v>450</v>
      </c>
      <c r="QK5" s="304">
        <v>451</v>
      </c>
      <c r="QL5" s="304">
        <v>452</v>
      </c>
      <c r="QM5" s="304">
        <v>453</v>
      </c>
      <c r="QN5" s="304">
        <v>454</v>
      </c>
      <c r="QO5" s="304">
        <v>455</v>
      </c>
      <c r="QP5" s="304">
        <v>456</v>
      </c>
      <c r="QQ5" s="304">
        <v>457</v>
      </c>
      <c r="QR5" s="304">
        <v>458</v>
      </c>
      <c r="QS5" s="304">
        <v>459</v>
      </c>
      <c r="QT5" s="304">
        <v>460</v>
      </c>
      <c r="QU5" s="304">
        <v>461</v>
      </c>
      <c r="QV5" s="304">
        <v>462</v>
      </c>
      <c r="QW5" s="304">
        <v>463</v>
      </c>
      <c r="QX5" s="304">
        <v>464</v>
      </c>
      <c r="QY5" s="304">
        <v>465</v>
      </c>
      <c r="QZ5" s="304">
        <v>466</v>
      </c>
      <c r="RA5" s="304">
        <v>467</v>
      </c>
      <c r="RB5" s="304">
        <v>468</v>
      </c>
      <c r="RC5" s="304">
        <v>469</v>
      </c>
      <c r="RD5" s="304">
        <v>470</v>
      </c>
      <c r="RE5" s="304">
        <v>471</v>
      </c>
      <c r="RF5" s="304">
        <v>472</v>
      </c>
      <c r="RG5" s="304">
        <v>473</v>
      </c>
      <c r="RH5" s="304">
        <v>474</v>
      </c>
      <c r="RI5" s="304">
        <v>475</v>
      </c>
      <c r="RJ5" s="304">
        <v>476</v>
      </c>
      <c r="RK5" s="304">
        <v>477</v>
      </c>
      <c r="RL5" s="304">
        <v>478</v>
      </c>
      <c r="RM5" s="304">
        <v>479</v>
      </c>
      <c r="RN5" s="304">
        <v>480</v>
      </c>
      <c r="RO5" s="304">
        <v>481</v>
      </c>
      <c r="RP5" s="304">
        <v>482</v>
      </c>
      <c r="RQ5" s="304">
        <v>483</v>
      </c>
      <c r="RR5" s="304">
        <v>484</v>
      </c>
      <c r="RS5" s="304">
        <v>485</v>
      </c>
      <c r="RT5" s="304">
        <v>486</v>
      </c>
      <c r="RU5" s="304">
        <v>487</v>
      </c>
      <c r="RV5" s="304">
        <v>488</v>
      </c>
      <c r="RW5" s="304">
        <v>489</v>
      </c>
      <c r="RX5" s="304">
        <v>490</v>
      </c>
      <c r="RY5" s="304">
        <v>491</v>
      </c>
      <c r="RZ5" s="304">
        <v>492</v>
      </c>
      <c r="SA5" s="304">
        <v>493</v>
      </c>
      <c r="SB5" s="304">
        <v>494</v>
      </c>
      <c r="SC5" s="304">
        <v>495</v>
      </c>
      <c r="SD5" s="304">
        <v>496</v>
      </c>
      <c r="SE5" s="304">
        <v>497</v>
      </c>
      <c r="SF5" s="304">
        <v>498</v>
      </c>
      <c r="SG5" s="304">
        <v>499</v>
      </c>
      <c r="SH5" s="304">
        <v>500</v>
      </c>
      <c r="SI5" s="304">
        <v>501</v>
      </c>
      <c r="SJ5" s="304">
        <v>502</v>
      </c>
      <c r="SK5" s="304">
        <v>503</v>
      </c>
      <c r="SL5" s="304">
        <v>504</v>
      </c>
      <c r="SM5" s="304">
        <v>505</v>
      </c>
      <c r="SN5" s="304">
        <v>506</v>
      </c>
      <c r="SO5" s="304">
        <v>507</v>
      </c>
      <c r="SP5" s="304">
        <v>508</v>
      </c>
      <c r="SQ5" s="304">
        <v>509</v>
      </c>
      <c r="SR5" s="304">
        <v>510</v>
      </c>
      <c r="SS5" s="304">
        <v>511</v>
      </c>
      <c r="ST5" s="304">
        <v>512</v>
      </c>
      <c r="SU5" s="304">
        <v>513</v>
      </c>
      <c r="SV5" s="304">
        <v>514</v>
      </c>
      <c r="SW5" s="304">
        <v>515</v>
      </c>
      <c r="SX5" s="304">
        <v>516</v>
      </c>
      <c r="SY5" s="304">
        <v>517</v>
      </c>
      <c r="SZ5" s="304">
        <v>518</v>
      </c>
      <c r="TA5" s="304">
        <v>519</v>
      </c>
      <c r="TB5" s="304">
        <v>520</v>
      </c>
      <c r="TC5" s="304">
        <v>521</v>
      </c>
      <c r="TD5" s="304">
        <v>522</v>
      </c>
      <c r="TE5" s="304">
        <v>523</v>
      </c>
      <c r="TF5" s="304">
        <v>524</v>
      </c>
      <c r="TG5" s="304">
        <v>525</v>
      </c>
      <c r="TH5" s="304">
        <v>526</v>
      </c>
      <c r="TI5" s="304">
        <v>527</v>
      </c>
      <c r="TJ5" s="304">
        <v>528</v>
      </c>
      <c r="TK5" s="304">
        <v>529</v>
      </c>
      <c r="TL5" s="304">
        <v>530</v>
      </c>
      <c r="TM5" s="304">
        <v>531</v>
      </c>
      <c r="TN5" s="304">
        <v>532</v>
      </c>
      <c r="TO5" s="304">
        <v>533</v>
      </c>
      <c r="TP5" s="304">
        <v>534</v>
      </c>
      <c r="TQ5" s="304">
        <v>535</v>
      </c>
      <c r="TR5" s="304">
        <v>536</v>
      </c>
      <c r="TS5" s="304">
        <v>537</v>
      </c>
      <c r="TT5" s="304">
        <v>538</v>
      </c>
      <c r="TU5" s="304">
        <v>539</v>
      </c>
      <c r="TV5" s="304">
        <v>540</v>
      </c>
      <c r="TW5" s="304">
        <v>541</v>
      </c>
      <c r="TX5" s="304">
        <v>542</v>
      </c>
      <c r="TY5" s="304">
        <v>543</v>
      </c>
      <c r="TZ5" s="304">
        <v>544</v>
      </c>
      <c r="UA5" s="304">
        <v>545</v>
      </c>
      <c r="UB5" s="304">
        <v>546</v>
      </c>
      <c r="UC5" s="304">
        <v>547</v>
      </c>
      <c r="UD5" s="304">
        <v>548</v>
      </c>
      <c r="UE5" s="304">
        <v>549</v>
      </c>
      <c r="UF5" s="304">
        <v>550</v>
      </c>
      <c r="UG5" s="304">
        <v>551</v>
      </c>
    </row>
    <row r="6" spans="1:553">
      <c r="A6" s="290">
        <v>1</v>
      </c>
      <c r="B6" s="291">
        <v>12</v>
      </c>
      <c r="C6" s="307" t="s">
        <v>244</v>
      </c>
      <c r="D6" s="307">
        <v>0.05</v>
      </c>
      <c r="E6" s="307" t="s">
        <v>244</v>
      </c>
      <c r="F6" s="307" t="s">
        <v>244</v>
      </c>
      <c r="G6" s="307">
        <v>0.05</v>
      </c>
      <c r="H6" s="307" t="s">
        <v>244</v>
      </c>
      <c r="I6" s="307" t="s">
        <v>244</v>
      </c>
      <c r="J6" s="307">
        <v>0.05</v>
      </c>
      <c r="K6" s="307" t="s">
        <v>244</v>
      </c>
      <c r="L6" s="307" t="s">
        <v>244</v>
      </c>
      <c r="M6" s="307">
        <v>0.05</v>
      </c>
      <c r="N6" s="307" t="s">
        <v>244</v>
      </c>
      <c r="O6" s="307" t="s">
        <v>244</v>
      </c>
      <c r="P6" s="307">
        <v>0.05</v>
      </c>
      <c r="Q6" s="307" t="s">
        <v>244</v>
      </c>
      <c r="R6" s="307" t="s">
        <v>244</v>
      </c>
      <c r="S6" s="307">
        <v>0.05</v>
      </c>
      <c r="T6" s="307" t="s">
        <v>244</v>
      </c>
      <c r="U6" s="307" t="s">
        <v>244</v>
      </c>
      <c r="V6" s="307">
        <v>0.05</v>
      </c>
      <c r="W6" s="307" t="s">
        <v>244</v>
      </c>
      <c r="X6" s="307" t="s">
        <v>244</v>
      </c>
      <c r="Y6" s="307">
        <v>0.05</v>
      </c>
      <c r="Z6" s="307" t="s">
        <v>244</v>
      </c>
      <c r="AA6" s="307" t="s">
        <v>244</v>
      </c>
      <c r="AB6" s="307">
        <v>0.05</v>
      </c>
      <c r="AC6" s="307" t="s">
        <v>244</v>
      </c>
      <c r="AD6" s="307" t="s">
        <v>244</v>
      </c>
      <c r="AE6" s="307">
        <v>0.05</v>
      </c>
      <c r="AF6" s="307" t="s">
        <v>244</v>
      </c>
      <c r="AG6" s="307" t="s">
        <v>244</v>
      </c>
      <c r="AH6" s="307">
        <v>0.05</v>
      </c>
      <c r="AI6" s="307" t="s">
        <v>244</v>
      </c>
      <c r="AJ6" s="307" t="s">
        <v>244</v>
      </c>
      <c r="AK6" s="307">
        <v>0.05</v>
      </c>
      <c r="AL6" s="307" t="s">
        <v>244</v>
      </c>
      <c r="AM6" s="307" t="s">
        <v>244</v>
      </c>
      <c r="AN6" s="307">
        <v>0.05</v>
      </c>
      <c r="AO6" s="307" t="s">
        <v>244</v>
      </c>
      <c r="AP6" s="307" t="s">
        <v>244</v>
      </c>
      <c r="AQ6" s="307">
        <v>0.05</v>
      </c>
      <c r="AR6" s="307" t="s">
        <v>244</v>
      </c>
      <c r="AS6" s="307" t="s">
        <v>244</v>
      </c>
      <c r="AT6" s="307">
        <v>0.05</v>
      </c>
      <c r="AU6" s="307" t="s">
        <v>244</v>
      </c>
      <c r="AV6" s="307" t="s">
        <v>244</v>
      </c>
      <c r="AW6" s="307">
        <v>0.05</v>
      </c>
      <c r="AX6" s="307" t="s">
        <v>244</v>
      </c>
      <c r="AY6" s="307" t="s">
        <v>244</v>
      </c>
      <c r="AZ6" s="307">
        <v>0.05</v>
      </c>
      <c r="BA6" s="307" t="s">
        <v>244</v>
      </c>
      <c r="BB6" s="307" t="s">
        <v>244</v>
      </c>
      <c r="BC6" s="307">
        <v>0.05</v>
      </c>
      <c r="BD6" s="307" t="s">
        <v>244</v>
      </c>
      <c r="BE6" s="307" t="s">
        <v>244</v>
      </c>
      <c r="BF6" s="307">
        <v>0.05</v>
      </c>
      <c r="BG6" s="307" t="s">
        <v>244</v>
      </c>
      <c r="BH6" s="307"/>
      <c r="BI6" s="307">
        <v>0.08</v>
      </c>
      <c r="BJ6" s="307">
        <v>1E-3</v>
      </c>
      <c r="BK6" s="307">
        <v>1E-3</v>
      </c>
      <c r="BL6" s="307">
        <v>0.08</v>
      </c>
      <c r="BM6" s="307">
        <v>1E-3</v>
      </c>
      <c r="BN6" s="307">
        <v>1E-3</v>
      </c>
      <c r="BO6" s="307">
        <v>0.08</v>
      </c>
      <c r="BP6" s="307">
        <v>1E-3</v>
      </c>
      <c r="BQ6" s="307">
        <v>1E-3</v>
      </c>
      <c r="BR6" s="307">
        <v>0.08</v>
      </c>
      <c r="BS6" s="307">
        <v>1E-3</v>
      </c>
      <c r="BT6" s="307">
        <v>1E-3</v>
      </c>
      <c r="BU6" s="307">
        <v>0.08</v>
      </c>
      <c r="BV6" s="307">
        <v>1E-3</v>
      </c>
      <c r="BW6" s="307">
        <v>1E-3</v>
      </c>
      <c r="BX6" s="307">
        <v>0.08</v>
      </c>
      <c r="BY6" s="307">
        <v>1E-3</v>
      </c>
      <c r="BZ6" s="307">
        <v>1E-3</v>
      </c>
      <c r="CA6" s="307">
        <v>0.08</v>
      </c>
      <c r="CB6" s="307">
        <v>1E-3</v>
      </c>
      <c r="CC6" s="307">
        <v>1E-3</v>
      </c>
      <c r="CD6" s="307">
        <v>0.08</v>
      </c>
      <c r="CE6" s="307">
        <v>1E-3</v>
      </c>
      <c r="CF6" s="307">
        <v>1E-3</v>
      </c>
      <c r="CG6" s="307">
        <v>0.08</v>
      </c>
      <c r="CH6" s="307">
        <v>1E-3</v>
      </c>
      <c r="CI6" s="307">
        <v>1E-3</v>
      </c>
      <c r="CJ6" s="307">
        <v>0.08</v>
      </c>
      <c r="CK6" s="307">
        <v>1E-3</v>
      </c>
      <c r="CL6" s="307">
        <v>1E-3</v>
      </c>
      <c r="CM6" s="307"/>
      <c r="CN6" s="307">
        <v>0.08</v>
      </c>
      <c r="CO6" s="307">
        <v>1E-3</v>
      </c>
      <c r="CP6" s="307">
        <v>1E-3</v>
      </c>
      <c r="CQ6" s="307">
        <v>0.08</v>
      </c>
      <c r="CR6" s="307">
        <v>1E-3</v>
      </c>
      <c r="CS6" s="307">
        <v>1E-3</v>
      </c>
      <c r="CT6" s="307">
        <v>0.08</v>
      </c>
      <c r="CU6" s="307">
        <v>1E-3</v>
      </c>
      <c r="CV6" s="307">
        <v>1E-3</v>
      </c>
      <c r="CW6" s="307">
        <v>0.08</v>
      </c>
      <c r="CX6" s="307">
        <v>1E-3</v>
      </c>
      <c r="CY6" s="307">
        <v>1E-3</v>
      </c>
      <c r="CZ6" s="307">
        <v>0.08</v>
      </c>
      <c r="DA6" s="307">
        <v>1E-3</v>
      </c>
      <c r="DB6" s="307">
        <v>1E-3</v>
      </c>
      <c r="DC6" s="307">
        <v>0.08</v>
      </c>
      <c r="DD6" s="307">
        <v>1E-3</v>
      </c>
      <c r="DE6" s="307">
        <v>1E-3</v>
      </c>
      <c r="DF6" s="307">
        <v>0.08</v>
      </c>
      <c r="DG6" s="307">
        <v>1E-3</v>
      </c>
      <c r="DH6" s="307">
        <v>1E-3</v>
      </c>
      <c r="DI6" s="307">
        <v>0.08</v>
      </c>
      <c r="DJ6" s="307">
        <v>1E-3</v>
      </c>
      <c r="DK6" s="307">
        <v>1E-3</v>
      </c>
      <c r="DL6" s="307">
        <v>0.08</v>
      </c>
      <c r="DM6" s="307">
        <v>1E-3</v>
      </c>
      <c r="DN6" s="307">
        <v>1E-3</v>
      </c>
      <c r="DO6" s="307">
        <v>0.08</v>
      </c>
      <c r="DP6" s="307">
        <v>1E-3</v>
      </c>
      <c r="DQ6" s="307">
        <v>1E-3</v>
      </c>
      <c r="DR6" s="309"/>
      <c r="DS6" s="307">
        <v>0.08</v>
      </c>
      <c r="DT6" s="307">
        <v>1E-3</v>
      </c>
      <c r="DU6" s="307">
        <v>1E-3</v>
      </c>
      <c r="DV6" s="307">
        <v>0.08</v>
      </c>
      <c r="DW6" s="307">
        <v>1E-3</v>
      </c>
      <c r="DX6" s="307">
        <v>1E-3</v>
      </c>
      <c r="DY6" s="307">
        <v>0.08</v>
      </c>
      <c r="DZ6" s="307">
        <v>1E-3</v>
      </c>
      <c r="EA6" s="307">
        <v>1E-3</v>
      </c>
      <c r="EB6" s="307">
        <v>0.08</v>
      </c>
      <c r="EC6" s="307">
        <v>1E-3</v>
      </c>
      <c r="ED6" s="307">
        <v>1E-3</v>
      </c>
      <c r="EE6" s="307">
        <v>0.08</v>
      </c>
      <c r="EF6" s="307">
        <v>1E-3</v>
      </c>
      <c r="EG6" s="307">
        <v>1E-3</v>
      </c>
      <c r="EH6" s="307">
        <v>0.08</v>
      </c>
      <c r="EI6" s="307">
        <v>1E-3</v>
      </c>
      <c r="EJ6" s="307">
        <v>1E-3</v>
      </c>
      <c r="EK6" s="307">
        <v>0.08</v>
      </c>
      <c r="EL6" s="307">
        <v>1E-3</v>
      </c>
      <c r="EM6" s="307">
        <v>1E-3</v>
      </c>
      <c r="EN6" s="307">
        <v>0.08</v>
      </c>
      <c r="EO6" s="307">
        <v>1E-3</v>
      </c>
      <c r="EP6" s="307">
        <v>1E-3</v>
      </c>
      <c r="EQ6" s="307">
        <v>0.08</v>
      </c>
      <c r="ER6" s="307">
        <v>1E-3</v>
      </c>
      <c r="ES6" s="307">
        <v>1E-3</v>
      </c>
      <c r="ET6" s="307">
        <v>0.08</v>
      </c>
      <c r="EU6" s="307">
        <v>1E-3</v>
      </c>
      <c r="EV6" s="307">
        <v>1E-3</v>
      </c>
      <c r="EW6" s="310"/>
      <c r="EX6" s="307">
        <v>0.06</v>
      </c>
      <c r="EY6" s="307">
        <v>1E-3</v>
      </c>
      <c r="EZ6" s="307">
        <v>1E-3</v>
      </c>
      <c r="FA6" s="307">
        <v>0.06</v>
      </c>
      <c r="FB6" s="307">
        <v>1E-3</v>
      </c>
      <c r="FC6" s="307">
        <v>1E-3</v>
      </c>
      <c r="FD6" s="307">
        <v>0.06</v>
      </c>
      <c r="FE6" s="307">
        <v>1E-3</v>
      </c>
      <c r="FF6" s="307">
        <v>1E-3</v>
      </c>
      <c r="FG6" s="307">
        <v>0.06</v>
      </c>
      <c r="FH6" s="307">
        <v>1E-3</v>
      </c>
      <c r="FI6" s="307">
        <v>1E-3</v>
      </c>
      <c r="FJ6" s="307">
        <v>0.06</v>
      </c>
      <c r="FK6" s="307">
        <v>1E-3</v>
      </c>
      <c r="FL6" s="307">
        <v>1E-3</v>
      </c>
      <c r="FM6" s="307">
        <v>0.06</v>
      </c>
      <c r="FN6" s="307">
        <v>1E-3</v>
      </c>
      <c r="FO6" s="307">
        <v>1E-3</v>
      </c>
      <c r="FP6" s="307">
        <v>0.06</v>
      </c>
      <c r="FQ6" s="307">
        <v>1E-3</v>
      </c>
      <c r="FR6" s="307">
        <v>1E-3</v>
      </c>
      <c r="FS6" s="307">
        <v>0.06</v>
      </c>
      <c r="FT6" s="307">
        <v>1E-3</v>
      </c>
      <c r="FU6" s="307">
        <v>1E-3</v>
      </c>
      <c r="FV6" s="307">
        <v>0.06</v>
      </c>
      <c r="FW6" s="307">
        <v>1E-3</v>
      </c>
      <c r="FX6" s="307">
        <v>1E-3</v>
      </c>
      <c r="FY6" s="307">
        <v>0.06</v>
      </c>
      <c r="FZ6" s="307">
        <v>1E-3</v>
      </c>
      <c r="GA6" s="307">
        <v>1E-3</v>
      </c>
      <c r="GB6" s="311"/>
      <c r="GC6" s="307">
        <v>0.06</v>
      </c>
      <c r="GD6" s="307">
        <v>1E-3</v>
      </c>
      <c r="GE6" s="307">
        <v>1E-3</v>
      </c>
      <c r="GF6" s="307">
        <v>0.06</v>
      </c>
      <c r="GG6" s="307">
        <v>1E-3</v>
      </c>
      <c r="GH6" s="307">
        <v>1E-3</v>
      </c>
      <c r="GI6" s="307">
        <v>0.06</v>
      </c>
      <c r="GJ6" s="307">
        <v>1E-3</v>
      </c>
      <c r="GK6" s="307">
        <v>1E-3</v>
      </c>
      <c r="GL6" s="307">
        <v>0.06</v>
      </c>
      <c r="GM6" s="307">
        <v>1E-3</v>
      </c>
      <c r="GN6" s="307">
        <v>1E-3</v>
      </c>
      <c r="GO6" s="307">
        <v>0.06</v>
      </c>
      <c r="GP6" s="307">
        <v>1E-3</v>
      </c>
      <c r="GQ6" s="307">
        <v>1E-3</v>
      </c>
      <c r="GR6" s="307">
        <v>0.06</v>
      </c>
      <c r="GS6" s="307">
        <v>1E-3</v>
      </c>
      <c r="GT6" s="307">
        <v>1E-3</v>
      </c>
      <c r="GU6" s="307">
        <v>0.06</v>
      </c>
      <c r="GV6" s="307">
        <v>1E-3</v>
      </c>
      <c r="GW6" s="307">
        <v>1E-3</v>
      </c>
      <c r="GX6" s="307">
        <v>0.06</v>
      </c>
      <c r="GY6" s="307">
        <v>1E-3</v>
      </c>
      <c r="GZ6" s="307">
        <v>1E-3</v>
      </c>
      <c r="HA6" s="307">
        <v>0.06</v>
      </c>
      <c r="HB6" s="307">
        <v>1E-3</v>
      </c>
      <c r="HC6" s="307">
        <v>1E-3</v>
      </c>
      <c r="HD6" s="307">
        <v>0.06</v>
      </c>
      <c r="HE6" s="307">
        <v>1E-3</v>
      </c>
      <c r="HF6" s="307">
        <v>1E-3</v>
      </c>
      <c r="HG6" s="312"/>
      <c r="HH6" s="307">
        <v>0.05</v>
      </c>
      <c r="HI6" s="307">
        <v>1E-3</v>
      </c>
      <c r="HJ6" s="307">
        <v>1E-3</v>
      </c>
      <c r="HK6" s="307">
        <v>0.05</v>
      </c>
      <c r="HL6" s="307">
        <v>1E-3</v>
      </c>
      <c r="HM6" s="307">
        <v>1E-3</v>
      </c>
      <c r="HN6" s="307">
        <v>0.05</v>
      </c>
      <c r="HO6" s="307">
        <v>1E-3</v>
      </c>
      <c r="HP6" s="307">
        <v>1E-3</v>
      </c>
      <c r="HQ6" s="307">
        <v>0.05</v>
      </c>
      <c r="HR6" s="307">
        <v>1E-3</v>
      </c>
      <c r="HS6" s="307">
        <v>1E-3</v>
      </c>
      <c r="HT6" s="307">
        <v>0.05</v>
      </c>
      <c r="HU6" s="307">
        <v>1E-3</v>
      </c>
      <c r="HV6" s="307">
        <v>1E-3</v>
      </c>
      <c r="HW6" s="307">
        <v>0.05</v>
      </c>
      <c r="HX6" s="307">
        <v>1E-3</v>
      </c>
      <c r="HY6" s="307">
        <v>1E-3</v>
      </c>
      <c r="HZ6" s="307">
        <v>0.05</v>
      </c>
      <c r="IA6" s="307">
        <v>1E-3</v>
      </c>
      <c r="IB6" s="307">
        <v>1E-3</v>
      </c>
      <c r="IC6" s="307">
        <v>0.05</v>
      </c>
      <c r="ID6" s="307">
        <v>1E-3</v>
      </c>
      <c r="IE6" s="307">
        <v>1E-3</v>
      </c>
      <c r="IF6" s="307">
        <v>0.05</v>
      </c>
      <c r="IG6" s="307">
        <v>1E-3</v>
      </c>
      <c r="IH6" s="307">
        <v>1E-3</v>
      </c>
      <c r="II6" s="307">
        <v>0.05</v>
      </c>
      <c r="IJ6" s="307">
        <v>1E-3</v>
      </c>
      <c r="IK6" s="307">
        <v>1E-3</v>
      </c>
      <c r="IL6" s="313"/>
      <c r="IM6" s="307">
        <v>0.05</v>
      </c>
      <c r="IN6" s="307">
        <v>1E-3</v>
      </c>
      <c r="IO6" s="307">
        <v>1E-3</v>
      </c>
      <c r="IP6" s="307">
        <v>0.05</v>
      </c>
      <c r="IQ6" s="307">
        <v>1E-3</v>
      </c>
      <c r="IR6" s="307">
        <v>1E-3</v>
      </c>
      <c r="IS6" s="307">
        <v>0.05</v>
      </c>
      <c r="IT6" s="307">
        <v>1E-3</v>
      </c>
      <c r="IU6" s="307">
        <v>1E-3</v>
      </c>
      <c r="IV6" s="307">
        <v>0.05</v>
      </c>
      <c r="IW6" s="307">
        <v>1E-3</v>
      </c>
      <c r="IX6" s="307">
        <v>1E-3</v>
      </c>
      <c r="IY6" s="307">
        <v>0.05</v>
      </c>
      <c r="IZ6" s="307">
        <v>1E-3</v>
      </c>
      <c r="JA6" s="307">
        <v>1E-3</v>
      </c>
      <c r="JB6" s="307">
        <v>0.05</v>
      </c>
      <c r="JC6" s="307">
        <v>1E-3</v>
      </c>
      <c r="JD6" s="307">
        <v>1E-3</v>
      </c>
      <c r="JE6" s="307">
        <v>0.05</v>
      </c>
      <c r="JF6" s="307">
        <v>1E-3</v>
      </c>
      <c r="JG6" s="307">
        <v>1E-3</v>
      </c>
      <c r="JH6" s="307">
        <v>0.05</v>
      </c>
      <c r="JI6" s="307">
        <v>1E-3</v>
      </c>
      <c r="JJ6" s="307">
        <v>1E-3</v>
      </c>
      <c r="JK6" s="307">
        <v>0.05</v>
      </c>
      <c r="JL6" s="307">
        <v>1E-3</v>
      </c>
      <c r="JM6" s="307">
        <v>1E-3</v>
      </c>
      <c r="JN6" s="307">
        <v>0.05</v>
      </c>
      <c r="JO6" s="307">
        <v>1E-3</v>
      </c>
      <c r="JP6" s="307">
        <v>1E-3</v>
      </c>
      <c r="JQ6" s="313"/>
      <c r="JR6" s="307">
        <v>0.05</v>
      </c>
      <c r="JS6" s="307">
        <v>1E-3</v>
      </c>
      <c r="JT6" s="307">
        <v>1E-3</v>
      </c>
      <c r="JU6" s="307">
        <v>0.05</v>
      </c>
      <c r="JV6" s="307">
        <v>1E-3</v>
      </c>
      <c r="JW6" s="307">
        <v>1E-3</v>
      </c>
      <c r="JX6" s="307">
        <v>0.05</v>
      </c>
      <c r="JY6" s="307">
        <v>1E-3</v>
      </c>
      <c r="JZ6" s="307">
        <v>1E-3</v>
      </c>
      <c r="KA6" s="307">
        <v>0.05</v>
      </c>
      <c r="KB6" s="307">
        <v>1E-3</v>
      </c>
      <c r="KC6" s="307">
        <v>1E-3</v>
      </c>
      <c r="KD6" s="307">
        <v>0.05</v>
      </c>
      <c r="KE6" s="307">
        <v>1E-3</v>
      </c>
      <c r="KF6" s="307">
        <v>1E-3</v>
      </c>
      <c r="KG6" s="307">
        <v>0.05</v>
      </c>
      <c r="KH6" s="307">
        <v>1E-3</v>
      </c>
      <c r="KI6" s="307">
        <v>1E-3</v>
      </c>
      <c r="KJ6" s="307">
        <v>0.05</v>
      </c>
      <c r="KK6" s="307">
        <v>1E-3</v>
      </c>
      <c r="KL6" s="307">
        <v>1E-3</v>
      </c>
      <c r="KM6" s="307">
        <v>0.05</v>
      </c>
      <c r="KN6" s="307">
        <v>1E-3</v>
      </c>
      <c r="KO6" s="307">
        <v>1E-3</v>
      </c>
      <c r="KP6" s="307">
        <v>0.05</v>
      </c>
      <c r="KQ6" s="307">
        <v>1E-3</v>
      </c>
      <c r="KR6" s="307">
        <v>1E-3</v>
      </c>
      <c r="KS6" s="307">
        <v>0.05</v>
      </c>
      <c r="KT6" s="307">
        <v>1E-3</v>
      </c>
      <c r="KU6" s="307">
        <v>1E-3</v>
      </c>
      <c r="KV6" s="313"/>
      <c r="KW6" s="314">
        <v>0.08</v>
      </c>
      <c r="KX6" s="314">
        <v>7.0000000000000007E-2</v>
      </c>
      <c r="KY6" s="290" t="s">
        <v>244</v>
      </c>
      <c r="KZ6" s="314">
        <v>0.08</v>
      </c>
      <c r="LA6" s="314">
        <v>7.0000000000000007E-2</v>
      </c>
      <c r="LB6" s="290" t="s">
        <v>244</v>
      </c>
      <c r="LC6" s="314">
        <v>0.08</v>
      </c>
      <c r="LD6" s="314">
        <v>7.0000000000000007E-2</v>
      </c>
      <c r="LE6" s="290" t="s">
        <v>244</v>
      </c>
      <c r="LF6" s="314">
        <v>0.08</v>
      </c>
      <c r="LG6" s="314">
        <v>7.0000000000000007E-2</v>
      </c>
      <c r="LH6" s="290" t="s">
        <v>244</v>
      </c>
      <c r="LI6" s="314">
        <v>0.08</v>
      </c>
      <c r="LJ6" s="314">
        <v>7.0000000000000007E-2</v>
      </c>
      <c r="LK6" s="290" t="s">
        <v>244</v>
      </c>
      <c r="LL6" s="314">
        <v>0.08</v>
      </c>
      <c r="LM6" s="314">
        <v>7.0000000000000007E-2</v>
      </c>
      <c r="LN6" s="290" t="s">
        <v>244</v>
      </c>
      <c r="LO6" s="314">
        <v>0.08</v>
      </c>
      <c r="LP6" s="314">
        <v>7.0000000000000007E-2</v>
      </c>
      <c r="LQ6" s="290" t="s">
        <v>244</v>
      </c>
      <c r="LR6" s="314">
        <v>0.08</v>
      </c>
      <c r="LS6" s="314">
        <v>7.0000000000000007E-2</v>
      </c>
      <c r="LT6" s="290" t="s">
        <v>244</v>
      </c>
      <c r="LU6" s="314">
        <v>0.08</v>
      </c>
      <c r="LV6" s="314">
        <v>7.0000000000000007E-2</v>
      </c>
      <c r="LW6" s="290" t="s">
        <v>244</v>
      </c>
      <c r="LX6" s="314">
        <v>0.08</v>
      </c>
      <c r="LY6" s="314">
        <v>7.0000000000000007E-2</v>
      </c>
      <c r="LZ6" s="290" t="s">
        <v>244</v>
      </c>
      <c r="MA6" s="290"/>
      <c r="MB6" s="314">
        <v>0.08</v>
      </c>
      <c r="MC6" s="314">
        <v>7.0000000000000007E-2</v>
      </c>
      <c r="MD6" s="314" t="s">
        <v>244</v>
      </c>
      <c r="ME6" s="314">
        <v>0.08</v>
      </c>
      <c r="MF6" s="314">
        <v>7.0000000000000007E-2</v>
      </c>
      <c r="MG6" s="314" t="s">
        <v>244</v>
      </c>
      <c r="MH6" s="314">
        <v>0.08</v>
      </c>
      <c r="MI6" s="314">
        <v>7.0000000000000007E-2</v>
      </c>
      <c r="MJ6" s="314" t="s">
        <v>244</v>
      </c>
      <c r="MK6" s="314">
        <v>0.08</v>
      </c>
      <c r="ML6" s="314">
        <v>7.0000000000000007E-2</v>
      </c>
      <c r="MM6" s="314" t="s">
        <v>244</v>
      </c>
      <c r="MN6" s="314">
        <v>0.08</v>
      </c>
      <c r="MO6" s="314">
        <v>7.0000000000000007E-2</v>
      </c>
      <c r="MP6" s="314" t="s">
        <v>244</v>
      </c>
      <c r="MQ6" s="314">
        <v>0.08</v>
      </c>
      <c r="MR6" s="314">
        <v>7.0000000000000007E-2</v>
      </c>
      <c r="MS6" s="314" t="s">
        <v>244</v>
      </c>
      <c r="MT6" s="314">
        <v>0.08</v>
      </c>
      <c r="MU6" s="314">
        <v>7.0000000000000007E-2</v>
      </c>
      <c r="MV6" s="314" t="s">
        <v>244</v>
      </c>
      <c r="MW6" s="314">
        <v>0.08</v>
      </c>
      <c r="MX6" s="314">
        <v>7.0000000000000007E-2</v>
      </c>
      <c r="MY6" s="314" t="s">
        <v>244</v>
      </c>
      <c r="MZ6" s="314">
        <v>0.08</v>
      </c>
      <c r="NA6" s="314">
        <v>7.0000000000000007E-2</v>
      </c>
      <c r="NB6" s="314" t="s">
        <v>244</v>
      </c>
      <c r="NC6" s="314">
        <v>0.08</v>
      </c>
      <c r="ND6" s="314">
        <v>7.0000000000000007E-2</v>
      </c>
      <c r="NE6" s="314" t="s">
        <v>244</v>
      </c>
      <c r="NF6" s="290"/>
      <c r="NG6" s="314">
        <v>6.5000000000000002E-2</v>
      </c>
      <c r="NH6" s="314">
        <v>1E-3</v>
      </c>
      <c r="NI6" s="314" t="s">
        <v>244</v>
      </c>
      <c r="NJ6" s="314">
        <v>6.5000000000000002E-2</v>
      </c>
      <c r="NK6" s="314">
        <v>1E-3</v>
      </c>
      <c r="NL6" s="314">
        <v>1E-3</v>
      </c>
      <c r="NM6" s="314">
        <v>6.5000000000000002E-2</v>
      </c>
      <c r="NN6" s="314">
        <v>1E-3</v>
      </c>
      <c r="NO6" s="314">
        <v>1E-3</v>
      </c>
      <c r="NP6" s="314">
        <v>6.5000000000000002E-2</v>
      </c>
      <c r="NQ6" s="314">
        <v>1E-3</v>
      </c>
      <c r="NR6" s="314">
        <v>1E-3</v>
      </c>
      <c r="NS6" s="314">
        <v>6.5000000000000002E-2</v>
      </c>
      <c r="NT6" s="314">
        <v>1E-3</v>
      </c>
      <c r="NU6" s="314">
        <v>1E-3</v>
      </c>
      <c r="NV6" s="314">
        <v>6.5000000000000002E-2</v>
      </c>
      <c r="NW6" s="314">
        <v>1E-3</v>
      </c>
      <c r="NX6" s="314">
        <v>1E-3</v>
      </c>
      <c r="NY6" s="314">
        <v>6.5000000000000002E-2</v>
      </c>
      <c r="NZ6" s="314">
        <v>1E-3</v>
      </c>
      <c r="OA6" s="314">
        <v>1E-3</v>
      </c>
      <c r="OB6" s="314">
        <v>6.5000000000000002E-2</v>
      </c>
      <c r="OC6" s="314">
        <v>1E-3</v>
      </c>
      <c r="OD6" s="314">
        <v>1E-3</v>
      </c>
      <c r="OE6" s="314">
        <v>6.5000000000000002E-2</v>
      </c>
      <c r="OF6" s="314">
        <v>1E-3</v>
      </c>
      <c r="OG6" s="314">
        <v>1E-3</v>
      </c>
      <c r="OH6" s="314">
        <v>6.5000000000000002E-2</v>
      </c>
      <c r="OI6" s="314">
        <v>1E-3</v>
      </c>
      <c r="OJ6" s="314">
        <v>1E-3</v>
      </c>
      <c r="OK6" s="310"/>
      <c r="OL6" s="314">
        <v>6.5000000000000002E-2</v>
      </c>
      <c r="OM6" s="314">
        <v>1E-3</v>
      </c>
      <c r="ON6" s="314">
        <v>1E-3</v>
      </c>
      <c r="OO6" s="314">
        <v>6.5000000000000002E-2</v>
      </c>
      <c r="OP6" s="314">
        <v>1E-3</v>
      </c>
      <c r="OQ6" s="314">
        <v>1E-3</v>
      </c>
      <c r="OR6" s="314">
        <v>6.5000000000000002E-2</v>
      </c>
      <c r="OS6" s="314">
        <v>1E-3</v>
      </c>
      <c r="OT6" s="314">
        <v>1E-3</v>
      </c>
      <c r="OU6" s="314">
        <v>6.5000000000000002E-2</v>
      </c>
      <c r="OV6" s="314">
        <v>1E-3</v>
      </c>
      <c r="OW6" s="314">
        <v>1E-3</v>
      </c>
      <c r="OX6" s="314">
        <v>6.5000000000000002E-2</v>
      </c>
      <c r="OY6" s="314">
        <v>1E-3</v>
      </c>
      <c r="OZ6" s="314">
        <v>1E-3</v>
      </c>
      <c r="PA6" s="314">
        <v>6.5000000000000002E-2</v>
      </c>
      <c r="PB6" s="314">
        <v>1E-3</v>
      </c>
      <c r="PC6" s="314">
        <v>1E-3</v>
      </c>
      <c r="PD6" s="314">
        <v>6.5000000000000002E-2</v>
      </c>
      <c r="PE6" s="314">
        <v>1E-3</v>
      </c>
      <c r="PF6" s="314">
        <v>1E-3</v>
      </c>
      <c r="PG6" s="314">
        <v>6.5000000000000002E-2</v>
      </c>
      <c r="PH6" s="314">
        <v>1E-3</v>
      </c>
      <c r="PI6" s="314">
        <v>1E-3</v>
      </c>
      <c r="PJ6" s="314">
        <v>6.5000000000000002E-2</v>
      </c>
      <c r="PK6" s="314">
        <v>1E-3</v>
      </c>
      <c r="PL6" s="314">
        <v>1E-3</v>
      </c>
      <c r="PM6" s="314">
        <v>6.5000000000000002E-2</v>
      </c>
      <c r="PN6" s="314">
        <v>1E-3</v>
      </c>
      <c r="PO6" s="314">
        <v>1E-3</v>
      </c>
      <c r="PQ6" s="314">
        <v>6.5000000000000002E-2</v>
      </c>
      <c r="PR6" s="314">
        <v>1E-3</v>
      </c>
      <c r="PS6" s="314">
        <v>1E-3</v>
      </c>
      <c r="PT6" s="314">
        <v>6.5000000000000002E-2</v>
      </c>
      <c r="PU6" s="314">
        <v>1E-3</v>
      </c>
      <c r="PV6" s="314">
        <v>1E-3</v>
      </c>
      <c r="PW6" s="314">
        <v>6.5000000000000002E-2</v>
      </c>
      <c r="PX6" s="314">
        <v>1E-3</v>
      </c>
      <c r="PY6" s="314">
        <v>1E-3</v>
      </c>
      <c r="PZ6" s="314">
        <v>6.5000000000000002E-2</v>
      </c>
      <c r="QA6" s="314">
        <v>1E-3</v>
      </c>
      <c r="QB6" s="314">
        <v>1E-3</v>
      </c>
      <c r="QC6" s="314">
        <v>6.5000000000000002E-2</v>
      </c>
      <c r="QD6" s="314">
        <v>1E-3</v>
      </c>
      <c r="QE6" s="314">
        <v>1E-3</v>
      </c>
      <c r="QF6" s="314">
        <v>6.5000000000000002E-2</v>
      </c>
      <c r="QG6" s="314">
        <v>1E-3</v>
      </c>
      <c r="QH6" s="314">
        <v>1E-3</v>
      </c>
      <c r="QI6" s="314">
        <v>6.5000000000000002E-2</v>
      </c>
      <c r="QJ6" s="314">
        <v>1E-3</v>
      </c>
      <c r="QK6" s="314">
        <v>1E-3</v>
      </c>
      <c r="QL6" s="314">
        <v>6.5000000000000002E-2</v>
      </c>
      <c r="QM6" s="314">
        <v>1E-3</v>
      </c>
      <c r="QN6" s="314">
        <v>1E-3</v>
      </c>
      <c r="QO6" s="314">
        <v>6.5000000000000002E-2</v>
      </c>
      <c r="QP6" s="314">
        <v>1E-3</v>
      </c>
      <c r="QQ6" s="314">
        <v>1E-3</v>
      </c>
      <c r="QR6" s="314">
        <v>6.5000000000000002E-2</v>
      </c>
      <c r="QS6" s="314">
        <v>1E-3</v>
      </c>
      <c r="QT6" s="314">
        <v>1E-3</v>
      </c>
      <c r="QU6" s="310"/>
      <c r="QV6" s="314">
        <v>6.5000000000000002E-2</v>
      </c>
      <c r="QW6" s="314">
        <v>1E-3</v>
      </c>
      <c r="QX6" s="314">
        <v>1E-3</v>
      </c>
      <c r="QY6" s="314">
        <v>6.5000000000000002E-2</v>
      </c>
      <c r="QZ6" s="314">
        <v>1E-3</v>
      </c>
      <c r="RA6" s="314">
        <v>1E-3</v>
      </c>
      <c r="RB6" s="314">
        <v>6.5000000000000002E-2</v>
      </c>
      <c r="RC6" s="314">
        <v>1E-3</v>
      </c>
      <c r="RD6" s="314">
        <v>1E-3</v>
      </c>
      <c r="RE6" s="314">
        <v>6.5000000000000002E-2</v>
      </c>
      <c r="RF6" s="314">
        <v>1E-3</v>
      </c>
      <c r="RG6" s="314">
        <v>1E-3</v>
      </c>
      <c r="RH6" s="314">
        <v>6.5000000000000002E-2</v>
      </c>
      <c r="RI6" s="314">
        <v>1E-3</v>
      </c>
      <c r="RJ6" s="314">
        <v>1E-3</v>
      </c>
      <c r="RK6" s="314">
        <v>6.5000000000000002E-2</v>
      </c>
      <c r="RL6" s="314">
        <v>1E-3</v>
      </c>
      <c r="RM6" s="314">
        <v>1E-3</v>
      </c>
      <c r="RN6" s="314">
        <v>6.5000000000000002E-2</v>
      </c>
      <c r="RO6" s="314">
        <v>1E-3</v>
      </c>
      <c r="RP6" s="314">
        <v>1E-3</v>
      </c>
      <c r="RQ6" s="314">
        <v>6.5000000000000002E-2</v>
      </c>
      <c r="RR6" s="314">
        <v>1E-3</v>
      </c>
      <c r="RS6" s="314">
        <v>1E-3</v>
      </c>
      <c r="RT6" s="314">
        <v>6.5000000000000002E-2</v>
      </c>
      <c r="RU6" s="314">
        <v>1E-3</v>
      </c>
      <c r="RV6" s="314">
        <v>1E-3</v>
      </c>
      <c r="RW6" s="314">
        <v>6.5000000000000002E-2</v>
      </c>
      <c r="RX6" s="314">
        <v>1E-3</v>
      </c>
      <c r="RY6" s="314">
        <v>1E-3</v>
      </c>
      <c r="RZ6" s="310"/>
      <c r="SA6" s="314">
        <v>6.5000000000000002E-2</v>
      </c>
      <c r="SB6" s="314">
        <v>1E-3</v>
      </c>
      <c r="SC6" s="314">
        <v>1E-3</v>
      </c>
      <c r="SD6" s="314">
        <v>6.5000000000000002E-2</v>
      </c>
      <c r="SE6" s="314">
        <v>1E-3</v>
      </c>
      <c r="SF6" s="314">
        <v>1E-3</v>
      </c>
      <c r="SG6" s="314">
        <v>6.5000000000000002E-2</v>
      </c>
      <c r="SH6" s="314">
        <v>1E-3</v>
      </c>
      <c r="SI6" s="314">
        <v>1E-3</v>
      </c>
      <c r="SJ6" s="314">
        <v>6.5000000000000002E-2</v>
      </c>
      <c r="SK6" s="314">
        <v>1E-3</v>
      </c>
      <c r="SL6" s="314">
        <v>1E-3</v>
      </c>
      <c r="SM6" s="314">
        <v>6.5000000000000002E-2</v>
      </c>
      <c r="SN6" s="314">
        <v>1E-3</v>
      </c>
      <c r="SO6" s="314">
        <v>1E-3</v>
      </c>
      <c r="SP6" s="314">
        <v>6.5000000000000002E-2</v>
      </c>
      <c r="SQ6" s="314">
        <v>1E-3</v>
      </c>
      <c r="SR6" s="314">
        <v>1E-3</v>
      </c>
      <c r="SS6" s="314">
        <v>6.5000000000000002E-2</v>
      </c>
      <c r="ST6" s="314">
        <v>1E-3</v>
      </c>
      <c r="SU6" s="314">
        <v>1E-3</v>
      </c>
      <c r="SV6" s="314">
        <v>6.5000000000000002E-2</v>
      </c>
      <c r="SW6" s="314">
        <v>1E-3</v>
      </c>
      <c r="SX6" s="314">
        <v>1E-3</v>
      </c>
      <c r="SY6" s="314">
        <v>6.5000000000000002E-2</v>
      </c>
      <c r="SZ6" s="314">
        <v>1E-3</v>
      </c>
      <c r="TA6" s="314">
        <v>1E-3</v>
      </c>
      <c r="TB6" s="314">
        <v>6.5000000000000002E-2</v>
      </c>
      <c r="TC6" s="314">
        <v>1E-3</v>
      </c>
      <c r="TD6" s="314">
        <v>1E-3</v>
      </c>
      <c r="TE6" s="314">
        <v>7.0000000000000007E-2</v>
      </c>
      <c r="TF6" s="314">
        <v>7.0000000000000007E-2</v>
      </c>
      <c r="TG6" s="314">
        <v>7.0000000000000007E-2</v>
      </c>
      <c r="TH6" s="314">
        <v>7.0000000000000007E-2</v>
      </c>
      <c r="TI6" s="314">
        <v>7.0000000000000007E-2</v>
      </c>
      <c r="TJ6" s="314">
        <v>7.0000000000000007E-2</v>
      </c>
      <c r="TK6" s="314">
        <v>7.0000000000000007E-2</v>
      </c>
      <c r="TL6" s="314">
        <v>7.0000000000000007E-2</v>
      </c>
      <c r="TM6" s="314">
        <v>7.0000000000000007E-2</v>
      </c>
      <c r="TN6" s="314">
        <v>7.0000000000000007E-2</v>
      </c>
      <c r="TO6" s="314">
        <v>7.0000000000000007E-2</v>
      </c>
      <c r="TP6" s="314">
        <v>7.0000000000000007E-2</v>
      </c>
      <c r="TQ6" s="314">
        <v>7.0000000000000007E-2</v>
      </c>
      <c r="TR6" s="314">
        <v>7.0000000000000007E-2</v>
      </c>
      <c r="TS6" s="314">
        <v>7.0000000000000007E-2</v>
      </c>
      <c r="TT6" s="314">
        <v>7.0000000000000007E-2</v>
      </c>
      <c r="TU6" s="314">
        <v>7.0000000000000007E-2</v>
      </c>
      <c r="TV6" s="314">
        <v>7.0000000000000007E-2</v>
      </c>
      <c r="TW6" s="314">
        <v>7.0000000000000007E-2</v>
      </c>
      <c r="TX6" s="314">
        <v>7.0000000000000007E-2</v>
      </c>
      <c r="TY6" s="314">
        <v>7.0000000000000007E-2</v>
      </c>
      <c r="TZ6" s="314">
        <v>7.0000000000000007E-2</v>
      </c>
      <c r="UA6" s="314">
        <v>7.0000000000000007E-2</v>
      </c>
      <c r="UB6" s="314">
        <v>7.0000000000000007E-2</v>
      </c>
      <c r="UC6" s="314">
        <v>7.0000000000000007E-2</v>
      </c>
      <c r="UD6" s="314">
        <v>7.0000000000000007E-2</v>
      </c>
      <c r="UE6" s="314">
        <v>7.0000000000000007E-2</v>
      </c>
      <c r="UF6" s="314">
        <v>7.0000000000000007E-2</v>
      </c>
      <c r="UG6" s="314">
        <v>7.0000000000000007E-2</v>
      </c>
    </row>
    <row r="7" spans="1:553">
      <c r="A7" s="290">
        <v>2</v>
      </c>
      <c r="B7" s="291">
        <v>13</v>
      </c>
      <c r="C7" s="307" t="s">
        <v>244</v>
      </c>
      <c r="D7" s="307">
        <v>0.125</v>
      </c>
      <c r="E7" s="307" t="s">
        <v>244</v>
      </c>
      <c r="F7" s="307" t="s">
        <v>244</v>
      </c>
      <c r="G7" s="307">
        <v>0.125</v>
      </c>
      <c r="H7" s="307" t="s">
        <v>244</v>
      </c>
      <c r="I7" s="307" t="s">
        <v>244</v>
      </c>
      <c r="J7" s="307">
        <v>0.125</v>
      </c>
      <c r="K7" s="307" t="s">
        <v>244</v>
      </c>
      <c r="L7" s="307" t="s">
        <v>244</v>
      </c>
      <c r="M7" s="307">
        <v>0.125</v>
      </c>
      <c r="N7" s="307" t="s">
        <v>244</v>
      </c>
      <c r="O7" s="307" t="s">
        <v>244</v>
      </c>
      <c r="P7" s="307">
        <v>0.125</v>
      </c>
      <c r="Q7" s="307" t="s">
        <v>244</v>
      </c>
      <c r="R7" s="307" t="s">
        <v>244</v>
      </c>
      <c r="S7" s="307">
        <v>0.125</v>
      </c>
      <c r="T7" s="307" t="s">
        <v>244</v>
      </c>
      <c r="U7" s="307" t="s">
        <v>244</v>
      </c>
      <c r="V7" s="307">
        <v>0.125</v>
      </c>
      <c r="W7" s="307" t="s">
        <v>244</v>
      </c>
      <c r="X7" s="307" t="s">
        <v>244</v>
      </c>
      <c r="Y7" s="307">
        <v>0.125</v>
      </c>
      <c r="Z7" s="307" t="s">
        <v>244</v>
      </c>
      <c r="AA7" s="307" t="s">
        <v>244</v>
      </c>
      <c r="AB7" s="307">
        <v>0.125</v>
      </c>
      <c r="AC7" s="307" t="s">
        <v>244</v>
      </c>
      <c r="AD7" s="307" t="s">
        <v>244</v>
      </c>
      <c r="AE7" s="307">
        <v>0.125</v>
      </c>
      <c r="AF7" s="307" t="s">
        <v>244</v>
      </c>
      <c r="AG7" s="307" t="s">
        <v>244</v>
      </c>
      <c r="AH7" s="307">
        <v>0.125</v>
      </c>
      <c r="AI7" s="307" t="s">
        <v>244</v>
      </c>
      <c r="AJ7" s="307" t="s">
        <v>244</v>
      </c>
      <c r="AK7" s="307">
        <v>0.125</v>
      </c>
      <c r="AL7" s="307" t="s">
        <v>244</v>
      </c>
      <c r="AM7" s="307" t="s">
        <v>244</v>
      </c>
      <c r="AN7" s="307">
        <v>0.125</v>
      </c>
      <c r="AO7" s="307" t="s">
        <v>244</v>
      </c>
      <c r="AP7" s="307" t="s">
        <v>244</v>
      </c>
      <c r="AQ7" s="307">
        <v>0.125</v>
      </c>
      <c r="AR7" s="307" t="s">
        <v>244</v>
      </c>
      <c r="AS7" s="307" t="s">
        <v>244</v>
      </c>
      <c r="AT7" s="307">
        <v>0.125</v>
      </c>
      <c r="AU7" s="307" t="s">
        <v>244</v>
      </c>
      <c r="AV7" s="307" t="s">
        <v>244</v>
      </c>
      <c r="AW7" s="307">
        <v>0.125</v>
      </c>
      <c r="AX7" s="307" t="s">
        <v>244</v>
      </c>
      <c r="AY7" s="307" t="s">
        <v>244</v>
      </c>
      <c r="AZ7" s="307">
        <v>0.125</v>
      </c>
      <c r="BA7" s="307" t="s">
        <v>244</v>
      </c>
      <c r="BB7" s="307" t="s">
        <v>244</v>
      </c>
      <c r="BC7" s="307">
        <v>0.125</v>
      </c>
      <c r="BD7" s="307" t="s">
        <v>244</v>
      </c>
      <c r="BE7" s="307" t="s">
        <v>244</v>
      </c>
      <c r="BF7" s="307">
        <v>0.125</v>
      </c>
      <c r="BG7" s="307" t="s">
        <v>244</v>
      </c>
      <c r="BH7" s="307"/>
      <c r="BI7" s="307">
        <v>0.09</v>
      </c>
      <c r="BJ7" s="307">
        <v>9.5000000000000001E-2</v>
      </c>
      <c r="BK7" s="307">
        <v>0.08</v>
      </c>
      <c r="BL7" s="307">
        <v>0.09</v>
      </c>
      <c r="BM7" s="307">
        <v>9.5000000000000001E-2</v>
      </c>
      <c r="BN7" s="307">
        <v>0.08</v>
      </c>
      <c r="BO7" s="307">
        <v>0.09</v>
      </c>
      <c r="BP7" s="307">
        <v>9.5000000000000001E-2</v>
      </c>
      <c r="BQ7" s="307">
        <v>0.08</v>
      </c>
      <c r="BR7" s="307">
        <v>0.09</v>
      </c>
      <c r="BS7" s="307">
        <v>9.5000000000000001E-2</v>
      </c>
      <c r="BT7" s="307">
        <v>0.08</v>
      </c>
      <c r="BU7" s="307">
        <v>0.09</v>
      </c>
      <c r="BV7" s="307">
        <v>9.5000000000000001E-2</v>
      </c>
      <c r="BW7" s="307">
        <v>0.08</v>
      </c>
      <c r="BX7" s="307">
        <v>0.09</v>
      </c>
      <c r="BY7" s="307">
        <v>9.5000000000000001E-2</v>
      </c>
      <c r="BZ7" s="307">
        <v>0.08</v>
      </c>
      <c r="CA7" s="307">
        <v>0.09</v>
      </c>
      <c r="CB7" s="307">
        <v>9.5000000000000001E-2</v>
      </c>
      <c r="CC7" s="307">
        <v>0.08</v>
      </c>
      <c r="CD7" s="307">
        <v>0.09</v>
      </c>
      <c r="CE7" s="307">
        <v>9.5000000000000001E-2</v>
      </c>
      <c r="CF7" s="307">
        <v>0.08</v>
      </c>
      <c r="CG7" s="307">
        <v>0.09</v>
      </c>
      <c r="CH7" s="307">
        <v>9.5000000000000001E-2</v>
      </c>
      <c r="CI7" s="307">
        <v>0.08</v>
      </c>
      <c r="CJ7" s="307">
        <v>0.09</v>
      </c>
      <c r="CK7" s="307">
        <v>9.5000000000000001E-2</v>
      </c>
      <c r="CL7" s="307">
        <v>0.08</v>
      </c>
      <c r="CM7" s="307"/>
      <c r="CN7" s="307">
        <v>0.09</v>
      </c>
      <c r="CO7" s="307">
        <v>8.5000000000000006E-2</v>
      </c>
      <c r="CP7" s="307">
        <v>0.08</v>
      </c>
      <c r="CQ7" s="307">
        <v>0.09</v>
      </c>
      <c r="CR7" s="307">
        <v>8.5000000000000006E-2</v>
      </c>
      <c r="CS7" s="307">
        <v>6.5000000000000002E-2</v>
      </c>
      <c r="CT7" s="307">
        <v>0.09</v>
      </c>
      <c r="CU7" s="307">
        <v>8.5000000000000006E-2</v>
      </c>
      <c r="CV7" s="307">
        <v>6.5000000000000002E-2</v>
      </c>
      <c r="CW7" s="307">
        <v>0.09</v>
      </c>
      <c r="CX7" s="307">
        <v>8.5000000000000006E-2</v>
      </c>
      <c r="CY7" s="307">
        <v>6.5000000000000002E-2</v>
      </c>
      <c r="CZ7" s="307">
        <v>0.09</v>
      </c>
      <c r="DA7" s="307">
        <v>8.5000000000000006E-2</v>
      </c>
      <c r="DB7" s="307">
        <v>6.5000000000000002E-2</v>
      </c>
      <c r="DC7" s="307">
        <v>0.09</v>
      </c>
      <c r="DD7" s="307">
        <v>8.5000000000000006E-2</v>
      </c>
      <c r="DE7" s="307">
        <v>6.5000000000000002E-2</v>
      </c>
      <c r="DF7" s="307">
        <v>0.09</v>
      </c>
      <c r="DG7" s="307">
        <v>8.5000000000000006E-2</v>
      </c>
      <c r="DH7" s="307">
        <v>6.5000000000000002E-2</v>
      </c>
      <c r="DI7" s="307">
        <v>0.09</v>
      </c>
      <c r="DJ7" s="307">
        <v>8.5000000000000006E-2</v>
      </c>
      <c r="DK7" s="307">
        <v>6.5000000000000002E-2</v>
      </c>
      <c r="DL7" s="307">
        <v>0.09</v>
      </c>
      <c r="DM7" s="307">
        <v>8.5000000000000006E-2</v>
      </c>
      <c r="DN7" s="307">
        <v>6.5000000000000002E-2</v>
      </c>
      <c r="DO7" s="307">
        <v>0.09</v>
      </c>
      <c r="DP7" s="307">
        <v>8.5000000000000006E-2</v>
      </c>
      <c r="DQ7" s="307">
        <v>6.5000000000000002E-2</v>
      </c>
      <c r="DR7" s="308"/>
      <c r="DS7" s="307">
        <v>0.09</v>
      </c>
      <c r="DT7" s="307">
        <v>6.5000000000000002E-2</v>
      </c>
      <c r="DU7" s="307">
        <v>6.5000000000000002E-2</v>
      </c>
      <c r="DV7" s="307">
        <v>0.09</v>
      </c>
      <c r="DW7" s="307">
        <v>6.5000000000000002E-2</v>
      </c>
      <c r="DX7" s="307">
        <v>4.4999999999999998E-2</v>
      </c>
      <c r="DY7" s="307">
        <v>0.09</v>
      </c>
      <c r="DZ7" s="307">
        <v>6.5000000000000002E-2</v>
      </c>
      <c r="EA7" s="307">
        <v>4.4999999999999998E-2</v>
      </c>
      <c r="EB7" s="307">
        <v>0.09</v>
      </c>
      <c r="EC7" s="307">
        <v>6.5000000000000002E-2</v>
      </c>
      <c r="ED7" s="307">
        <v>4.4999999999999998E-2</v>
      </c>
      <c r="EE7" s="307">
        <v>0.09</v>
      </c>
      <c r="EF7" s="307">
        <v>6.5000000000000002E-2</v>
      </c>
      <c r="EG7" s="307">
        <v>4.4999999999999998E-2</v>
      </c>
      <c r="EH7" s="307">
        <v>0.09</v>
      </c>
      <c r="EI7" s="307">
        <v>6.5000000000000002E-2</v>
      </c>
      <c r="EJ7" s="307">
        <v>4.4999999999999998E-2</v>
      </c>
      <c r="EK7" s="307">
        <v>0.09</v>
      </c>
      <c r="EL7" s="307">
        <v>6.5000000000000002E-2</v>
      </c>
      <c r="EM7" s="307">
        <v>4.4999999999999998E-2</v>
      </c>
      <c r="EN7" s="307">
        <v>0.09</v>
      </c>
      <c r="EO7" s="307">
        <v>6.5000000000000002E-2</v>
      </c>
      <c r="EP7" s="307">
        <v>4.4999999999999998E-2</v>
      </c>
      <c r="EQ7" s="307">
        <v>0.09</v>
      </c>
      <c r="ER7" s="307">
        <v>6.5000000000000002E-2</v>
      </c>
      <c r="ES7" s="307">
        <v>4.4999999999999998E-2</v>
      </c>
      <c r="ET7" s="307">
        <v>0.09</v>
      </c>
      <c r="EU7" s="307">
        <v>6.5000000000000002E-2</v>
      </c>
      <c r="EV7" s="307">
        <v>4.4999999999999998E-2</v>
      </c>
      <c r="EW7" s="310"/>
      <c r="EX7" s="307">
        <v>0.08</v>
      </c>
      <c r="EY7" s="307">
        <v>2.9900000000000003E-2</v>
      </c>
      <c r="EZ7" s="307">
        <v>4.4999999999999998E-2</v>
      </c>
      <c r="FA7" s="307">
        <v>0.08</v>
      </c>
      <c r="FB7" s="307">
        <v>2.9900000000000003E-2</v>
      </c>
      <c r="FC7" s="307">
        <v>1.4999999999999999E-2</v>
      </c>
      <c r="FD7" s="307">
        <v>0.08</v>
      </c>
      <c r="FE7" s="307">
        <v>2.9900000000000003E-2</v>
      </c>
      <c r="FF7" s="307">
        <v>1.4999999999999999E-2</v>
      </c>
      <c r="FG7" s="307">
        <v>0.08</v>
      </c>
      <c r="FH7" s="307">
        <v>2.9900000000000003E-2</v>
      </c>
      <c r="FI7" s="307">
        <v>1.4999999999999999E-2</v>
      </c>
      <c r="FJ7" s="307">
        <v>0.08</v>
      </c>
      <c r="FK7" s="307">
        <v>2.9900000000000003E-2</v>
      </c>
      <c r="FL7" s="307">
        <v>1.4999999999999999E-2</v>
      </c>
      <c r="FM7" s="307">
        <v>0.08</v>
      </c>
      <c r="FN7" s="307">
        <v>2.9900000000000003E-2</v>
      </c>
      <c r="FO7" s="307">
        <v>1.4999999999999999E-2</v>
      </c>
      <c r="FP7" s="307">
        <v>0.08</v>
      </c>
      <c r="FQ7" s="307">
        <v>2.9900000000000003E-2</v>
      </c>
      <c r="FR7" s="307">
        <v>1.4999999999999999E-2</v>
      </c>
      <c r="FS7" s="307">
        <v>0.08</v>
      </c>
      <c r="FT7" s="307">
        <v>2.9900000000000003E-2</v>
      </c>
      <c r="FU7" s="307">
        <v>1.4999999999999999E-2</v>
      </c>
      <c r="FV7" s="307">
        <v>0.08</v>
      </c>
      <c r="FW7" s="307">
        <v>2.9900000000000003E-2</v>
      </c>
      <c r="FX7" s="307">
        <v>1.4999999999999999E-2</v>
      </c>
      <c r="FY7" s="307">
        <v>0.08</v>
      </c>
      <c r="FZ7" s="307">
        <v>2.9900000000000003E-2</v>
      </c>
      <c r="GA7" s="307">
        <v>1.4999999999999999E-2</v>
      </c>
      <c r="GB7" s="311"/>
      <c r="GC7" s="307">
        <v>0.08</v>
      </c>
      <c r="GD7" s="307">
        <v>1E-3</v>
      </c>
      <c r="GE7" s="307">
        <v>1.4999999999999999E-2</v>
      </c>
      <c r="GF7" s="307">
        <v>0.08</v>
      </c>
      <c r="GG7" s="307">
        <v>1E-3</v>
      </c>
      <c r="GH7" s="307">
        <v>1E-3</v>
      </c>
      <c r="GI7" s="307">
        <v>0.08</v>
      </c>
      <c r="GJ7" s="307">
        <v>1E-3</v>
      </c>
      <c r="GK7" s="307">
        <v>1E-3</v>
      </c>
      <c r="GL7" s="307">
        <v>0.08</v>
      </c>
      <c r="GM7" s="307">
        <v>1E-3</v>
      </c>
      <c r="GN7" s="307">
        <v>1E-3</v>
      </c>
      <c r="GO7" s="307">
        <v>0.08</v>
      </c>
      <c r="GP7" s="307">
        <v>1E-3</v>
      </c>
      <c r="GQ7" s="307">
        <v>1E-3</v>
      </c>
      <c r="GR7" s="307">
        <v>0.08</v>
      </c>
      <c r="GS7" s="307">
        <v>1E-3</v>
      </c>
      <c r="GT7" s="307">
        <v>1E-3</v>
      </c>
      <c r="GU7" s="307">
        <v>0.08</v>
      </c>
      <c r="GV7" s="307">
        <v>1E-3</v>
      </c>
      <c r="GW7" s="307">
        <v>1E-3</v>
      </c>
      <c r="GX7" s="307">
        <v>0.08</v>
      </c>
      <c r="GY7" s="307">
        <v>1E-3</v>
      </c>
      <c r="GZ7" s="307">
        <v>1E-3</v>
      </c>
      <c r="HA7" s="307">
        <v>0.08</v>
      </c>
      <c r="HB7" s="307">
        <v>1E-3</v>
      </c>
      <c r="HC7" s="307">
        <v>1E-3</v>
      </c>
      <c r="HD7" s="307">
        <v>0.08</v>
      </c>
      <c r="HE7" s="307">
        <v>1E-3</v>
      </c>
      <c r="HF7" s="307">
        <v>1E-3</v>
      </c>
      <c r="HG7" s="312"/>
      <c r="HH7" s="307">
        <v>7.0000000000000007E-2</v>
      </c>
      <c r="HI7" s="307">
        <v>1E-3</v>
      </c>
      <c r="HJ7" s="307">
        <v>1E-3</v>
      </c>
      <c r="HK7" s="307">
        <v>7.0000000000000007E-2</v>
      </c>
      <c r="HL7" s="307">
        <v>1E-3</v>
      </c>
      <c r="HM7" s="307">
        <v>1E-3</v>
      </c>
      <c r="HN7" s="307">
        <v>7.0000000000000007E-2</v>
      </c>
      <c r="HO7" s="307">
        <v>1E-3</v>
      </c>
      <c r="HP7" s="307">
        <v>1E-3</v>
      </c>
      <c r="HQ7" s="307">
        <v>7.0000000000000007E-2</v>
      </c>
      <c r="HR7" s="307">
        <v>1E-3</v>
      </c>
      <c r="HS7" s="307">
        <v>1E-3</v>
      </c>
      <c r="HT7" s="307">
        <v>7.0000000000000007E-2</v>
      </c>
      <c r="HU7" s="307">
        <v>1E-3</v>
      </c>
      <c r="HV7" s="307">
        <v>1E-3</v>
      </c>
      <c r="HW7" s="307">
        <v>7.0000000000000007E-2</v>
      </c>
      <c r="HX7" s="307">
        <v>1E-3</v>
      </c>
      <c r="HY7" s="307">
        <v>1E-3</v>
      </c>
      <c r="HZ7" s="307">
        <v>7.0000000000000007E-2</v>
      </c>
      <c r="IA7" s="307">
        <v>1E-3</v>
      </c>
      <c r="IB7" s="307">
        <v>1E-3</v>
      </c>
      <c r="IC7" s="307">
        <v>7.0000000000000007E-2</v>
      </c>
      <c r="ID7" s="307">
        <v>1E-3</v>
      </c>
      <c r="IE7" s="307">
        <v>1E-3</v>
      </c>
      <c r="IF7" s="307">
        <v>7.0000000000000007E-2</v>
      </c>
      <c r="IG7" s="307">
        <v>1E-3</v>
      </c>
      <c r="IH7" s="307">
        <v>1E-3</v>
      </c>
      <c r="II7" s="307">
        <v>7.0000000000000007E-2</v>
      </c>
      <c r="IJ7" s="307">
        <v>1E-3</v>
      </c>
      <c r="IK7" s="307">
        <v>1E-3</v>
      </c>
      <c r="IL7" s="313"/>
      <c r="IM7" s="307">
        <v>7.0000000000000007E-2</v>
      </c>
      <c r="IN7" s="307">
        <v>1E-3</v>
      </c>
      <c r="IO7" s="307">
        <v>1E-3</v>
      </c>
      <c r="IP7" s="307">
        <v>7.0000000000000007E-2</v>
      </c>
      <c r="IQ7" s="307">
        <v>1E-3</v>
      </c>
      <c r="IR7" s="307">
        <v>1E-3</v>
      </c>
      <c r="IS7" s="307">
        <v>7.0000000000000007E-2</v>
      </c>
      <c r="IT7" s="307">
        <v>1E-3</v>
      </c>
      <c r="IU7" s="307">
        <v>1E-3</v>
      </c>
      <c r="IV7" s="307">
        <v>7.0000000000000007E-2</v>
      </c>
      <c r="IW7" s="307">
        <v>1E-3</v>
      </c>
      <c r="IX7" s="307">
        <v>1E-3</v>
      </c>
      <c r="IY7" s="307">
        <v>7.0000000000000007E-2</v>
      </c>
      <c r="IZ7" s="307">
        <v>1E-3</v>
      </c>
      <c r="JA7" s="307">
        <v>1E-3</v>
      </c>
      <c r="JB7" s="307">
        <v>7.0000000000000007E-2</v>
      </c>
      <c r="JC7" s="307">
        <v>1E-3</v>
      </c>
      <c r="JD7" s="307">
        <v>1E-3</v>
      </c>
      <c r="JE7" s="307">
        <v>7.0000000000000007E-2</v>
      </c>
      <c r="JF7" s="307">
        <v>1E-3</v>
      </c>
      <c r="JG7" s="307">
        <v>1E-3</v>
      </c>
      <c r="JH7" s="307">
        <v>7.0000000000000007E-2</v>
      </c>
      <c r="JI7" s="307">
        <v>1E-3</v>
      </c>
      <c r="JJ7" s="307">
        <v>1E-3</v>
      </c>
      <c r="JK7" s="307">
        <v>7.0000000000000007E-2</v>
      </c>
      <c r="JL7" s="307">
        <v>1E-3</v>
      </c>
      <c r="JM7" s="307">
        <v>1E-3</v>
      </c>
      <c r="JN7" s="307">
        <v>7.0000000000000007E-2</v>
      </c>
      <c r="JO7" s="307">
        <v>1E-3</v>
      </c>
      <c r="JP7" s="307">
        <v>1E-3</v>
      </c>
      <c r="JQ7" s="313"/>
      <c r="JR7" s="307">
        <v>7.0000000000000007E-2</v>
      </c>
      <c r="JS7" s="307">
        <v>1E-3</v>
      </c>
      <c r="JT7" s="307">
        <v>1E-3</v>
      </c>
      <c r="JU7" s="307">
        <v>7.0000000000000007E-2</v>
      </c>
      <c r="JV7" s="307">
        <v>1E-3</v>
      </c>
      <c r="JW7" s="307">
        <v>1E-3</v>
      </c>
      <c r="JX7" s="307">
        <v>7.0000000000000007E-2</v>
      </c>
      <c r="JY7" s="307">
        <v>1E-3</v>
      </c>
      <c r="JZ7" s="307">
        <v>1E-3</v>
      </c>
      <c r="KA7" s="307">
        <v>7.0000000000000007E-2</v>
      </c>
      <c r="KB7" s="307">
        <v>1E-3</v>
      </c>
      <c r="KC7" s="307">
        <v>1E-3</v>
      </c>
      <c r="KD7" s="307">
        <v>7.0000000000000007E-2</v>
      </c>
      <c r="KE7" s="307">
        <v>1E-3</v>
      </c>
      <c r="KF7" s="307">
        <v>1E-3</v>
      </c>
      <c r="KG7" s="307">
        <v>7.0000000000000007E-2</v>
      </c>
      <c r="KH7" s="307">
        <v>1E-3</v>
      </c>
      <c r="KI7" s="307">
        <v>1E-3</v>
      </c>
      <c r="KJ7" s="307">
        <v>7.0000000000000007E-2</v>
      </c>
      <c r="KK7" s="307">
        <v>1E-3</v>
      </c>
      <c r="KL7" s="307">
        <v>1E-3</v>
      </c>
      <c r="KM7" s="307">
        <v>7.0000000000000007E-2</v>
      </c>
      <c r="KN7" s="307">
        <v>1E-3</v>
      </c>
      <c r="KO7" s="307">
        <v>1E-3</v>
      </c>
      <c r="KP7" s="307">
        <v>7.0000000000000007E-2</v>
      </c>
      <c r="KQ7" s="307">
        <v>1E-3</v>
      </c>
      <c r="KR7" s="307">
        <v>1E-3</v>
      </c>
      <c r="KS7" s="307">
        <v>7.0000000000000007E-2</v>
      </c>
      <c r="KT7" s="307">
        <v>1E-3</v>
      </c>
      <c r="KU7" s="307">
        <v>1E-3</v>
      </c>
      <c r="KV7" s="313"/>
      <c r="KW7" s="314">
        <v>0.09</v>
      </c>
      <c r="KX7" s="314">
        <v>0.14499999999999999</v>
      </c>
      <c r="KY7" s="290" t="s">
        <v>244</v>
      </c>
      <c r="KZ7" s="314">
        <v>0.09</v>
      </c>
      <c r="LA7" s="314">
        <v>0.14499999999999999</v>
      </c>
      <c r="LB7" s="290" t="s">
        <v>244</v>
      </c>
      <c r="LC7" s="314">
        <v>0.09</v>
      </c>
      <c r="LD7" s="314">
        <v>0.14499999999999999</v>
      </c>
      <c r="LE7" s="290" t="s">
        <v>244</v>
      </c>
      <c r="LF7" s="314">
        <v>0.09</v>
      </c>
      <c r="LG7" s="314">
        <v>0.14499999999999999</v>
      </c>
      <c r="LH7" s="290" t="s">
        <v>244</v>
      </c>
      <c r="LI7" s="314">
        <v>0.09</v>
      </c>
      <c r="LJ7" s="314">
        <v>0.14499999999999999</v>
      </c>
      <c r="LK7" s="290" t="s">
        <v>244</v>
      </c>
      <c r="LL7" s="314">
        <v>0.09</v>
      </c>
      <c r="LM7" s="314">
        <v>0.14499999999999999</v>
      </c>
      <c r="LN7" s="290" t="s">
        <v>244</v>
      </c>
      <c r="LO7" s="314">
        <v>0.09</v>
      </c>
      <c r="LP7" s="314">
        <v>0.14499999999999999</v>
      </c>
      <c r="LQ7" s="290" t="s">
        <v>244</v>
      </c>
      <c r="LR7" s="314">
        <v>0.09</v>
      </c>
      <c r="LS7" s="314">
        <v>0.14499999999999999</v>
      </c>
      <c r="LT7" s="290" t="s">
        <v>244</v>
      </c>
      <c r="LU7" s="314">
        <v>0.09</v>
      </c>
      <c r="LV7" s="314">
        <v>0.14499999999999999</v>
      </c>
      <c r="LW7" s="290" t="s">
        <v>244</v>
      </c>
      <c r="LX7" s="314">
        <v>0.09</v>
      </c>
      <c r="LY7" s="314">
        <v>0.14499999999999999</v>
      </c>
      <c r="LZ7" s="290" t="s">
        <v>244</v>
      </c>
      <c r="MA7" s="290"/>
      <c r="MB7" s="314">
        <v>0.09</v>
      </c>
      <c r="MC7" s="314">
        <v>0.14499999999999999</v>
      </c>
      <c r="MD7" s="314" t="s">
        <v>244</v>
      </c>
      <c r="ME7" s="314">
        <v>0.09</v>
      </c>
      <c r="MF7" s="314">
        <v>0.14499999999999999</v>
      </c>
      <c r="MG7" s="314" t="s">
        <v>244</v>
      </c>
      <c r="MH7" s="314">
        <v>0.09</v>
      </c>
      <c r="MI7" s="314">
        <v>0.14499999999999999</v>
      </c>
      <c r="MJ7" s="314" t="s">
        <v>244</v>
      </c>
      <c r="MK7" s="314">
        <v>0.09</v>
      </c>
      <c r="ML7" s="314">
        <v>0.14499999999999999</v>
      </c>
      <c r="MM7" s="314" t="s">
        <v>244</v>
      </c>
      <c r="MN7" s="314">
        <v>0.09</v>
      </c>
      <c r="MO7" s="314">
        <v>0.14499999999999999</v>
      </c>
      <c r="MP7" s="314" t="s">
        <v>244</v>
      </c>
      <c r="MQ7" s="314">
        <v>0.09</v>
      </c>
      <c r="MR7" s="314">
        <v>0.14499999999999999</v>
      </c>
      <c r="MS7" s="314" t="s">
        <v>244</v>
      </c>
      <c r="MT7" s="314">
        <v>0.09</v>
      </c>
      <c r="MU7" s="314">
        <v>0.14499999999999999</v>
      </c>
      <c r="MV7" s="314" t="s">
        <v>244</v>
      </c>
      <c r="MW7" s="314">
        <v>0.09</v>
      </c>
      <c r="MX7" s="314">
        <v>0.14499999999999999</v>
      </c>
      <c r="MY7" s="314" t="s">
        <v>244</v>
      </c>
      <c r="MZ7" s="314">
        <v>0.09</v>
      </c>
      <c r="NA7" s="314">
        <v>0.14499999999999999</v>
      </c>
      <c r="NB7" s="314" t="s">
        <v>244</v>
      </c>
      <c r="NC7" s="314">
        <v>0.09</v>
      </c>
      <c r="ND7" s="314">
        <v>0.14499999999999999</v>
      </c>
      <c r="NE7" s="314" t="s">
        <v>244</v>
      </c>
      <c r="NF7" s="290"/>
      <c r="NG7" s="314">
        <v>0.09</v>
      </c>
      <c r="NH7" s="314">
        <v>3.5000000000000003E-2</v>
      </c>
      <c r="NI7" s="314" t="s">
        <v>244</v>
      </c>
      <c r="NJ7" s="314">
        <v>0.09</v>
      </c>
      <c r="NK7" s="314">
        <v>3.5000000000000003E-2</v>
      </c>
      <c r="NL7" s="314">
        <v>1.4999999999999999E-2</v>
      </c>
      <c r="NM7" s="314">
        <v>0.09</v>
      </c>
      <c r="NN7" s="314">
        <v>3.5000000000000003E-2</v>
      </c>
      <c r="NO7" s="314">
        <v>1.4999999999999999E-2</v>
      </c>
      <c r="NP7" s="314">
        <v>0.09</v>
      </c>
      <c r="NQ7" s="314">
        <v>3.5000000000000003E-2</v>
      </c>
      <c r="NR7" s="314">
        <v>1.4999999999999999E-2</v>
      </c>
      <c r="NS7" s="314">
        <v>0.09</v>
      </c>
      <c r="NT7" s="314">
        <v>3.5000000000000003E-2</v>
      </c>
      <c r="NU7" s="314">
        <v>1.4999999999999999E-2</v>
      </c>
      <c r="NV7" s="314">
        <v>0.09</v>
      </c>
      <c r="NW7" s="314">
        <v>3.5000000000000003E-2</v>
      </c>
      <c r="NX7" s="314">
        <v>1.4999999999999999E-2</v>
      </c>
      <c r="NY7" s="314">
        <v>0.09</v>
      </c>
      <c r="NZ7" s="314">
        <v>3.5000000000000003E-2</v>
      </c>
      <c r="OA7" s="314">
        <v>1.4999999999999999E-2</v>
      </c>
      <c r="OB7" s="314">
        <v>0.09</v>
      </c>
      <c r="OC7" s="314">
        <v>3.5000000000000003E-2</v>
      </c>
      <c r="OD7" s="314">
        <v>1.4999999999999999E-2</v>
      </c>
      <c r="OE7" s="314">
        <v>0.09</v>
      </c>
      <c r="OF7" s="314">
        <v>3.5000000000000003E-2</v>
      </c>
      <c r="OG7" s="314">
        <v>1.4999999999999999E-2</v>
      </c>
      <c r="OH7" s="314">
        <v>0.09</v>
      </c>
      <c r="OI7" s="314">
        <v>3.5000000000000003E-2</v>
      </c>
      <c r="OJ7" s="314">
        <v>1.4999999999999999E-2</v>
      </c>
      <c r="OK7" s="316"/>
      <c r="OL7" s="314">
        <v>0.09</v>
      </c>
      <c r="OM7" s="314">
        <v>3.5000000000000003E-2</v>
      </c>
      <c r="ON7" s="314">
        <v>1.4999999999999999E-2</v>
      </c>
      <c r="OO7" s="314">
        <v>0.09</v>
      </c>
      <c r="OP7" s="314">
        <v>3.5000000000000003E-2</v>
      </c>
      <c r="OQ7" s="314">
        <v>1E-3</v>
      </c>
      <c r="OR7" s="314">
        <v>0.09</v>
      </c>
      <c r="OS7" s="314">
        <v>3.5000000000000003E-2</v>
      </c>
      <c r="OT7" s="314">
        <v>1E-3</v>
      </c>
      <c r="OU7" s="314">
        <v>0.09</v>
      </c>
      <c r="OV7" s="314">
        <v>3.5000000000000003E-2</v>
      </c>
      <c r="OW7" s="314">
        <v>1E-3</v>
      </c>
      <c r="OX7" s="314">
        <v>0.09</v>
      </c>
      <c r="OY7" s="314">
        <v>3.5000000000000003E-2</v>
      </c>
      <c r="OZ7" s="314">
        <v>1E-3</v>
      </c>
      <c r="PA7" s="314">
        <v>0.09</v>
      </c>
      <c r="PB7" s="314">
        <v>3.5000000000000003E-2</v>
      </c>
      <c r="PC7" s="314">
        <v>1E-3</v>
      </c>
      <c r="PD7" s="314">
        <v>0.09</v>
      </c>
      <c r="PE7" s="314">
        <v>3.5000000000000003E-2</v>
      </c>
      <c r="PF7" s="314">
        <v>1E-3</v>
      </c>
      <c r="PG7" s="314">
        <v>0.09</v>
      </c>
      <c r="PH7" s="314">
        <v>3.5000000000000003E-2</v>
      </c>
      <c r="PI7" s="314">
        <v>1E-3</v>
      </c>
      <c r="PJ7" s="314">
        <v>0.09</v>
      </c>
      <c r="PK7" s="314">
        <v>3.5000000000000003E-2</v>
      </c>
      <c r="PL7" s="314">
        <v>1E-3</v>
      </c>
      <c r="PM7" s="314">
        <v>0.09</v>
      </c>
      <c r="PN7" s="314">
        <v>3.5000000000000003E-2</v>
      </c>
      <c r="PO7" s="314">
        <v>1E-3</v>
      </c>
      <c r="PQ7" s="314">
        <v>0.09</v>
      </c>
      <c r="PR7" s="314">
        <v>3.5000000000000003E-2</v>
      </c>
      <c r="PS7" s="314">
        <v>1E-3</v>
      </c>
      <c r="PT7" s="314">
        <v>0.09</v>
      </c>
      <c r="PU7" s="314">
        <v>3.5000000000000003E-2</v>
      </c>
      <c r="PV7" s="314">
        <v>1E-3</v>
      </c>
      <c r="PW7" s="314">
        <v>0.09</v>
      </c>
      <c r="PX7" s="314">
        <v>3.5000000000000003E-2</v>
      </c>
      <c r="PY7" s="314">
        <v>1E-3</v>
      </c>
      <c r="PZ7" s="314">
        <v>0.09</v>
      </c>
      <c r="QA7" s="314">
        <v>3.5000000000000003E-2</v>
      </c>
      <c r="QB7" s="314">
        <v>1E-3</v>
      </c>
      <c r="QC7" s="314">
        <v>0.09</v>
      </c>
      <c r="QD7" s="314">
        <v>3.5000000000000003E-2</v>
      </c>
      <c r="QE7" s="314">
        <v>1E-3</v>
      </c>
      <c r="QF7" s="314">
        <v>0.09</v>
      </c>
      <c r="QG7" s="314">
        <v>3.5000000000000003E-2</v>
      </c>
      <c r="QH7" s="314">
        <v>1E-3</v>
      </c>
      <c r="QI7" s="314">
        <v>0.09</v>
      </c>
      <c r="QJ7" s="314">
        <v>3.5000000000000003E-2</v>
      </c>
      <c r="QK7" s="314">
        <v>1E-3</v>
      </c>
      <c r="QL7" s="314">
        <v>0.09</v>
      </c>
      <c r="QM7" s="314">
        <v>3.5000000000000003E-2</v>
      </c>
      <c r="QN7" s="314">
        <v>1E-3</v>
      </c>
      <c r="QO7" s="314">
        <v>0.09</v>
      </c>
      <c r="QP7" s="314">
        <v>3.5000000000000003E-2</v>
      </c>
      <c r="QQ7" s="314">
        <v>1E-3</v>
      </c>
      <c r="QR7" s="314">
        <v>0.09</v>
      </c>
      <c r="QS7" s="314">
        <v>3.5000000000000003E-2</v>
      </c>
      <c r="QT7" s="314">
        <v>1E-3</v>
      </c>
      <c r="QU7" s="316"/>
      <c r="QV7" s="314">
        <v>0.09</v>
      </c>
      <c r="QW7" s="314">
        <v>3.5000000000000003E-2</v>
      </c>
      <c r="QX7" s="314">
        <v>1E-3</v>
      </c>
      <c r="QY7" s="314">
        <v>0.09</v>
      </c>
      <c r="QZ7" s="314">
        <v>3.5000000000000003E-2</v>
      </c>
      <c r="RA7" s="314">
        <v>1E-3</v>
      </c>
      <c r="RB7" s="314">
        <v>0.09</v>
      </c>
      <c r="RC7" s="314">
        <v>3.5000000000000003E-2</v>
      </c>
      <c r="RD7" s="314">
        <v>1E-3</v>
      </c>
      <c r="RE7" s="314">
        <v>0.09</v>
      </c>
      <c r="RF7" s="314">
        <v>3.5000000000000003E-2</v>
      </c>
      <c r="RG7" s="314">
        <v>1E-3</v>
      </c>
      <c r="RH7" s="314">
        <v>0.09</v>
      </c>
      <c r="RI7" s="314">
        <v>3.5000000000000003E-2</v>
      </c>
      <c r="RJ7" s="314">
        <v>1E-3</v>
      </c>
      <c r="RK7" s="314">
        <v>0.09</v>
      </c>
      <c r="RL7" s="314">
        <v>3.5000000000000003E-2</v>
      </c>
      <c r="RM7" s="314">
        <v>1E-3</v>
      </c>
      <c r="RN7" s="314">
        <v>0.09</v>
      </c>
      <c r="RO7" s="314">
        <v>3.5000000000000003E-2</v>
      </c>
      <c r="RP7" s="314">
        <v>1E-3</v>
      </c>
      <c r="RQ7" s="314">
        <v>0.09</v>
      </c>
      <c r="RR7" s="314">
        <v>3.5000000000000003E-2</v>
      </c>
      <c r="RS7" s="314">
        <v>1E-3</v>
      </c>
      <c r="RT7" s="314">
        <v>0.09</v>
      </c>
      <c r="RU7" s="314">
        <v>3.5000000000000003E-2</v>
      </c>
      <c r="RV7" s="314">
        <v>1E-3</v>
      </c>
      <c r="RW7" s="314">
        <v>0.09</v>
      </c>
      <c r="RX7" s="314">
        <v>3.5000000000000003E-2</v>
      </c>
      <c r="RY7" s="314">
        <v>1E-3</v>
      </c>
      <c r="RZ7" s="316"/>
      <c r="SA7" s="314">
        <v>0.09</v>
      </c>
      <c r="SB7" s="314">
        <v>3.5000000000000003E-2</v>
      </c>
      <c r="SC7" s="314">
        <v>1E-3</v>
      </c>
      <c r="SD7" s="314">
        <v>0.09</v>
      </c>
      <c r="SE7" s="314">
        <v>3.5000000000000003E-2</v>
      </c>
      <c r="SF7" s="314">
        <v>1E-3</v>
      </c>
      <c r="SG7" s="314">
        <v>0.09</v>
      </c>
      <c r="SH7" s="314">
        <v>3.5000000000000003E-2</v>
      </c>
      <c r="SI7" s="314">
        <v>1E-3</v>
      </c>
      <c r="SJ7" s="314">
        <v>0.09</v>
      </c>
      <c r="SK7" s="314">
        <v>3.5000000000000003E-2</v>
      </c>
      <c r="SL7" s="314">
        <v>1E-3</v>
      </c>
      <c r="SM7" s="314">
        <v>0.09</v>
      </c>
      <c r="SN7" s="314">
        <v>3.5000000000000003E-2</v>
      </c>
      <c r="SO7" s="314">
        <v>1E-3</v>
      </c>
      <c r="SP7" s="314">
        <v>0.09</v>
      </c>
      <c r="SQ7" s="314">
        <v>3.5000000000000003E-2</v>
      </c>
      <c r="SR7" s="314">
        <v>1E-3</v>
      </c>
      <c r="SS7" s="314">
        <v>0.09</v>
      </c>
      <c r="ST7" s="314">
        <v>3.5000000000000003E-2</v>
      </c>
      <c r="SU7" s="314">
        <v>1E-3</v>
      </c>
      <c r="SV7" s="314">
        <v>0.09</v>
      </c>
      <c r="SW7" s="314">
        <v>3.5000000000000003E-2</v>
      </c>
      <c r="SX7" s="314">
        <v>1E-3</v>
      </c>
      <c r="SY7" s="314">
        <v>0.09</v>
      </c>
      <c r="SZ7" s="314">
        <v>3.5000000000000003E-2</v>
      </c>
      <c r="TA7" s="314">
        <v>1E-3</v>
      </c>
      <c r="TB7" s="314">
        <v>0.09</v>
      </c>
      <c r="TC7" s="314">
        <v>3.5000000000000003E-2</v>
      </c>
      <c r="TD7" s="314">
        <v>1E-3</v>
      </c>
      <c r="TE7" s="314">
        <v>0.14499999999999999</v>
      </c>
      <c r="TF7" s="314">
        <v>0.14499999999999999</v>
      </c>
      <c r="TG7" s="314">
        <v>0.14499999999999999</v>
      </c>
      <c r="TH7" s="314">
        <v>0.14499999999999999</v>
      </c>
      <c r="TI7" s="314">
        <v>0.14499999999999999</v>
      </c>
      <c r="TJ7" s="314">
        <v>0.14499999999999999</v>
      </c>
      <c r="TK7" s="314">
        <v>0.14499999999999999</v>
      </c>
      <c r="TL7" s="314">
        <v>0.14499999999999999</v>
      </c>
      <c r="TM7" s="314">
        <v>0.14499999999999999</v>
      </c>
      <c r="TN7" s="314">
        <v>0.14499999999999999</v>
      </c>
      <c r="TO7" s="314">
        <v>0.14499999999999999</v>
      </c>
      <c r="TP7" s="314">
        <v>0.14499999999999999</v>
      </c>
      <c r="TQ7" s="314">
        <v>0.14499999999999999</v>
      </c>
      <c r="TR7" s="314">
        <v>0.14499999999999999</v>
      </c>
      <c r="TS7" s="314">
        <v>0.14499999999999999</v>
      </c>
      <c r="TT7" s="314">
        <v>0.14499999999999999</v>
      </c>
      <c r="TU7" s="314">
        <v>0.14499999999999999</v>
      </c>
      <c r="TV7" s="314">
        <v>0.14499999999999999</v>
      </c>
      <c r="TW7" s="314">
        <v>0.14499999999999999</v>
      </c>
      <c r="TX7" s="314">
        <v>0.14499999999999999</v>
      </c>
      <c r="TY7" s="314">
        <v>0.14499999999999999</v>
      </c>
      <c r="TZ7" s="314">
        <v>0.14499999999999999</v>
      </c>
      <c r="UA7" s="314">
        <v>0.14499999999999999</v>
      </c>
      <c r="UB7" s="314">
        <v>0.14499999999999999</v>
      </c>
      <c r="UC7" s="314">
        <v>0.14499999999999999</v>
      </c>
      <c r="UD7" s="314">
        <v>0.14499999999999999</v>
      </c>
      <c r="UE7" s="314">
        <v>0.14499999999999999</v>
      </c>
      <c r="UF7" s="314">
        <v>0.14499999999999999</v>
      </c>
      <c r="UG7" s="314">
        <v>0.14499999999999999</v>
      </c>
    </row>
    <row r="8" spans="1:553">
      <c r="A8" s="290">
        <v>3</v>
      </c>
      <c r="B8" s="291">
        <v>25</v>
      </c>
      <c r="C8" s="307" t="s">
        <v>244</v>
      </c>
      <c r="D8" s="307">
        <v>0.155</v>
      </c>
      <c r="E8" s="307" t="s">
        <v>244</v>
      </c>
      <c r="F8" s="307" t="s">
        <v>244</v>
      </c>
      <c r="G8" s="307">
        <v>0.155</v>
      </c>
      <c r="H8" s="307" t="s">
        <v>244</v>
      </c>
      <c r="I8" s="307" t="s">
        <v>244</v>
      </c>
      <c r="J8" s="307">
        <v>0.155</v>
      </c>
      <c r="K8" s="307" t="s">
        <v>244</v>
      </c>
      <c r="L8" s="307" t="s">
        <v>244</v>
      </c>
      <c r="M8" s="307">
        <v>0.155</v>
      </c>
      <c r="N8" s="307" t="s">
        <v>244</v>
      </c>
      <c r="O8" s="307" t="s">
        <v>244</v>
      </c>
      <c r="P8" s="307">
        <v>0.155</v>
      </c>
      <c r="Q8" s="307" t="s">
        <v>244</v>
      </c>
      <c r="R8" s="307" t="s">
        <v>244</v>
      </c>
      <c r="S8" s="307">
        <v>0.155</v>
      </c>
      <c r="T8" s="307" t="s">
        <v>244</v>
      </c>
      <c r="U8" s="307" t="s">
        <v>244</v>
      </c>
      <c r="V8" s="307">
        <v>0.155</v>
      </c>
      <c r="W8" s="307" t="s">
        <v>244</v>
      </c>
      <c r="X8" s="307" t="s">
        <v>244</v>
      </c>
      <c r="Y8" s="307">
        <v>0.155</v>
      </c>
      <c r="Z8" s="307" t="s">
        <v>244</v>
      </c>
      <c r="AA8" s="307" t="s">
        <v>244</v>
      </c>
      <c r="AB8" s="307">
        <v>0.155</v>
      </c>
      <c r="AC8" s="307" t="s">
        <v>244</v>
      </c>
      <c r="AD8" s="307" t="s">
        <v>244</v>
      </c>
      <c r="AE8" s="307">
        <v>0.155</v>
      </c>
      <c r="AF8" s="307" t="s">
        <v>244</v>
      </c>
      <c r="AG8" s="307" t="s">
        <v>244</v>
      </c>
      <c r="AH8" s="307">
        <v>0.155</v>
      </c>
      <c r="AI8" s="307" t="s">
        <v>244</v>
      </c>
      <c r="AJ8" s="307" t="s">
        <v>244</v>
      </c>
      <c r="AK8" s="307">
        <v>0.155</v>
      </c>
      <c r="AL8" s="307" t="s">
        <v>244</v>
      </c>
      <c r="AM8" s="307" t="s">
        <v>244</v>
      </c>
      <c r="AN8" s="307">
        <v>0.155</v>
      </c>
      <c r="AO8" s="307" t="s">
        <v>244</v>
      </c>
      <c r="AP8" s="307" t="s">
        <v>244</v>
      </c>
      <c r="AQ8" s="307">
        <v>0.155</v>
      </c>
      <c r="AR8" s="307" t="s">
        <v>244</v>
      </c>
      <c r="AS8" s="307" t="s">
        <v>244</v>
      </c>
      <c r="AT8" s="307">
        <v>0.155</v>
      </c>
      <c r="AU8" s="307" t="s">
        <v>244</v>
      </c>
      <c r="AV8" s="307" t="s">
        <v>244</v>
      </c>
      <c r="AW8" s="307">
        <v>0.155</v>
      </c>
      <c r="AX8" s="307" t="s">
        <v>244</v>
      </c>
      <c r="AY8" s="307" t="s">
        <v>244</v>
      </c>
      <c r="AZ8" s="307">
        <v>0.155</v>
      </c>
      <c r="BA8" s="307" t="s">
        <v>244</v>
      </c>
      <c r="BB8" s="307" t="s">
        <v>244</v>
      </c>
      <c r="BC8" s="307">
        <v>0.155</v>
      </c>
      <c r="BD8" s="307" t="s">
        <v>244</v>
      </c>
      <c r="BE8" s="307" t="s">
        <v>244</v>
      </c>
      <c r="BF8" s="307">
        <v>0.155</v>
      </c>
      <c r="BG8" s="307" t="s">
        <v>244</v>
      </c>
      <c r="BH8" s="307"/>
      <c r="BI8" s="307">
        <v>0.12</v>
      </c>
      <c r="BJ8" s="307">
        <v>0.12990000000000002</v>
      </c>
      <c r="BK8" s="307">
        <v>0.115</v>
      </c>
      <c r="BL8" s="307">
        <v>0.12</v>
      </c>
      <c r="BM8" s="307">
        <v>0.12990000000000002</v>
      </c>
      <c r="BN8" s="307">
        <v>0.115</v>
      </c>
      <c r="BO8" s="307">
        <v>0.12</v>
      </c>
      <c r="BP8" s="307">
        <v>0.12990000000000002</v>
      </c>
      <c r="BQ8" s="307">
        <v>0.115</v>
      </c>
      <c r="BR8" s="307">
        <v>0.12</v>
      </c>
      <c r="BS8" s="307">
        <v>0.12990000000000002</v>
      </c>
      <c r="BT8" s="307">
        <v>0.115</v>
      </c>
      <c r="BU8" s="307">
        <v>0.12</v>
      </c>
      <c r="BV8" s="307">
        <v>0.12990000000000002</v>
      </c>
      <c r="BW8" s="307">
        <v>0.115</v>
      </c>
      <c r="BX8" s="307">
        <v>0.12</v>
      </c>
      <c r="BY8" s="307">
        <v>0.12990000000000002</v>
      </c>
      <c r="BZ8" s="307">
        <v>0.115</v>
      </c>
      <c r="CA8" s="307">
        <v>0.12</v>
      </c>
      <c r="CB8" s="307">
        <v>0.12990000000000002</v>
      </c>
      <c r="CC8" s="307">
        <v>0.115</v>
      </c>
      <c r="CD8" s="307">
        <v>0.12</v>
      </c>
      <c r="CE8" s="307">
        <v>0.12990000000000002</v>
      </c>
      <c r="CF8" s="307">
        <v>0.115</v>
      </c>
      <c r="CG8" s="307">
        <v>0.12</v>
      </c>
      <c r="CH8" s="307">
        <v>0.12990000000000002</v>
      </c>
      <c r="CI8" s="307">
        <v>0.115</v>
      </c>
      <c r="CJ8" s="307">
        <v>0.12</v>
      </c>
      <c r="CK8" s="307">
        <v>0.12990000000000002</v>
      </c>
      <c r="CL8" s="307">
        <v>0.115</v>
      </c>
      <c r="CM8" s="307"/>
      <c r="CN8" s="307">
        <v>0.12</v>
      </c>
      <c r="CO8" s="307">
        <v>0.12</v>
      </c>
      <c r="CP8" s="307">
        <v>0.115</v>
      </c>
      <c r="CQ8" s="307">
        <v>0.12</v>
      </c>
      <c r="CR8" s="307">
        <v>0.12</v>
      </c>
      <c r="CS8" s="307">
        <v>0.105</v>
      </c>
      <c r="CT8" s="307">
        <v>0.12</v>
      </c>
      <c r="CU8" s="307">
        <v>0.12</v>
      </c>
      <c r="CV8" s="307">
        <v>0.105</v>
      </c>
      <c r="CW8" s="307">
        <v>0.12</v>
      </c>
      <c r="CX8" s="307">
        <v>0.12</v>
      </c>
      <c r="CY8" s="307">
        <v>0.105</v>
      </c>
      <c r="CZ8" s="307">
        <v>0.12</v>
      </c>
      <c r="DA8" s="307">
        <v>0.12</v>
      </c>
      <c r="DB8" s="307">
        <v>0.105</v>
      </c>
      <c r="DC8" s="307">
        <v>0.12</v>
      </c>
      <c r="DD8" s="307">
        <v>0.12</v>
      </c>
      <c r="DE8" s="307">
        <v>0.105</v>
      </c>
      <c r="DF8" s="307">
        <v>0.12</v>
      </c>
      <c r="DG8" s="307">
        <v>0.12</v>
      </c>
      <c r="DH8" s="307">
        <v>0.105</v>
      </c>
      <c r="DI8" s="307">
        <v>0.12</v>
      </c>
      <c r="DJ8" s="307">
        <v>0.12</v>
      </c>
      <c r="DK8" s="307">
        <v>0.105</v>
      </c>
      <c r="DL8" s="307">
        <v>0.12</v>
      </c>
      <c r="DM8" s="307">
        <v>0.12</v>
      </c>
      <c r="DN8" s="307">
        <v>0.105</v>
      </c>
      <c r="DO8" s="307">
        <v>0.12</v>
      </c>
      <c r="DP8" s="307">
        <v>0.12</v>
      </c>
      <c r="DQ8" s="307">
        <v>0.105</v>
      </c>
      <c r="DR8" s="308"/>
      <c r="DS8" s="307">
        <v>0.12</v>
      </c>
      <c r="DT8" s="307">
        <v>0.105</v>
      </c>
      <c r="DU8" s="307">
        <v>0.105</v>
      </c>
      <c r="DV8" s="307">
        <v>0.12</v>
      </c>
      <c r="DW8" s="307">
        <v>0.105</v>
      </c>
      <c r="DX8" s="307">
        <v>9.5000000000000001E-2</v>
      </c>
      <c r="DY8" s="307">
        <v>0.12</v>
      </c>
      <c r="DZ8" s="307">
        <v>0.105</v>
      </c>
      <c r="EA8" s="307">
        <v>9.5000000000000001E-2</v>
      </c>
      <c r="EB8" s="307">
        <v>0.12</v>
      </c>
      <c r="EC8" s="307">
        <v>0.105</v>
      </c>
      <c r="ED8" s="307">
        <v>9.5000000000000001E-2</v>
      </c>
      <c r="EE8" s="307">
        <v>0.12</v>
      </c>
      <c r="EF8" s="307">
        <v>0.105</v>
      </c>
      <c r="EG8" s="307">
        <v>9.5000000000000001E-2</v>
      </c>
      <c r="EH8" s="307">
        <v>0.12</v>
      </c>
      <c r="EI8" s="307">
        <v>0.105</v>
      </c>
      <c r="EJ8" s="307">
        <v>9.5000000000000001E-2</v>
      </c>
      <c r="EK8" s="307">
        <v>0.12</v>
      </c>
      <c r="EL8" s="307">
        <v>0.105</v>
      </c>
      <c r="EM8" s="307">
        <v>9.5000000000000001E-2</v>
      </c>
      <c r="EN8" s="307">
        <v>0.12</v>
      </c>
      <c r="EO8" s="307">
        <v>0.105</v>
      </c>
      <c r="EP8" s="307">
        <v>9.5000000000000001E-2</v>
      </c>
      <c r="EQ8" s="307">
        <v>0.12</v>
      </c>
      <c r="ER8" s="307">
        <v>0.105</v>
      </c>
      <c r="ES8" s="307">
        <v>9.5000000000000001E-2</v>
      </c>
      <c r="ET8" s="307">
        <v>0.12</v>
      </c>
      <c r="EU8" s="307">
        <v>0.105</v>
      </c>
      <c r="EV8" s="307">
        <v>9.5000000000000001E-2</v>
      </c>
      <c r="EW8" s="310"/>
      <c r="EX8" s="307">
        <v>0.11</v>
      </c>
      <c r="EY8" s="307">
        <v>0.08</v>
      </c>
      <c r="EZ8" s="307">
        <v>9.5000000000000001E-2</v>
      </c>
      <c r="FA8" s="307">
        <v>0.11</v>
      </c>
      <c r="FB8" s="307">
        <v>0.08</v>
      </c>
      <c r="FC8" s="307">
        <v>0.09</v>
      </c>
      <c r="FD8" s="307">
        <v>0.11</v>
      </c>
      <c r="FE8" s="307">
        <v>0.08</v>
      </c>
      <c r="FF8" s="307">
        <v>0.09</v>
      </c>
      <c r="FG8" s="307">
        <v>0.11</v>
      </c>
      <c r="FH8" s="307">
        <v>0.08</v>
      </c>
      <c r="FI8" s="307">
        <v>0.09</v>
      </c>
      <c r="FJ8" s="307">
        <v>0.11</v>
      </c>
      <c r="FK8" s="307">
        <v>0.08</v>
      </c>
      <c r="FL8" s="307">
        <v>0.09</v>
      </c>
      <c r="FM8" s="307">
        <v>0.11</v>
      </c>
      <c r="FN8" s="307">
        <v>0.08</v>
      </c>
      <c r="FO8" s="307">
        <v>0.09</v>
      </c>
      <c r="FP8" s="307">
        <v>0.11</v>
      </c>
      <c r="FQ8" s="307">
        <v>0.08</v>
      </c>
      <c r="FR8" s="307">
        <v>0.09</v>
      </c>
      <c r="FS8" s="307">
        <v>0.11</v>
      </c>
      <c r="FT8" s="307">
        <v>0.08</v>
      </c>
      <c r="FU8" s="307">
        <v>0.09</v>
      </c>
      <c r="FV8" s="307">
        <v>0.11</v>
      </c>
      <c r="FW8" s="307">
        <v>0.08</v>
      </c>
      <c r="FX8" s="307">
        <v>0.09</v>
      </c>
      <c r="FY8" s="307">
        <v>0.11</v>
      </c>
      <c r="FZ8" s="307">
        <v>0.08</v>
      </c>
      <c r="GA8" s="307">
        <v>0.09</v>
      </c>
      <c r="GB8" s="311"/>
      <c r="GC8" s="307">
        <v>0.11</v>
      </c>
      <c r="GD8" s="307">
        <v>0.05</v>
      </c>
      <c r="GE8" s="307">
        <v>0.09</v>
      </c>
      <c r="GF8" s="307">
        <v>0.11</v>
      </c>
      <c r="GG8" s="307">
        <v>0.05</v>
      </c>
      <c r="GH8" s="307">
        <v>8.5000000000000006E-2</v>
      </c>
      <c r="GI8" s="307">
        <v>0.11</v>
      </c>
      <c r="GJ8" s="307">
        <v>0.05</v>
      </c>
      <c r="GK8" s="307">
        <v>8.5000000000000006E-2</v>
      </c>
      <c r="GL8" s="307">
        <v>0.11</v>
      </c>
      <c r="GM8" s="307">
        <v>0.05</v>
      </c>
      <c r="GN8" s="307">
        <v>8.5000000000000006E-2</v>
      </c>
      <c r="GO8" s="307">
        <v>0.11</v>
      </c>
      <c r="GP8" s="307">
        <v>0.05</v>
      </c>
      <c r="GQ8" s="307">
        <v>8.5000000000000006E-2</v>
      </c>
      <c r="GR8" s="307">
        <v>0.11</v>
      </c>
      <c r="GS8" s="307">
        <v>0.05</v>
      </c>
      <c r="GT8" s="307">
        <v>8.5000000000000006E-2</v>
      </c>
      <c r="GU8" s="307">
        <v>0.11</v>
      </c>
      <c r="GV8" s="307">
        <v>0.05</v>
      </c>
      <c r="GW8" s="307">
        <v>8.5000000000000006E-2</v>
      </c>
      <c r="GX8" s="307">
        <v>0.11</v>
      </c>
      <c r="GY8" s="307">
        <v>0.05</v>
      </c>
      <c r="GZ8" s="307">
        <v>8.5000000000000006E-2</v>
      </c>
      <c r="HA8" s="307">
        <v>0.11</v>
      </c>
      <c r="HB8" s="307">
        <v>0.05</v>
      </c>
      <c r="HC8" s="307">
        <v>8.5000000000000006E-2</v>
      </c>
      <c r="HD8" s="307">
        <v>0.11</v>
      </c>
      <c r="HE8" s="307">
        <v>0.05</v>
      </c>
      <c r="HF8" s="307">
        <v>8.5000000000000006E-2</v>
      </c>
      <c r="HG8" s="312"/>
      <c r="HH8" s="307">
        <v>0.1</v>
      </c>
      <c r="HI8" s="307">
        <v>0.05</v>
      </c>
      <c r="HJ8" s="307">
        <v>8.5000000000000006E-2</v>
      </c>
      <c r="HK8" s="307">
        <v>0.1</v>
      </c>
      <c r="HL8" s="307">
        <v>0.05</v>
      </c>
      <c r="HM8" s="307">
        <v>7.0000000000000007E-2</v>
      </c>
      <c r="HN8" s="307">
        <v>0.1</v>
      </c>
      <c r="HO8" s="307">
        <v>0.05</v>
      </c>
      <c r="HP8" s="307">
        <v>7.0000000000000007E-2</v>
      </c>
      <c r="HQ8" s="307">
        <v>0.1</v>
      </c>
      <c r="HR8" s="307">
        <v>0.05</v>
      </c>
      <c r="HS8" s="307">
        <v>7.0000000000000007E-2</v>
      </c>
      <c r="HT8" s="307">
        <v>0.1</v>
      </c>
      <c r="HU8" s="307">
        <v>0.05</v>
      </c>
      <c r="HV8" s="307">
        <v>7.0000000000000007E-2</v>
      </c>
      <c r="HW8" s="307">
        <v>0.1</v>
      </c>
      <c r="HX8" s="307">
        <v>0.05</v>
      </c>
      <c r="HY8" s="307">
        <v>7.0000000000000007E-2</v>
      </c>
      <c r="HZ8" s="307">
        <v>0.1</v>
      </c>
      <c r="IA8" s="307">
        <v>0.05</v>
      </c>
      <c r="IB8" s="307">
        <v>7.0000000000000007E-2</v>
      </c>
      <c r="IC8" s="307">
        <v>0.1</v>
      </c>
      <c r="ID8" s="307">
        <v>0.05</v>
      </c>
      <c r="IE8" s="307">
        <v>7.0000000000000007E-2</v>
      </c>
      <c r="IF8" s="307">
        <v>0.1</v>
      </c>
      <c r="IG8" s="307">
        <v>0.05</v>
      </c>
      <c r="IH8" s="307">
        <v>7.0000000000000007E-2</v>
      </c>
      <c r="II8" s="307">
        <v>0.1</v>
      </c>
      <c r="IJ8" s="307">
        <v>0.05</v>
      </c>
      <c r="IK8" s="307">
        <v>7.0000000000000007E-2</v>
      </c>
      <c r="IL8" s="313"/>
      <c r="IM8" s="307">
        <v>0.1</v>
      </c>
      <c r="IN8" s="307">
        <v>0.05</v>
      </c>
      <c r="IO8" s="307">
        <v>7.0000000000000007E-2</v>
      </c>
      <c r="IP8" s="307">
        <v>0.1</v>
      </c>
      <c r="IQ8" s="307">
        <v>0.05</v>
      </c>
      <c r="IR8" s="307">
        <v>7.0000000000000007E-2</v>
      </c>
      <c r="IS8" s="307">
        <v>0.1</v>
      </c>
      <c r="IT8" s="307">
        <v>0.05</v>
      </c>
      <c r="IU8" s="307">
        <v>7.0000000000000007E-2</v>
      </c>
      <c r="IV8" s="307">
        <v>0.1</v>
      </c>
      <c r="IW8" s="307">
        <v>0.05</v>
      </c>
      <c r="IX8" s="307">
        <v>7.0000000000000007E-2</v>
      </c>
      <c r="IY8" s="307">
        <v>0.1</v>
      </c>
      <c r="IZ8" s="307">
        <v>0.05</v>
      </c>
      <c r="JA8" s="307">
        <v>7.0000000000000007E-2</v>
      </c>
      <c r="JB8" s="307">
        <v>0.1</v>
      </c>
      <c r="JC8" s="307">
        <v>0.05</v>
      </c>
      <c r="JD8" s="307">
        <v>7.0000000000000007E-2</v>
      </c>
      <c r="JE8" s="307">
        <v>0.1</v>
      </c>
      <c r="JF8" s="307">
        <v>0.05</v>
      </c>
      <c r="JG8" s="307">
        <v>7.0000000000000007E-2</v>
      </c>
      <c r="JH8" s="307">
        <v>0.1</v>
      </c>
      <c r="JI8" s="307">
        <v>0.05</v>
      </c>
      <c r="JJ8" s="307">
        <v>7.0000000000000007E-2</v>
      </c>
      <c r="JK8" s="307">
        <v>0.1</v>
      </c>
      <c r="JL8" s="307">
        <v>0.05</v>
      </c>
      <c r="JM8" s="307">
        <v>7.0000000000000007E-2</v>
      </c>
      <c r="JN8" s="307">
        <v>0.1</v>
      </c>
      <c r="JO8" s="307">
        <v>0.05</v>
      </c>
      <c r="JP8" s="307">
        <v>7.0000000000000007E-2</v>
      </c>
      <c r="JQ8" s="313"/>
      <c r="JR8" s="307">
        <v>0.1</v>
      </c>
      <c r="JS8" s="307">
        <v>0.05</v>
      </c>
      <c r="JT8" s="307">
        <v>7.0000000000000007E-2</v>
      </c>
      <c r="JU8" s="307">
        <v>0.1</v>
      </c>
      <c r="JV8" s="307">
        <v>0.05</v>
      </c>
      <c r="JW8" s="307">
        <v>7.0000000000000007E-2</v>
      </c>
      <c r="JX8" s="307">
        <v>0.1</v>
      </c>
      <c r="JY8" s="307">
        <v>0.05</v>
      </c>
      <c r="JZ8" s="307">
        <v>7.0000000000000007E-2</v>
      </c>
      <c r="KA8" s="307">
        <v>0.1</v>
      </c>
      <c r="KB8" s="307">
        <v>0.05</v>
      </c>
      <c r="KC8" s="307">
        <v>7.0000000000000007E-2</v>
      </c>
      <c r="KD8" s="307">
        <v>0.1</v>
      </c>
      <c r="KE8" s="307">
        <v>0.05</v>
      </c>
      <c r="KF8" s="307">
        <v>7.0000000000000007E-2</v>
      </c>
      <c r="KG8" s="307">
        <v>0.1</v>
      </c>
      <c r="KH8" s="307">
        <v>0.05</v>
      </c>
      <c r="KI8" s="307">
        <v>7.0000000000000007E-2</v>
      </c>
      <c r="KJ8" s="307">
        <v>0.1</v>
      </c>
      <c r="KK8" s="307">
        <v>0.05</v>
      </c>
      <c r="KL8" s="307">
        <v>7.0000000000000007E-2</v>
      </c>
      <c r="KM8" s="307">
        <v>0.1</v>
      </c>
      <c r="KN8" s="307">
        <v>0.05</v>
      </c>
      <c r="KO8" s="307">
        <v>7.0000000000000007E-2</v>
      </c>
      <c r="KP8" s="307">
        <v>0.1</v>
      </c>
      <c r="KQ8" s="307">
        <v>0.05</v>
      </c>
      <c r="KR8" s="307">
        <v>7.0000000000000007E-2</v>
      </c>
      <c r="KS8" s="307">
        <v>0.1</v>
      </c>
      <c r="KT8" s="307">
        <v>0.05</v>
      </c>
      <c r="KU8" s="307">
        <v>7.0000000000000007E-2</v>
      </c>
      <c r="KV8" s="313"/>
      <c r="KW8" s="314">
        <v>0.12</v>
      </c>
      <c r="KX8" s="314">
        <v>0.17499999999999999</v>
      </c>
      <c r="KY8" s="290" t="s">
        <v>244</v>
      </c>
      <c r="KZ8" s="314">
        <v>0.12</v>
      </c>
      <c r="LA8" s="314">
        <v>0.17499999999999999</v>
      </c>
      <c r="LB8" s="290" t="s">
        <v>244</v>
      </c>
      <c r="LC8" s="314">
        <v>0.12</v>
      </c>
      <c r="LD8" s="314">
        <v>0.17499999999999999</v>
      </c>
      <c r="LE8" s="290" t="s">
        <v>244</v>
      </c>
      <c r="LF8" s="314">
        <v>0.12</v>
      </c>
      <c r="LG8" s="314">
        <v>0.17499999999999999</v>
      </c>
      <c r="LH8" s="290" t="s">
        <v>244</v>
      </c>
      <c r="LI8" s="314">
        <v>0.12</v>
      </c>
      <c r="LJ8" s="314">
        <v>0.17499999999999999</v>
      </c>
      <c r="LK8" s="290" t="s">
        <v>244</v>
      </c>
      <c r="LL8" s="314">
        <v>0.12</v>
      </c>
      <c r="LM8" s="314">
        <v>0.17499999999999999</v>
      </c>
      <c r="LN8" s="290" t="s">
        <v>244</v>
      </c>
      <c r="LO8" s="314">
        <v>0.12</v>
      </c>
      <c r="LP8" s="314">
        <v>0.17499999999999999</v>
      </c>
      <c r="LQ8" s="290" t="s">
        <v>244</v>
      </c>
      <c r="LR8" s="314">
        <v>0.12</v>
      </c>
      <c r="LS8" s="314">
        <v>0.17499999999999999</v>
      </c>
      <c r="LT8" s="290" t="s">
        <v>244</v>
      </c>
      <c r="LU8" s="314">
        <v>0.12</v>
      </c>
      <c r="LV8" s="314">
        <v>0.17499999999999999</v>
      </c>
      <c r="LW8" s="290" t="s">
        <v>244</v>
      </c>
      <c r="LX8" s="314">
        <v>0.12</v>
      </c>
      <c r="LY8" s="314">
        <v>0.17499999999999999</v>
      </c>
      <c r="LZ8" s="290" t="s">
        <v>244</v>
      </c>
      <c r="MA8" s="290"/>
      <c r="MB8" s="314">
        <v>0.12</v>
      </c>
      <c r="MC8" s="314">
        <v>0.17499999999999999</v>
      </c>
      <c r="MD8" s="314" t="s">
        <v>244</v>
      </c>
      <c r="ME8" s="314">
        <v>0.12</v>
      </c>
      <c r="MF8" s="314">
        <v>0.17499999999999999</v>
      </c>
      <c r="MG8" s="314" t="s">
        <v>244</v>
      </c>
      <c r="MH8" s="314">
        <v>0.12</v>
      </c>
      <c r="MI8" s="314">
        <v>0.17499999999999999</v>
      </c>
      <c r="MJ8" s="314" t="s">
        <v>244</v>
      </c>
      <c r="MK8" s="314">
        <v>0.12</v>
      </c>
      <c r="ML8" s="314">
        <v>0.17499999999999999</v>
      </c>
      <c r="MM8" s="314" t="s">
        <v>244</v>
      </c>
      <c r="MN8" s="314">
        <v>0.12</v>
      </c>
      <c r="MO8" s="314">
        <v>0.17499999999999999</v>
      </c>
      <c r="MP8" s="314" t="s">
        <v>244</v>
      </c>
      <c r="MQ8" s="314">
        <v>0.12</v>
      </c>
      <c r="MR8" s="314">
        <v>0.17499999999999999</v>
      </c>
      <c r="MS8" s="314" t="s">
        <v>244</v>
      </c>
      <c r="MT8" s="314">
        <v>0.12</v>
      </c>
      <c r="MU8" s="314">
        <v>0.17499999999999999</v>
      </c>
      <c r="MV8" s="314" t="s">
        <v>244</v>
      </c>
      <c r="MW8" s="314">
        <v>0.12</v>
      </c>
      <c r="MX8" s="314">
        <v>0.17499999999999999</v>
      </c>
      <c r="MY8" s="314" t="s">
        <v>244</v>
      </c>
      <c r="MZ8" s="314">
        <v>0.12</v>
      </c>
      <c r="NA8" s="314">
        <v>0.17499999999999999</v>
      </c>
      <c r="NB8" s="314" t="s">
        <v>244</v>
      </c>
      <c r="NC8" s="314">
        <v>0.12</v>
      </c>
      <c r="ND8" s="314">
        <v>0.17499999999999999</v>
      </c>
      <c r="NE8" s="314" t="s">
        <v>244</v>
      </c>
      <c r="NF8" s="290"/>
      <c r="NG8" s="314">
        <v>0.115</v>
      </c>
      <c r="NH8" s="314">
        <v>8.5000000000000006E-2</v>
      </c>
      <c r="NI8" s="314" t="s">
        <v>244</v>
      </c>
      <c r="NJ8" s="314">
        <v>0.115</v>
      </c>
      <c r="NK8" s="314">
        <v>8.5000000000000006E-2</v>
      </c>
      <c r="NL8" s="314">
        <v>0.09</v>
      </c>
      <c r="NM8" s="314">
        <v>0.115</v>
      </c>
      <c r="NN8" s="314">
        <v>8.5000000000000006E-2</v>
      </c>
      <c r="NO8" s="314">
        <v>0.09</v>
      </c>
      <c r="NP8" s="314">
        <v>0.115</v>
      </c>
      <c r="NQ8" s="314">
        <v>8.5000000000000006E-2</v>
      </c>
      <c r="NR8" s="314">
        <v>0.09</v>
      </c>
      <c r="NS8" s="314">
        <v>0.115</v>
      </c>
      <c r="NT8" s="314">
        <v>8.5000000000000006E-2</v>
      </c>
      <c r="NU8" s="314">
        <v>0.09</v>
      </c>
      <c r="NV8" s="314">
        <v>0.115</v>
      </c>
      <c r="NW8" s="314">
        <v>8.5000000000000006E-2</v>
      </c>
      <c r="NX8" s="314">
        <v>0.09</v>
      </c>
      <c r="NY8" s="314">
        <v>0.115</v>
      </c>
      <c r="NZ8" s="314">
        <v>8.5000000000000006E-2</v>
      </c>
      <c r="OA8" s="314">
        <v>0.09</v>
      </c>
      <c r="OB8" s="314">
        <v>0.115</v>
      </c>
      <c r="OC8" s="314">
        <v>8.5000000000000006E-2</v>
      </c>
      <c r="OD8" s="314">
        <v>0.09</v>
      </c>
      <c r="OE8" s="314">
        <v>0.115</v>
      </c>
      <c r="OF8" s="314">
        <v>8.5000000000000006E-2</v>
      </c>
      <c r="OG8" s="314">
        <v>0.09</v>
      </c>
      <c r="OH8" s="314">
        <v>0.115</v>
      </c>
      <c r="OI8" s="314">
        <v>8.5000000000000006E-2</v>
      </c>
      <c r="OJ8" s="314">
        <v>0.09</v>
      </c>
      <c r="OK8" s="315"/>
      <c r="OL8" s="314">
        <v>0.115</v>
      </c>
      <c r="OM8" s="314">
        <v>8.5000000000000006E-2</v>
      </c>
      <c r="ON8" s="314">
        <v>0.09</v>
      </c>
      <c r="OO8" s="314">
        <v>0.115</v>
      </c>
      <c r="OP8" s="314">
        <v>8.5000000000000006E-2</v>
      </c>
      <c r="OQ8" s="314">
        <v>8.5000000000000006E-2</v>
      </c>
      <c r="OR8" s="314">
        <v>0.115</v>
      </c>
      <c r="OS8" s="314">
        <v>8.5000000000000006E-2</v>
      </c>
      <c r="OT8" s="314">
        <v>8.5000000000000006E-2</v>
      </c>
      <c r="OU8" s="314">
        <v>0.115</v>
      </c>
      <c r="OV8" s="314">
        <v>8.5000000000000006E-2</v>
      </c>
      <c r="OW8" s="314">
        <v>8.5000000000000006E-2</v>
      </c>
      <c r="OX8" s="314">
        <v>0.115</v>
      </c>
      <c r="OY8" s="314">
        <v>8.5000000000000006E-2</v>
      </c>
      <c r="OZ8" s="314">
        <v>8.5000000000000006E-2</v>
      </c>
      <c r="PA8" s="314">
        <v>0.115</v>
      </c>
      <c r="PB8" s="314">
        <v>8.5000000000000006E-2</v>
      </c>
      <c r="PC8" s="314">
        <v>8.5000000000000006E-2</v>
      </c>
      <c r="PD8" s="314">
        <v>0.115</v>
      </c>
      <c r="PE8" s="314">
        <v>8.5000000000000006E-2</v>
      </c>
      <c r="PF8" s="314">
        <v>8.5000000000000006E-2</v>
      </c>
      <c r="PG8" s="314">
        <v>0.115</v>
      </c>
      <c r="PH8" s="314">
        <v>8.5000000000000006E-2</v>
      </c>
      <c r="PI8" s="314">
        <v>8.5000000000000006E-2</v>
      </c>
      <c r="PJ8" s="314">
        <v>0.115</v>
      </c>
      <c r="PK8" s="314">
        <v>8.5000000000000006E-2</v>
      </c>
      <c r="PL8" s="314">
        <v>8.5000000000000006E-2</v>
      </c>
      <c r="PM8" s="314">
        <v>0.115</v>
      </c>
      <c r="PN8" s="314">
        <v>8.5000000000000006E-2</v>
      </c>
      <c r="PO8" s="314">
        <v>8.5000000000000006E-2</v>
      </c>
      <c r="PQ8" s="314">
        <v>0.115</v>
      </c>
      <c r="PR8" s="314">
        <v>8.5000000000000006E-2</v>
      </c>
      <c r="PS8" s="314">
        <v>8.5000000000000006E-2</v>
      </c>
      <c r="PT8" s="314">
        <v>0.115</v>
      </c>
      <c r="PU8" s="314">
        <v>8.5000000000000006E-2</v>
      </c>
      <c r="PV8" s="314">
        <v>7.0000000000000007E-2</v>
      </c>
      <c r="PW8" s="314">
        <v>0.115</v>
      </c>
      <c r="PX8" s="314">
        <v>8.5000000000000006E-2</v>
      </c>
      <c r="PY8" s="314">
        <v>7.0000000000000007E-2</v>
      </c>
      <c r="PZ8" s="314">
        <v>0.115</v>
      </c>
      <c r="QA8" s="314">
        <v>8.5000000000000006E-2</v>
      </c>
      <c r="QB8" s="314">
        <v>7.0000000000000007E-2</v>
      </c>
      <c r="QC8" s="314">
        <v>0.115</v>
      </c>
      <c r="QD8" s="314">
        <v>8.5000000000000006E-2</v>
      </c>
      <c r="QE8" s="314">
        <v>7.0000000000000007E-2</v>
      </c>
      <c r="QF8" s="314">
        <v>0.115</v>
      </c>
      <c r="QG8" s="314">
        <v>8.5000000000000006E-2</v>
      </c>
      <c r="QH8" s="314">
        <v>7.0000000000000007E-2</v>
      </c>
      <c r="QI8" s="314">
        <v>0.115</v>
      </c>
      <c r="QJ8" s="314">
        <v>8.5000000000000006E-2</v>
      </c>
      <c r="QK8" s="314">
        <v>7.0000000000000007E-2</v>
      </c>
      <c r="QL8" s="314">
        <v>0.115</v>
      </c>
      <c r="QM8" s="314">
        <v>8.5000000000000006E-2</v>
      </c>
      <c r="QN8" s="314">
        <v>7.0000000000000007E-2</v>
      </c>
      <c r="QO8" s="314">
        <v>0.115</v>
      </c>
      <c r="QP8" s="314">
        <v>8.5000000000000006E-2</v>
      </c>
      <c r="QQ8" s="314">
        <v>7.0000000000000007E-2</v>
      </c>
      <c r="QR8" s="314">
        <v>0.115</v>
      </c>
      <c r="QS8" s="314">
        <v>8.5000000000000006E-2</v>
      </c>
      <c r="QT8" s="314">
        <v>7.0000000000000007E-2</v>
      </c>
      <c r="QU8" s="315"/>
      <c r="QV8" s="314">
        <v>0.115</v>
      </c>
      <c r="QW8" s="314">
        <v>8.5000000000000006E-2</v>
      </c>
      <c r="QX8" s="314">
        <v>7.0000000000000007E-2</v>
      </c>
      <c r="QY8" s="314">
        <v>0.115</v>
      </c>
      <c r="QZ8" s="314">
        <v>8.5000000000000006E-2</v>
      </c>
      <c r="RA8" s="314">
        <v>7.0000000000000007E-2</v>
      </c>
      <c r="RB8" s="314">
        <v>0.115</v>
      </c>
      <c r="RC8" s="314">
        <v>8.5000000000000006E-2</v>
      </c>
      <c r="RD8" s="314">
        <v>7.0000000000000007E-2</v>
      </c>
      <c r="RE8" s="314">
        <v>0.115</v>
      </c>
      <c r="RF8" s="314">
        <v>8.5000000000000006E-2</v>
      </c>
      <c r="RG8" s="314">
        <v>7.0000000000000007E-2</v>
      </c>
      <c r="RH8" s="314">
        <v>0.115</v>
      </c>
      <c r="RI8" s="314">
        <v>8.5000000000000006E-2</v>
      </c>
      <c r="RJ8" s="314">
        <v>7.0000000000000007E-2</v>
      </c>
      <c r="RK8" s="314">
        <v>0.115</v>
      </c>
      <c r="RL8" s="314">
        <v>8.5000000000000006E-2</v>
      </c>
      <c r="RM8" s="314">
        <v>7.0000000000000007E-2</v>
      </c>
      <c r="RN8" s="314">
        <v>0.115</v>
      </c>
      <c r="RO8" s="314">
        <v>8.5000000000000006E-2</v>
      </c>
      <c r="RP8" s="314">
        <v>7.0000000000000007E-2</v>
      </c>
      <c r="RQ8" s="314">
        <v>0.115</v>
      </c>
      <c r="RR8" s="314">
        <v>8.5000000000000006E-2</v>
      </c>
      <c r="RS8" s="314">
        <v>7.0000000000000007E-2</v>
      </c>
      <c r="RT8" s="314">
        <v>0.115</v>
      </c>
      <c r="RU8" s="314">
        <v>8.5000000000000006E-2</v>
      </c>
      <c r="RV8" s="314">
        <v>7.0000000000000007E-2</v>
      </c>
      <c r="RW8" s="314">
        <v>0.115</v>
      </c>
      <c r="RX8" s="314">
        <v>8.5000000000000006E-2</v>
      </c>
      <c r="RY8" s="314">
        <v>7.0000000000000007E-2</v>
      </c>
      <c r="RZ8" s="315"/>
      <c r="SA8" s="314">
        <v>0.115</v>
      </c>
      <c r="SB8" s="314">
        <v>8.5000000000000006E-2</v>
      </c>
      <c r="SC8" s="314">
        <v>7.0000000000000007E-2</v>
      </c>
      <c r="SD8" s="314">
        <v>0.115</v>
      </c>
      <c r="SE8" s="314">
        <v>8.5000000000000006E-2</v>
      </c>
      <c r="SF8" s="314">
        <v>7.0000000000000007E-2</v>
      </c>
      <c r="SG8" s="314">
        <v>0.115</v>
      </c>
      <c r="SH8" s="314">
        <v>8.5000000000000006E-2</v>
      </c>
      <c r="SI8" s="314">
        <v>7.0000000000000007E-2</v>
      </c>
      <c r="SJ8" s="314">
        <v>0.115</v>
      </c>
      <c r="SK8" s="314">
        <v>8.5000000000000006E-2</v>
      </c>
      <c r="SL8" s="314">
        <v>7.0000000000000007E-2</v>
      </c>
      <c r="SM8" s="314">
        <v>0.115</v>
      </c>
      <c r="SN8" s="314">
        <v>8.5000000000000006E-2</v>
      </c>
      <c r="SO8" s="314">
        <v>7.0000000000000007E-2</v>
      </c>
      <c r="SP8" s="314">
        <v>0.115</v>
      </c>
      <c r="SQ8" s="314">
        <v>8.5000000000000006E-2</v>
      </c>
      <c r="SR8" s="314">
        <v>7.0000000000000007E-2</v>
      </c>
      <c r="SS8" s="314">
        <v>0.115</v>
      </c>
      <c r="ST8" s="314">
        <v>8.5000000000000006E-2</v>
      </c>
      <c r="SU8" s="314">
        <v>7.0000000000000007E-2</v>
      </c>
      <c r="SV8" s="314">
        <v>0.115</v>
      </c>
      <c r="SW8" s="314">
        <v>8.5000000000000006E-2</v>
      </c>
      <c r="SX8" s="314">
        <v>7.0000000000000007E-2</v>
      </c>
      <c r="SY8" s="314">
        <v>0.115</v>
      </c>
      <c r="SZ8" s="314">
        <v>8.5000000000000006E-2</v>
      </c>
      <c r="TA8" s="314">
        <v>7.0000000000000007E-2</v>
      </c>
      <c r="TB8" s="314">
        <v>0.115</v>
      </c>
      <c r="TC8" s="314">
        <v>8.5000000000000006E-2</v>
      </c>
      <c r="TD8" s="314">
        <v>7.0000000000000007E-2</v>
      </c>
      <c r="TE8" s="314">
        <v>0.17499999999999999</v>
      </c>
      <c r="TF8" s="314">
        <v>0.17499999999999999</v>
      </c>
      <c r="TG8" s="314">
        <v>0.17499999999999999</v>
      </c>
      <c r="TH8" s="314">
        <v>0.17499999999999999</v>
      </c>
      <c r="TI8" s="314">
        <v>0.17499999999999999</v>
      </c>
      <c r="TJ8" s="314">
        <v>0.17499999999999999</v>
      </c>
      <c r="TK8" s="314">
        <v>0.17499999999999999</v>
      </c>
      <c r="TL8" s="314">
        <v>0.17499999999999999</v>
      </c>
      <c r="TM8" s="314">
        <v>0.17499999999999999</v>
      </c>
      <c r="TN8" s="314">
        <v>0.17499999999999999</v>
      </c>
      <c r="TO8" s="314">
        <v>0.17499999999999999</v>
      </c>
      <c r="TP8" s="314">
        <v>0.17499999999999999</v>
      </c>
      <c r="TQ8" s="314">
        <v>0.17499999999999999</v>
      </c>
      <c r="TR8" s="314">
        <v>0.17499999999999999</v>
      </c>
      <c r="TS8" s="314">
        <v>0.17499999999999999</v>
      </c>
      <c r="TT8" s="314">
        <v>0.17499999999999999</v>
      </c>
      <c r="TU8" s="314">
        <v>0.17499999999999999</v>
      </c>
      <c r="TV8" s="314">
        <v>0.17499999999999999</v>
      </c>
      <c r="TW8" s="314">
        <v>0.17499999999999999</v>
      </c>
      <c r="TX8" s="314">
        <v>0.17499999999999999</v>
      </c>
      <c r="TY8" s="314">
        <v>0.17499999999999999</v>
      </c>
      <c r="TZ8" s="314">
        <v>0.17499999999999999</v>
      </c>
      <c r="UA8" s="314">
        <v>0.17499999999999999</v>
      </c>
      <c r="UB8" s="314">
        <v>0.17499999999999999</v>
      </c>
      <c r="UC8" s="314">
        <v>0.17499999999999999</v>
      </c>
      <c r="UD8" s="314">
        <v>0.17499999999999999</v>
      </c>
      <c r="UE8" s="314">
        <v>0.17499999999999999</v>
      </c>
      <c r="UF8" s="314">
        <v>0.17499999999999999</v>
      </c>
      <c r="UG8" s="314">
        <v>0.17499999999999999</v>
      </c>
    </row>
    <row r="9" spans="1:553">
      <c r="A9" s="290">
        <v>4</v>
      </c>
      <c r="B9" s="291">
        <v>37</v>
      </c>
      <c r="C9" s="307" t="s">
        <v>244</v>
      </c>
      <c r="D9" s="307">
        <v>0.17</v>
      </c>
      <c r="E9" s="307" t="s">
        <v>244</v>
      </c>
      <c r="F9" s="307" t="s">
        <v>244</v>
      </c>
      <c r="G9" s="307">
        <v>0.17</v>
      </c>
      <c r="H9" s="307" t="s">
        <v>244</v>
      </c>
      <c r="I9" s="307" t="s">
        <v>244</v>
      </c>
      <c r="J9" s="307">
        <v>0.17</v>
      </c>
      <c r="K9" s="307" t="s">
        <v>244</v>
      </c>
      <c r="L9" s="307" t="s">
        <v>244</v>
      </c>
      <c r="M9" s="307">
        <v>0.17</v>
      </c>
      <c r="N9" s="307" t="s">
        <v>244</v>
      </c>
      <c r="O9" s="307" t="s">
        <v>244</v>
      </c>
      <c r="P9" s="307">
        <v>0.17</v>
      </c>
      <c r="Q9" s="307" t="s">
        <v>244</v>
      </c>
      <c r="R9" s="307" t="s">
        <v>244</v>
      </c>
      <c r="S9" s="307">
        <v>0.17</v>
      </c>
      <c r="T9" s="307" t="s">
        <v>244</v>
      </c>
      <c r="U9" s="307" t="s">
        <v>244</v>
      </c>
      <c r="V9" s="307">
        <v>0.17</v>
      </c>
      <c r="W9" s="307" t="s">
        <v>244</v>
      </c>
      <c r="X9" s="307" t="s">
        <v>244</v>
      </c>
      <c r="Y9" s="307">
        <v>0.17</v>
      </c>
      <c r="Z9" s="307" t="s">
        <v>244</v>
      </c>
      <c r="AA9" s="307" t="s">
        <v>244</v>
      </c>
      <c r="AB9" s="307">
        <v>0.17</v>
      </c>
      <c r="AC9" s="307" t="s">
        <v>244</v>
      </c>
      <c r="AD9" s="307" t="s">
        <v>244</v>
      </c>
      <c r="AE9" s="307">
        <v>0.17</v>
      </c>
      <c r="AF9" s="307" t="s">
        <v>244</v>
      </c>
      <c r="AG9" s="307" t="s">
        <v>244</v>
      </c>
      <c r="AH9" s="307">
        <v>0.17</v>
      </c>
      <c r="AI9" s="307" t="s">
        <v>244</v>
      </c>
      <c r="AJ9" s="307" t="s">
        <v>244</v>
      </c>
      <c r="AK9" s="307">
        <v>0.17</v>
      </c>
      <c r="AL9" s="307" t="s">
        <v>244</v>
      </c>
      <c r="AM9" s="307" t="s">
        <v>244</v>
      </c>
      <c r="AN9" s="307">
        <v>0.17</v>
      </c>
      <c r="AO9" s="307" t="s">
        <v>244</v>
      </c>
      <c r="AP9" s="307" t="s">
        <v>244</v>
      </c>
      <c r="AQ9" s="307">
        <v>0.17</v>
      </c>
      <c r="AR9" s="307" t="s">
        <v>244</v>
      </c>
      <c r="AS9" s="307" t="s">
        <v>244</v>
      </c>
      <c r="AT9" s="307">
        <v>0.17</v>
      </c>
      <c r="AU9" s="307" t="s">
        <v>244</v>
      </c>
      <c r="AV9" s="307" t="s">
        <v>244</v>
      </c>
      <c r="AW9" s="307">
        <v>0.17</v>
      </c>
      <c r="AX9" s="307" t="s">
        <v>244</v>
      </c>
      <c r="AY9" s="307" t="s">
        <v>244</v>
      </c>
      <c r="AZ9" s="307">
        <v>0.17</v>
      </c>
      <c r="BA9" s="307" t="s">
        <v>244</v>
      </c>
      <c r="BB9" s="307" t="s">
        <v>244</v>
      </c>
      <c r="BC9" s="307">
        <v>0.17</v>
      </c>
      <c r="BD9" s="307" t="s">
        <v>244</v>
      </c>
      <c r="BE9" s="307" t="s">
        <v>244</v>
      </c>
      <c r="BF9" s="307">
        <v>0.17</v>
      </c>
      <c r="BG9" s="307" t="s">
        <v>244</v>
      </c>
      <c r="BH9" s="307"/>
      <c r="BI9" s="307">
        <v>0.14499999999999999</v>
      </c>
      <c r="BJ9" s="307">
        <v>0.155</v>
      </c>
      <c r="BK9" s="307">
        <v>0.14000000000000001</v>
      </c>
      <c r="BL9" s="307">
        <v>0.14499999999999999</v>
      </c>
      <c r="BM9" s="307">
        <v>0.155</v>
      </c>
      <c r="BN9" s="307">
        <v>0.14000000000000001</v>
      </c>
      <c r="BO9" s="307">
        <v>0.14499999999999999</v>
      </c>
      <c r="BP9" s="307">
        <v>0.155</v>
      </c>
      <c r="BQ9" s="307">
        <v>0.14000000000000001</v>
      </c>
      <c r="BR9" s="307">
        <v>0.14499999999999999</v>
      </c>
      <c r="BS9" s="307">
        <v>0.155</v>
      </c>
      <c r="BT9" s="307">
        <v>0.14000000000000001</v>
      </c>
      <c r="BU9" s="307">
        <v>0.14499999999999999</v>
      </c>
      <c r="BV9" s="307">
        <v>0.155</v>
      </c>
      <c r="BW9" s="307">
        <v>0.14000000000000001</v>
      </c>
      <c r="BX9" s="307">
        <v>0.14499999999999999</v>
      </c>
      <c r="BY9" s="307">
        <v>0.155</v>
      </c>
      <c r="BZ9" s="307">
        <v>0.14000000000000001</v>
      </c>
      <c r="CA9" s="307">
        <v>0.14499999999999999</v>
      </c>
      <c r="CB9" s="307">
        <v>0.155</v>
      </c>
      <c r="CC9" s="307">
        <v>0.14000000000000001</v>
      </c>
      <c r="CD9" s="307">
        <v>0.14499999999999999</v>
      </c>
      <c r="CE9" s="307">
        <v>0.155</v>
      </c>
      <c r="CF9" s="307">
        <v>0.14000000000000001</v>
      </c>
      <c r="CG9" s="307">
        <v>0.14499999999999999</v>
      </c>
      <c r="CH9" s="307">
        <v>0.155</v>
      </c>
      <c r="CI9" s="307">
        <v>0.14000000000000001</v>
      </c>
      <c r="CJ9" s="307">
        <v>0.14499999999999999</v>
      </c>
      <c r="CK9" s="307">
        <v>0.155</v>
      </c>
      <c r="CL9" s="307">
        <v>0.14000000000000001</v>
      </c>
      <c r="CM9" s="307"/>
      <c r="CN9" s="307">
        <v>0.14499999999999999</v>
      </c>
      <c r="CO9" s="307">
        <v>0.14990000000000001</v>
      </c>
      <c r="CP9" s="307">
        <v>0.14000000000000001</v>
      </c>
      <c r="CQ9" s="307">
        <v>0.14499999999999999</v>
      </c>
      <c r="CR9" s="307">
        <v>0.14990000000000001</v>
      </c>
      <c r="CS9" s="307">
        <v>0.13500000000000001</v>
      </c>
      <c r="CT9" s="307">
        <v>0.14499999999999999</v>
      </c>
      <c r="CU9" s="307">
        <v>0.14990000000000001</v>
      </c>
      <c r="CV9" s="307">
        <v>0.13500000000000001</v>
      </c>
      <c r="CW9" s="307">
        <v>0.14499999999999999</v>
      </c>
      <c r="CX9" s="307">
        <v>0.14990000000000001</v>
      </c>
      <c r="CY9" s="307">
        <v>0.13500000000000001</v>
      </c>
      <c r="CZ9" s="307">
        <v>0.14499999999999999</v>
      </c>
      <c r="DA9" s="307">
        <v>0.14990000000000001</v>
      </c>
      <c r="DB9" s="307">
        <v>0.13500000000000001</v>
      </c>
      <c r="DC9" s="307">
        <v>0.14499999999999999</v>
      </c>
      <c r="DD9" s="307">
        <v>0.14990000000000001</v>
      </c>
      <c r="DE9" s="307">
        <v>0.13500000000000001</v>
      </c>
      <c r="DF9" s="307">
        <v>0.14499999999999999</v>
      </c>
      <c r="DG9" s="307">
        <v>0.14990000000000001</v>
      </c>
      <c r="DH9" s="307">
        <v>0.13500000000000001</v>
      </c>
      <c r="DI9" s="307">
        <v>0.14499999999999999</v>
      </c>
      <c r="DJ9" s="307">
        <v>0.14990000000000001</v>
      </c>
      <c r="DK9" s="307">
        <v>0.13500000000000001</v>
      </c>
      <c r="DL9" s="307">
        <v>0.14499999999999999</v>
      </c>
      <c r="DM9" s="307">
        <v>0.14990000000000001</v>
      </c>
      <c r="DN9" s="307">
        <v>0.13500000000000001</v>
      </c>
      <c r="DO9" s="307">
        <v>0.14499999999999999</v>
      </c>
      <c r="DP9" s="307">
        <v>0.14990000000000001</v>
      </c>
      <c r="DQ9" s="307">
        <v>0.13500000000000001</v>
      </c>
      <c r="DR9" s="308"/>
      <c r="DS9" s="307">
        <v>0.14499999999999999</v>
      </c>
      <c r="DT9" s="307">
        <v>0.1399</v>
      </c>
      <c r="DU9" s="307">
        <v>0.13500000000000001</v>
      </c>
      <c r="DV9" s="307">
        <v>0.14499999999999999</v>
      </c>
      <c r="DW9" s="307">
        <v>0.1399</v>
      </c>
      <c r="DX9" s="307">
        <v>0.13</v>
      </c>
      <c r="DY9" s="307">
        <v>0.14499999999999999</v>
      </c>
      <c r="DZ9" s="307">
        <v>0.1399</v>
      </c>
      <c r="EA9" s="307">
        <v>0.13</v>
      </c>
      <c r="EB9" s="307">
        <v>0.14499999999999999</v>
      </c>
      <c r="EC9" s="307">
        <v>0.1399</v>
      </c>
      <c r="ED9" s="307">
        <v>0.13</v>
      </c>
      <c r="EE9" s="307">
        <v>0.14499999999999999</v>
      </c>
      <c r="EF9" s="307">
        <v>0.1399</v>
      </c>
      <c r="EG9" s="307">
        <v>0.13</v>
      </c>
      <c r="EH9" s="307">
        <v>0.14499999999999999</v>
      </c>
      <c r="EI9" s="307">
        <v>0.1399</v>
      </c>
      <c r="EJ9" s="307">
        <v>0.13</v>
      </c>
      <c r="EK9" s="307">
        <v>0.14499999999999999</v>
      </c>
      <c r="EL9" s="307">
        <v>0.1399</v>
      </c>
      <c r="EM9" s="307">
        <v>0.13</v>
      </c>
      <c r="EN9" s="307">
        <v>0.14499999999999999</v>
      </c>
      <c r="EO9" s="307">
        <v>0.1399</v>
      </c>
      <c r="EP9" s="307">
        <v>0.13</v>
      </c>
      <c r="EQ9" s="307">
        <v>0.14499999999999999</v>
      </c>
      <c r="ER9" s="307">
        <v>0.1399</v>
      </c>
      <c r="ES9" s="307">
        <v>0.13</v>
      </c>
      <c r="ET9" s="307">
        <v>0.14499999999999999</v>
      </c>
      <c r="EU9" s="307">
        <v>0.1399</v>
      </c>
      <c r="EV9" s="307">
        <v>0.13</v>
      </c>
      <c r="EW9" s="310"/>
      <c r="EX9" s="307">
        <v>0.14000000000000001</v>
      </c>
      <c r="EY9" s="307">
        <v>0.125</v>
      </c>
      <c r="EZ9" s="307">
        <v>0.13</v>
      </c>
      <c r="FA9" s="307">
        <v>0.14000000000000001</v>
      </c>
      <c r="FB9" s="307">
        <v>0.125</v>
      </c>
      <c r="FC9" s="307">
        <v>0.125</v>
      </c>
      <c r="FD9" s="307">
        <v>0.14000000000000001</v>
      </c>
      <c r="FE9" s="307">
        <v>0.125</v>
      </c>
      <c r="FF9" s="307">
        <v>0.125</v>
      </c>
      <c r="FG9" s="307">
        <v>0.14000000000000001</v>
      </c>
      <c r="FH9" s="307">
        <v>0.125</v>
      </c>
      <c r="FI9" s="307">
        <v>0.125</v>
      </c>
      <c r="FJ9" s="307">
        <v>0.14000000000000001</v>
      </c>
      <c r="FK9" s="307">
        <v>0.125</v>
      </c>
      <c r="FL9" s="307">
        <v>0.125</v>
      </c>
      <c r="FM9" s="307">
        <v>0.14000000000000001</v>
      </c>
      <c r="FN9" s="307">
        <v>0.125</v>
      </c>
      <c r="FO9" s="307">
        <v>0.125</v>
      </c>
      <c r="FP9" s="307">
        <v>0.14000000000000001</v>
      </c>
      <c r="FQ9" s="307">
        <v>0.125</v>
      </c>
      <c r="FR9" s="307">
        <v>0.125</v>
      </c>
      <c r="FS9" s="307">
        <v>0.14000000000000001</v>
      </c>
      <c r="FT9" s="307">
        <v>0.125</v>
      </c>
      <c r="FU9" s="307">
        <v>0.125</v>
      </c>
      <c r="FV9" s="307">
        <v>0.14000000000000001</v>
      </c>
      <c r="FW9" s="307">
        <v>0.125</v>
      </c>
      <c r="FX9" s="307">
        <v>0.125</v>
      </c>
      <c r="FY9" s="307">
        <v>0.14000000000000001</v>
      </c>
      <c r="FZ9" s="307">
        <v>0.125</v>
      </c>
      <c r="GA9" s="307">
        <v>0.125</v>
      </c>
      <c r="GB9" s="311"/>
      <c r="GC9" s="307">
        <v>0.14000000000000001</v>
      </c>
      <c r="GD9" s="307">
        <v>0.105</v>
      </c>
      <c r="GE9" s="307">
        <v>0.125</v>
      </c>
      <c r="GF9" s="307">
        <v>0.14000000000000001</v>
      </c>
      <c r="GG9" s="307">
        <v>0.105</v>
      </c>
      <c r="GH9" s="307">
        <v>9.5000000000000001E-2</v>
      </c>
      <c r="GI9" s="307">
        <v>0.14000000000000001</v>
      </c>
      <c r="GJ9" s="307">
        <v>0.105</v>
      </c>
      <c r="GK9" s="307">
        <v>9.5000000000000001E-2</v>
      </c>
      <c r="GL9" s="307">
        <v>0.14000000000000001</v>
      </c>
      <c r="GM9" s="307">
        <v>0.105</v>
      </c>
      <c r="GN9" s="307">
        <v>9.5000000000000001E-2</v>
      </c>
      <c r="GO9" s="307">
        <v>0.14000000000000001</v>
      </c>
      <c r="GP9" s="307">
        <v>0.105</v>
      </c>
      <c r="GQ9" s="307">
        <v>9.5000000000000001E-2</v>
      </c>
      <c r="GR9" s="307">
        <v>0.14000000000000001</v>
      </c>
      <c r="GS9" s="307">
        <v>0.105</v>
      </c>
      <c r="GT9" s="307">
        <v>9.5000000000000001E-2</v>
      </c>
      <c r="GU9" s="307">
        <v>0.14000000000000001</v>
      </c>
      <c r="GV9" s="307">
        <v>0.105</v>
      </c>
      <c r="GW9" s="307">
        <v>9.5000000000000001E-2</v>
      </c>
      <c r="GX9" s="307">
        <v>0.14000000000000001</v>
      </c>
      <c r="GY9" s="307">
        <v>0.105</v>
      </c>
      <c r="GZ9" s="307">
        <v>9.5000000000000001E-2</v>
      </c>
      <c r="HA9" s="307">
        <v>0.14000000000000001</v>
      </c>
      <c r="HB9" s="307">
        <v>0.105</v>
      </c>
      <c r="HC9" s="307">
        <v>9.5000000000000001E-2</v>
      </c>
      <c r="HD9" s="307">
        <v>0.14000000000000001</v>
      </c>
      <c r="HE9" s="307">
        <v>0.105</v>
      </c>
      <c r="HF9" s="307">
        <v>9.5000000000000001E-2</v>
      </c>
      <c r="HG9" s="312"/>
      <c r="HH9" s="307">
        <v>0.14000000000000001</v>
      </c>
      <c r="HI9" s="307">
        <v>0.105</v>
      </c>
      <c r="HJ9" s="307">
        <v>9.5000000000000001E-2</v>
      </c>
      <c r="HK9" s="307">
        <v>0.14000000000000001</v>
      </c>
      <c r="HL9" s="307">
        <v>0.105</v>
      </c>
      <c r="HM9" s="307">
        <v>0.08</v>
      </c>
      <c r="HN9" s="307">
        <v>0.14000000000000001</v>
      </c>
      <c r="HO9" s="307">
        <v>0.105</v>
      </c>
      <c r="HP9" s="307">
        <v>0.08</v>
      </c>
      <c r="HQ9" s="307">
        <v>0.14000000000000001</v>
      </c>
      <c r="HR9" s="307">
        <v>0.105</v>
      </c>
      <c r="HS9" s="307">
        <v>0.08</v>
      </c>
      <c r="HT9" s="307">
        <v>0.14000000000000001</v>
      </c>
      <c r="HU9" s="307">
        <v>0.105</v>
      </c>
      <c r="HV9" s="307">
        <v>0.08</v>
      </c>
      <c r="HW9" s="307">
        <v>0.14000000000000001</v>
      </c>
      <c r="HX9" s="307">
        <v>0.105</v>
      </c>
      <c r="HY9" s="307">
        <v>0.08</v>
      </c>
      <c r="HZ9" s="307">
        <v>0.14000000000000001</v>
      </c>
      <c r="IA9" s="307">
        <v>0.105</v>
      </c>
      <c r="IB9" s="307">
        <v>0.08</v>
      </c>
      <c r="IC9" s="307">
        <v>0.14000000000000001</v>
      </c>
      <c r="ID9" s="307">
        <v>0.105</v>
      </c>
      <c r="IE9" s="307">
        <v>0.08</v>
      </c>
      <c r="IF9" s="307">
        <v>0.14000000000000001</v>
      </c>
      <c r="IG9" s="307">
        <v>0.105</v>
      </c>
      <c r="IH9" s="307">
        <v>0.08</v>
      </c>
      <c r="II9" s="307">
        <v>0.14000000000000001</v>
      </c>
      <c r="IJ9" s="307">
        <v>0.105</v>
      </c>
      <c r="IK9" s="307">
        <v>0.08</v>
      </c>
      <c r="IL9" s="313"/>
      <c r="IM9" s="307">
        <v>0.14000000000000001</v>
      </c>
      <c r="IN9" s="307">
        <v>0.105</v>
      </c>
      <c r="IO9" s="307">
        <v>0.08</v>
      </c>
      <c r="IP9" s="307">
        <v>0.14000000000000001</v>
      </c>
      <c r="IQ9" s="307">
        <v>0.105</v>
      </c>
      <c r="IR9" s="307">
        <v>0.08</v>
      </c>
      <c r="IS9" s="307">
        <v>0.14000000000000001</v>
      </c>
      <c r="IT9" s="307">
        <v>0.105</v>
      </c>
      <c r="IU9" s="307">
        <v>0.08</v>
      </c>
      <c r="IV9" s="307">
        <v>0.14000000000000001</v>
      </c>
      <c r="IW9" s="307">
        <v>0.105</v>
      </c>
      <c r="IX9" s="307">
        <v>0.08</v>
      </c>
      <c r="IY9" s="307">
        <v>0.14000000000000001</v>
      </c>
      <c r="IZ9" s="307">
        <v>0.105</v>
      </c>
      <c r="JA9" s="307">
        <v>0.08</v>
      </c>
      <c r="JB9" s="307">
        <v>0.14000000000000001</v>
      </c>
      <c r="JC9" s="307">
        <v>0.105</v>
      </c>
      <c r="JD9" s="307">
        <v>0.08</v>
      </c>
      <c r="JE9" s="307">
        <v>0.14000000000000001</v>
      </c>
      <c r="JF9" s="307">
        <v>0.105</v>
      </c>
      <c r="JG9" s="307">
        <v>0.08</v>
      </c>
      <c r="JH9" s="307">
        <v>0.14000000000000001</v>
      </c>
      <c r="JI9" s="307">
        <v>0.105</v>
      </c>
      <c r="JJ9" s="307">
        <v>0.08</v>
      </c>
      <c r="JK9" s="307">
        <v>0.14000000000000001</v>
      </c>
      <c r="JL9" s="307">
        <v>0.105</v>
      </c>
      <c r="JM9" s="307">
        <v>0.08</v>
      </c>
      <c r="JN9" s="307">
        <v>0.14000000000000001</v>
      </c>
      <c r="JO9" s="307">
        <v>0.105</v>
      </c>
      <c r="JP9" s="307">
        <v>0.08</v>
      </c>
      <c r="JQ9" s="313"/>
      <c r="JR9" s="307">
        <v>0.14000000000000001</v>
      </c>
      <c r="JS9" s="307">
        <v>0.105</v>
      </c>
      <c r="JT9" s="307">
        <v>0.08</v>
      </c>
      <c r="JU9" s="307">
        <v>0.14000000000000001</v>
      </c>
      <c r="JV9" s="307">
        <v>0.105</v>
      </c>
      <c r="JW9" s="307">
        <v>0.08</v>
      </c>
      <c r="JX9" s="307">
        <v>0.14000000000000001</v>
      </c>
      <c r="JY9" s="307">
        <v>0.105</v>
      </c>
      <c r="JZ9" s="307">
        <v>0.08</v>
      </c>
      <c r="KA9" s="307">
        <v>0.14000000000000001</v>
      </c>
      <c r="KB9" s="307">
        <v>0.105</v>
      </c>
      <c r="KC9" s="307">
        <v>0.08</v>
      </c>
      <c r="KD9" s="307">
        <v>0.14000000000000001</v>
      </c>
      <c r="KE9" s="307">
        <v>0.105</v>
      </c>
      <c r="KF9" s="307">
        <v>0.08</v>
      </c>
      <c r="KG9" s="307">
        <v>0.14000000000000001</v>
      </c>
      <c r="KH9" s="307">
        <v>0.105</v>
      </c>
      <c r="KI9" s="307">
        <v>0.08</v>
      </c>
      <c r="KJ9" s="307">
        <v>0.14000000000000001</v>
      </c>
      <c r="KK9" s="307">
        <v>0.105</v>
      </c>
      <c r="KL9" s="307">
        <v>0.08</v>
      </c>
      <c r="KM9" s="307">
        <v>0.14000000000000001</v>
      </c>
      <c r="KN9" s="307">
        <v>0.105</v>
      </c>
      <c r="KO9" s="307">
        <v>0.08</v>
      </c>
      <c r="KP9" s="307">
        <v>0.14000000000000001</v>
      </c>
      <c r="KQ9" s="307">
        <v>0.105</v>
      </c>
      <c r="KR9" s="307">
        <v>0.08</v>
      </c>
      <c r="KS9" s="307">
        <v>0.14000000000000001</v>
      </c>
      <c r="KT9" s="307">
        <v>0.105</v>
      </c>
      <c r="KU9" s="307">
        <v>0.08</v>
      </c>
      <c r="KV9" s="313"/>
      <c r="KW9" s="314">
        <v>0.14499999999999999</v>
      </c>
      <c r="KX9" s="314">
        <v>0.19</v>
      </c>
      <c r="KY9" s="290" t="s">
        <v>244</v>
      </c>
      <c r="KZ9" s="314">
        <v>0.14499999999999999</v>
      </c>
      <c r="LA9" s="314">
        <v>0.19</v>
      </c>
      <c r="LB9" s="290" t="s">
        <v>244</v>
      </c>
      <c r="LC9" s="314">
        <v>0.14499999999999999</v>
      </c>
      <c r="LD9" s="314">
        <v>0.19</v>
      </c>
      <c r="LE9" s="290" t="s">
        <v>244</v>
      </c>
      <c r="LF9" s="314">
        <v>0.14499999999999999</v>
      </c>
      <c r="LG9" s="314">
        <v>0.19</v>
      </c>
      <c r="LH9" s="290" t="s">
        <v>244</v>
      </c>
      <c r="LI9" s="314">
        <v>0.14499999999999999</v>
      </c>
      <c r="LJ9" s="314">
        <v>0.19</v>
      </c>
      <c r="LK9" s="290" t="s">
        <v>244</v>
      </c>
      <c r="LL9" s="314">
        <v>0.14499999999999999</v>
      </c>
      <c r="LM9" s="314">
        <v>0.19</v>
      </c>
      <c r="LN9" s="290" t="s">
        <v>244</v>
      </c>
      <c r="LO9" s="314">
        <v>0.14499999999999999</v>
      </c>
      <c r="LP9" s="314">
        <v>0.19</v>
      </c>
      <c r="LQ9" s="290" t="s">
        <v>244</v>
      </c>
      <c r="LR9" s="314">
        <v>0.14499999999999999</v>
      </c>
      <c r="LS9" s="314">
        <v>0.19</v>
      </c>
      <c r="LT9" s="290" t="s">
        <v>244</v>
      </c>
      <c r="LU9" s="314">
        <v>0.14499999999999999</v>
      </c>
      <c r="LV9" s="314">
        <v>0.19</v>
      </c>
      <c r="LW9" s="290" t="s">
        <v>244</v>
      </c>
      <c r="LX9" s="314">
        <v>0.14499999999999999</v>
      </c>
      <c r="LY9" s="314">
        <v>0.19</v>
      </c>
      <c r="LZ9" s="290" t="s">
        <v>244</v>
      </c>
      <c r="MA9" s="290"/>
      <c r="MB9" s="314">
        <v>0.14499999999999999</v>
      </c>
      <c r="MC9" s="314">
        <v>0.19</v>
      </c>
      <c r="MD9" s="314" t="s">
        <v>244</v>
      </c>
      <c r="ME9" s="314">
        <v>0.14499999999999999</v>
      </c>
      <c r="MF9" s="314">
        <v>0.19</v>
      </c>
      <c r="MG9" s="314" t="s">
        <v>244</v>
      </c>
      <c r="MH9" s="314">
        <v>0.14499999999999999</v>
      </c>
      <c r="MI9" s="314">
        <v>0.19</v>
      </c>
      <c r="MJ9" s="314" t="s">
        <v>244</v>
      </c>
      <c r="MK9" s="314">
        <v>0.14499999999999999</v>
      </c>
      <c r="ML9" s="314">
        <v>0.19</v>
      </c>
      <c r="MM9" s="314" t="s">
        <v>244</v>
      </c>
      <c r="MN9" s="314">
        <v>0.14499999999999999</v>
      </c>
      <c r="MO9" s="314">
        <v>0.19</v>
      </c>
      <c r="MP9" s="314" t="s">
        <v>244</v>
      </c>
      <c r="MQ9" s="314">
        <v>0.14499999999999999</v>
      </c>
      <c r="MR9" s="314">
        <v>0.19</v>
      </c>
      <c r="MS9" s="314" t="s">
        <v>244</v>
      </c>
      <c r="MT9" s="314">
        <v>0.14499999999999999</v>
      </c>
      <c r="MU9" s="314">
        <v>0.19</v>
      </c>
      <c r="MV9" s="314" t="s">
        <v>244</v>
      </c>
      <c r="MW9" s="314">
        <v>0.14499999999999999</v>
      </c>
      <c r="MX9" s="314">
        <v>0.19</v>
      </c>
      <c r="MY9" s="314" t="s">
        <v>244</v>
      </c>
      <c r="MZ9" s="314">
        <v>0.14499999999999999</v>
      </c>
      <c r="NA9" s="314">
        <v>0.19</v>
      </c>
      <c r="NB9" s="314" t="s">
        <v>244</v>
      </c>
      <c r="NC9" s="314">
        <v>0.14499999999999999</v>
      </c>
      <c r="ND9" s="314">
        <v>0.19</v>
      </c>
      <c r="NE9" s="314" t="s">
        <v>244</v>
      </c>
      <c r="NF9" s="290"/>
      <c r="NG9" s="314">
        <v>0.14499999999999999</v>
      </c>
      <c r="NH9" s="314">
        <v>0.13500000000000001</v>
      </c>
      <c r="NI9" s="314" t="s">
        <v>244</v>
      </c>
      <c r="NJ9" s="314">
        <v>0.14499999999999999</v>
      </c>
      <c r="NK9" s="314">
        <v>0.13500000000000001</v>
      </c>
      <c r="NL9" s="314">
        <v>0.125</v>
      </c>
      <c r="NM9" s="314">
        <v>0.14499999999999999</v>
      </c>
      <c r="NN9" s="314">
        <v>0.13500000000000001</v>
      </c>
      <c r="NO9" s="314">
        <v>0.125</v>
      </c>
      <c r="NP9" s="314">
        <v>0.14499999999999999</v>
      </c>
      <c r="NQ9" s="314">
        <v>0.13500000000000001</v>
      </c>
      <c r="NR9" s="314">
        <v>0.125</v>
      </c>
      <c r="NS9" s="314">
        <v>0.14499999999999999</v>
      </c>
      <c r="NT9" s="314">
        <v>0.13500000000000001</v>
      </c>
      <c r="NU9" s="314">
        <v>0.125</v>
      </c>
      <c r="NV9" s="314">
        <v>0.14499999999999999</v>
      </c>
      <c r="NW9" s="314">
        <v>0.13500000000000001</v>
      </c>
      <c r="NX9" s="314">
        <v>0.125</v>
      </c>
      <c r="NY9" s="314">
        <v>0.14499999999999999</v>
      </c>
      <c r="NZ9" s="314">
        <v>0.13500000000000001</v>
      </c>
      <c r="OA9" s="314">
        <v>0.125</v>
      </c>
      <c r="OB9" s="314">
        <v>0.14499999999999999</v>
      </c>
      <c r="OC9" s="314">
        <v>0.13500000000000001</v>
      </c>
      <c r="OD9" s="314">
        <v>0.125</v>
      </c>
      <c r="OE9" s="314">
        <v>0.14499999999999999</v>
      </c>
      <c r="OF9" s="314">
        <v>0.13500000000000001</v>
      </c>
      <c r="OG9" s="314">
        <v>0.125</v>
      </c>
      <c r="OH9" s="314">
        <v>0.14499999999999999</v>
      </c>
      <c r="OI9" s="314">
        <v>0.13500000000000001</v>
      </c>
      <c r="OJ9" s="314">
        <v>0.125</v>
      </c>
      <c r="OK9" s="315"/>
      <c r="OL9" s="314">
        <v>0.14499999999999999</v>
      </c>
      <c r="OM9" s="314">
        <v>0.13500000000000001</v>
      </c>
      <c r="ON9" s="314">
        <v>0.125</v>
      </c>
      <c r="OO9" s="314">
        <v>0.14499999999999999</v>
      </c>
      <c r="OP9" s="314">
        <v>0.13500000000000001</v>
      </c>
      <c r="OQ9" s="314">
        <v>9.5000000000000001E-2</v>
      </c>
      <c r="OR9" s="314">
        <v>0.14499999999999999</v>
      </c>
      <c r="OS9" s="314">
        <v>0.13500000000000001</v>
      </c>
      <c r="OT9" s="314">
        <v>9.5000000000000001E-2</v>
      </c>
      <c r="OU9" s="314">
        <v>0.14499999999999999</v>
      </c>
      <c r="OV9" s="314">
        <v>0.13500000000000001</v>
      </c>
      <c r="OW9" s="314">
        <v>9.5000000000000001E-2</v>
      </c>
      <c r="OX9" s="314">
        <v>0.14499999999999999</v>
      </c>
      <c r="OY9" s="314">
        <v>0.13500000000000001</v>
      </c>
      <c r="OZ9" s="314">
        <v>9.5000000000000001E-2</v>
      </c>
      <c r="PA9" s="314">
        <v>0.14499999999999999</v>
      </c>
      <c r="PB9" s="314">
        <v>0.13500000000000001</v>
      </c>
      <c r="PC9" s="314">
        <v>9.5000000000000001E-2</v>
      </c>
      <c r="PD9" s="314">
        <v>0.14499999999999999</v>
      </c>
      <c r="PE9" s="314">
        <v>0.13500000000000001</v>
      </c>
      <c r="PF9" s="314">
        <v>9.5000000000000001E-2</v>
      </c>
      <c r="PG9" s="314">
        <v>0.14499999999999999</v>
      </c>
      <c r="PH9" s="314">
        <v>0.13500000000000001</v>
      </c>
      <c r="PI9" s="314">
        <v>9.5000000000000001E-2</v>
      </c>
      <c r="PJ9" s="314">
        <v>0.14499999999999999</v>
      </c>
      <c r="PK9" s="314">
        <v>0.13500000000000001</v>
      </c>
      <c r="PL9" s="314">
        <v>9.5000000000000001E-2</v>
      </c>
      <c r="PM9" s="314">
        <v>0.14499999999999999</v>
      </c>
      <c r="PN9" s="314">
        <v>0.13500000000000001</v>
      </c>
      <c r="PO9" s="314">
        <v>9.5000000000000001E-2</v>
      </c>
      <c r="PQ9" s="314">
        <v>0.14499999999999999</v>
      </c>
      <c r="PR9" s="314">
        <v>0.13500000000000001</v>
      </c>
      <c r="PS9" s="314">
        <v>9.5000000000000001E-2</v>
      </c>
      <c r="PT9" s="314">
        <v>0.14499999999999999</v>
      </c>
      <c r="PU9" s="314">
        <v>0.13500000000000001</v>
      </c>
      <c r="PV9" s="314">
        <v>0.08</v>
      </c>
      <c r="PW9" s="314">
        <v>0.14499999999999999</v>
      </c>
      <c r="PX9" s="314">
        <v>0.13500000000000001</v>
      </c>
      <c r="PY9" s="314">
        <v>0.08</v>
      </c>
      <c r="PZ9" s="314">
        <v>0.14499999999999999</v>
      </c>
      <c r="QA9" s="314">
        <v>0.13500000000000001</v>
      </c>
      <c r="QB9" s="314">
        <v>0.08</v>
      </c>
      <c r="QC9" s="314">
        <v>0.14499999999999999</v>
      </c>
      <c r="QD9" s="314">
        <v>0.13500000000000001</v>
      </c>
      <c r="QE9" s="314">
        <v>0.08</v>
      </c>
      <c r="QF9" s="314">
        <v>0.14499999999999999</v>
      </c>
      <c r="QG9" s="314">
        <v>0.13500000000000001</v>
      </c>
      <c r="QH9" s="314">
        <v>0.08</v>
      </c>
      <c r="QI9" s="314">
        <v>0.14499999999999999</v>
      </c>
      <c r="QJ9" s="314">
        <v>0.13500000000000001</v>
      </c>
      <c r="QK9" s="314">
        <v>0.08</v>
      </c>
      <c r="QL9" s="314">
        <v>0.14499999999999999</v>
      </c>
      <c r="QM9" s="314">
        <v>0.13500000000000001</v>
      </c>
      <c r="QN9" s="314">
        <v>0.08</v>
      </c>
      <c r="QO9" s="314">
        <v>0.14499999999999999</v>
      </c>
      <c r="QP9" s="314">
        <v>0.13500000000000001</v>
      </c>
      <c r="QQ9" s="314">
        <v>0.08</v>
      </c>
      <c r="QR9" s="314">
        <v>0.14499999999999999</v>
      </c>
      <c r="QS9" s="314">
        <v>0.13500000000000001</v>
      </c>
      <c r="QT9" s="314">
        <v>0.08</v>
      </c>
      <c r="QU9" s="315"/>
      <c r="QV9" s="314">
        <v>0.14499999999999999</v>
      </c>
      <c r="QW9" s="314">
        <v>0.13500000000000001</v>
      </c>
      <c r="QX9" s="314">
        <v>0.08</v>
      </c>
      <c r="QY9" s="314">
        <v>0.14499999999999999</v>
      </c>
      <c r="QZ9" s="314">
        <v>0.13500000000000001</v>
      </c>
      <c r="RA9" s="314">
        <v>0.08</v>
      </c>
      <c r="RB9" s="314">
        <v>0.14499999999999999</v>
      </c>
      <c r="RC9" s="314">
        <v>0.13500000000000001</v>
      </c>
      <c r="RD9" s="314">
        <v>0.08</v>
      </c>
      <c r="RE9" s="314">
        <v>0.14499999999999999</v>
      </c>
      <c r="RF9" s="314">
        <v>0.13500000000000001</v>
      </c>
      <c r="RG9" s="314">
        <v>0.08</v>
      </c>
      <c r="RH9" s="314">
        <v>0.14499999999999999</v>
      </c>
      <c r="RI9" s="314">
        <v>0.13500000000000001</v>
      </c>
      <c r="RJ9" s="314">
        <v>0.08</v>
      </c>
      <c r="RK9" s="314">
        <v>0.14499999999999999</v>
      </c>
      <c r="RL9" s="314">
        <v>0.13500000000000001</v>
      </c>
      <c r="RM9" s="314">
        <v>0.08</v>
      </c>
      <c r="RN9" s="314">
        <v>0.14499999999999999</v>
      </c>
      <c r="RO9" s="314">
        <v>0.13500000000000001</v>
      </c>
      <c r="RP9" s="314">
        <v>0.08</v>
      </c>
      <c r="RQ9" s="314">
        <v>0.14499999999999999</v>
      </c>
      <c r="RR9" s="314">
        <v>0.13500000000000001</v>
      </c>
      <c r="RS9" s="314">
        <v>0.08</v>
      </c>
      <c r="RT9" s="314">
        <v>0.14499999999999999</v>
      </c>
      <c r="RU9" s="314">
        <v>0.13500000000000001</v>
      </c>
      <c r="RV9" s="314">
        <v>0.08</v>
      </c>
      <c r="RW9" s="314">
        <v>0.14499999999999999</v>
      </c>
      <c r="RX9" s="314">
        <v>0.13500000000000001</v>
      </c>
      <c r="RY9" s="314">
        <v>0.08</v>
      </c>
      <c r="RZ9" s="315"/>
      <c r="SA9" s="314">
        <v>0.14499999999999999</v>
      </c>
      <c r="SB9" s="314">
        <v>0.13500000000000001</v>
      </c>
      <c r="SC9" s="314">
        <v>0.08</v>
      </c>
      <c r="SD9" s="314">
        <v>0.14499999999999999</v>
      </c>
      <c r="SE9" s="314">
        <v>0.13500000000000001</v>
      </c>
      <c r="SF9" s="314">
        <v>0.08</v>
      </c>
      <c r="SG9" s="314">
        <v>0.14499999999999999</v>
      </c>
      <c r="SH9" s="314">
        <v>0.13500000000000001</v>
      </c>
      <c r="SI9" s="314">
        <v>0.08</v>
      </c>
      <c r="SJ9" s="314">
        <v>0.14499999999999999</v>
      </c>
      <c r="SK9" s="314">
        <v>0.13500000000000001</v>
      </c>
      <c r="SL9" s="314">
        <v>0.08</v>
      </c>
      <c r="SM9" s="314">
        <v>0.14499999999999999</v>
      </c>
      <c r="SN9" s="314">
        <v>0.13500000000000001</v>
      </c>
      <c r="SO9" s="314">
        <v>0.08</v>
      </c>
      <c r="SP9" s="314">
        <v>0.14499999999999999</v>
      </c>
      <c r="SQ9" s="314">
        <v>0.13500000000000001</v>
      </c>
      <c r="SR9" s="314">
        <v>0.08</v>
      </c>
      <c r="SS9" s="314">
        <v>0.14499999999999999</v>
      </c>
      <c r="ST9" s="314">
        <v>0.13500000000000001</v>
      </c>
      <c r="SU9" s="314">
        <v>0.08</v>
      </c>
      <c r="SV9" s="314">
        <v>0.14499999999999999</v>
      </c>
      <c r="SW9" s="314">
        <v>0.13500000000000001</v>
      </c>
      <c r="SX9" s="314">
        <v>0.08</v>
      </c>
      <c r="SY9" s="314">
        <v>0.14499999999999999</v>
      </c>
      <c r="SZ9" s="314">
        <v>0.13500000000000001</v>
      </c>
      <c r="TA9" s="314">
        <v>0.08</v>
      </c>
      <c r="TB9" s="314">
        <v>0.14499999999999999</v>
      </c>
      <c r="TC9" s="314">
        <v>0.13500000000000001</v>
      </c>
      <c r="TD9" s="314">
        <v>0.08</v>
      </c>
      <c r="TE9" s="314">
        <v>0.19</v>
      </c>
      <c r="TF9" s="314">
        <v>0.19</v>
      </c>
      <c r="TG9" s="314">
        <v>0.19</v>
      </c>
      <c r="TH9" s="314">
        <v>0.19</v>
      </c>
      <c r="TI9" s="314">
        <v>0.19</v>
      </c>
      <c r="TJ9" s="314">
        <v>0.19</v>
      </c>
      <c r="TK9" s="314">
        <v>0.19</v>
      </c>
      <c r="TL9" s="314">
        <v>0.19</v>
      </c>
      <c r="TM9" s="314">
        <v>0.19</v>
      </c>
      <c r="TN9" s="314">
        <v>0.19</v>
      </c>
      <c r="TO9" s="314">
        <v>0.19</v>
      </c>
      <c r="TP9" s="314">
        <v>0.19</v>
      </c>
      <c r="TQ9" s="314">
        <v>0.19</v>
      </c>
      <c r="TR9" s="314">
        <v>0.19</v>
      </c>
      <c r="TS9" s="314">
        <v>0.19</v>
      </c>
      <c r="TT9" s="314">
        <v>0.19</v>
      </c>
      <c r="TU9" s="314">
        <v>0.19</v>
      </c>
      <c r="TV9" s="314">
        <v>0.19</v>
      </c>
      <c r="TW9" s="314">
        <v>0.19</v>
      </c>
      <c r="TX9" s="314">
        <v>0.19</v>
      </c>
      <c r="TY9" s="314">
        <v>0.19</v>
      </c>
      <c r="TZ9" s="314">
        <v>0.19</v>
      </c>
      <c r="UA9" s="314">
        <v>0.19</v>
      </c>
      <c r="UB9" s="314">
        <v>0.19</v>
      </c>
      <c r="UC9" s="314">
        <v>0.19</v>
      </c>
      <c r="UD9" s="314">
        <v>0.19</v>
      </c>
      <c r="UE9" s="314">
        <v>0.19</v>
      </c>
      <c r="UF9" s="314">
        <v>0.19</v>
      </c>
      <c r="UG9" s="314">
        <v>0.19</v>
      </c>
    </row>
    <row r="10" spans="1:553">
      <c r="A10" s="290">
        <v>5</v>
      </c>
      <c r="B10" s="291">
        <v>61</v>
      </c>
      <c r="C10" s="307" t="s">
        <v>244</v>
      </c>
      <c r="D10" s="307">
        <v>0.17</v>
      </c>
      <c r="E10" s="307" t="s">
        <v>244</v>
      </c>
      <c r="F10" s="307" t="s">
        <v>244</v>
      </c>
      <c r="G10" s="307">
        <v>0.17</v>
      </c>
      <c r="H10" s="307" t="s">
        <v>244</v>
      </c>
      <c r="I10" s="307" t="s">
        <v>244</v>
      </c>
      <c r="J10" s="307">
        <v>0.17</v>
      </c>
      <c r="K10" s="307" t="s">
        <v>244</v>
      </c>
      <c r="L10" s="307" t="s">
        <v>244</v>
      </c>
      <c r="M10" s="307">
        <v>0.17</v>
      </c>
      <c r="N10" s="307" t="s">
        <v>244</v>
      </c>
      <c r="O10" s="307" t="s">
        <v>244</v>
      </c>
      <c r="P10" s="307">
        <v>0.17</v>
      </c>
      <c r="Q10" s="307" t="s">
        <v>244</v>
      </c>
      <c r="R10" s="307" t="s">
        <v>244</v>
      </c>
      <c r="S10" s="307">
        <v>0.17</v>
      </c>
      <c r="T10" s="307" t="s">
        <v>244</v>
      </c>
      <c r="U10" s="307" t="s">
        <v>244</v>
      </c>
      <c r="V10" s="307">
        <v>0.17</v>
      </c>
      <c r="W10" s="307" t="s">
        <v>244</v>
      </c>
      <c r="X10" s="307" t="s">
        <v>244</v>
      </c>
      <c r="Y10" s="307">
        <v>0.17</v>
      </c>
      <c r="Z10" s="307" t="s">
        <v>244</v>
      </c>
      <c r="AA10" s="307" t="s">
        <v>244</v>
      </c>
      <c r="AB10" s="307">
        <v>0.17</v>
      </c>
      <c r="AC10" s="307" t="s">
        <v>244</v>
      </c>
      <c r="AD10" s="307" t="s">
        <v>244</v>
      </c>
      <c r="AE10" s="307">
        <v>0.17</v>
      </c>
      <c r="AF10" s="307" t="s">
        <v>244</v>
      </c>
      <c r="AG10" s="307" t="s">
        <v>244</v>
      </c>
      <c r="AH10" s="307">
        <v>0.17</v>
      </c>
      <c r="AI10" s="307" t="s">
        <v>244</v>
      </c>
      <c r="AJ10" s="307" t="s">
        <v>244</v>
      </c>
      <c r="AK10" s="307">
        <v>0.17</v>
      </c>
      <c r="AL10" s="307" t="s">
        <v>244</v>
      </c>
      <c r="AM10" s="307" t="s">
        <v>244</v>
      </c>
      <c r="AN10" s="307">
        <v>0.17</v>
      </c>
      <c r="AO10" s="307" t="s">
        <v>244</v>
      </c>
      <c r="AP10" s="307" t="s">
        <v>244</v>
      </c>
      <c r="AQ10" s="307">
        <v>0.17</v>
      </c>
      <c r="AR10" s="307" t="s">
        <v>244</v>
      </c>
      <c r="AS10" s="307" t="s">
        <v>244</v>
      </c>
      <c r="AT10" s="307">
        <v>0.17</v>
      </c>
      <c r="AU10" s="307" t="s">
        <v>244</v>
      </c>
      <c r="AV10" s="307" t="s">
        <v>244</v>
      </c>
      <c r="AW10" s="307">
        <v>0.17</v>
      </c>
      <c r="AX10" s="307" t="s">
        <v>244</v>
      </c>
      <c r="AY10" s="307" t="s">
        <v>244</v>
      </c>
      <c r="AZ10" s="307">
        <v>0.17</v>
      </c>
      <c r="BA10" s="307" t="s">
        <v>244</v>
      </c>
      <c r="BB10" s="307" t="s">
        <v>244</v>
      </c>
      <c r="BC10" s="307">
        <v>0.17</v>
      </c>
      <c r="BD10" s="307" t="s">
        <v>244</v>
      </c>
      <c r="BE10" s="307" t="s">
        <v>244</v>
      </c>
      <c r="BF10" s="307">
        <v>0.17</v>
      </c>
      <c r="BG10" s="307" t="s">
        <v>244</v>
      </c>
      <c r="BH10" s="307"/>
      <c r="BI10" s="307">
        <v>0.14499999999999999</v>
      </c>
      <c r="BJ10" s="307">
        <v>0.155</v>
      </c>
      <c r="BK10" s="307">
        <v>0.16500000000000001</v>
      </c>
      <c r="BL10" s="307">
        <v>0.14499999999999999</v>
      </c>
      <c r="BM10" s="307">
        <v>0.155</v>
      </c>
      <c r="BN10" s="307">
        <v>0.16500000000000001</v>
      </c>
      <c r="BO10" s="307">
        <v>0.14499999999999999</v>
      </c>
      <c r="BP10" s="307">
        <v>0.155</v>
      </c>
      <c r="BQ10" s="307">
        <v>0.16500000000000001</v>
      </c>
      <c r="BR10" s="307">
        <v>0.14499999999999999</v>
      </c>
      <c r="BS10" s="307">
        <v>0.155</v>
      </c>
      <c r="BT10" s="307">
        <v>0.16500000000000001</v>
      </c>
      <c r="BU10" s="307">
        <v>0.14499999999999999</v>
      </c>
      <c r="BV10" s="307">
        <v>0.155</v>
      </c>
      <c r="BW10" s="307">
        <v>0.16500000000000001</v>
      </c>
      <c r="BX10" s="307">
        <v>0.14499999999999999</v>
      </c>
      <c r="BY10" s="307">
        <v>0.155</v>
      </c>
      <c r="BZ10" s="307">
        <v>0.16500000000000001</v>
      </c>
      <c r="CA10" s="307">
        <v>0.14499999999999999</v>
      </c>
      <c r="CB10" s="307">
        <v>0.155</v>
      </c>
      <c r="CC10" s="307">
        <v>0.16500000000000001</v>
      </c>
      <c r="CD10" s="307">
        <v>0.14499999999999999</v>
      </c>
      <c r="CE10" s="307">
        <v>0.155</v>
      </c>
      <c r="CF10" s="307">
        <v>0.16500000000000001</v>
      </c>
      <c r="CG10" s="307">
        <v>0.14499999999999999</v>
      </c>
      <c r="CH10" s="307">
        <v>0.155</v>
      </c>
      <c r="CI10" s="307">
        <v>0.16500000000000001</v>
      </c>
      <c r="CJ10" s="307">
        <v>0.14499999999999999</v>
      </c>
      <c r="CK10" s="307">
        <v>0.155</v>
      </c>
      <c r="CL10" s="307">
        <v>0.16500000000000001</v>
      </c>
      <c r="CM10" s="307"/>
      <c r="CN10" s="307">
        <v>0.14499999999999999</v>
      </c>
      <c r="CO10" s="307">
        <v>0.14990000000000001</v>
      </c>
      <c r="CP10" s="307">
        <v>0.16500000000000001</v>
      </c>
      <c r="CQ10" s="307">
        <v>0.14499999999999999</v>
      </c>
      <c r="CR10" s="307">
        <v>0.14990000000000001</v>
      </c>
      <c r="CS10" s="307">
        <v>0.16</v>
      </c>
      <c r="CT10" s="307">
        <v>0.14499999999999999</v>
      </c>
      <c r="CU10" s="307">
        <v>0.14990000000000001</v>
      </c>
      <c r="CV10" s="307">
        <v>0.16</v>
      </c>
      <c r="CW10" s="307">
        <v>0.14499999999999999</v>
      </c>
      <c r="CX10" s="307">
        <v>0.14990000000000001</v>
      </c>
      <c r="CY10" s="307">
        <v>0.16</v>
      </c>
      <c r="CZ10" s="307">
        <v>0.14499999999999999</v>
      </c>
      <c r="DA10" s="307">
        <v>0.14990000000000001</v>
      </c>
      <c r="DB10" s="307">
        <v>0.16</v>
      </c>
      <c r="DC10" s="307">
        <v>0.14499999999999999</v>
      </c>
      <c r="DD10" s="307">
        <v>0.14990000000000001</v>
      </c>
      <c r="DE10" s="307">
        <v>0.16</v>
      </c>
      <c r="DF10" s="307">
        <v>0.14499999999999999</v>
      </c>
      <c r="DG10" s="307">
        <v>0.14990000000000001</v>
      </c>
      <c r="DH10" s="307">
        <v>0.16</v>
      </c>
      <c r="DI10" s="307">
        <v>0.14499999999999999</v>
      </c>
      <c r="DJ10" s="307">
        <v>0.14990000000000001</v>
      </c>
      <c r="DK10" s="307">
        <v>0.16</v>
      </c>
      <c r="DL10" s="307">
        <v>0.14499999999999999</v>
      </c>
      <c r="DM10" s="307">
        <v>0.14990000000000001</v>
      </c>
      <c r="DN10" s="307">
        <v>0.16</v>
      </c>
      <c r="DO10" s="307">
        <v>0.14499999999999999</v>
      </c>
      <c r="DP10" s="307">
        <v>0.14990000000000001</v>
      </c>
      <c r="DQ10" s="307">
        <v>0.16</v>
      </c>
      <c r="DR10" s="308"/>
      <c r="DS10" s="307">
        <v>0.14499999999999999</v>
      </c>
      <c r="DT10" s="307">
        <v>0.1399</v>
      </c>
      <c r="DU10" s="307">
        <v>0.16</v>
      </c>
      <c r="DV10" s="307">
        <v>0.14499999999999999</v>
      </c>
      <c r="DW10" s="307">
        <v>0.1399</v>
      </c>
      <c r="DX10" s="307">
        <v>0.155</v>
      </c>
      <c r="DY10" s="307">
        <v>0.14499999999999999</v>
      </c>
      <c r="DZ10" s="307">
        <v>0.1399</v>
      </c>
      <c r="EA10" s="307">
        <v>0.155</v>
      </c>
      <c r="EB10" s="307">
        <v>0.14499999999999999</v>
      </c>
      <c r="EC10" s="307">
        <v>0.1399</v>
      </c>
      <c r="ED10" s="307">
        <v>0.155</v>
      </c>
      <c r="EE10" s="307">
        <v>0.14499999999999999</v>
      </c>
      <c r="EF10" s="307">
        <v>0.1399</v>
      </c>
      <c r="EG10" s="307">
        <v>0.155</v>
      </c>
      <c r="EH10" s="307">
        <v>0.14499999999999999</v>
      </c>
      <c r="EI10" s="307">
        <v>0.1399</v>
      </c>
      <c r="EJ10" s="307">
        <v>0.155</v>
      </c>
      <c r="EK10" s="307">
        <v>0.14499999999999999</v>
      </c>
      <c r="EL10" s="307">
        <v>0.1399</v>
      </c>
      <c r="EM10" s="307">
        <v>0.155</v>
      </c>
      <c r="EN10" s="307">
        <v>0.14499999999999999</v>
      </c>
      <c r="EO10" s="307">
        <v>0.1399</v>
      </c>
      <c r="EP10" s="307">
        <v>0.155</v>
      </c>
      <c r="EQ10" s="307">
        <v>0.14499999999999999</v>
      </c>
      <c r="ER10" s="307">
        <v>0.1399</v>
      </c>
      <c r="ES10" s="307">
        <v>0.155</v>
      </c>
      <c r="ET10" s="307">
        <v>0.14499999999999999</v>
      </c>
      <c r="EU10" s="307">
        <v>0.1399</v>
      </c>
      <c r="EV10" s="307">
        <v>0.155</v>
      </c>
      <c r="EW10" s="310"/>
      <c r="EX10" s="307">
        <v>0.14000000000000001</v>
      </c>
      <c r="EY10" s="307">
        <v>0.1399</v>
      </c>
      <c r="EZ10" s="307">
        <v>0.155</v>
      </c>
      <c r="FA10" s="307">
        <v>0.14000000000000001</v>
      </c>
      <c r="FB10" s="307">
        <v>0.1399</v>
      </c>
      <c r="FC10" s="307">
        <v>0.15</v>
      </c>
      <c r="FD10" s="307">
        <v>0.14000000000000001</v>
      </c>
      <c r="FE10" s="307">
        <v>0.1399</v>
      </c>
      <c r="FF10" s="307">
        <v>0.15</v>
      </c>
      <c r="FG10" s="307">
        <v>0.14000000000000001</v>
      </c>
      <c r="FH10" s="307">
        <v>0.1399</v>
      </c>
      <c r="FI10" s="307">
        <v>0.15</v>
      </c>
      <c r="FJ10" s="307">
        <v>0.14000000000000001</v>
      </c>
      <c r="FK10" s="307">
        <v>0.1399</v>
      </c>
      <c r="FL10" s="307">
        <v>0.15</v>
      </c>
      <c r="FM10" s="307">
        <v>0.14000000000000001</v>
      </c>
      <c r="FN10" s="307">
        <v>0.1399</v>
      </c>
      <c r="FO10" s="307">
        <v>0.15</v>
      </c>
      <c r="FP10" s="307">
        <v>0.14000000000000001</v>
      </c>
      <c r="FQ10" s="307">
        <v>0.1399</v>
      </c>
      <c r="FR10" s="307">
        <v>0.15</v>
      </c>
      <c r="FS10" s="307">
        <v>0.14000000000000001</v>
      </c>
      <c r="FT10" s="307">
        <v>0.1399</v>
      </c>
      <c r="FU10" s="307">
        <v>0.15</v>
      </c>
      <c r="FV10" s="307">
        <v>0.14000000000000001</v>
      </c>
      <c r="FW10" s="307">
        <v>0.1399</v>
      </c>
      <c r="FX10" s="307">
        <v>0.15</v>
      </c>
      <c r="FY10" s="307">
        <v>0.14000000000000001</v>
      </c>
      <c r="FZ10" s="307">
        <v>0.1399</v>
      </c>
      <c r="GA10" s="307">
        <v>0.15</v>
      </c>
      <c r="GB10" s="311"/>
      <c r="GC10" s="307">
        <v>0.14000000000000001</v>
      </c>
      <c r="GD10" s="307">
        <v>0.1399</v>
      </c>
      <c r="GE10" s="307">
        <v>0.15</v>
      </c>
      <c r="GF10" s="307">
        <v>0.14000000000000001</v>
      </c>
      <c r="GG10" s="307">
        <v>0.1399</v>
      </c>
      <c r="GH10" s="307">
        <v>0.13</v>
      </c>
      <c r="GI10" s="307">
        <v>0.14000000000000001</v>
      </c>
      <c r="GJ10" s="307">
        <v>0.1399</v>
      </c>
      <c r="GK10" s="307">
        <v>0.13</v>
      </c>
      <c r="GL10" s="307">
        <v>0.14000000000000001</v>
      </c>
      <c r="GM10" s="307">
        <v>0.1399</v>
      </c>
      <c r="GN10" s="307">
        <v>0.13</v>
      </c>
      <c r="GO10" s="307">
        <v>0.14000000000000001</v>
      </c>
      <c r="GP10" s="307">
        <v>0.1399</v>
      </c>
      <c r="GQ10" s="307">
        <v>0.13</v>
      </c>
      <c r="GR10" s="307">
        <v>0.14000000000000001</v>
      </c>
      <c r="GS10" s="307">
        <v>0.1399</v>
      </c>
      <c r="GT10" s="307">
        <v>0.13</v>
      </c>
      <c r="GU10" s="307">
        <v>0.14000000000000001</v>
      </c>
      <c r="GV10" s="307">
        <v>0.1399</v>
      </c>
      <c r="GW10" s="307">
        <v>0.13</v>
      </c>
      <c r="GX10" s="307">
        <v>0.14000000000000001</v>
      </c>
      <c r="GY10" s="307">
        <v>0.1399</v>
      </c>
      <c r="GZ10" s="307">
        <v>0.13</v>
      </c>
      <c r="HA10" s="307">
        <v>0.14000000000000001</v>
      </c>
      <c r="HB10" s="307">
        <v>0.1399</v>
      </c>
      <c r="HC10" s="307">
        <v>0.13</v>
      </c>
      <c r="HD10" s="307">
        <v>0.14000000000000001</v>
      </c>
      <c r="HE10" s="307">
        <v>0.1399</v>
      </c>
      <c r="HF10" s="307">
        <v>0.13</v>
      </c>
      <c r="HG10" s="312"/>
      <c r="HH10" s="307">
        <v>0.14000000000000001</v>
      </c>
      <c r="HI10" s="307">
        <v>0.1399</v>
      </c>
      <c r="HJ10" s="307">
        <v>0.13</v>
      </c>
      <c r="HK10" s="307">
        <v>0.14000000000000001</v>
      </c>
      <c r="HL10" s="307">
        <v>0.1399</v>
      </c>
      <c r="HM10" s="307">
        <v>0.11</v>
      </c>
      <c r="HN10" s="307">
        <v>0.14000000000000001</v>
      </c>
      <c r="HO10" s="307">
        <v>0.1399</v>
      </c>
      <c r="HP10" s="307">
        <v>0.11</v>
      </c>
      <c r="HQ10" s="307">
        <v>0.14000000000000001</v>
      </c>
      <c r="HR10" s="307">
        <v>0.1399</v>
      </c>
      <c r="HS10" s="307">
        <v>0.11</v>
      </c>
      <c r="HT10" s="307">
        <v>0.14000000000000001</v>
      </c>
      <c r="HU10" s="307">
        <v>0.1399</v>
      </c>
      <c r="HV10" s="307">
        <v>0.11</v>
      </c>
      <c r="HW10" s="307">
        <v>0.14000000000000001</v>
      </c>
      <c r="HX10" s="307">
        <v>0.1399</v>
      </c>
      <c r="HY10" s="307">
        <v>0.11</v>
      </c>
      <c r="HZ10" s="307">
        <v>0.14000000000000001</v>
      </c>
      <c r="IA10" s="307">
        <v>0.1399</v>
      </c>
      <c r="IB10" s="307">
        <v>0.11</v>
      </c>
      <c r="IC10" s="307">
        <v>0.14000000000000001</v>
      </c>
      <c r="ID10" s="307">
        <v>0.1399</v>
      </c>
      <c r="IE10" s="307">
        <v>0.11</v>
      </c>
      <c r="IF10" s="307">
        <v>0.14000000000000001</v>
      </c>
      <c r="IG10" s="307">
        <v>0.1399</v>
      </c>
      <c r="IH10" s="307">
        <v>0.11</v>
      </c>
      <c r="II10" s="307">
        <v>0.14000000000000001</v>
      </c>
      <c r="IJ10" s="307">
        <v>0.1399</v>
      </c>
      <c r="IK10" s="307">
        <v>0.11</v>
      </c>
      <c r="IL10" s="313"/>
      <c r="IM10" s="307">
        <v>0.14000000000000001</v>
      </c>
      <c r="IN10" s="307">
        <v>0.1399</v>
      </c>
      <c r="IO10" s="307">
        <v>0.11</v>
      </c>
      <c r="IP10" s="307">
        <v>0.14000000000000001</v>
      </c>
      <c r="IQ10" s="307">
        <v>0.1399</v>
      </c>
      <c r="IR10" s="307">
        <v>0.11</v>
      </c>
      <c r="IS10" s="307">
        <v>0.14000000000000001</v>
      </c>
      <c r="IT10" s="307">
        <v>0.1399</v>
      </c>
      <c r="IU10" s="307">
        <v>0.11</v>
      </c>
      <c r="IV10" s="307">
        <v>0.14000000000000001</v>
      </c>
      <c r="IW10" s="307">
        <v>0.1399</v>
      </c>
      <c r="IX10" s="307">
        <v>0.11</v>
      </c>
      <c r="IY10" s="307">
        <v>0.14000000000000001</v>
      </c>
      <c r="IZ10" s="307">
        <v>0.1399</v>
      </c>
      <c r="JA10" s="307">
        <v>0.11</v>
      </c>
      <c r="JB10" s="307">
        <v>0.14000000000000001</v>
      </c>
      <c r="JC10" s="307">
        <v>0.1399</v>
      </c>
      <c r="JD10" s="307">
        <v>0.11</v>
      </c>
      <c r="JE10" s="307">
        <v>0.14000000000000001</v>
      </c>
      <c r="JF10" s="307">
        <v>0.1399</v>
      </c>
      <c r="JG10" s="307">
        <v>0.11</v>
      </c>
      <c r="JH10" s="307">
        <v>0.14000000000000001</v>
      </c>
      <c r="JI10" s="307">
        <v>0.1399</v>
      </c>
      <c r="JJ10" s="307">
        <v>0.11</v>
      </c>
      <c r="JK10" s="307">
        <v>0.14000000000000001</v>
      </c>
      <c r="JL10" s="307">
        <v>0.1399</v>
      </c>
      <c r="JM10" s="307">
        <v>0.11</v>
      </c>
      <c r="JN10" s="307">
        <v>0.14000000000000001</v>
      </c>
      <c r="JO10" s="307">
        <v>0.1399</v>
      </c>
      <c r="JP10" s="307">
        <v>0.11</v>
      </c>
      <c r="JQ10" s="313"/>
      <c r="JR10" s="307">
        <v>0.14000000000000001</v>
      </c>
      <c r="JS10" s="307">
        <v>0.1399</v>
      </c>
      <c r="JT10" s="307">
        <v>0.11</v>
      </c>
      <c r="JU10" s="307">
        <v>0.14000000000000001</v>
      </c>
      <c r="JV10" s="307">
        <v>0.1399</v>
      </c>
      <c r="JW10" s="307">
        <v>0.11</v>
      </c>
      <c r="JX10" s="307">
        <v>0.14000000000000001</v>
      </c>
      <c r="JY10" s="307">
        <v>0.1399</v>
      </c>
      <c r="JZ10" s="307">
        <v>0.11</v>
      </c>
      <c r="KA10" s="307">
        <v>0.14000000000000001</v>
      </c>
      <c r="KB10" s="307">
        <v>0.1399</v>
      </c>
      <c r="KC10" s="307">
        <v>0.11</v>
      </c>
      <c r="KD10" s="307">
        <v>0.14000000000000001</v>
      </c>
      <c r="KE10" s="307">
        <v>0.1399</v>
      </c>
      <c r="KF10" s="307">
        <v>0.11</v>
      </c>
      <c r="KG10" s="307">
        <v>0.14000000000000001</v>
      </c>
      <c r="KH10" s="307">
        <v>0.1399</v>
      </c>
      <c r="KI10" s="307">
        <v>0.11</v>
      </c>
      <c r="KJ10" s="307">
        <v>0.14000000000000001</v>
      </c>
      <c r="KK10" s="307">
        <v>0.1399</v>
      </c>
      <c r="KL10" s="307">
        <v>0.11</v>
      </c>
      <c r="KM10" s="307">
        <v>0.14000000000000001</v>
      </c>
      <c r="KN10" s="307">
        <v>0.1399</v>
      </c>
      <c r="KO10" s="307">
        <v>0.11</v>
      </c>
      <c r="KP10" s="307">
        <v>0.14000000000000001</v>
      </c>
      <c r="KQ10" s="307">
        <v>0.1399</v>
      </c>
      <c r="KR10" s="307">
        <v>0.11</v>
      </c>
      <c r="KS10" s="307">
        <v>0.14000000000000001</v>
      </c>
      <c r="KT10" s="307">
        <v>0.1399</v>
      </c>
      <c r="KU10" s="307">
        <v>0.11</v>
      </c>
      <c r="KV10" s="313"/>
      <c r="KW10" s="314">
        <v>0.185</v>
      </c>
      <c r="KX10" s="314">
        <v>0.19</v>
      </c>
      <c r="KY10" s="290" t="s">
        <v>244</v>
      </c>
      <c r="KZ10" s="314">
        <v>0.185</v>
      </c>
      <c r="LA10" s="314">
        <v>0.19</v>
      </c>
      <c r="LB10" s="290" t="s">
        <v>244</v>
      </c>
      <c r="LC10" s="314">
        <v>0.185</v>
      </c>
      <c r="LD10" s="314">
        <v>0.19</v>
      </c>
      <c r="LE10" s="290" t="s">
        <v>244</v>
      </c>
      <c r="LF10" s="314">
        <v>0.185</v>
      </c>
      <c r="LG10" s="314">
        <v>0.19</v>
      </c>
      <c r="LH10" s="290" t="s">
        <v>244</v>
      </c>
      <c r="LI10" s="314">
        <v>0.185</v>
      </c>
      <c r="LJ10" s="314">
        <v>0.19</v>
      </c>
      <c r="LK10" s="290" t="s">
        <v>244</v>
      </c>
      <c r="LL10" s="314">
        <v>0.185</v>
      </c>
      <c r="LM10" s="314">
        <v>0.19</v>
      </c>
      <c r="LN10" s="290" t="s">
        <v>244</v>
      </c>
      <c r="LO10" s="314">
        <v>0.185</v>
      </c>
      <c r="LP10" s="314">
        <v>0.19</v>
      </c>
      <c r="LQ10" s="290" t="s">
        <v>244</v>
      </c>
      <c r="LR10" s="314">
        <v>0.185</v>
      </c>
      <c r="LS10" s="314">
        <v>0.19</v>
      </c>
      <c r="LT10" s="290" t="s">
        <v>244</v>
      </c>
      <c r="LU10" s="314">
        <v>0.185</v>
      </c>
      <c r="LV10" s="314">
        <v>0.19</v>
      </c>
      <c r="LW10" s="290" t="s">
        <v>244</v>
      </c>
      <c r="LX10" s="314">
        <v>0.185</v>
      </c>
      <c r="LY10" s="314">
        <v>0.19</v>
      </c>
      <c r="LZ10" s="290" t="s">
        <v>244</v>
      </c>
      <c r="MA10" s="290"/>
      <c r="MB10" s="314">
        <v>0.185</v>
      </c>
      <c r="MC10" s="314">
        <v>0.19</v>
      </c>
      <c r="MD10" s="314" t="s">
        <v>244</v>
      </c>
      <c r="ME10" s="314">
        <v>0.185</v>
      </c>
      <c r="MF10" s="314">
        <v>0.19</v>
      </c>
      <c r="MG10" s="314" t="s">
        <v>244</v>
      </c>
      <c r="MH10" s="314">
        <v>0.185</v>
      </c>
      <c r="MI10" s="314">
        <v>0.19</v>
      </c>
      <c r="MJ10" s="314" t="s">
        <v>244</v>
      </c>
      <c r="MK10" s="314">
        <v>0.185</v>
      </c>
      <c r="ML10" s="314">
        <v>0.19</v>
      </c>
      <c r="MM10" s="314" t="s">
        <v>244</v>
      </c>
      <c r="MN10" s="314">
        <v>0.185</v>
      </c>
      <c r="MO10" s="314">
        <v>0.19</v>
      </c>
      <c r="MP10" s="314" t="s">
        <v>244</v>
      </c>
      <c r="MQ10" s="314">
        <v>0.185</v>
      </c>
      <c r="MR10" s="314">
        <v>0.19</v>
      </c>
      <c r="MS10" s="314" t="s">
        <v>244</v>
      </c>
      <c r="MT10" s="314">
        <v>0.185</v>
      </c>
      <c r="MU10" s="314">
        <v>0.19</v>
      </c>
      <c r="MV10" s="314" t="s">
        <v>244</v>
      </c>
      <c r="MW10" s="314">
        <v>0.185</v>
      </c>
      <c r="MX10" s="314">
        <v>0.19</v>
      </c>
      <c r="MY10" s="314" t="s">
        <v>244</v>
      </c>
      <c r="MZ10" s="314">
        <v>0.185</v>
      </c>
      <c r="NA10" s="314">
        <v>0.19</v>
      </c>
      <c r="NB10" s="314" t="s">
        <v>244</v>
      </c>
      <c r="NC10" s="314">
        <v>0.185</v>
      </c>
      <c r="ND10" s="314">
        <v>0.19</v>
      </c>
      <c r="NE10" s="314" t="s">
        <v>244</v>
      </c>
      <c r="NF10" s="290"/>
      <c r="NG10" s="314">
        <v>0.14499999999999999</v>
      </c>
      <c r="NH10" s="314">
        <v>0.14499999999999999</v>
      </c>
      <c r="NI10" s="314" t="s">
        <v>244</v>
      </c>
      <c r="NJ10" s="314">
        <v>0.14499999999999999</v>
      </c>
      <c r="NK10" s="314">
        <v>0.14499999999999999</v>
      </c>
      <c r="NL10" s="314">
        <v>0.15</v>
      </c>
      <c r="NM10" s="314">
        <v>0.14499999999999999</v>
      </c>
      <c r="NN10" s="314">
        <v>0.14499999999999999</v>
      </c>
      <c r="NO10" s="314">
        <v>0.15</v>
      </c>
      <c r="NP10" s="314">
        <v>0.14499999999999999</v>
      </c>
      <c r="NQ10" s="314">
        <v>0.14499999999999999</v>
      </c>
      <c r="NR10" s="314">
        <v>0.15</v>
      </c>
      <c r="NS10" s="314">
        <v>0.14499999999999999</v>
      </c>
      <c r="NT10" s="314">
        <v>0.14499999999999999</v>
      </c>
      <c r="NU10" s="314">
        <v>0.15</v>
      </c>
      <c r="NV10" s="314">
        <v>0.14499999999999999</v>
      </c>
      <c r="NW10" s="314">
        <v>0.14499999999999999</v>
      </c>
      <c r="NX10" s="314">
        <v>0.15</v>
      </c>
      <c r="NY10" s="314">
        <v>0.14499999999999999</v>
      </c>
      <c r="NZ10" s="314">
        <v>0.14499999999999999</v>
      </c>
      <c r="OA10" s="314">
        <v>0.15</v>
      </c>
      <c r="OB10" s="314">
        <v>0.14499999999999999</v>
      </c>
      <c r="OC10" s="314">
        <v>0.14499999999999999</v>
      </c>
      <c r="OD10" s="314">
        <v>0.15</v>
      </c>
      <c r="OE10" s="314">
        <v>0.14499999999999999</v>
      </c>
      <c r="OF10" s="314">
        <v>0.14499999999999999</v>
      </c>
      <c r="OG10" s="314">
        <v>0.15</v>
      </c>
      <c r="OH10" s="314">
        <v>0.14499999999999999</v>
      </c>
      <c r="OI10" s="314">
        <v>0.14499999999999999</v>
      </c>
      <c r="OJ10" s="314">
        <v>0.15</v>
      </c>
      <c r="OK10" s="315"/>
      <c r="OL10" s="314">
        <v>0.14499999999999999</v>
      </c>
      <c r="OM10" s="314">
        <v>0.14499999999999999</v>
      </c>
      <c r="ON10" s="314">
        <v>0.15</v>
      </c>
      <c r="OO10" s="314">
        <v>0.14499999999999999</v>
      </c>
      <c r="OP10" s="314">
        <v>0.14499999999999999</v>
      </c>
      <c r="OQ10" s="314">
        <v>0.13</v>
      </c>
      <c r="OR10" s="314">
        <v>0.14499999999999999</v>
      </c>
      <c r="OS10" s="314">
        <v>0.14499999999999999</v>
      </c>
      <c r="OT10" s="314">
        <v>0.13</v>
      </c>
      <c r="OU10" s="314">
        <v>0.14499999999999999</v>
      </c>
      <c r="OV10" s="314">
        <v>0.14499999999999999</v>
      </c>
      <c r="OW10" s="314">
        <v>0.13</v>
      </c>
      <c r="OX10" s="314">
        <v>0.14499999999999999</v>
      </c>
      <c r="OY10" s="314">
        <v>0.14499999999999999</v>
      </c>
      <c r="OZ10" s="314">
        <v>0.13</v>
      </c>
      <c r="PA10" s="314">
        <v>0.14499999999999999</v>
      </c>
      <c r="PB10" s="314">
        <v>0.14499999999999999</v>
      </c>
      <c r="PC10" s="314">
        <v>0.13</v>
      </c>
      <c r="PD10" s="314">
        <v>0.14499999999999999</v>
      </c>
      <c r="PE10" s="314">
        <v>0.14499999999999999</v>
      </c>
      <c r="PF10" s="314">
        <v>0.13</v>
      </c>
      <c r="PG10" s="314">
        <v>0.14499999999999999</v>
      </c>
      <c r="PH10" s="314">
        <v>0.14499999999999999</v>
      </c>
      <c r="PI10" s="314">
        <v>0.13</v>
      </c>
      <c r="PJ10" s="314">
        <v>0.14499999999999999</v>
      </c>
      <c r="PK10" s="314">
        <v>0.14499999999999999</v>
      </c>
      <c r="PL10" s="314">
        <v>0.13</v>
      </c>
      <c r="PM10" s="314">
        <v>0.14499999999999999</v>
      </c>
      <c r="PN10" s="314">
        <v>0.14499999999999999</v>
      </c>
      <c r="PO10" s="314">
        <v>0.13</v>
      </c>
      <c r="PQ10" s="314">
        <v>0.14499999999999999</v>
      </c>
      <c r="PR10" s="314">
        <v>0.14499999999999999</v>
      </c>
      <c r="PS10" s="314">
        <v>0.13</v>
      </c>
      <c r="PT10" s="314">
        <v>0.14499999999999999</v>
      </c>
      <c r="PU10" s="314">
        <v>0.14499999999999999</v>
      </c>
      <c r="PV10" s="314">
        <v>0.11</v>
      </c>
      <c r="PW10" s="314">
        <v>0.14499999999999999</v>
      </c>
      <c r="PX10" s="314">
        <v>0.14499999999999999</v>
      </c>
      <c r="PY10" s="314">
        <v>0.11</v>
      </c>
      <c r="PZ10" s="314">
        <v>0.14499999999999999</v>
      </c>
      <c r="QA10" s="314">
        <v>0.14499999999999999</v>
      </c>
      <c r="QB10" s="314">
        <v>0.11</v>
      </c>
      <c r="QC10" s="314">
        <v>0.14499999999999999</v>
      </c>
      <c r="QD10" s="314">
        <v>0.14499999999999999</v>
      </c>
      <c r="QE10" s="314">
        <v>0.11</v>
      </c>
      <c r="QF10" s="314">
        <v>0.14499999999999999</v>
      </c>
      <c r="QG10" s="314">
        <v>0.14499999999999999</v>
      </c>
      <c r="QH10" s="314">
        <v>0.11</v>
      </c>
      <c r="QI10" s="314">
        <v>0.14499999999999999</v>
      </c>
      <c r="QJ10" s="314">
        <v>0.14499999999999999</v>
      </c>
      <c r="QK10" s="314">
        <v>0.11</v>
      </c>
      <c r="QL10" s="314">
        <v>0.14499999999999999</v>
      </c>
      <c r="QM10" s="314">
        <v>0.14499999999999999</v>
      </c>
      <c r="QN10" s="314">
        <v>0.11</v>
      </c>
      <c r="QO10" s="314">
        <v>0.14499999999999999</v>
      </c>
      <c r="QP10" s="314">
        <v>0.14499999999999999</v>
      </c>
      <c r="QQ10" s="314">
        <v>0.11</v>
      </c>
      <c r="QR10" s="314">
        <v>0.14499999999999999</v>
      </c>
      <c r="QS10" s="314">
        <v>0.14499999999999999</v>
      </c>
      <c r="QT10" s="314">
        <v>0.11</v>
      </c>
      <c r="QU10" s="315"/>
      <c r="QV10" s="314">
        <v>0.14499999999999999</v>
      </c>
      <c r="QW10" s="314">
        <v>0.14499999999999999</v>
      </c>
      <c r="QX10" s="314">
        <v>0.11</v>
      </c>
      <c r="QY10" s="314">
        <v>0.14499999999999999</v>
      </c>
      <c r="QZ10" s="314">
        <v>0.14499999999999999</v>
      </c>
      <c r="RA10" s="314">
        <v>0.11</v>
      </c>
      <c r="RB10" s="314">
        <v>0.14499999999999999</v>
      </c>
      <c r="RC10" s="314">
        <v>0.14499999999999999</v>
      </c>
      <c r="RD10" s="314">
        <v>0.11</v>
      </c>
      <c r="RE10" s="314">
        <v>0.14499999999999999</v>
      </c>
      <c r="RF10" s="314">
        <v>0.14499999999999999</v>
      </c>
      <c r="RG10" s="314">
        <v>0.11</v>
      </c>
      <c r="RH10" s="314">
        <v>0.14499999999999999</v>
      </c>
      <c r="RI10" s="314">
        <v>0.14499999999999999</v>
      </c>
      <c r="RJ10" s="314">
        <v>0.11</v>
      </c>
      <c r="RK10" s="314">
        <v>0.14499999999999999</v>
      </c>
      <c r="RL10" s="314">
        <v>0.14499999999999999</v>
      </c>
      <c r="RM10" s="314">
        <v>0.11</v>
      </c>
      <c r="RN10" s="314">
        <v>0.14499999999999999</v>
      </c>
      <c r="RO10" s="314">
        <v>0.14499999999999999</v>
      </c>
      <c r="RP10" s="314">
        <v>0.11</v>
      </c>
      <c r="RQ10" s="314">
        <v>0.14499999999999999</v>
      </c>
      <c r="RR10" s="314">
        <v>0.14499999999999999</v>
      </c>
      <c r="RS10" s="314">
        <v>0.11</v>
      </c>
      <c r="RT10" s="314">
        <v>0.14499999999999999</v>
      </c>
      <c r="RU10" s="314">
        <v>0.14499999999999999</v>
      </c>
      <c r="RV10" s="314">
        <v>0.11</v>
      </c>
      <c r="RW10" s="314">
        <v>0.14499999999999999</v>
      </c>
      <c r="RX10" s="314">
        <v>0.14499999999999999</v>
      </c>
      <c r="RY10" s="314">
        <v>0.11</v>
      </c>
      <c r="RZ10" s="315"/>
      <c r="SA10" s="314">
        <v>0.14499999999999999</v>
      </c>
      <c r="SB10" s="314">
        <v>0.14499999999999999</v>
      </c>
      <c r="SC10" s="314">
        <v>0.11</v>
      </c>
      <c r="SD10" s="314">
        <v>0.14499999999999999</v>
      </c>
      <c r="SE10" s="314">
        <v>0.14499999999999999</v>
      </c>
      <c r="SF10" s="314">
        <v>0.11</v>
      </c>
      <c r="SG10" s="314">
        <v>0.14499999999999999</v>
      </c>
      <c r="SH10" s="314">
        <v>0.14499999999999999</v>
      </c>
      <c r="SI10" s="314">
        <v>0.11</v>
      </c>
      <c r="SJ10" s="314">
        <v>0.14499999999999999</v>
      </c>
      <c r="SK10" s="314">
        <v>0.14499999999999999</v>
      </c>
      <c r="SL10" s="314">
        <v>0.11</v>
      </c>
      <c r="SM10" s="314">
        <v>0.14499999999999999</v>
      </c>
      <c r="SN10" s="314">
        <v>0.14499999999999999</v>
      </c>
      <c r="SO10" s="314">
        <v>0.11</v>
      </c>
      <c r="SP10" s="314">
        <v>0.14499999999999999</v>
      </c>
      <c r="SQ10" s="314">
        <v>0.14499999999999999</v>
      </c>
      <c r="SR10" s="314">
        <v>0.11</v>
      </c>
      <c r="SS10" s="314">
        <v>0.14499999999999999</v>
      </c>
      <c r="ST10" s="314">
        <v>0.14499999999999999</v>
      </c>
      <c r="SU10" s="314">
        <v>0.11</v>
      </c>
      <c r="SV10" s="314">
        <v>0.14499999999999999</v>
      </c>
      <c r="SW10" s="314">
        <v>0.14499999999999999</v>
      </c>
      <c r="SX10" s="314">
        <v>0.11</v>
      </c>
      <c r="SY10" s="314">
        <v>0.14499999999999999</v>
      </c>
      <c r="SZ10" s="314">
        <v>0.14499999999999999</v>
      </c>
      <c r="TA10" s="314">
        <v>0.11</v>
      </c>
      <c r="TB10" s="314">
        <v>0.14499999999999999</v>
      </c>
      <c r="TC10" s="314">
        <v>0.14499999999999999</v>
      </c>
      <c r="TD10" s="314">
        <v>0.11</v>
      </c>
      <c r="TE10" s="314">
        <v>0.19</v>
      </c>
      <c r="TF10" s="314">
        <v>0.19</v>
      </c>
      <c r="TG10" s="314">
        <v>0.19</v>
      </c>
      <c r="TH10" s="314">
        <v>0.19</v>
      </c>
      <c r="TI10" s="314">
        <v>0.19</v>
      </c>
      <c r="TJ10" s="314">
        <v>0.19</v>
      </c>
      <c r="TK10" s="314">
        <v>0.19</v>
      </c>
      <c r="TL10" s="314">
        <v>0.19</v>
      </c>
      <c r="TM10" s="314">
        <v>0.19</v>
      </c>
      <c r="TN10" s="314">
        <v>0.19</v>
      </c>
      <c r="TO10" s="314">
        <v>0.19</v>
      </c>
      <c r="TP10" s="314">
        <v>0.19</v>
      </c>
      <c r="TQ10" s="314">
        <v>0.19</v>
      </c>
      <c r="TR10" s="314">
        <v>0.19</v>
      </c>
      <c r="TS10" s="314">
        <v>0.19</v>
      </c>
      <c r="TT10" s="314">
        <v>0.19</v>
      </c>
      <c r="TU10" s="314">
        <v>0.19</v>
      </c>
      <c r="TV10" s="314">
        <v>0.19</v>
      </c>
      <c r="TW10" s="314">
        <v>0.19</v>
      </c>
      <c r="TX10" s="314">
        <v>0.19</v>
      </c>
      <c r="TY10" s="314">
        <v>0.19</v>
      </c>
      <c r="TZ10" s="314">
        <v>0.19</v>
      </c>
      <c r="UA10" s="314">
        <v>0.19</v>
      </c>
      <c r="UB10" s="314">
        <v>0.19</v>
      </c>
      <c r="UC10" s="314">
        <v>0.19</v>
      </c>
      <c r="UD10" s="314">
        <v>0.19</v>
      </c>
      <c r="UE10" s="314">
        <v>0.19</v>
      </c>
      <c r="UF10" s="314">
        <v>0.19</v>
      </c>
      <c r="UG10" s="314">
        <v>0.19</v>
      </c>
    </row>
    <row r="11" spans="1:553">
      <c r="A11" s="290">
        <v>6</v>
      </c>
      <c r="B11" s="291">
        <v>121</v>
      </c>
      <c r="C11" s="307" t="s">
        <v>244</v>
      </c>
      <c r="D11" s="307">
        <v>0.17</v>
      </c>
      <c r="E11" s="307" t="s">
        <v>244</v>
      </c>
      <c r="F11" s="307" t="s">
        <v>244</v>
      </c>
      <c r="G11" s="307">
        <v>0.17</v>
      </c>
      <c r="H11" s="307" t="s">
        <v>244</v>
      </c>
      <c r="I11" s="307" t="s">
        <v>244</v>
      </c>
      <c r="J11" s="307">
        <v>0.17</v>
      </c>
      <c r="K11" s="307" t="s">
        <v>244</v>
      </c>
      <c r="L11" s="307" t="s">
        <v>244</v>
      </c>
      <c r="M11" s="307">
        <v>0.17</v>
      </c>
      <c r="N11" s="307" t="s">
        <v>244</v>
      </c>
      <c r="O11" s="307" t="s">
        <v>244</v>
      </c>
      <c r="P11" s="307">
        <v>0.17</v>
      </c>
      <c r="Q11" s="307" t="s">
        <v>244</v>
      </c>
      <c r="R11" s="307" t="s">
        <v>244</v>
      </c>
      <c r="S11" s="307">
        <v>0.17</v>
      </c>
      <c r="T11" s="307" t="s">
        <v>244</v>
      </c>
      <c r="U11" s="307" t="s">
        <v>244</v>
      </c>
      <c r="V11" s="307">
        <v>0.17</v>
      </c>
      <c r="W11" s="307" t="s">
        <v>244</v>
      </c>
      <c r="X11" s="307" t="s">
        <v>244</v>
      </c>
      <c r="Y11" s="307">
        <v>0.17</v>
      </c>
      <c r="Z11" s="307" t="s">
        <v>244</v>
      </c>
      <c r="AA11" s="307" t="s">
        <v>244</v>
      </c>
      <c r="AB11" s="307">
        <v>0.17</v>
      </c>
      <c r="AC11" s="307" t="s">
        <v>244</v>
      </c>
      <c r="AD11" s="307" t="s">
        <v>244</v>
      </c>
      <c r="AE11" s="307">
        <v>0.17</v>
      </c>
      <c r="AF11" s="307" t="s">
        <v>244</v>
      </c>
      <c r="AG11" s="307" t="s">
        <v>244</v>
      </c>
      <c r="AH11" s="307">
        <v>0.17</v>
      </c>
      <c r="AI11" s="307" t="s">
        <v>244</v>
      </c>
      <c r="AJ11" s="307" t="s">
        <v>244</v>
      </c>
      <c r="AK11" s="307">
        <v>0.17</v>
      </c>
      <c r="AL11" s="307" t="s">
        <v>244</v>
      </c>
      <c r="AM11" s="307" t="s">
        <v>244</v>
      </c>
      <c r="AN11" s="307">
        <v>0.17</v>
      </c>
      <c r="AO11" s="307" t="s">
        <v>244</v>
      </c>
      <c r="AP11" s="307" t="s">
        <v>244</v>
      </c>
      <c r="AQ11" s="307">
        <v>0.17</v>
      </c>
      <c r="AR11" s="307" t="s">
        <v>244</v>
      </c>
      <c r="AS11" s="307" t="s">
        <v>244</v>
      </c>
      <c r="AT11" s="307">
        <v>0.17</v>
      </c>
      <c r="AU11" s="307" t="s">
        <v>244</v>
      </c>
      <c r="AV11" s="307" t="s">
        <v>244</v>
      </c>
      <c r="AW11" s="307">
        <v>0.17</v>
      </c>
      <c r="AX11" s="307" t="s">
        <v>244</v>
      </c>
      <c r="AY11" s="307" t="s">
        <v>244</v>
      </c>
      <c r="AZ11" s="307">
        <v>0.17</v>
      </c>
      <c r="BA11" s="307" t="s">
        <v>244</v>
      </c>
      <c r="BB11" s="307" t="s">
        <v>244</v>
      </c>
      <c r="BC11" s="307">
        <v>0.17</v>
      </c>
      <c r="BD11" s="307" t="s">
        <v>244</v>
      </c>
      <c r="BE11" s="307" t="s">
        <v>244</v>
      </c>
      <c r="BF11" s="307">
        <v>0.17</v>
      </c>
      <c r="BG11" s="307" t="s">
        <v>244</v>
      </c>
      <c r="BH11" s="307"/>
      <c r="BI11" s="307">
        <v>0.14499999999999999</v>
      </c>
      <c r="BJ11" s="307">
        <v>0.155</v>
      </c>
      <c r="BK11" s="307">
        <v>0.17</v>
      </c>
      <c r="BL11" s="307">
        <v>0.14499999999999999</v>
      </c>
      <c r="BM11" s="307">
        <v>0.155</v>
      </c>
      <c r="BN11" s="307">
        <v>0.17</v>
      </c>
      <c r="BO11" s="307">
        <v>0.14499999999999999</v>
      </c>
      <c r="BP11" s="307">
        <v>0.155</v>
      </c>
      <c r="BQ11" s="307">
        <v>0.17</v>
      </c>
      <c r="BR11" s="307">
        <v>0.14499999999999999</v>
      </c>
      <c r="BS11" s="307">
        <v>0.155</v>
      </c>
      <c r="BT11" s="307">
        <v>0.17</v>
      </c>
      <c r="BU11" s="307">
        <v>0.14499999999999999</v>
      </c>
      <c r="BV11" s="307">
        <v>0.155</v>
      </c>
      <c r="BW11" s="307">
        <v>0.17</v>
      </c>
      <c r="BX11" s="307">
        <v>0.14499999999999999</v>
      </c>
      <c r="BY11" s="307">
        <v>0.155</v>
      </c>
      <c r="BZ11" s="307">
        <v>0.17</v>
      </c>
      <c r="CA11" s="307">
        <v>0.14499999999999999</v>
      </c>
      <c r="CB11" s="307">
        <v>0.155</v>
      </c>
      <c r="CC11" s="307">
        <v>0.17</v>
      </c>
      <c r="CD11" s="307">
        <v>0.14499999999999999</v>
      </c>
      <c r="CE11" s="307">
        <v>0.155</v>
      </c>
      <c r="CF11" s="307">
        <v>0.17</v>
      </c>
      <c r="CG11" s="307">
        <v>0.14499999999999999</v>
      </c>
      <c r="CH11" s="307">
        <v>0.155</v>
      </c>
      <c r="CI11" s="307">
        <v>0.17</v>
      </c>
      <c r="CJ11" s="307">
        <v>0.14499999999999999</v>
      </c>
      <c r="CK11" s="307">
        <v>0.155</v>
      </c>
      <c r="CL11" s="307">
        <v>0.17</v>
      </c>
      <c r="CM11" s="307"/>
      <c r="CN11" s="307">
        <v>0.14499999999999999</v>
      </c>
      <c r="CO11" s="307">
        <v>0.14990000000000001</v>
      </c>
      <c r="CP11" s="307">
        <v>0.17</v>
      </c>
      <c r="CQ11" s="307">
        <v>0.14499999999999999</v>
      </c>
      <c r="CR11" s="307">
        <v>0.14990000000000001</v>
      </c>
      <c r="CS11" s="307">
        <v>0.16500000000000001</v>
      </c>
      <c r="CT11" s="307">
        <v>0.14499999999999999</v>
      </c>
      <c r="CU11" s="307">
        <v>0.14990000000000001</v>
      </c>
      <c r="CV11" s="307">
        <v>0.16500000000000001</v>
      </c>
      <c r="CW11" s="307">
        <v>0.14499999999999999</v>
      </c>
      <c r="CX11" s="307">
        <v>0.14990000000000001</v>
      </c>
      <c r="CY11" s="307">
        <v>0.16500000000000001</v>
      </c>
      <c r="CZ11" s="307">
        <v>0.14499999999999999</v>
      </c>
      <c r="DA11" s="307">
        <v>0.14990000000000001</v>
      </c>
      <c r="DB11" s="307">
        <v>0.16500000000000001</v>
      </c>
      <c r="DC11" s="307">
        <v>0.14499999999999999</v>
      </c>
      <c r="DD11" s="307">
        <v>0.14990000000000001</v>
      </c>
      <c r="DE11" s="307">
        <v>0.16500000000000001</v>
      </c>
      <c r="DF11" s="307">
        <v>0.14499999999999999</v>
      </c>
      <c r="DG11" s="307">
        <v>0.14990000000000001</v>
      </c>
      <c r="DH11" s="307">
        <v>0.16500000000000001</v>
      </c>
      <c r="DI11" s="307">
        <v>0.14499999999999999</v>
      </c>
      <c r="DJ11" s="307">
        <v>0.14990000000000001</v>
      </c>
      <c r="DK11" s="307">
        <v>0.16500000000000001</v>
      </c>
      <c r="DL11" s="307">
        <v>0.14499999999999999</v>
      </c>
      <c r="DM11" s="307">
        <v>0.14990000000000001</v>
      </c>
      <c r="DN11" s="307">
        <v>0.16500000000000001</v>
      </c>
      <c r="DO11" s="307">
        <v>0.14499999999999999</v>
      </c>
      <c r="DP11" s="307">
        <v>0.14990000000000001</v>
      </c>
      <c r="DQ11" s="307">
        <v>0.16500000000000001</v>
      </c>
      <c r="DR11" s="308"/>
      <c r="DS11" s="307">
        <v>0.14499999999999999</v>
      </c>
      <c r="DT11" s="307">
        <v>0.1399</v>
      </c>
      <c r="DU11" s="307">
        <v>0.16500000000000001</v>
      </c>
      <c r="DV11" s="307">
        <v>0.14499999999999999</v>
      </c>
      <c r="DW11" s="307">
        <v>0.1399</v>
      </c>
      <c r="DX11" s="307">
        <v>0.16</v>
      </c>
      <c r="DY11" s="307">
        <v>0.14499999999999999</v>
      </c>
      <c r="DZ11" s="307">
        <v>0.1399</v>
      </c>
      <c r="EA11" s="307">
        <v>0.16</v>
      </c>
      <c r="EB11" s="307">
        <v>0.14499999999999999</v>
      </c>
      <c r="EC11" s="307">
        <v>0.1399</v>
      </c>
      <c r="ED11" s="307">
        <v>0.16</v>
      </c>
      <c r="EE11" s="307">
        <v>0.14499999999999999</v>
      </c>
      <c r="EF11" s="307">
        <v>0.1399</v>
      </c>
      <c r="EG11" s="307">
        <v>0.16</v>
      </c>
      <c r="EH11" s="307">
        <v>0.14499999999999999</v>
      </c>
      <c r="EI11" s="307">
        <v>0.1399</v>
      </c>
      <c r="EJ11" s="307">
        <v>0.16</v>
      </c>
      <c r="EK11" s="307">
        <v>0.14499999999999999</v>
      </c>
      <c r="EL11" s="307">
        <v>0.1399</v>
      </c>
      <c r="EM11" s="307">
        <v>0.16</v>
      </c>
      <c r="EN11" s="307">
        <v>0.14499999999999999</v>
      </c>
      <c r="EO11" s="307">
        <v>0.1399</v>
      </c>
      <c r="EP11" s="307">
        <v>0.16</v>
      </c>
      <c r="EQ11" s="307">
        <v>0.14499999999999999</v>
      </c>
      <c r="ER11" s="307">
        <v>0.1399</v>
      </c>
      <c r="ES11" s="307">
        <v>0.16</v>
      </c>
      <c r="ET11" s="307">
        <v>0.14499999999999999</v>
      </c>
      <c r="EU11" s="307">
        <v>0.1399</v>
      </c>
      <c r="EV11" s="307">
        <v>0.16</v>
      </c>
      <c r="EW11" s="310"/>
      <c r="EX11" s="307">
        <v>0.14000000000000001</v>
      </c>
      <c r="EY11" s="307">
        <v>0.1399</v>
      </c>
      <c r="EZ11" s="307">
        <v>0.16</v>
      </c>
      <c r="FA11" s="307">
        <v>0.14000000000000001</v>
      </c>
      <c r="FB11" s="307">
        <v>0.1399</v>
      </c>
      <c r="FC11" s="307">
        <v>0.155</v>
      </c>
      <c r="FD11" s="307">
        <v>0.14000000000000001</v>
      </c>
      <c r="FE11" s="307">
        <v>0.1399</v>
      </c>
      <c r="FF11" s="307">
        <v>0.155</v>
      </c>
      <c r="FG11" s="307">
        <v>0.14000000000000001</v>
      </c>
      <c r="FH11" s="307">
        <v>0.1399</v>
      </c>
      <c r="FI11" s="307">
        <v>0.155</v>
      </c>
      <c r="FJ11" s="307">
        <v>0.14000000000000001</v>
      </c>
      <c r="FK11" s="307">
        <v>0.1399</v>
      </c>
      <c r="FL11" s="307">
        <v>0.155</v>
      </c>
      <c r="FM11" s="307">
        <v>0.14000000000000001</v>
      </c>
      <c r="FN11" s="307">
        <v>0.1399</v>
      </c>
      <c r="FO11" s="307">
        <v>0.155</v>
      </c>
      <c r="FP11" s="307">
        <v>0.14000000000000001</v>
      </c>
      <c r="FQ11" s="307">
        <v>0.1399</v>
      </c>
      <c r="FR11" s="307">
        <v>0.155</v>
      </c>
      <c r="FS11" s="307">
        <v>0.14000000000000001</v>
      </c>
      <c r="FT11" s="307">
        <v>0.1399</v>
      </c>
      <c r="FU11" s="307">
        <v>0.155</v>
      </c>
      <c r="FV11" s="307">
        <v>0.14000000000000001</v>
      </c>
      <c r="FW11" s="307">
        <v>0.1399</v>
      </c>
      <c r="FX11" s="307">
        <v>0.155</v>
      </c>
      <c r="FY11" s="307">
        <v>0.14000000000000001</v>
      </c>
      <c r="FZ11" s="307">
        <v>0.1399</v>
      </c>
      <c r="GA11" s="307">
        <v>0.155</v>
      </c>
      <c r="GB11" s="311"/>
      <c r="GC11" s="307">
        <v>0.14000000000000001</v>
      </c>
      <c r="GD11" s="307">
        <v>0.1399</v>
      </c>
      <c r="GE11" s="307">
        <v>0.155</v>
      </c>
      <c r="GF11" s="307">
        <v>0.14000000000000001</v>
      </c>
      <c r="GG11" s="307">
        <v>0.1399</v>
      </c>
      <c r="GH11" s="307">
        <v>0.14000000000000001</v>
      </c>
      <c r="GI11" s="307">
        <v>0.14000000000000001</v>
      </c>
      <c r="GJ11" s="307">
        <v>0.1399</v>
      </c>
      <c r="GK11" s="307">
        <v>0.14000000000000001</v>
      </c>
      <c r="GL11" s="307">
        <v>0.14000000000000001</v>
      </c>
      <c r="GM11" s="307">
        <v>0.1399</v>
      </c>
      <c r="GN11" s="307">
        <v>0.14000000000000001</v>
      </c>
      <c r="GO11" s="307">
        <v>0.14000000000000001</v>
      </c>
      <c r="GP11" s="307">
        <v>0.1399</v>
      </c>
      <c r="GQ11" s="307">
        <v>0.14000000000000001</v>
      </c>
      <c r="GR11" s="307">
        <v>0.14000000000000001</v>
      </c>
      <c r="GS11" s="307">
        <v>0.1399</v>
      </c>
      <c r="GT11" s="307">
        <v>0.14000000000000001</v>
      </c>
      <c r="GU11" s="307">
        <v>0.14000000000000001</v>
      </c>
      <c r="GV11" s="307">
        <v>0.1399</v>
      </c>
      <c r="GW11" s="307">
        <v>0.14000000000000001</v>
      </c>
      <c r="GX11" s="307">
        <v>0.14000000000000001</v>
      </c>
      <c r="GY11" s="307">
        <v>0.1399</v>
      </c>
      <c r="GZ11" s="307">
        <v>0.14000000000000001</v>
      </c>
      <c r="HA11" s="307">
        <v>0.14000000000000001</v>
      </c>
      <c r="HB11" s="307">
        <v>0.1399</v>
      </c>
      <c r="HC11" s="307">
        <v>0.14000000000000001</v>
      </c>
      <c r="HD11" s="307">
        <v>0.14000000000000001</v>
      </c>
      <c r="HE11" s="307">
        <v>0.1399</v>
      </c>
      <c r="HF11" s="307">
        <v>0.14000000000000001</v>
      </c>
      <c r="HG11" s="312"/>
      <c r="HH11" s="307">
        <v>0.14000000000000001</v>
      </c>
      <c r="HI11" s="307">
        <v>0.1399</v>
      </c>
      <c r="HJ11" s="307">
        <v>0.14000000000000001</v>
      </c>
      <c r="HK11" s="307">
        <v>0.14000000000000001</v>
      </c>
      <c r="HL11" s="307">
        <v>0.1399</v>
      </c>
      <c r="HM11" s="307">
        <v>0.125</v>
      </c>
      <c r="HN11" s="307">
        <v>0.14000000000000001</v>
      </c>
      <c r="HO11" s="307">
        <v>0.1399</v>
      </c>
      <c r="HP11" s="307">
        <v>0.125</v>
      </c>
      <c r="HQ11" s="307">
        <v>0.14000000000000001</v>
      </c>
      <c r="HR11" s="307">
        <v>0.1399</v>
      </c>
      <c r="HS11" s="307">
        <v>0.125</v>
      </c>
      <c r="HT11" s="307">
        <v>0.14000000000000001</v>
      </c>
      <c r="HU11" s="307">
        <v>0.1399</v>
      </c>
      <c r="HV11" s="307">
        <v>0.125</v>
      </c>
      <c r="HW11" s="307">
        <v>0.14000000000000001</v>
      </c>
      <c r="HX11" s="307">
        <v>0.1399</v>
      </c>
      <c r="HY11" s="307">
        <v>0.125</v>
      </c>
      <c r="HZ11" s="307">
        <v>0.14000000000000001</v>
      </c>
      <c r="IA11" s="307">
        <v>0.1399</v>
      </c>
      <c r="IB11" s="307">
        <v>0.125</v>
      </c>
      <c r="IC11" s="307">
        <v>0.14000000000000001</v>
      </c>
      <c r="ID11" s="307">
        <v>0.1399</v>
      </c>
      <c r="IE11" s="307">
        <v>0.125</v>
      </c>
      <c r="IF11" s="307">
        <v>0.14000000000000001</v>
      </c>
      <c r="IG11" s="307">
        <v>0.1399</v>
      </c>
      <c r="IH11" s="307">
        <v>0.125</v>
      </c>
      <c r="II11" s="307">
        <v>0.14000000000000001</v>
      </c>
      <c r="IJ11" s="307">
        <v>0.1399</v>
      </c>
      <c r="IK11" s="307">
        <v>0.125</v>
      </c>
      <c r="IL11" s="313"/>
      <c r="IM11" s="307">
        <v>0.14000000000000001</v>
      </c>
      <c r="IN11" s="307">
        <v>0.1399</v>
      </c>
      <c r="IO11" s="307">
        <v>0.125</v>
      </c>
      <c r="IP11" s="307">
        <v>0.14000000000000001</v>
      </c>
      <c r="IQ11" s="307">
        <v>0.1399</v>
      </c>
      <c r="IR11" s="307">
        <v>0.125</v>
      </c>
      <c r="IS11" s="307">
        <v>0.14000000000000001</v>
      </c>
      <c r="IT11" s="307">
        <v>0.1399</v>
      </c>
      <c r="IU11" s="307">
        <v>0.125</v>
      </c>
      <c r="IV11" s="307">
        <v>0.14000000000000001</v>
      </c>
      <c r="IW11" s="307">
        <v>0.1399</v>
      </c>
      <c r="IX11" s="307">
        <v>0.125</v>
      </c>
      <c r="IY11" s="307">
        <v>0.14000000000000001</v>
      </c>
      <c r="IZ11" s="307">
        <v>0.1399</v>
      </c>
      <c r="JA11" s="307">
        <v>0.125</v>
      </c>
      <c r="JB11" s="307">
        <v>0.14000000000000001</v>
      </c>
      <c r="JC11" s="307">
        <v>0.1399</v>
      </c>
      <c r="JD11" s="307">
        <v>0.125</v>
      </c>
      <c r="JE11" s="307">
        <v>0.14000000000000001</v>
      </c>
      <c r="JF11" s="307">
        <v>0.1399</v>
      </c>
      <c r="JG11" s="307">
        <v>0.125</v>
      </c>
      <c r="JH11" s="307">
        <v>0.14000000000000001</v>
      </c>
      <c r="JI11" s="307">
        <v>0.1399</v>
      </c>
      <c r="JJ11" s="307">
        <v>0.125</v>
      </c>
      <c r="JK11" s="307">
        <v>0.14000000000000001</v>
      </c>
      <c r="JL11" s="307">
        <v>0.1399</v>
      </c>
      <c r="JM11" s="307">
        <v>0.125</v>
      </c>
      <c r="JN11" s="307">
        <v>0.14000000000000001</v>
      </c>
      <c r="JO11" s="307">
        <v>0.1399</v>
      </c>
      <c r="JP11" s="307">
        <v>0.125</v>
      </c>
      <c r="JQ11" s="313"/>
      <c r="JR11" s="307">
        <v>0.14000000000000001</v>
      </c>
      <c r="JS11" s="307">
        <v>0.1399</v>
      </c>
      <c r="JT11" s="307">
        <v>0.125</v>
      </c>
      <c r="JU11" s="307">
        <v>0.14000000000000001</v>
      </c>
      <c r="JV11" s="307">
        <v>0.1399</v>
      </c>
      <c r="JW11" s="307">
        <v>0.125</v>
      </c>
      <c r="JX11" s="307">
        <v>0.14000000000000001</v>
      </c>
      <c r="JY11" s="307">
        <v>0.1399</v>
      </c>
      <c r="JZ11" s="307">
        <v>0.125</v>
      </c>
      <c r="KA11" s="307">
        <v>0.14000000000000001</v>
      </c>
      <c r="KB11" s="307">
        <v>0.1399</v>
      </c>
      <c r="KC11" s="307">
        <v>0.125</v>
      </c>
      <c r="KD11" s="307">
        <v>0.14000000000000001</v>
      </c>
      <c r="KE11" s="307">
        <v>0.1399</v>
      </c>
      <c r="KF11" s="307">
        <v>0.125</v>
      </c>
      <c r="KG11" s="307">
        <v>0.14000000000000001</v>
      </c>
      <c r="KH11" s="307">
        <v>0.1399</v>
      </c>
      <c r="KI11" s="307">
        <v>0.125</v>
      </c>
      <c r="KJ11" s="307">
        <v>0.14000000000000001</v>
      </c>
      <c r="KK11" s="307">
        <v>0.1399</v>
      </c>
      <c r="KL11" s="307">
        <v>0.125</v>
      </c>
      <c r="KM11" s="307">
        <v>0.14000000000000001</v>
      </c>
      <c r="KN11" s="307">
        <v>0.1399</v>
      </c>
      <c r="KO11" s="307">
        <v>0.125</v>
      </c>
      <c r="KP11" s="307">
        <v>0.14000000000000001</v>
      </c>
      <c r="KQ11" s="307">
        <v>0.1399</v>
      </c>
      <c r="KR11" s="307">
        <v>0.125</v>
      </c>
      <c r="KS11" s="307">
        <v>0.14000000000000001</v>
      </c>
      <c r="KT11" s="307">
        <v>0.1399</v>
      </c>
      <c r="KU11" s="307">
        <v>0.125</v>
      </c>
      <c r="KV11" s="313"/>
      <c r="KW11" s="315">
        <v>0.185</v>
      </c>
      <c r="KX11" s="314">
        <v>0.19</v>
      </c>
      <c r="KY11" s="290" t="s">
        <v>244</v>
      </c>
      <c r="KZ11" s="315">
        <v>0.185</v>
      </c>
      <c r="LA11" s="314">
        <v>0.19</v>
      </c>
      <c r="LB11" s="290" t="s">
        <v>244</v>
      </c>
      <c r="LC11" s="315">
        <v>0.185</v>
      </c>
      <c r="LD11" s="314">
        <v>0.19</v>
      </c>
      <c r="LE11" s="290" t="s">
        <v>244</v>
      </c>
      <c r="LF11" s="315">
        <v>0.185</v>
      </c>
      <c r="LG11" s="314">
        <v>0.19</v>
      </c>
      <c r="LH11" s="290" t="s">
        <v>244</v>
      </c>
      <c r="LI11" s="315">
        <v>0.185</v>
      </c>
      <c r="LJ11" s="314">
        <v>0.19</v>
      </c>
      <c r="LK11" s="290" t="s">
        <v>244</v>
      </c>
      <c r="LL11" s="315">
        <v>0.185</v>
      </c>
      <c r="LM11" s="314">
        <v>0.19</v>
      </c>
      <c r="LN11" s="290" t="s">
        <v>244</v>
      </c>
      <c r="LO11" s="315">
        <v>0.185</v>
      </c>
      <c r="LP11" s="314">
        <v>0.19</v>
      </c>
      <c r="LQ11" s="290" t="s">
        <v>244</v>
      </c>
      <c r="LR11" s="315">
        <v>0.185</v>
      </c>
      <c r="LS11" s="314">
        <v>0.19</v>
      </c>
      <c r="LT11" s="290" t="s">
        <v>244</v>
      </c>
      <c r="LU11" s="315">
        <v>0.185</v>
      </c>
      <c r="LV11" s="314">
        <v>0.19</v>
      </c>
      <c r="LW11" s="290" t="s">
        <v>244</v>
      </c>
      <c r="LX11" s="315">
        <v>0.185</v>
      </c>
      <c r="LY11" s="314">
        <v>0.19</v>
      </c>
      <c r="LZ11" s="290" t="s">
        <v>244</v>
      </c>
      <c r="MA11" s="290"/>
      <c r="MB11" s="315">
        <v>0.185</v>
      </c>
      <c r="MC11" s="315">
        <v>0.19</v>
      </c>
      <c r="MD11" s="315" t="s">
        <v>244</v>
      </c>
      <c r="ME11" s="315">
        <v>0.185</v>
      </c>
      <c r="MF11" s="315">
        <v>0.19</v>
      </c>
      <c r="MG11" s="315" t="s">
        <v>244</v>
      </c>
      <c r="MH11" s="315">
        <v>0.185</v>
      </c>
      <c r="MI11" s="315">
        <v>0.19</v>
      </c>
      <c r="MJ11" s="315" t="s">
        <v>244</v>
      </c>
      <c r="MK11" s="315">
        <v>0.185</v>
      </c>
      <c r="ML11" s="315">
        <v>0.19</v>
      </c>
      <c r="MM11" s="315" t="s">
        <v>244</v>
      </c>
      <c r="MN11" s="315">
        <v>0.185</v>
      </c>
      <c r="MO11" s="315">
        <v>0.19</v>
      </c>
      <c r="MP11" s="315" t="s">
        <v>244</v>
      </c>
      <c r="MQ11" s="315">
        <v>0.185</v>
      </c>
      <c r="MR11" s="315">
        <v>0.19</v>
      </c>
      <c r="MS11" s="315" t="s">
        <v>244</v>
      </c>
      <c r="MT11" s="315">
        <v>0.185</v>
      </c>
      <c r="MU11" s="315">
        <v>0.19</v>
      </c>
      <c r="MV11" s="315" t="s">
        <v>244</v>
      </c>
      <c r="MW11" s="315">
        <v>0.185</v>
      </c>
      <c r="MX11" s="315">
        <v>0.19</v>
      </c>
      <c r="MY11" s="315" t="s">
        <v>244</v>
      </c>
      <c r="MZ11" s="315">
        <v>0.185</v>
      </c>
      <c r="NA11" s="315">
        <v>0.19</v>
      </c>
      <c r="NB11" s="315" t="s">
        <v>244</v>
      </c>
      <c r="NC11" s="315">
        <v>0.185</v>
      </c>
      <c r="ND11" s="315">
        <v>0.19</v>
      </c>
      <c r="NE11" s="315" t="s">
        <v>244</v>
      </c>
      <c r="NF11" s="290"/>
      <c r="NG11" s="315">
        <v>0.14499999999999999</v>
      </c>
      <c r="NH11" s="315">
        <v>0.14499999999999999</v>
      </c>
      <c r="NI11" s="315" t="s">
        <v>244</v>
      </c>
      <c r="NJ11" s="315">
        <v>0.14499999999999999</v>
      </c>
      <c r="NK11" s="315">
        <v>0.14499999999999999</v>
      </c>
      <c r="NL11" s="315">
        <v>0.155</v>
      </c>
      <c r="NM11" s="315">
        <v>0.14499999999999999</v>
      </c>
      <c r="NN11" s="315">
        <v>0.14499999999999999</v>
      </c>
      <c r="NO11" s="315">
        <v>0.155</v>
      </c>
      <c r="NP11" s="315">
        <v>0.14499999999999999</v>
      </c>
      <c r="NQ11" s="315">
        <v>0.14499999999999999</v>
      </c>
      <c r="NR11" s="315">
        <v>0.155</v>
      </c>
      <c r="NS11" s="315">
        <v>0.14499999999999999</v>
      </c>
      <c r="NT11" s="315">
        <v>0.14499999999999999</v>
      </c>
      <c r="NU11" s="315">
        <v>0.155</v>
      </c>
      <c r="NV11" s="315">
        <v>0.14499999999999999</v>
      </c>
      <c r="NW11" s="315">
        <v>0.14499999999999999</v>
      </c>
      <c r="NX11" s="315">
        <v>0.155</v>
      </c>
      <c r="NY11" s="315">
        <v>0.14499999999999999</v>
      </c>
      <c r="NZ11" s="315">
        <v>0.14499999999999999</v>
      </c>
      <c r="OA11" s="315">
        <v>0.155</v>
      </c>
      <c r="OB11" s="315">
        <v>0.14499999999999999</v>
      </c>
      <c r="OC11" s="315">
        <v>0.14499999999999999</v>
      </c>
      <c r="OD11" s="315">
        <v>0.155</v>
      </c>
      <c r="OE11" s="315">
        <v>0.14499999999999999</v>
      </c>
      <c r="OF11" s="315">
        <v>0.14499999999999999</v>
      </c>
      <c r="OG11" s="315">
        <v>0.155</v>
      </c>
      <c r="OH11" s="315">
        <v>0.14499999999999999</v>
      </c>
      <c r="OI11" s="315">
        <v>0.14499999999999999</v>
      </c>
      <c r="OJ11" s="315">
        <v>0.155</v>
      </c>
      <c r="OK11" s="315"/>
      <c r="OL11" s="315">
        <v>0.14499999999999999</v>
      </c>
      <c r="OM11" s="315">
        <v>0.14499999999999999</v>
      </c>
      <c r="ON11" s="315">
        <v>0.155</v>
      </c>
      <c r="OO11" s="315">
        <v>0.14499999999999999</v>
      </c>
      <c r="OP11" s="315">
        <v>0.14499999999999999</v>
      </c>
      <c r="OQ11" s="315">
        <v>0.14000000000000001</v>
      </c>
      <c r="OR11" s="315">
        <v>0.14499999999999999</v>
      </c>
      <c r="OS11" s="315">
        <v>0.14499999999999999</v>
      </c>
      <c r="OT11" s="315">
        <v>0.14000000000000001</v>
      </c>
      <c r="OU11" s="315">
        <v>0.14499999999999999</v>
      </c>
      <c r="OV11" s="315">
        <v>0.14499999999999999</v>
      </c>
      <c r="OW11" s="315">
        <v>0.14000000000000001</v>
      </c>
      <c r="OX11" s="315">
        <v>0.14499999999999999</v>
      </c>
      <c r="OY11" s="315">
        <v>0.14499999999999999</v>
      </c>
      <c r="OZ11" s="315">
        <v>0.14000000000000001</v>
      </c>
      <c r="PA11" s="315">
        <v>0.14499999999999999</v>
      </c>
      <c r="PB11" s="315">
        <v>0.14499999999999999</v>
      </c>
      <c r="PC11" s="315">
        <v>0.14000000000000001</v>
      </c>
      <c r="PD11" s="315">
        <v>0.14499999999999999</v>
      </c>
      <c r="PE11" s="315">
        <v>0.14499999999999999</v>
      </c>
      <c r="PF11" s="315">
        <v>0.14000000000000001</v>
      </c>
      <c r="PG11" s="315">
        <v>0.14499999999999999</v>
      </c>
      <c r="PH11" s="315">
        <v>0.14499999999999999</v>
      </c>
      <c r="PI11" s="315">
        <v>0.14000000000000001</v>
      </c>
      <c r="PJ11" s="315">
        <v>0.14499999999999999</v>
      </c>
      <c r="PK11" s="315">
        <v>0.14499999999999999</v>
      </c>
      <c r="PL11" s="315">
        <v>0.14000000000000001</v>
      </c>
      <c r="PM11" s="315">
        <v>0.14499999999999999</v>
      </c>
      <c r="PN11" s="315">
        <v>0.14499999999999999</v>
      </c>
      <c r="PO11" s="315">
        <v>0.14000000000000001</v>
      </c>
      <c r="PQ11" s="315">
        <v>0.14499999999999999</v>
      </c>
      <c r="PR11" s="315">
        <v>0.14499999999999999</v>
      </c>
      <c r="PS11" s="315">
        <v>0.14000000000000001</v>
      </c>
      <c r="PT11" s="315">
        <v>0.14499999999999999</v>
      </c>
      <c r="PU11" s="315">
        <v>0.14499999999999999</v>
      </c>
      <c r="PV11" s="315">
        <v>0.125</v>
      </c>
      <c r="PW11" s="315">
        <v>0.14499999999999999</v>
      </c>
      <c r="PX11" s="315">
        <v>0.14499999999999999</v>
      </c>
      <c r="PY11" s="315">
        <v>0.125</v>
      </c>
      <c r="PZ11" s="315">
        <v>0.14499999999999999</v>
      </c>
      <c r="QA11" s="315">
        <v>0.14499999999999999</v>
      </c>
      <c r="QB11" s="315">
        <v>0.125</v>
      </c>
      <c r="QC11" s="315">
        <v>0.14499999999999999</v>
      </c>
      <c r="QD11" s="315">
        <v>0.14499999999999999</v>
      </c>
      <c r="QE11" s="315">
        <v>0.125</v>
      </c>
      <c r="QF11" s="315">
        <v>0.14499999999999999</v>
      </c>
      <c r="QG11" s="315">
        <v>0.14499999999999999</v>
      </c>
      <c r="QH11" s="315">
        <v>0.125</v>
      </c>
      <c r="QI11" s="315">
        <v>0.14499999999999999</v>
      </c>
      <c r="QJ11" s="315">
        <v>0.14499999999999999</v>
      </c>
      <c r="QK11" s="315">
        <v>0.125</v>
      </c>
      <c r="QL11" s="315">
        <v>0.14499999999999999</v>
      </c>
      <c r="QM11" s="315">
        <v>0.14499999999999999</v>
      </c>
      <c r="QN11" s="315">
        <v>0.125</v>
      </c>
      <c r="QO11" s="315">
        <v>0.14499999999999999</v>
      </c>
      <c r="QP11" s="315">
        <v>0.14499999999999999</v>
      </c>
      <c r="QQ11" s="315">
        <v>0.125</v>
      </c>
      <c r="QR11" s="315">
        <v>0.14499999999999999</v>
      </c>
      <c r="QS11" s="315">
        <v>0.14499999999999999</v>
      </c>
      <c r="QT11" s="315">
        <v>0.125</v>
      </c>
      <c r="QU11" s="315"/>
      <c r="QV11" s="315">
        <v>0.14499999999999999</v>
      </c>
      <c r="QW11" s="315">
        <v>0.14499999999999999</v>
      </c>
      <c r="QX11" s="315">
        <v>0.125</v>
      </c>
      <c r="QY11" s="315">
        <v>0.14499999999999999</v>
      </c>
      <c r="QZ11" s="315">
        <v>0.14499999999999999</v>
      </c>
      <c r="RA11" s="315">
        <v>0.125</v>
      </c>
      <c r="RB11" s="315">
        <v>0.14499999999999999</v>
      </c>
      <c r="RC11" s="315">
        <v>0.14499999999999999</v>
      </c>
      <c r="RD11" s="315">
        <v>0.125</v>
      </c>
      <c r="RE11" s="315">
        <v>0.14499999999999999</v>
      </c>
      <c r="RF11" s="315">
        <v>0.14499999999999999</v>
      </c>
      <c r="RG11" s="315">
        <v>0.125</v>
      </c>
      <c r="RH11" s="315">
        <v>0.14499999999999999</v>
      </c>
      <c r="RI11" s="315">
        <v>0.14499999999999999</v>
      </c>
      <c r="RJ11" s="315">
        <v>0.125</v>
      </c>
      <c r="RK11" s="315">
        <v>0.14499999999999999</v>
      </c>
      <c r="RL11" s="315">
        <v>0.14499999999999999</v>
      </c>
      <c r="RM11" s="315">
        <v>0.125</v>
      </c>
      <c r="RN11" s="315">
        <v>0.14499999999999999</v>
      </c>
      <c r="RO11" s="315">
        <v>0.14499999999999999</v>
      </c>
      <c r="RP11" s="315">
        <v>0.125</v>
      </c>
      <c r="RQ11" s="315">
        <v>0.14499999999999999</v>
      </c>
      <c r="RR11" s="315">
        <v>0.14499999999999999</v>
      </c>
      <c r="RS11" s="315">
        <v>0.125</v>
      </c>
      <c r="RT11" s="315">
        <v>0.14499999999999999</v>
      </c>
      <c r="RU11" s="315">
        <v>0.14499999999999999</v>
      </c>
      <c r="RV11" s="315">
        <v>0.125</v>
      </c>
      <c r="RW11" s="315">
        <v>0.14499999999999999</v>
      </c>
      <c r="RX11" s="315">
        <v>0.14499999999999999</v>
      </c>
      <c r="RY11" s="315">
        <v>0.125</v>
      </c>
      <c r="RZ11" s="315"/>
      <c r="SA11" s="315">
        <v>0.14499999999999999</v>
      </c>
      <c r="SB11" s="315">
        <v>0.14499999999999999</v>
      </c>
      <c r="SC11" s="315">
        <v>0.125</v>
      </c>
      <c r="SD11" s="315">
        <v>0.14499999999999999</v>
      </c>
      <c r="SE11" s="315">
        <v>0.14499999999999999</v>
      </c>
      <c r="SF11" s="315">
        <v>0.125</v>
      </c>
      <c r="SG11" s="315">
        <v>0.14499999999999999</v>
      </c>
      <c r="SH11" s="315">
        <v>0.14499999999999999</v>
      </c>
      <c r="SI11" s="315">
        <v>0.125</v>
      </c>
      <c r="SJ11" s="315">
        <v>0.14499999999999999</v>
      </c>
      <c r="SK11" s="315">
        <v>0.14499999999999999</v>
      </c>
      <c r="SL11" s="315">
        <v>0.125</v>
      </c>
      <c r="SM11" s="315">
        <v>0.14499999999999999</v>
      </c>
      <c r="SN11" s="315">
        <v>0.14499999999999999</v>
      </c>
      <c r="SO11" s="315">
        <v>0.125</v>
      </c>
      <c r="SP11" s="315">
        <v>0.14499999999999999</v>
      </c>
      <c r="SQ11" s="315">
        <v>0.14499999999999999</v>
      </c>
      <c r="SR11" s="315">
        <v>0.125</v>
      </c>
      <c r="SS11" s="315">
        <v>0.14499999999999999</v>
      </c>
      <c r="ST11" s="315">
        <v>0.14499999999999999</v>
      </c>
      <c r="SU11" s="315">
        <v>0.125</v>
      </c>
      <c r="SV11" s="315">
        <v>0.14499999999999999</v>
      </c>
      <c r="SW11" s="315">
        <v>0.14499999999999999</v>
      </c>
      <c r="SX11" s="315">
        <v>0.125</v>
      </c>
      <c r="SY11" s="315">
        <v>0.14499999999999999</v>
      </c>
      <c r="SZ11" s="315">
        <v>0.14499999999999999</v>
      </c>
      <c r="TA11" s="315">
        <v>0.125</v>
      </c>
      <c r="TB11" s="315">
        <v>0.14499999999999999</v>
      </c>
      <c r="TC11" s="315">
        <v>0.14499999999999999</v>
      </c>
      <c r="TD11" s="315">
        <v>0.125</v>
      </c>
      <c r="TE11" s="314">
        <v>0.19</v>
      </c>
      <c r="TF11" s="314">
        <v>0.19</v>
      </c>
      <c r="TG11" s="314">
        <v>0.19</v>
      </c>
      <c r="TH11" s="314">
        <v>0.19</v>
      </c>
      <c r="TI11" s="314">
        <v>0.19</v>
      </c>
      <c r="TJ11" s="314">
        <v>0.19</v>
      </c>
      <c r="TK11" s="314">
        <v>0.19</v>
      </c>
      <c r="TL11" s="314">
        <v>0.19</v>
      </c>
      <c r="TM11" s="314">
        <v>0.19</v>
      </c>
      <c r="TN11" s="314">
        <v>0.19</v>
      </c>
      <c r="TO11" s="314">
        <v>0.19</v>
      </c>
      <c r="TP11" s="314">
        <v>0.19</v>
      </c>
      <c r="TQ11" s="314">
        <v>0.19</v>
      </c>
      <c r="TR11" s="314">
        <v>0.19</v>
      </c>
      <c r="TS11" s="314">
        <v>0.19</v>
      </c>
      <c r="TT11" s="314">
        <v>0.19</v>
      </c>
      <c r="TU11" s="314">
        <v>0.19</v>
      </c>
      <c r="TV11" s="314">
        <v>0.19</v>
      </c>
      <c r="TW11" s="314">
        <v>0.19</v>
      </c>
      <c r="TX11" s="314">
        <v>0.19</v>
      </c>
      <c r="TY11" s="314">
        <v>0.19</v>
      </c>
      <c r="TZ11" s="314">
        <v>0.19</v>
      </c>
      <c r="UA11" s="314">
        <v>0.19</v>
      </c>
      <c r="UB11" s="314">
        <v>0.19</v>
      </c>
      <c r="UC11" s="314">
        <v>0.19</v>
      </c>
      <c r="UD11" s="314">
        <v>0.19</v>
      </c>
      <c r="UE11" s="314">
        <v>0.19</v>
      </c>
      <c r="UF11" s="314">
        <v>0.19</v>
      </c>
      <c r="UG11" s="314">
        <v>0.19</v>
      </c>
    </row>
    <row r="12" spans="1:553">
      <c r="A12" s="290">
        <v>7</v>
      </c>
      <c r="B12" s="291">
        <v>181</v>
      </c>
      <c r="C12" s="307" t="s">
        <v>244</v>
      </c>
      <c r="D12" s="307">
        <v>0.19500000000000001</v>
      </c>
      <c r="E12" s="307" t="s">
        <v>244</v>
      </c>
      <c r="F12" s="307" t="s">
        <v>244</v>
      </c>
      <c r="G12" s="307">
        <v>0.19500000000000001</v>
      </c>
      <c r="H12" s="307" t="s">
        <v>244</v>
      </c>
      <c r="I12" s="307" t="s">
        <v>244</v>
      </c>
      <c r="J12" s="307">
        <v>0.19500000000000001</v>
      </c>
      <c r="K12" s="307" t="s">
        <v>244</v>
      </c>
      <c r="L12" s="307" t="s">
        <v>244</v>
      </c>
      <c r="M12" s="307">
        <v>0.19500000000000001</v>
      </c>
      <c r="N12" s="307" t="s">
        <v>244</v>
      </c>
      <c r="O12" s="307" t="s">
        <v>244</v>
      </c>
      <c r="P12" s="307">
        <v>0.19500000000000001</v>
      </c>
      <c r="Q12" s="307" t="s">
        <v>244</v>
      </c>
      <c r="R12" s="307" t="s">
        <v>244</v>
      </c>
      <c r="S12" s="307">
        <v>0.19500000000000001</v>
      </c>
      <c r="T12" s="307" t="s">
        <v>244</v>
      </c>
      <c r="U12" s="307" t="s">
        <v>244</v>
      </c>
      <c r="V12" s="307">
        <v>0.19500000000000001</v>
      </c>
      <c r="W12" s="307" t="s">
        <v>244</v>
      </c>
      <c r="X12" s="307" t="s">
        <v>244</v>
      </c>
      <c r="Y12" s="307">
        <v>0.19500000000000001</v>
      </c>
      <c r="Z12" s="307" t="s">
        <v>244</v>
      </c>
      <c r="AA12" s="307" t="s">
        <v>244</v>
      </c>
      <c r="AB12" s="307">
        <v>0.19500000000000001</v>
      </c>
      <c r="AC12" s="307" t="s">
        <v>244</v>
      </c>
      <c r="AD12" s="307" t="s">
        <v>244</v>
      </c>
      <c r="AE12" s="307">
        <v>0.19500000000000001</v>
      </c>
      <c r="AF12" s="307" t="s">
        <v>244</v>
      </c>
      <c r="AG12" s="307" t="s">
        <v>244</v>
      </c>
      <c r="AH12" s="307">
        <v>0.19500000000000001</v>
      </c>
      <c r="AI12" s="307" t="s">
        <v>244</v>
      </c>
      <c r="AJ12" s="307" t="s">
        <v>244</v>
      </c>
      <c r="AK12" s="307">
        <v>0.19500000000000001</v>
      </c>
      <c r="AL12" s="307" t="s">
        <v>244</v>
      </c>
      <c r="AM12" s="307" t="s">
        <v>244</v>
      </c>
      <c r="AN12" s="307">
        <v>0.19500000000000001</v>
      </c>
      <c r="AO12" s="307" t="s">
        <v>244</v>
      </c>
      <c r="AP12" s="307" t="s">
        <v>244</v>
      </c>
      <c r="AQ12" s="307">
        <v>0.19500000000000001</v>
      </c>
      <c r="AR12" s="307" t="s">
        <v>244</v>
      </c>
      <c r="AS12" s="307" t="s">
        <v>244</v>
      </c>
      <c r="AT12" s="307">
        <v>0.19500000000000001</v>
      </c>
      <c r="AU12" s="307" t="s">
        <v>244</v>
      </c>
      <c r="AV12" s="307" t="s">
        <v>244</v>
      </c>
      <c r="AW12" s="307">
        <v>0.19500000000000001</v>
      </c>
      <c r="AX12" s="307" t="s">
        <v>244</v>
      </c>
      <c r="AY12" s="307" t="s">
        <v>244</v>
      </c>
      <c r="AZ12" s="307">
        <v>0.19500000000000001</v>
      </c>
      <c r="BA12" s="307" t="s">
        <v>244</v>
      </c>
      <c r="BB12" s="307" t="s">
        <v>244</v>
      </c>
      <c r="BC12" s="307">
        <v>0.19500000000000001</v>
      </c>
      <c r="BD12" s="307" t="s">
        <v>244</v>
      </c>
      <c r="BE12" s="307" t="s">
        <v>244</v>
      </c>
      <c r="BF12" s="307">
        <v>0.19500000000000001</v>
      </c>
      <c r="BG12" s="307" t="s">
        <v>244</v>
      </c>
      <c r="BH12" s="307"/>
      <c r="BI12" s="307" t="s">
        <v>244</v>
      </c>
      <c r="BJ12" s="307">
        <v>0.185</v>
      </c>
      <c r="BK12" s="307" t="s">
        <v>244</v>
      </c>
      <c r="BL12" s="307" t="s">
        <v>244</v>
      </c>
      <c r="BM12" s="307">
        <v>0.185</v>
      </c>
      <c r="BN12" s="307" t="s">
        <v>244</v>
      </c>
      <c r="BO12" s="307" t="s">
        <v>244</v>
      </c>
      <c r="BP12" s="307">
        <v>0.185</v>
      </c>
      <c r="BQ12" s="307" t="s">
        <v>244</v>
      </c>
      <c r="BR12" s="307" t="s">
        <v>244</v>
      </c>
      <c r="BS12" s="307">
        <v>0.185</v>
      </c>
      <c r="BT12" s="307" t="s">
        <v>244</v>
      </c>
      <c r="BU12" s="307" t="s">
        <v>244</v>
      </c>
      <c r="BV12" s="307">
        <v>0.185</v>
      </c>
      <c r="BW12" s="307" t="s">
        <v>244</v>
      </c>
      <c r="BX12" s="307" t="s">
        <v>244</v>
      </c>
      <c r="BY12" s="307">
        <v>0.185</v>
      </c>
      <c r="BZ12" s="307" t="s">
        <v>244</v>
      </c>
      <c r="CA12" s="307" t="s">
        <v>244</v>
      </c>
      <c r="CB12" s="307">
        <v>0.185</v>
      </c>
      <c r="CC12" s="307" t="s">
        <v>244</v>
      </c>
      <c r="CD12" s="307" t="s">
        <v>244</v>
      </c>
      <c r="CE12" s="307">
        <v>0.185</v>
      </c>
      <c r="CF12" s="307" t="s">
        <v>244</v>
      </c>
      <c r="CG12" s="307" t="s">
        <v>244</v>
      </c>
      <c r="CH12" s="307">
        <v>0.185</v>
      </c>
      <c r="CI12" s="307" t="s">
        <v>244</v>
      </c>
      <c r="CJ12" s="307" t="s">
        <v>244</v>
      </c>
      <c r="CK12" s="307">
        <v>0.185</v>
      </c>
      <c r="CL12" s="307" t="s">
        <v>244</v>
      </c>
      <c r="CM12" s="307"/>
      <c r="CN12" s="307" t="s">
        <v>244</v>
      </c>
      <c r="CO12" s="307">
        <v>0.18</v>
      </c>
      <c r="CP12" s="307" t="s">
        <v>244</v>
      </c>
      <c r="CQ12" s="307" t="s">
        <v>244</v>
      </c>
      <c r="CR12" s="307">
        <v>0.18</v>
      </c>
      <c r="CS12" s="307" t="s">
        <v>244</v>
      </c>
      <c r="CT12" s="307" t="s">
        <v>244</v>
      </c>
      <c r="CU12" s="307">
        <v>0.18</v>
      </c>
      <c r="CV12" s="307" t="s">
        <v>244</v>
      </c>
      <c r="CW12" s="307" t="s">
        <v>244</v>
      </c>
      <c r="CX12" s="307">
        <v>0.18</v>
      </c>
      <c r="CY12" s="307" t="s">
        <v>244</v>
      </c>
      <c r="CZ12" s="307" t="s">
        <v>244</v>
      </c>
      <c r="DA12" s="307">
        <v>0.18</v>
      </c>
      <c r="DB12" s="307" t="s">
        <v>244</v>
      </c>
      <c r="DC12" s="307" t="s">
        <v>244</v>
      </c>
      <c r="DD12" s="307">
        <v>0.18</v>
      </c>
      <c r="DE12" s="307" t="s">
        <v>244</v>
      </c>
      <c r="DF12" s="307" t="s">
        <v>244</v>
      </c>
      <c r="DG12" s="307">
        <v>0.18</v>
      </c>
      <c r="DH12" s="307" t="s">
        <v>244</v>
      </c>
      <c r="DI12" s="307" t="s">
        <v>244</v>
      </c>
      <c r="DJ12" s="307">
        <v>0.18</v>
      </c>
      <c r="DK12" s="307" t="s">
        <v>244</v>
      </c>
      <c r="DL12" s="307" t="s">
        <v>244</v>
      </c>
      <c r="DM12" s="307">
        <v>0.18</v>
      </c>
      <c r="DN12" s="307" t="s">
        <v>244</v>
      </c>
      <c r="DO12" s="307" t="s">
        <v>244</v>
      </c>
      <c r="DP12" s="307">
        <v>0.18</v>
      </c>
      <c r="DQ12" s="307" t="s">
        <v>244</v>
      </c>
      <c r="DR12" s="308"/>
      <c r="DS12" s="307" t="s">
        <v>244</v>
      </c>
      <c r="DT12" s="307">
        <v>0.17499999999999999</v>
      </c>
      <c r="DU12" s="307" t="s">
        <v>244</v>
      </c>
      <c r="DV12" s="307" t="s">
        <v>244</v>
      </c>
      <c r="DW12" s="307">
        <v>0.17499999999999999</v>
      </c>
      <c r="DX12" s="307" t="s">
        <v>244</v>
      </c>
      <c r="DY12" s="307" t="s">
        <v>244</v>
      </c>
      <c r="DZ12" s="307">
        <v>0.17499999999999999</v>
      </c>
      <c r="EA12" s="307" t="s">
        <v>244</v>
      </c>
      <c r="EB12" s="307" t="s">
        <v>244</v>
      </c>
      <c r="EC12" s="307">
        <v>0.17499999999999999</v>
      </c>
      <c r="ED12" s="307" t="s">
        <v>244</v>
      </c>
      <c r="EE12" s="307" t="s">
        <v>244</v>
      </c>
      <c r="EF12" s="307">
        <v>0.17499999999999999</v>
      </c>
      <c r="EG12" s="307" t="s">
        <v>244</v>
      </c>
      <c r="EH12" s="307" t="s">
        <v>244</v>
      </c>
      <c r="EI12" s="307">
        <v>0.17499999999999999</v>
      </c>
      <c r="EJ12" s="307" t="s">
        <v>244</v>
      </c>
      <c r="EK12" s="307" t="s">
        <v>244</v>
      </c>
      <c r="EL12" s="307">
        <v>0.17499999999999999</v>
      </c>
      <c r="EM12" s="307" t="s">
        <v>244</v>
      </c>
      <c r="EN12" s="307" t="s">
        <v>244</v>
      </c>
      <c r="EO12" s="307">
        <v>0.17499999999999999</v>
      </c>
      <c r="EP12" s="307" t="s">
        <v>244</v>
      </c>
      <c r="EQ12" s="307" t="s">
        <v>244</v>
      </c>
      <c r="ER12" s="307">
        <v>0.17499999999999999</v>
      </c>
      <c r="ES12" s="307" t="s">
        <v>244</v>
      </c>
      <c r="ET12" s="307" t="s">
        <v>244</v>
      </c>
      <c r="EU12" s="307">
        <v>0.17499999999999999</v>
      </c>
      <c r="EV12" s="307" t="s">
        <v>244</v>
      </c>
      <c r="EW12" s="310"/>
      <c r="EX12" s="307" t="s">
        <v>244</v>
      </c>
      <c r="EY12" s="307">
        <v>0.17</v>
      </c>
      <c r="EZ12" s="307" t="s">
        <v>244</v>
      </c>
      <c r="FA12" s="307" t="s">
        <v>244</v>
      </c>
      <c r="FB12" s="307">
        <v>0.17</v>
      </c>
      <c r="FC12" s="307" t="s">
        <v>244</v>
      </c>
      <c r="FD12" s="307" t="s">
        <v>244</v>
      </c>
      <c r="FE12" s="307">
        <v>0.17</v>
      </c>
      <c r="FF12" s="307" t="s">
        <v>244</v>
      </c>
      <c r="FG12" s="307" t="s">
        <v>244</v>
      </c>
      <c r="FH12" s="307">
        <v>0.17</v>
      </c>
      <c r="FI12" s="307" t="s">
        <v>244</v>
      </c>
      <c r="FJ12" s="307" t="s">
        <v>244</v>
      </c>
      <c r="FK12" s="307">
        <v>0.17</v>
      </c>
      <c r="FL12" s="307" t="s">
        <v>244</v>
      </c>
      <c r="FM12" s="307" t="s">
        <v>244</v>
      </c>
      <c r="FN12" s="307">
        <v>0.17</v>
      </c>
      <c r="FO12" s="307" t="s">
        <v>244</v>
      </c>
      <c r="FP12" s="307" t="s">
        <v>244</v>
      </c>
      <c r="FQ12" s="307">
        <v>0.17</v>
      </c>
      <c r="FR12" s="307" t="s">
        <v>244</v>
      </c>
      <c r="FS12" s="307" t="s">
        <v>244</v>
      </c>
      <c r="FT12" s="307">
        <v>0.17</v>
      </c>
      <c r="FU12" s="307" t="s">
        <v>244</v>
      </c>
      <c r="FV12" s="307" t="s">
        <v>244</v>
      </c>
      <c r="FW12" s="307">
        <v>0.17</v>
      </c>
      <c r="FX12" s="307" t="s">
        <v>244</v>
      </c>
      <c r="FY12" s="307" t="s">
        <v>244</v>
      </c>
      <c r="FZ12" s="307">
        <v>0.17</v>
      </c>
      <c r="GA12" s="307" t="s">
        <v>244</v>
      </c>
      <c r="GB12" s="311"/>
      <c r="GC12" s="307" t="s">
        <v>244</v>
      </c>
      <c r="GD12" s="307">
        <v>0.16</v>
      </c>
      <c r="GE12" s="307" t="s">
        <v>244</v>
      </c>
      <c r="GF12" s="307" t="s">
        <v>244</v>
      </c>
      <c r="GG12" s="307">
        <v>0.16</v>
      </c>
      <c r="GH12" s="307" t="s">
        <v>244</v>
      </c>
      <c r="GI12" s="307" t="s">
        <v>244</v>
      </c>
      <c r="GJ12" s="307">
        <v>0.16</v>
      </c>
      <c r="GK12" s="307" t="s">
        <v>244</v>
      </c>
      <c r="GL12" s="307" t="s">
        <v>244</v>
      </c>
      <c r="GM12" s="307">
        <v>0.16</v>
      </c>
      <c r="GN12" s="307" t="s">
        <v>244</v>
      </c>
      <c r="GO12" s="307" t="s">
        <v>244</v>
      </c>
      <c r="GP12" s="307">
        <v>0.16</v>
      </c>
      <c r="GQ12" s="307" t="s">
        <v>244</v>
      </c>
      <c r="GR12" s="307" t="s">
        <v>244</v>
      </c>
      <c r="GS12" s="307">
        <v>0.16</v>
      </c>
      <c r="GT12" s="307" t="s">
        <v>244</v>
      </c>
      <c r="GU12" s="307" t="s">
        <v>244</v>
      </c>
      <c r="GV12" s="307">
        <v>0.16</v>
      </c>
      <c r="GW12" s="307" t="s">
        <v>244</v>
      </c>
      <c r="GX12" s="307" t="s">
        <v>244</v>
      </c>
      <c r="GY12" s="307">
        <v>0.16</v>
      </c>
      <c r="GZ12" s="307" t="s">
        <v>244</v>
      </c>
      <c r="HA12" s="307" t="s">
        <v>244</v>
      </c>
      <c r="HB12" s="307">
        <v>0.16</v>
      </c>
      <c r="HC12" s="307" t="s">
        <v>244</v>
      </c>
      <c r="HD12" s="307" t="s">
        <v>244</v>
      </c>
      <c r="HE12" s="307">
        <v>0.16</v>
      </c>
      <c r="HF12" s="307" t="s">
        <v>244</v>
      </c>
      <c r="HG12" s="312"/>
      <c r="HH12" s="307" t="s">
        <v>244</v>
      </c>
      <c r="HI12" s="307">
        <v>0.16</v>
      </c>
      <c r="HJ12" s="307" t="s">
        <v>244</v>
      </c>
      <c r="HK12" s="307" t="s">
        <v>244</v>
      </c>
      <c r="HL12" s="307">
        <v>0.16</v>
      </c>
      <c r="HM12" s="307" t="s">
        <v>244</v>
      </c>
      <c r="HN12" s="307" t="s">
        <v>244</v>
      </c>
      <c r="HO12" s="307">
        <v>0.16</v>
      </c>
      <c r="HP12" s="307" t="s">
        <v>244</v>
      </c>
      <c r="HQ12" s="307" t="s">
        <v>244</v>
      </c>
      <c r="HR12" s="307">
        <v>0.16</v>
      </c>
      <c r="HS12" s="307" t="s">
        <v>244</v>
      </c>
      <c r="HT12" s="307" t="s">
        <v>244</v>
      </c>
      <c r="HU12" s="307">
        <v>0.16</v>
      </c>
      <c r="HV12" s="307" t="s">
        <v>244</v>
      </c>
      <c r="HW12" s="307" t="s">
        <v>244</v>
      </c>
      <c r="HX12" s="307">
        <v>0.16</v>
      </c>
      <c r="HY12" s="307" t="s">
        <v>244</v>
      </c>
      <c r="HZ12" s="307" t="s">
        <v>244</v>
      </c>
      <c r="IA12" s="307">
        <v>0.16</v>
      </c>
      <c r="IB12" s="307" t="s">
        <v>244</v>
      </c>
      <c r="IC12" s="307" t="s">
        <v>244</v>
      </c>
      <c r="ID12" s="307">
        <v>0.16</v>
      </c>
      <c r="IE12" s="307" t="s">
        <v>244</v>
      </c>
      <c r="IF12" s="307" t="s">
        <v>244</v>
      </c>
      <c r="IG12" s="307">
        <v>0.16</v>
      </c>
      <c r="IH12" s="307" t="s">
        <v>244</v>
      </c>
      <c r="II12" s="307" t="s">
        <v>244</v>
      </c>
      <c r="IJ12" s="307">
        <v>0.16</v>
      </c>
      <c r="IK12" s="307" t="s">
        <v>244</v>
      </c>
      <c r="IL12" s="313"/>
      <c r="IM12" s="307" t="s">
        <v>244</v>
      </c>
      <c r="IN12" s="307">
        <v>0.16</v>
      </c>
      <c r="IO12" s="307" t="s">
        <v>244</v>
      </c>
      <c r="IP12" s="307" t="s">
        <v>244</v>
      </c>
      <c r="IQ12" s="307">
        <v>0.16</v>
      </c>
      <c r="IR12" s="307" t="s">
        <v>244</v>
      </c>
      <c r="IS12" s="307" t="s">
        <v>244</v>
      </c>
      <c r="IT12" s="307">
        <v>0.16</v>
      </c>
      <c r="IU12" s="307" t="s">
        <v>244</v>
      </c>
      <c r="IV12" s="307" t="s">
        <v>244</v>
      </c>
      <c r="IW12" s="307">
        <v>0.16</v>
      </c>
      <c r="IX12" s="307" t="s">
        <v>244</v>
      </c>
      <c r="IY12" s="307" t="s">
        <v>244</v>
      </c>
      <c r="IZ12" s="307">
        <v>0.16</v>
      </c>
      <c r="JA12" s="307" t="s">
        <v>244</v>
      </c>
      <c r="JB12" s="307" t="s">
        <v>244</v>
      </c>
      <c r="JC12" s="307">
        <v>0.16</v>
      </c>
      <c r="JD12" s="307" t="s">
        <v>244</v>
      </c>
      <c r="JE12" s="307" t="s">
        <v>244</v>
      </c>
      <c r="JF12" s="307">
        <v>0.16</v>
      </c>
      <c r="JG12" s="307" t="s">
        <v>244</v>
      </c>
      <c r="JH12" s="307" t="s">
        <v>244</v>
      </c>
      <c r="JI12" s="307">
        <v>0.16</v>
      </c>
      <c r="JJ12" s="307" t="s">
        <v>244</v>
      </c>
      <c r="JK12" s="307" t="s">
        <v>244</v>
      </c>
      <c r="JL12" s="307">
        <v>0.16</v>
      </c>
      <c r="JM12" s="307" t="s">
        <v>244</v>
      </c>
      <c r="JN12" s="307" t="s">
        <v>244</v>
      </c>
      <c r="JO12" s="307">
        <v>0.16</v>
      </c>
      <c r="JP12" s="307" t="s">
        <v>244</v>
      </c>
      <c r="JQ12" s="313"/>
      <c r="JR12" s="307" t="s">
        <v>244</v>
      </c>
      <c r="JS12" s="307">
        <v>0.16</v>
      </c>
      <c r="JT12" s="307" t="s">
        <v>244</v>
      </c>
      <c r="JU12" s="307" t="s">
        <v>244</v>
      </c>
      <c r="JV12" s="307">
        <v>0.16</v>
      </c>
      <c r="JW12" s="307" t="s">
        <v>244</v>
      </c>
      <c r="JX12" s="307" t="s">
        <v>244</v>
      </c>
      <c r="JY12" s="307">
        <v>0.16</v>
      </c>
      <c r="JZ12" s="307" t="s">
        <v>244</v>
      </c>
      <c r="KA12" s="307" t="s">
        <v>244</v>
      </c>
      <c r="KB12" s="307">
        <v>0.16</v>
      </c>
      <c r="KC12" s="307" t="s">
        <v>244</v>
      </c>
      <c r="KD12" s="307" t="s">
        <v>244</v>
      </c>
      <c r="KE12" s="307">
        <v>0.16</v>
      </c>
      <c r="KF12" s="307" t="s">
        <v>244</v>
      </c>
      <c r="KG12" s="307" t="s">
        <v>244</v>
      </c>
      <c r="KH12" s="307">
        <v>0.16</v>
      </c>
      <c r="KI12" s="307" t="s">
        <v>244</v>
      </c>
      <c r="KJ12" s="307" t="s">
        <v>244</v>
      </c>
      <c r="KK12" s="307">
        <v>0.16</v>
      </c>
      <c r="KL12" s="307" t="s">
        <v>244</v>
      </c>
      <c r="KM12" s="307" t="s">
        <v>244</v>
      </c>
      <c r="KN12" s="307">
        <v>0.16</v>
      </c>
      <c r="KO12" s="307" t="s">
        <v>244</v>
      </c>
      <c r="KP12" s="307" t="s">
        <v>244</v>
      </c>
      <c r="KQ12" s="307">
        <v>0.16</v>
      </c>
      <c r="KR12" s="307" t="s">
        <v>244</v>
      </c>
      <c r="KS12" s="307" t="s">
        <v>244</v>
      </c>
      <c r="KT12" s="307">
        <v>0.16</v>
      </c>
      <c r="KU12" s="307" t="s">
        <v>244</v>
      </c>
      <c r="KV12" s="313"/>
      <c r="KW12" s="290" t="s">
        <v>244</v>
      </c>
      <c r="KX12" s="314" t="s">
        <v>244</v>
      </c>
      <c r="KY12" s="290" t="s">
        <v>244</v>
      </c>
      <c r="KZ12" s="290" t="s">
        <v>244</v>
      </c>
      <c r="LA12" s="314" t="s">
        <v>244</v>
      </c>
      <c r="LB12" s="290" t="s">
        <v>244</v>
      </c>
      <c r="LC12" s="290" t="s">
        <v>244</v>
      </c>
      <c r="LD12" s="314" t="s">
        <v>244</v>
      </c>
      <c r="LE12" s="290" t="s">
        <v>244</v>
      </c>
      <c r="LF12" s="290" t="s">
        <v>244</v>
      </c>
      <c r="LG12" s="314" t="s">
        <v>244</v>
      </c>
      <c r="LH12" s="290" t="s">
        <v>244</v>
      </c>
      <c r="LI12" s="290" t="s">
        <v>244</v>
      </c>
      <c r="LJ12" s="314" t="s">
        <v>244</v>
      </c>
      <c r="LK12" s="290" t="s">
        <v>244</v>
      </c>
      <c r="LL12" s="290" t="s">
        <v>244</v>
      </c>
      <c r="LM12" s="314" t="s">
        <v>244</v>
      </c>
      <c r="LN12" s="290" t="s">
        <v>244</v>
      </c>
      <c r="LO12" s="290" t="s">
        <v>244</v>
      </c>
      <c r="LP12" s="314" t="s">
        <v>244</v>
      </c>
      <c r="LQ12" s="290" t="s">
        <v>244</v>
      </c>
      <c r="LR12" s="290" t="s">
        <v>244</v>
      </c>
      <c r="LS12" s="314" t="s">
        <v>244</v>
      </c>
      <c r="LT12" s="290" t="s">
        <v>244</v>
      </c>
      <c r="LU12" s="290" t="s">
        <v>244</v>
      </c>
      <c r="LV12" s="314" t="s">
        <v>244</v>
      </c>
      <c r="LW12" s="290" t="s">
        <v>244</v>
      </c>
      <c r="LX12" s="290" t="s">
        <v>244</v>
      </c>
      <c r="LY12" s="314" t="s">
        <v>244</v>
      </c>
      <c r="LZ12" s="290" t="s">
        <v>244</v>
      </c>
      <c r="MA12" s="290"/>
      <c r="MB12" s="290" t="s">
        <v>244</v>
      </c>
      <c r="MC12" s="290" t="s">
        <v>244</v>
      </c>
      <c r="MD12" s="290" t="s">
        <v>244</v>
      </c>
      <c r="ME12" s="290" t="s">
        <v>244</v>
      </c>
      <c r="MF12" s="290" t="s">
        <v>244</v>
      </c>
      <c r="MG12" s="290" t="s">
        <v>244</v>
      </c>
      <c r="MH12" s="290" t="s">
        <v>244</v>
      </c>
      <c r="MI12" s="290" t="s">
        <v>244</v>
      </c>
      <c r="MJ12" s="290" t="s">
        <v>244</v>
      </c>
      <c r="MK12" s="290" t="s">
        <v>244</v>
      </c>
      <c r="ML12" s="290" t="s">
        <v>244</v>
      </c>
      <c r="MM12" s="290" t="s">
        <v>244</v>
      </c>
      <c r="MN12" s="290" t="s">
        <v>244</v>
      </c>
      <c r="MO12" s="290" t="s">
        <v>244</v>
      </c>
      <c r="MP12" s="290" t="s">
        <v>244</v>
      </c>
      <c r="MQ12" s="290" t="s">
        <v>244</v>
      </c>
      <c r="MR12" s="290" t="s">
        <v>244</v>
      </c>
      <c r="MS12" s="290" t="s">
        <v>244</v>
      </c>
      <c r="MT12" s="290" t="s">
        <v>244</v>
      </c>
      <c r="MU12" s="290" t="s">
        <v>244</v>
      </c>
      <c r="MV12" s="290" t="s">
        <v>244</v>
      </c>
      <c r="MW12" s="290" t="s">
        <v>244</v>
      </c>
      <c r="MX12" s="290" t="s">
        <v>244</v>
      </c>
      <c r="MY12" s="290" t="s">
        <v>244</v>
      </c>
      <c r="MZ12" s="290" t="s">
        <v>244</v>
      </c>
      <c r="NA12" s="290" t="s">
        <v>244</v>
      </c>
      <c r="NB12" s="290" t="s">
        <v>244</v>
      </c>
      <c r="NC12" s="290" t="s">
        <v>244</v>
      </c>
      <c r="ND12" s="290" t="s">
        <v>244</v>
      </c>
      <c r="NE12" s="290" t="s">
        <v>244</v>
      </c>
      <c r="NF12" s="290"/>
      <c r="NG12" s="290" t="s">
        <v>244</v>
      </c>
      <c r="NH12" s="290" t="s">
        <v>244</v>
      </c>
      <c r="NI12" s="290" t="s">
        <v>244</v>
      </c>
      <c r="NJ12" s="290" t="s">
        <v>244</v>
      </c>
      <c r="NK12" s="290" t="s">
        <v>244</v>
      </c>
      <c r="NL12" s="290" t="s">
        <v>244</v>
      </c>
      <c r="NM12" s="290" t="s">
        <v>244</v>
      </c>
      <c r="NN12" s="290" t="s">
        <v>244</v>
      </c>
      <c r="NO12" s="290" t="s">
        <v>244</v>
      </c>
      <c r="NP12" s="290" t="s">
        <v>244</v>
      </c>
      <c r="NQ12" s="290" t="s">
        <v>244</v>
      </c>
      <c r="NR12" s="290" t="s">
        <v>244</v>
      </c>
      <c r="NS12" s="290" t="s">
        <v>244</v>
      </c>
      <c r="NT12" s="290" t="s">
        <v>244</v>
      </c>
      <c r="NU12" s="290" t="s">
        <v>244</v>
      </c>
      <c r="NV12" s="290" t="s">
        <v>244</v>
      </c>
      <c r="NW12" s="290" t="s">
        <v>244</v>
      </c>
      <c r="NX12" s="290" t="s">
        <v>244</v>
      </c>
      <c r="NY12" s="290" t="s">
        <v>244</v>
      </c>
      <c r="NZ12" s="290" t="s">
        <v>244</v>
      </c>
      <c r="OA12" s="290" t="s">
        <v>244</v>
      </c>
      <c r="OB12" s="290" t="s">
        <v>244</v>
      </c>
      <c r="OC12" s="290" t="s">
        <v>244</v>
      </c>
      <c r="OD12" s="290" t="s">
        <v>244</v>
      </c>
      <c r="OE12" s="290" t="s">
        <v>244</v>
      </c>
      <c r="OF12" s="290" t="s">
        <v>244</v>
      </c>
      <c r="OG12" s="290" t="s">
        <v>244</v>
      </c>
      <c r="OH12" s="290" t="s">
        <v>244</v>
      </c>
      <c r="OI12" s="290" t="s">
        <v>244</v>
      </c>
      <c r="OJ12" s="290" t="s">
        <v>244</v>
      </c>
      <c r="OK12" s="290"/>
      <c r="OL12" s="290" t="s">
        <v>244</v>
      </c>
      <c r="OM12" s="290" t="s">
        <v>244</v>
      </c>
      <c r="ON12" s="290" t="s">
        <v>244</v>
      </c>
      <c r="OO12" s="290" t="s">
        <v>244</v>
      </c>
      <c r="OP12" s="290" t="s">
        <v>244</v>
      </c>
      <c r="OQ12" s="290" t="s">
        <v>244</v>
      </c>
      <c r="OR12" s="290" t="s">
        <v>244</v>
      </c>
      <c r="OS12" s="290" t="s">
        <v>244</v>
      </c>
      <c r="OT12" s="290" t="s">
        <v>244</v>
      </c>
      <c r="OU12" s="290" t="s">
        <v>244</v>
      </c>
      <c r="OV12" s="290" t="s">
        <v>244</v>
      </c>
      <c r="OW12" s="290" t="s">
        <v>244</v>
      </c>
      <c r="OX12" s="290" t="s">
        <v>244</v>
      </c>
      <c r="OY12" s="290" t="s">
        <v>244</v>
      </c>
      <c r="OZ12" s="290" t="s">
        <v>244</v>
      </c>
      <c r="PA12" s="290" t="s">
        <v>244</v>
      </c>
      <c r="PB12" s="290" t="s">
        <v>244</v>
      </c>
      <c r="PC12" s="290" t="s">
        <v>244</v>
      </c>
      <c r="PD12" s="290" t="s">
        <v>244</v>
      </c>
      <c r="PE12" s="290" t="s">
        <v>244</v>
      </c>
      <c r="PF12" s="290" t="s">
        <v>244</v>
      </c>
      <c r="PG12" s="290" t="s">
        <v>244</v>
      </c>
      <c r="PH12" s="290" t="s">
        <v>244</v>
      </c>
      <c r="PI12" s="290" t="s">
        <v>244</v>
      </c>
      <c r="PJ12" s="290" t="s">
        <v>244</v>
      </c>
      <c r="PK12" s="290" t="s">
        <v>244</v>
      </c>
      <c r="PL12" s="290" t="s">
        <v>244</v>
      </c>
      <c r="PM12" s="290" t="s">
        <v>244</v>
      </c>
      <c r="PN12" s="290" t="s">
        <v>244</v>
      </c>
      <c r="PO12" s="290" t="s">
        <v>244</v>
      </c>
      <c r="PQ12" s="290" t="s">
        <v>244</v>
      </c>
      <c r="PR12" s="290" t="s">
        <v>244</v>
      </c>
      <c r="PS12" s="290" t="s">
        <v>244</v>
      </c>
      <c r="PT12" s="290" t="s">
        <v>244</v>
      </c>
      <c r="PU12" s="290" t="s">
        <v>244</v>
      </c>
      <c r="PV12" s="290" t="s">
        <v>244</v>
      </c>
      <c r="PW12" s="290" t="s">
        <v>244</v>
      </c>
      <c r="PX12" s="290" t="s">
        <v>244</v>
      </c>
      <c r="PY12" s="290" t="s">
        <v>244</v>
      </c>
      <c r="PZ12" s="290" t="s">
        <v>244</v>
      </c>
      <c r="QA12" s="290" t="s">
        <v>244</v>
      </c>
      <c r="QB12" s="290" t="s">
        <v>244</v>
      </c>
      <c r="QC12" s="290" t="s">
        <v>244</v>
      </c>
      <c r="QD12" s="290" t="s">
        <v>244</v>
      </c>
      <c r="QE12" s="290" t="s">
        <v>244</v>
      </c>
      <c r="QF12" s="290" t="s">
        <v>244</v>
      </c>
      <c r="QG12" s="290" t="s">
        <v>244</v>
      </c>
      <c r="QH12" s="290" t="s">
        <v>244</v>
      </c>
      <c r="QI12" s="290" t="s">
        <v>244</v>
      </c>
      <c r="QJ12" s="290" t="s">
        <v>244</v>
      </c>
      <c r="QK12" s="290" t="s">
        <v>244</v>
      </c>
      <c r="QL12" s="290" t="s">
        <v>244</v>
      </c>
      <c r="QM12" s="290" t="s">
        <v>244</v>
      </c>
      <c r="QN12" s="290" t="s">
        <v>244</v>
      </c>
      <c r="QO12" s="290" t="s">
        <v>244</v>
      </c>
      <c r="QP12" s="290" t="s">
        <v>244</v>
      </c>
      <c r="QQ12" s="290" t="s">
        <v>244</v>
      </c>
      <c r="QR12" s="290" t="s">
        <v>244</v>
      </c>
      <c r="QS12" s="290" t="s">
        <v>244</v>
      </c>
      <c r="QT12" s="290" t="s">
        <v>244</v>
      </c>
      <c r="QU12" s="290"/>
      <c r="QV12" s="290" t="s">
        <v>244</v>
      </c>
      <c r="QW12" s="290" t="s">
        <v>244</v>
      </c>
      <c r="QX12" s="290" t="s">
        <v>244</v>
      </c>
      <c r="QY12" s="290" t="s">
        <v>244</v>
      </c>
      <c r="QZ12" s="290" t="s">
        <v>244</v>
      </c>
      <c r="RA12" s="290" t="s">
        <v>244</v>
      </c>
      <c r="RB12" s="290" t="s">
        <v>244</v>
      </c>
      <c r="RC12" s="290" t="s">
        <v>244</v>
      </c>
      <c r="RD12" s="290" t="s">
        <v>244</v>
      </c>
      <c r="RE12" s="290" t="s">
        <v>244</v>
      </c>
      <c r="RF12" s="290" t="s">
        <v>244</v>
      </c>
      <c r="RG12" s="290" t="s">
        <v>244</v>
      </c>
      <c r="RH12" s="290" t="s">
        <v>244</v>
      </c>
      <c r="RI12" s="290" t="s">
        <v>244</v>
      </c>
      <c r="RJ12" s="290" t="s">
        <v>244</v>
      </c>
      <c r="RK12" s="290" t="s">
        <v>244</v>
      </c>
      <c r="RL12" s="290" t="s">
        <v>244</v>
      </c>
      <c r="RM12" s="290" t="s">
        <v>244</v>
      </c>
      <c r="RN12" s="290" t="s">
        <v>244</v>
      </c>
      <c r="RO12" s="290" t="s">
        <v>244</v>
      </c>
      <c r="RP12" s="290" t="s">
        <v>244</v>
      </c>
      <c r="RQ12" s="290" t="s">
        <v>244</v>
      </c>
      <c r="RR12" s="290" t="s">
        <v>244</v>
      </c>
      <c r="RS12" s="290" t="s">
        <v>244</v>
      </c>
      <c r="RT12" s="290" t="s">
        <v>244</v>
      </c>
      <c r="RU12" s="290" t="s">
        <v>244</v>
      </c>
      <c r="RV12" s="290" t="s">
        <v>244</v>
      </c>
      <c r="RW12" s="290" t="s">
        <v>244</v>
      </c>
      <c r="RX12" s="290" t="s">
        <v>244</v>
      </c>
      <c r="RY12" s="290" t="s">
        <v>244</v>
      </c>
      <c r="RZ12" s="290"/>
      <c r="SA12" s="290" t="s">
        <v>244</v>
      </c>
      <c r="SB12" s="290" t="s">
        <v>244</v>
      </c>
      <c r="SC12" s="290" t="s">
        <v>244</v>
      </c>
      <c r="SD12" s="290" t="s">
        <v>244</v>
      </c>
      <c r="SE12" s="290" t="s">
        <v>244</v>
      </c>
      <c r="SF12" s="290" t="s">
        <v>244</v>
      </c>
      <c r="SG12" s="290" t="s">
        <v>244</v>
      </c>
      <c r="SH12" s="290" t="s">
        <v>244</v>
      </c>
      <c r="SI12" s="290" t="s">
        <v>244</v>
      </c>
      <c r="SJ12" s="290" t="s">
        <v>244</v>
      </c>
      <c r="SK12" s="290" t="s">
        <v>244</v>
      </c>
      <c r="SL12" s="290" t="s">
        <v>244</v>
      </c>
      <c r="SM12" s="290" t="s">
        <v>244</v>
      </c>
      <c r="SN12" s="290" t="s">
        <v>244</v>
      </c>
      <c r="SO12" s="290" t="s">
        <v>244</v>
      </c>
      <c r="SP12" s="290" t="s">
        <v>244</v>
      </c>
      <c r="SQ12" s="290" t="s">
        <v>244</v>
      </c>
      <c r="SR12" s="290" t="s">
        <v>244</v>
      </c>
      <c r="SS12" s="290" t="s">
        <v>244</v>
      </c>
      <c r="ST12" s="290" t="s">
        <v>244</v>
      </c>
      <c r="SU12" s="290" t="s">
        <v>244</v>
      </c>
      <c r="SV12" s="290" t="s">
        <v>244</v>
      </c>
      <c r="SW12" s="290" t="s">
        <v>244</v>
      </c>
      <c r="SX12" s="290" t="s">
        <v>244</v>
      </c>
      <c r="SY12" s="290" t="s">
        <v>244</v>
      </c>
      <c r="SZ12" s="290" t="s">
        <v>244</v>
      </c>
      <c r="TA12" s="290" t="s">
        <v>244</v>
      </c>
      <c r="TB12" s="290" t="s">
        <v>244</v>
      </c>
      <c r="TC12" s="290" t="s">
        <v>244</v>
      </c>
      <c r="TD12" s="290" t="s">
        <v>244</v>
      </c>
      <c r="TE12" s="314" t="s">
        <v>244</v>
      </c>
      <c r="TF12" s="314" t="s">
        <v>244</v>
      </c>
      <c r="TG12" s="314" t="s">
        <v>244</v>
      </c>
      <c r="TH12" s="314" t="s">
        <v>244</v>
      </c>
      <c r="TI12" s="314" t="s">
        <v>244</v>
      </c>
      <c r="TJ12" s="314" t="s">
        <v>244</v>
      </c>
      <c r="TK12" s="314" t="s">
        <v>244</v>
      </c>
      <c r="TL12" s="314" t="s">
        <v>244</v>
      </c>
      <c r="TM12" s="314" t="s">
        <v>244</v>
      </c>
      <c r="TN12" s="314" t="s">
        <v>244</v>
      </c>
      <c r="TO12" s="314" t="s">
        <v>244</v>
      </c>
      <c r="TP12" s="314" t="s">
        <v>244</v>
      </c>
      <c r="TQ12" s="314" t="s">
        <v>244</v>
      </c>
      <c r="TR12" s="314" t="s">
        <v>244</v>
      </c>
      <c r="TS12" s="314" t="s">
        <v>244</v>
      </c>
      <c r="TT12" s="314" t="s">
        <v>244</v>
      </c>
      <c r="TU12" s="314" t="s">
        <v>244</v>
      </c>
      <c r="TV12" s="314" t="s">
        <v>244</v>
      </c>
      <c r="TW12" s="314" t="s">
        <v>244</v>
      </c>
      <c r="TX12" s="314" t="s">
        <v>244</v>
      </c>
      <c r="TY12" s="314" t="s">
        <v>244</v>
      </c>
      <c r="TZ12" s="314" t="s">
        <v>244</v>
      </c>
      <c r="UA12" s="314" t="s">
        <v>244</v>
      </c>
      <c r="UB12" s="314" t="s">
        <v>244</v>
      </c>
      <c r="UC12" s="314" t="s">
        <v>244</v>
      </c>
      <c r="UD12" s="314" t="s">
        <v>244</v>
      </c>
      <c r="UE12" s="314" t="s">
        <v>244</v>
      </c>
      <c r="UF12" s="314" t="s">
        <v>244</v>
      </c>
      <c r="UG12" s="314" t="s">
        <v>244</v>
      </c>
    </row>
    <row r="13" spans="1:553">
      <c r="A13" s="290">
        <v>8</v>
      </c>
      <c r="B13" s="290">
        <v>241</v>
      </c>
      <c r="C13" s="307" t="s">
        <v>244</v>
      </c>
      <c r="D13" s="307" t="s">
        <v>244</v>
      </c>
      <c r="E13" s="307" t="s">
        <v>244</v>
      </c>
      <c r="F13" s="307" t="s">
        <v>244</v>
      </c>
      <c r="G13" s="307" t="s">
        <v>244</v>
      </c>
      <c r="H13" s="307" t="s">
        <v>244</v>
      </c>
      <c r="I13" s="307" t="s">
        <v>244</v>
      </c>
      <c r="J13" s="307" t="s">
        <v>244</v>
      </c>
      <c r="K13" s="307" t="s">
        <v>244</v>
      </c>
      <c r="L13" s="307" t="s">
        <v>244</v>
      </c>
      <c r="M13" s="307" t="s">
        <v>244</v>
      </c>
      <c r="N13" s="307" t="s">
        <v>244</v>
      </c>
      <c r="O13" s="307" t="s">
        <v>244</v>
      </c>
      <c r="P13" s="307" t="s">
        <v>244</v>
      </c>
      <c r="Q13" s="307" t="s">
        <v>244</v>
      </c>
      <c r="R13" s="307" t="s">
        <v>244</v>
      </c>
      <c r="S13" s="307" t="s">
        <v>244</v>
      </c>
      <c r="T13" s="307" t="s">
        <v>244</v>
      </c>
      <c r="U13" s="307" t="s">
        <v>244</v>
      </c>
      <c r="V13" s="307" t="s">
        <v>244</v>
      </c>
      <c r="W13" s="307" t="s">
        <v>244</v>
      </c>
      <c r="X13" s="307" t="s">
        <v>244</v>
      </c>
      <c r="Y13" s="307" t="s">
        <v>244</v>
      </c>
      <c r="Z13" s="307" t="s">
        <v>244</v>
      </c>
      <c r="AA13" s="307" t="s">
        <v>244</v>
      </c>
      <c r="AB13" s="307" t="s">
        <v>244</v>
      </c>
      <c r="AC13" s="307" t="s">
        <v>244</v>
      </c>
      <c r="AD13" s="307" t="s">
        <v>244</v>
      </c>
      <c r="AE13" s="307" t="s">
        <v>244</v>
      </c>
      <c r="AF13" s="307" t="s">
        <v>244</v>
      </c>
      <c r="AG13" s="307" t="s">
        <v>244</v>
      </c>
      <c r="AH13" s="307" t="s">
        <v>244</v>
      </c>
      <c r="AI13" s="307" t="s">
        <v>244</v>
      </c>
      <c r="AJ13" s="307" t="s">
        <v>244</v>
      </c>
      <c r="AK13" s="307" t="s">
        <v>244</v>
      </c>
      <c r="AL13" s="307" t="s">
        <v>244</v>
      </c>
      <c r="AM13" s="307" t="s">
        <v>244</v>
      </c>
      <c r="AN13" s="307" t="s">
        <v>244</v>
      </c>
      <c r="AO13" s="307" t="s">
        <v>244</v>
      </c>
      <c r="AP13" s="307" t="s">
        <v>244</v>
      </c>
      <c r="AQ13" s="307" t="s">
        <v>244</v>
      </c>
      <c r="AR13" s="307" t="s">
        <v>244</v>
      </c>
      <c r="AS13" s="307" t="s">
        <v>244</v>
      </c>
      <c r="AT13" s="307" t="s">
        <v>244</v>
      </c>
      <c r="AU13" s="307" t="s">
        <v>244</v>
      </c>
      <c r="AV13" s="307" t="s">
        <v>244</v>
      </c>
      <c r="AW13" s="307" t="s">
        <v>244</v>
      </c>
      <c r="AX13" s="307" t="s">
        <v>244</v>
      </c>
      <c r="AY13" s="307" t="s">
        <v>244</v>
      </c>
      <c r="AZ13" s="307" t="s">
        <v>244</v>
      </c>
      <c r="BA13" s="307" t="s">
        <v>244</v>
      </c>
      <c r="BB13" s="307" t="s">
        <v>244</v>
      </c>
      <c r="BC13" s="307" t="s">
        <v>244</v>
      </c>
      <c r="BD13" s="307" t="s">
        <v>244</v>
      </c>
      <c r="BE13" s="307" t="s">
        <v>244</v>
      </c>
      <c r="BF13" s="307" t="s">
        <v>244</v>
      </c>
      <c r="BG13" s="307" t="s">
        <v>244</v>
      </c>
      <c r="BH13" s="307"/>
      <c r="BI13" s="307" t="s">
        <v>244</v>
      </c>
      <c r="BJ13" s="307" t="s">
        <v>244</v>
      </c>
      <c r="BK13" s="307" t="s">
        <v>244</v>
      </c>
      <c r="BL13" s="307" t="s">
        <v>244</v>
      </c>
      <c r="BM13" s="307" t="s">
        <v>244</v>
      </c>
      <c r="BN13" s="307" t="s">
        <v>244</v>
      </c>
      <c r="BO13" s="307" t="s">
        <v>244</v>
      </c>
      <c r="BP13" s="307" t="s">
        <v>244</v>
      </c>
      <c r="BQ13" s="307" t="s">
        <v>244</v>
      </c>
      <c r="BR13" s="307" t="s">
        <v>244</v>
      </c>
      <c r="BS13" s="307" t="s">
        <v>244</v>
      </c>
      <c r="BT13" s="307" t="s">
        <v>244</v>
      </c>
      <c r="BU13" s="307" t="s">
        <v>244</v>
      </c>
      <c r="BV13" s="307" t="s">
        <v>244</v>
      </c>
      <c r="BW13" s="307" t="s">
        <v>244</v>
      </c>
      <c r="BX13" s="307" t="s">
        <v>244</v>
      </c>
      <c r="BY13" s="307" t="s">
        <v>244</v>
      </c>
      <c r="BZ13" s="307" t="s">
        <v>244</v>
      </c>
      <c r="CA13" s="307" t="s">
        <v>244</v>
      </c>
      <c r="CB13" s="307" t="s">
        <v>244</v>
      </c>
      <c r="CC13" s="307" t="s">
        <v>244</v>
      </c>
      <c r="CD13" s="307" t="s">
        <v>244</v>
      </c>
      <c r="CE13" s="307" t="s">
        <v>244</v>
      </c>
      <c r="CF13" s="307" t="s">
        <v>244</v>
      </c>
      <c r="CG13" s="307" t="s">
        <v>244</v>
      </c>
      <c r="CH13" s="307" t="s">
        <v>244</v>
      </c>
      <c r="CI13" s="307" t="s">
        <v>244</v>
      </c>
      <c r="CJ13" s="307" t="s">
        <v>244</v>
      </c>
      <c r="CK13" s="307" t="s">
        <v>244</v>
      </c>
      <c r="CL13" s="307" t="s">
        <v>244</v>
      </c>
      <c r="CM13" s="290"/>
      <c r="CN13" s="307" t="s">
        <v>244</v>
      </c>
      <c r="CO13" s="307" t="s">
        <v>244</v>
      </c>
      <c r="CP13" s="307" t="s">
        <v>244</v>
      </c>
      <c r="CQ13" s="307" t="s">
        <v>244</v>
      </c>
      <c r="CR13" s="307" t="s">
        <v>244</v>
      </c>
      <c r="CS13" s="307" t="s">
        <v>244</v>
      </c>
      <c r="CT13" s="307" t="s">
        <v>244</v>
      </c>
      <c r="CU13" s="307" t="s">
        <v>244</v>
      </c>
      <c r="CV13" s="307" t="s">
        <v>244</v>
      </c>
      <c r="CW13" s="307" t="s">
        <v>244</v>
      </c>
      <c r="CX13" s="307" t="s">
        <v>244</v>
      </c>
      <c r="CY13" s="307" t="s">
        <v>244</v>
      </c>
      <c r="CZ13" s="307" t="s">
        <v>244</v>
      </c>
      <c r="DA13" s="307" t="s">
        <v>244</v>
      </c>
      <c r="DB13" s="307" t="s">
        <v>244</v>
      </c>
      <c r="DC13" s="307" t="s">
        <v>244</v>
      </c>
      <c r="DD13" s="307" t="s">
        <v>244</v>
      </c>
      <c r="DE13" s="307" t="s">
        <v>244</v>
      </c>
      <c r="DF13" s="307" t="s">
        <v>244</v>
      </c>
      <c r="DG13" s="307" t="s">
        <v>244</v>
      </c>
      <c r="DH13" s="307" t="s">
        <v>244</v>
      </c>
      <c r="DI13" s="307" t="s">
        <v>244</v>
      </c>
      <c r="DJ13" s="307" t="s">
        <v>244</v>
      </c>
      <c r="DK13" s="307" t="s">
        <v>244</v>
      </c>
      <c r="DL13" s="307" t="s">
        <v>244</v>
      </c>
      <c r="DM13" s="307" t="s">
        <v>244</v>
      </c>
      <c r="DN13" s="307" t="s">
        <v>244</v>
      </c>
      <c r="DO13" s="307" t="s">
        <v>244</v>
      </c>
      <c r="DP13" s="307" t="s">
        <v>244</v>
      </c>
      <c r="DQ13" s="307" t="s">
        <v>244</v>
      </c>
      <c r="DR13" s="290"/>
      <c r="DS13" s="307" t="s">
        <v>244</v>
      </c>
      <c r="DT13" s="307" t="s">
        <v>244</v>
      </c>
      <c r="DU13" s="307" t="s">
        <v>244</v>
      </c>
      <c r="DV13" s="307" t="s">
        <v>244</v>
      </c>
      <c r="DW13" s="307" t="s">
        <v>244</v>
      </c>
      <c r="DX13" s="307" t="s">
        <v>244</v>
      </c>
      <c r="DY13" s="307" t="s">
        <v>244</v>
      </c>
      <c r="DZ13" s="307" t="s">
        <v>244</v>
      </c>
      <c r="EA13" s="307" t="s">
        <v>244</v>
      </c>
      <c r="EB13" s="307" t="s">
        <v>244</v>
      </c>
      <c r="EC13" s="307" t="s">
        <v>244</v>
      </c>
      <c r="ED13" s="307" t="s">
        <v>244</v>
      </c>
      <c r="EE13" s="307" t="s">
        <v>244</v>
      </c>
      <c r="EF13" s="307" t="s">
        <v>244</v>
      </c>
      <c r="EG13" s="307" t="s">
        <v>244</v>
      </c>
      <c r="EH13" s="307" t="s">
        <v>244</v>
      </c>
      <c r="EI13" s="307" t="s">
        <v>244</v>
      </c>
      <c r="EJ13" s="307" t="s">
        <v>244</v>
      </c>
      <c r="EK13" s="307" t="s">
        <v>244</v>
      </c>
      <c r="EL13" s="307" t="s">
        <v>244</v>
      </c>
      <c r="EM13" s="307" t="s">
        <v>244</v>
      </c>
      <c r="EN13" s="307" t="s">
        <v>244</v>
      </c>
      <c r="EO13" s="307" t="s">
        <v>244</v>
      </c>
      <c r="EP13" s="307" t="s">
        <v>244</v>
      </c>
      <c r="EQ13" s="307" t="s">
        <v>244</v>
      </c>
      <c r="ER13" s="307" t="s">
        <v>244</v>
      </c>
      <c r="ES13" s="307" t="s">
        <v>244</v>
      </c>
      <c r="ET13" s="307" t="s">
        <v>244</v>
      </c>
      <c r="EU13" s="307" t="s">
        <v>244</v>
      </c>
      <c r="EV13" s="307" t="s">
        <v>244</v>
      </c>
      <c r="EW13" s="290"/>
      <c r="EX13" s="307" t="s">
        <v>244</v>
      </c>
      <c r="EY13" s="307" t="s">
        <v>244</v>
      </c>
      <c r="EZ13" s="307" t="s">
        <v>244</v>
      </c>
      <c r="FA13" s="307" t="s">
        <v>244</v>
      </c>
      <c r="FB13" s="307" t="s">
        <v>244</v>
      </c>
      <c r="FC13" s="307" t="s">
        <v>244</v>
      </c>
      <c r="FD13" s="307" t="s">
        <v>244</v>
      </c>
      <c r="FE13" s="307" t="s">
        <v>244</v>
      </c>
      <c r="FF13" s="307" t="s">
        <v>244</v>
      </c>
      <c r="FG13" s="307" t="s">
        <v>244</v>
      </c>
      <c r="FH13" s="307" t="s">
        <v>244</v>
      </c>
      <c r="FI13" s="307" t="s">
        <v>244</v>
      </c>
      <c r="FJ13" s="307" t="s">
        <v>244</v>
      </c>
      <c r="FK13" s="307" t="s">
        <v>244</v>
      </c>
      <c r="FL13" s="307" t="s">
        <v>244</v>
      </c>
      <c r="FM13" s="307" t="s">
        <v>244</v>
      </c>
      <c r="FN13" s="307" t="s">
        <v>244</v>
      </c>
      <c r="FO13" s="307" t="s">
        <v>244</v>
      </c>
      <c r="FP13" s="307" t="s">
        <v>244</v>
      </c>
      <c r="FQ13" s="307" t="s">
        <v>244</v>
      </c>
      <c r="FR13" s="307" t="s">
        <v>244</v>
      </c>
      <c r="FS13" s="307" t="s">
        <v>244</v>
      </c>
      <c r="FT13" s="307" t="s">
        <v>244</v>
      </c>
      <c r="FU13" s="307" t="s">
        <v>244</v>
      </c>
      <c r="FV13" s="307" t="s">
        <v>244</v>
      </c>
      <c r="FW13" s="307" t="s">
        <v>244</v>
      </c>
      <c r="FX13" s="307" t="s">
        <v>244</v>
      </c>
      <c r="FY13" s="307" t="s">
        <v>244</v>
      </c>
      <c r="FZ13" s="307" t="s">
        <v>244</v>
      </c>
      <c r="GA13" s="307" t="s">
        <v>244</v>
      </c>
      <c r="GB13" s="290"/>
      <c r="GC13" s="307" t="s">
        <v>244</v>
      </c>
      <c r="GD13" s="307" t="s">
        <v>244</v>
      </c>
      <c r="GE13" s="307" t="s">
        <v>244</v>
      </c>
      <c r="GF13" s="307" t="s">
        <v>244</v>
      </c>
      <c r="GG13" s="307" t="s">
        <v>244</v>
      </c>
      <c r="GH13" s="307" t="s">
        <v>244</v>
      </c>
      <c r="GI13" s="307" t="s">
        <v>244</v>
      </c>
      <c r="GJ13" s="307" t="s">
        <v>244</v>
      </c>
      <c r="GK13" s="307" t="s">
        <v>244</v>
      </c>
      <c r="GL13" s="307" t="s">
        <v>244</v>
      </c>
      <c r="GM13" s="307" t="s">
        <v>244</v>
      </c>
      <c r="GN13" s="307" t="s">
        <v>244</v>
      </c>
      <c r="GO13" s="307" t="s">
        <v>244</v>
      </c>
      <c r="GP13" s="307" t="s">
        <v>244</v>
      </c>
      <c r="GQ13" s="307" t="s">
        <v>244</v>
      </c>
      <c r="GR13" s="307" t="s">
        <v>244</v>
      </c>
      <c r="GS13" s="307" t="s">
        <v>244</v>
      </c>
      <c r="GT13" s="307" t="s">
        <v>244</v>
      </c>
      <c r="GU13" s="307" t="s">
        <v>244</v>
      </c>
      <c r="GV13" s="307" t="s">
        <v>244</v>
      </c>
      <c r="GW13" s="307" t="s">
        <v>244</v>
      </c>
      <c r="GX13" s="307" t="s">
        <v>244</v>
      </c>
      <c r="GY13" s="307" t="s">
        <v>244</v>
      </c>
      <c r="GZ13" s="307" t="s">
        <v>244</v>
      </c>
      <c r="HA13" s="307" t="s">
        <v>244</v>
      </c>
      <c r="HB13" s="307" t="s">
        <v>244</v>
      </c>
      <c r="HC13" s="307" t="s">
        <v>244</v>
      </c>
      <c r="HD13" s="307" t="s">
        <v>244</v>
      </c>
      <c r="HE13" s="307" t="s">
        <v>244</v>
      </c>
      <c r="HF13" s="307" t="s">
        <v>244</v>
      </c>
      <c r="HG13" s="290"/>
      <c r="HH13" s="307" t="s">
        <v>244</v>
      </c>
      <c r="HI13" s="307" t="s">
        <v>244</v>
      </c>
      <c r="HJ13" s="307" t="s">
        <v>244</v>
      </c>
      <c r="HK13" s="307" t="s">
        <v>244</v>
      </c>
      <c r="HL13" s="307" t="s">
        <v>244</v>
      </c>
      <c r="HM13" s="307" t="s">
        <v>244</v>
      </c>
      <c r="HN13" s="307" t="s">
        <v>244</v>
      </c>
      <c r="HO13" s="307" t="s">
        <v>244</v>
      </c>
      <c r="HP13" s="307" t="s">
        <v>244</v>
      </c>
      <c r="HQ13" s="307" t="s">
        <v>244</v>
      </c>
      <c r="HR13" s="307" t="s">
        <v>244</v>
      </c>
      <c r="HS13" s="307" t="s">
        <v>244</v>
      </c>
      <c r="HT13" s="307" t="s">
        <v>244</v>
      </c>
      <c r="HU13" s="307" t="s">
        <v>244</v>
      </c>
      <c r="HV13" s="307" t="s">
        <v>244</v>
      </c>
      <c r="HW13" s="307" t="s">
        <v>244</v>
      </c>
      <c r="HX13" s="307" t="s">
        <v>244</v>
      </c>
      <c r="HY13" s="307" t="s">
        <v>244</v>
      </c>
      <c r="HZ13" s="307" t="s">
        <v>244</v>
      </c>
      <c r="IA13" s="307" t="s">
        <v>244</v>
      </c>
      <c r="IB13" s="307" t="s">
        <v>244</v>
      </c>
      <c r="IC13" s="307" t="s">
        <v>244</v>
      </c>
      <c r="ID13" s="307" t="s">
        <v>244</v>
      </c>
      <c r="IE13" s="307" t="s">
        <v>244</v>
      </c>
      <c r="IF13" s="307" t="s">
        <v>244</v>
      </c>
      <c r="IG13" s="307" t="s">
        <v>244</v>
      </c>
      <c r="IH13" s="307" t="s">
        <v>244</v>
      </c>
      <c r="II13" s="307" t="s">
        <v>244</v>
      </c>
      <c r="IJ13" s="307" t="s">
        <v>244</v>
      </c>
      <c r="IK13" s="307" t="s">
        <v>244</v>
      </c>
      <c r="IL13" s="290"/>
      <c r="IM13" s="307" t="s">
        <v>244</v>
      </c>
      <c r="IN13" s="307" t="s">
        <v>244</v>
      </c>
      <c r="IO13" s="307" t="s">
        <v>244</v>
      </c>
      <c r="IP13" s="307" t="s">
        <v>244</v>
      </c>
      <c r="IQ13" s="307" t="s">
        <v>244</v>
      </c>
      <c r="IR13" s="307" t="s">
        <v>244</v>
      </c>
      <c r="IS13" s="307" t="s">
        <v>244</v>
      </c>
      <c r="IT13" s="307" t="s">
        <v>244</v>
      </c>
      <c r="IU13" s="307" t="s">
        <v>244</v>
      </c>
      <c r="IV13" s="307" t="s">
        <v>244</v>
      </c>
      <c r="IW13" s="307" t="s">
        <v>244</v>
      </c>
      <c r="IX13" s="307" t="s">
        <v>244</v>
      </c>
      <c r="IY13" s="307" t="s">
        <v>244</v>
      </c>
      <c r="IZ13" s="307" t="s">
        <v>244</v>
      </c>
      <c r="JA13" s="307" t="s">
        <v>244</v>
      </c>
      <c r="JB13" s="307" t="s">
        <v>244</v>
      </c>
      <c r="JC13" s="307" t="s">
        <v>244</v>
      </c>
      <c r="JD13" s="307" t="s">
        <v>244</v>
      </c>
      <c r="JE13" s="307" t="s">
        <v>244</v>
      </c>
      <c r="JF13" s="307" t="s">
        <v>244</v>
      </c>
      <c r="JG13" s="307" t="s">
        <v>244</v>
      </c>
      <c r="JH13" s="307" t="s">
        <v>244</v>
      </c>
      <c r="JI13" s="307" t="s">
        <v>244</v>
      </c>
      <c r="JJ13" s="307" t="s">
        <v>244</v>
      </c>
      <c r="JK13" s="307" t="s">
        <v>244</v>
      </c>
      <c r="JL13" s="307" t="s">
        <v>244</v>
      </c>
      <c r="JM13" s="307" t="s">
        <v>244</v>
      </c>
      <c r="JN13" s="307" t="s">
        <v>244</v>
      </c>
      <c r="JO13" s="307" t="s">
        <v>244</v>
      </c>
      <c r="JP13" s="307" t="s">
        <v>244</v>
      </c>
      <c r="JQ13" s="290"/>
      <c r="JR13" s="307" t="s">
        <v>244</v>
      </c>
      <c r="JS13" s="307" t="s">
        <v>244</v>
      </c>
      <c r="JT13" s="307" t="s">
        <v>244</v>
      </c>
      <c r="JU13" s="307" t="s">
        <v>244</v>
      </c>
      <c r="JV13" s="307" t="s">
        <v>244</v>
      </c>
      <c r="JW13" s="307" t="s">
        <v>244</v>
      </c>
      <c r="JX13" s="307" t="s">
        <v>244</v>
      </c>
      <c r="JY13" s="307" t="s">
        <v>244</v>
      </c>
      <c r="JZ13" s="307" t="s">
        <v>244</v>
      </c>
      <c r="KA13" s="307" t="s">
        <v>244</v>
      </c>
      <c r="KB13" s="307" t="s">
        <v>244</v>
      </c>
      <c r="KC13" s="307" t="s">
        <v>244</v>
      </c>
      <c r="KD13" s="307" t="s">
        <v>244</v>
      </c>
      <c r="KE13" s="307" t="s">
        <v>244</v>
      </c>
      <c r="KF13" s="307" t="s">
        <v>244</v>
      </c>
      <c r="KG13" s="307" t="s">
        <v>244</v>
      </c>
      <c r="KH13" s="307" t="s">
        <v>244</v>
      </c>
      <c r="KI13" s="307" t="s">
        <v>244</v>
      </c>
      <c r="KJ13" s="307" t="s">
        <v>244</v>
      </c>
      <c r="KK13" s="307" t="s">
        <v>244</v>
      </c>
      <c r="KL13" s="307" t="s">
        <v>244</v>
      </c>
      <c r="KM13" s="307" t="s">
        <v>244</v>
      </c>
      <c r="KN13" s="307" t="s">
        <v>244</v>
      </c>
      <c r="KO13" s="307" t="s">
        <v>244</v>
      </c>
      <c r="KP13" s="307" t="s">
        <v>244</v>
      </c>
      <c r="KQ13" s="307" t="s">
        <v>244</v>
      </c>
      <c r="KR13" s="307" t="s">
        <v>244</v>
      </c>
      <c r="KS13" s="307" t="s">
        <v>244</v>
      </c>
      <c r="KT13" s="307" t="s">
        <v>244</v>
      </c>
      <c r="KU13" s="307" t="s">
        <v>244</v>
      </c>
      <c r="KV13" s="290"/>
      <c r="KW13" s="290" t="s">
        <v>244</v>
      </c>
      <c r="KX13" s="314" t="s">
        <v>244</v>
      </c>
      <c r="KY13" s="290" t="s">
        <v>244</v>
      </c>
      <c r="KZ13" s="290" t="s">
        <v>244</v>
      </c>
      <c r="LA13" s="314" t="s">
        <v>244</v>
      </c>
      <c r="LB13" s="290" t="s">
        <v>244</v>
      </c>
      <c r="LC13" s="290" t="s">
        <v>244</v>
      </c>
      <c r="LD13" s="314" t="s">
        <v>244</v>
      </c>
      <c r="LE13" s="290" t="s">
        <v>244</v>
      </c>
      <c r="LF13" s="290" t="s">
        <v>244</v>
      </c>
      <c r="LG13" s="314" t="s">
        <v>244</v>
      </c>
      <c r="LH13" s="290" t="s">
        <v>244</v>
      </c>
      <c r="LI13" s="290" t="s">
        <v>244</v>
      </c>
      <c r="LJ13" s="314" t="s">
        <v>244</v>
      </c>
      <c r="LK13" s="290" t="s">
        <v>244</v>
      </c>
      <c r="LL13" s="290" t="s">
        <v>244</v>
      </c>
      <c r="LM13" s="314" t="s">
        <v>244</v>
      </c>
      <c r="LN13" s="290" t="s">
        <v>244</v>
      </c>
      <c r="LO13" s="290" t="s">
        <v>244</v>
      </c>
      <c r="LP13" s="314" t="s">
        <v>244</v>
      </c>
      <c r="LQ13" s="290" t="s">
        <v>244</v>
      </c>
      <c r="LR13" s="290" t="s">
        <v>244</v>
      </c>
      <c r="LS13" s="314" t="s">
        <v>244</v>
      </c>
      <c r="LT13" s="290" t="s">
        <v>244</v>
      </c>
      <c r="LU13" s="290" t="s">
        <v>244</v>
      </c>
      <c r="LV13" s="314" t="s">
        <v>244</v>
      </c>
      <c r="LW13" s="290" t="s">
        <v>244</v>
      </c>
      <c r="LX13" s="290" t="s">
        <v>244</v>
      </c>
      <c r="LY13" s="314" t="s">
        <v>244</v>
      </c>
      <c r="LZ13" s="290" t="s">
        <v>244</v>
      </c>
      <c r="MA13" s="290"/>
      <c r="MB13" s="290" t="s">
        <v>244</v>
      </c>
      <c r="MC13" s="290" t="s">
        <v>244</v>
      </c>
      <c r="MD13" s="290" t="s">
        <v>244</v>
      </c>
      <c r="ME13" s="290" t="s">
        <v>244</v>
      </c>
      <c r="MF13" s="290" t="s">
        <v>244</v>
      </c>
      <c r="MG13" s="290" t="s">
        <v>244</v>
      </c>
      <c r="MH13" s="290" t="s">
        <v>244</v>
      </c>
      <c r="MI13" s="290" t="s">
        <v>244</v>
      </c>
      <c r="MJ13" s="290" t="s">
        <v>244</v>
      </c>
      <c r="MK13" s="290" t="s">
        <v>244</v>
      </c>
      <c r="ML13" s="290" t="s">
        <v>244</v>
      </c>
      <c r="MM13" s="290" t="s">
        <v>244</v>
      </c>
      <c r="MN13" s="290" t="s">
        <v>244</v>
      </c>
      <c r="MO13" s="290" t="s">
        <v>244</v>
      </c>
      <c r="MP13" s="290" t="s">
        <v>244</v>
      </c>
      <c r="MQ13" s="290" t="s">
        <v>244</v>
      </c>
      <c r="MR13" s="290" t="s">
        <v>244</v>
      </c>
      <c r="MS13" s="290" t="s">
        <v>244</v>
      </c>
      <c r="MT13" s="290" t="s">
        <v>244</v>
      </c>
      <c r="MU13" s="290" t="s">
        <v>244</v>
      </c>
      <c r="MV13" s="290" t="s">
        <v>244</v>
      </c>
      <c r="MW13" s="290" t="s">
        <v>244</v>
      </c>
      <c r="MX13" s="290" t="s">
        <v>244</v>
      </c>
      <c r="MY13" s="290" t="s">
        <v>244</v>
      </c>
      <c r="MZ13" s="290" t="s">
        <v>244</v>
      </c>
      <c r="NA13" s="290" t="s">
        <v>244</v>
      </c>
      <c r="NB13" s="290" t="s">
        <v>244</v>
      </c>
      <c r="NC13" s="290" t="s">
        <v>244</v>
      </c>
      <c r="ND13" s="290" t="s">
        <v>244</v>
      </c>
      <c r="NE13" s="290" t="s">
        <v>244</v>
      </c>
      <c r="NF13" s="290"/>
      <c r="NG13" s="290" t="s">
        <v>244</v>
      </c>
      <c r="NH13" s="290" t="s">
        <v>244</v>
      </c>
      <c r="NI13" s="290" t="s">
        <v>244</v>
      </c>
      <c r="NJ13" s="290" t="s">
        <v>244</v>
      </c>
      <c r="NK13" s="290" t="s">
        <v>244</v>
      </c>
      <c r="NL13" s="290" t="s">
        <v>244</v>
      </c>
      <c r="NM13" s="290" t="s">
        <v>244</v>
      </c>
      <c r="NN13" s="290" t="s">
        <v>244</v>
      </c>
      <c r="NO13" s="290" t="s">
        <v>244</v>
      </c>
      <c r="NP13" s="290" t="s">
        <v>244</v>
      </c>
      <c r="NQ13" s="290" t="s">
        <v>244</v>
      </c>
      <c r="NR13" s="290" t="s">
        <v>244</v>
      </c>
      <c r="NS13" s="290" t="s">
        <v>244</v>
      </c>
      <c r="NT13" s="290" t="s">
        <v>244</v>
      </c>
      <c r="NU13" s="290" t="s">
        <v>244</v>
      </c>
      <c r="NV13" s="290" t="s">
        <v>244</v>
      </c>
      <c r="NW13" s="290" t="s">
        <v>244</v>
      </c>
      <c r="NX13" s="290" t="s">
        <v>244</v>
      </c>
      <c r="NY13" s="290" t="s">
        <v>244</v>
      </c>
      <c r="NZ13" s="290" t="s">
        <v>244</v>
      </c>
      <c r="OA13" s="290" t="s">
        <v>244</v>
      </c>
      <c r="OB13" s="290" t="s">
        <v>244</v>
      </c>
      <c r="OC13" s="290" t="s">
        <v>244</v>
      </c>
      <c r="OD13" s="290" t="s">
        <v>244</v>
      </c>
      <c r="OE13" s="290" t="s">
        <v>244</v>
      </c>
      <c r="OF13" s="290" t="s">
        <v>244</v>
      </c>
      <c r="OG13" s="290" t="s">
        <v>244</v>
      </c>
      <c r="OH13" s="290" t="s">
        <v>244</v>
      </c>
      <c r="OI13" s="290" t="s">
        <v>244</v>
      </c>
      <c r="OJ13" s="290" t="s">
        <v>244</v>
      </c>
      <c r="OK13" s="290"/>
      <c r="OL13" s="290" t="s">
        <v>244</v>
      </c>
      <c r="OM13" s="290" t="s">
        <v>244</v>
      </c>
      <c r="ON13" s="290" t="s">
        <v>244</v>
      </c>
      <c r="OO13" s="290" t="s">
        <v>244</v>
      </c>
      <c r="OP13" s="290" t="s">
        <v>244</v>
      </c>
      <c r="OQ13" s="290" t="s">
        <v>244</v>
      </c>
      <c r="OR13" s="290" t="s">
        <v>244</v>
      </c>
      <c r="OS13" s="290" t="s">
        <v>244</v>
      </c>
      <c r="OT13" s="290" t="s">
        <v>244</v>
      </c>
      <c r="OU13" s="290" t="s">
        <v>244</v>
      </c>
      <c r="OV13" s="290" t="s">
        <v>244</v>
      </c>
      <c r="OW13" s="290" t="s">
        <v>244</v>
      </c>
      <c r="OX13" s="290" t="s">
        <v>244</v>
      </c>
      <c r="OY13" s="290" t="s">
        <v>244</v>
      </c>
      <c r="OZ13" s="290" t="s">
        <v>244</v>
      </c>
      <c r="PA13" s="290" t="s">
        <v>244</v>
      </c>
      <c r="PB13" s="290" t="s">
        <v>244</v>
      </c>
      <c r="PC13" s="290" t="s">
        <v>244</v>
      </c>
      <c r="PD13" s="290" t="s">
        <v>244</v>
      </c>
      <c r="PE13" s="290" t="s">
        <v>244</v>
      </c>
      <c r="PF13" s="290" t="s">
        <v>244</v>
      </c>
      <c r="PG13" s="290" t="s">
        <v>244</v>
      </c>
      <c r="PH13" s="290" t="s">
        <v>244</v>
      </c>
      <c r="PI13" s="290" t="s">
        <v>244</v>
      </c>
      <c r="PJ13" s="290" t="s">
        <v>244</v>
      </c>
      <c r="PK13" s="290" t="s">
        <v>244</v>
      </c>
      <c r="PL13" s="290" t="s">
        <v>244</v>
      </c>
      <c r="PM13" s="290" t="s">
        <v>244</v>
      </c>
      <c r="PN13" s="290" t="s">
        <v>244</v>
      </c>
      <c r="PO13" s="290" t="s">
        <v>244</v>
      </c>
      <c r="PQ13" s="290" t="s">
        <v>244</v>
      </c>
      <c r="PR13" s="290" t="s">
        <v>244</v>
      </c>
      <c r="PS13" s="290" t="s">
        <v>244</v>
      </c>
      <c r="PT13" s="290" t="s">
        <v>244</v>
      </c>
      <c r="PU13" s="290" t="s">
        <v>244</v>
      </c>
      <c r="PV13" s="290" t="s">
        <v>244</v>
      </c>
      <c r="PW13" s="290" t="s">
        <v>244</v>
      </c>
      <c r="PX13" s="290" t="s">
        <v>244</v>
      </c>
      <c r="PY13" s="290" t="s">
        <v>244</v>
      </c>
      <c r="PZ13" s="290" t="s">
        <v>244</v>
      </c>
      <c r="QA13" s="290" t="s">
        <v>244</v>
      </c>
      <c r="QB13" s="290" t="s">
        <v>244</v>
      </c>
      <c r="QC13" s="290" t="s">
        <v>244</v>
      </c>
      <c r="QD13" s="290" t="s">
        <v>244</v>
      </c>
      <c r="QE13" s="290" t="s">
        <v>244</v>
      </c>
      <c r="QF13" s="290" t="s">
        <v>244</v>
      </c>
      <c r="QG13" s="290" t="s">
        <v>244</v>
      </c>
      <c r="QH13" s="290" t="s">
        <v>244</v>
      </c>
      <c r="QI13" s="290" t="s">
        <v>244</v>
      </c>
      <c r="QJ13" s="290" t="s">
        <v>244</v>
      </c>
      <c r="QK13" s="290" t="s">
        <v>244</v>
      </c>
      <c r="QL13" s="290" t="s">
        <v>244</v>
      </c>
      <c r="QM13" s="290" t="s">
        <v>244</v>
      </c>
      <c r="QN13" s="290" t="s">
        <v>244</v>
      </c>
      <c r="QO13" s="290" t="s">
        <v>244</v>
      </c>
      <c r="QP13" s="290" t="s">
        <v>244</v>
      </c>
      <c r="QQ13" s="290" t="s">
        <v>244</v>
      </c>
      <c r="QR13" s="290" t="s">
        <v>244</v>
      </c>
      <c r="QS13" s="290" t="s">
        <v>244</v>
      </c>
      <c r="QT13" s="290" t="s">
        <v>244</v>
      </c>
      <c r="QU13" s="290"/>
      <c r="QV13" s="290" t="s">
        <v>244</v>
      </c>
      <c r="QW13" s="290" t="s">
        <v>244</v>
      </c>
      <c r="QX13" s="290" t="s">
        <v>244</v>
      </c>
      <c r="QY13" s="290" t="s">
        <v>244</v>
      </c>
      <c r="QZ13" s="290" t="s">
        <v>244</v>
      </c>
      <c r="RA13" s="290" t="s">
        <v>244</v>
      </c>
      <c r="RB13" s="290" t="s">
        <v>244</v>
      </c>
      <c r="RC13" s="290" t="s">
        <v>244</v>
      </c>
      <c r="RD13" s="290" t="s">
        <v>244</v>
      </c>
      <c r="RE13" s="290" t="s">
        <v>244</v>
      </c>
      <c r="RF13" s="290" t="s">
        <v>244</v>
      </c>
      <c r="RG13" s="290" t="s">
        <v>244</v>
      </c>
      <c r="RH13" s="290" t="s">
        <v>244</v>
      </c>
      <c r="RI13" s="290" t="s">
        <v>244</v>
      </c>
      <c r="RJ13" s="290" t="s">
        <v>244</v>
      </c>
      <c r="RK13" s="290" t="s">
        <v>244</v>
      </c>
      <c r="RL13" s="290" t="s">
        <v>244</v>
      </c>
      <c r="RM13" s="290" t="s">
        <v>244</v>
      </c>
      <c r="RN13" s="290" t="s">
        <v>244</v>
      </c>
      <c r="RO13" s="290" t="s">
        <v>244</v>
      </c>
      <c r="RP13" s="290" t="s">
        <v>244</v>
      </c>
      <c r="RQ13" s="290" t="s">
        <v>244</v>
      </c>
      <c r="RR13" s="290" t="s">
        <v>244</v>
      </c>
      <c r="RS13" s="290" t="s">
        <v>244</v>
      </c>
      <c r="RT13" s="290" t="s">
        <v>244</v>
      </c>
      <c r="RU13" s="290" t="s">
        <v>244</v>
      </c>
      <c r="RV13" s="290" t="s">
        <v>244</v>
      </c>
      <c r="RW13" s="290" t="s">
        <v>244</v>
      </c>
      <c r="RX13" s="290" t="s">
        <v>244</v>
      </c>
      <c r="RY13" s="290" t="s">
        <v>244</v>
      </c>
      <c r="RZ13" s="290"/>
      <c r="SA13" s="290" t="s">
        <v>244</v>
      </c>
      <c r="SB13" s="290" t="s">
        <v>244</v>
      </c>
      <c r="SC13" s="290" t="s">
        <v>244</v>
      </c>
      <c r="SD13" s="290" t="s">
        <v>244</v>
      </c>
      <c r="SE13" s="290" t="s">
        <v>244</v>
      </c>
      <c r="SF13" s="290" t="s">
        <v>244</v>
      </c>
      <c r="SG13" s="290" t="s">
        <v>244</v>
      </c>
      <c r="SH13" s="290" t="s">
        <v>244</v>
      </c>
      <c r="SI13" s="290" t="s">
        <v>244</v>
      </c>
      <c r="SJ13" s="290" t="s">
        <v>244</v>
      </c>
      <c r="SK13" s="290" t="s">
        <v>244</v>
      </c>
      <c r="SL13" s="290" t="s">
        <v>244</v>
      </c>
      <c r="SM13" s="290" t="s">
        <v>244</v>
      </c>
      <c r="SN13" s="290" t="s">
        <v>244</v>
      </c>
      <c r="SO13" s="290" t="s">
        <v>244</v>
      </c>
      <c r="SP13" s="290" t="s">
        <v>244</v>
      </c>
      <c r="SQ13" s="290" t="s">
        <v>244</v>
      </c>
      <c r="SR13" s="290" t="s">
        <v>244</v>
      </c>
      <c r="SS13" s="290" t="s">
        <v>244</v>
      </c>
      <c r="ST13" s="290" t="s">
        <v>244</v>
      </c>
      <c r="SU13" s="290" t="s">
        <v>244</v>
      </c>
      <c r="SV13" s="290" t="s">
        <v>244</v>
      </c>
      <c r="SW13" s="290" t="s">
        <v>244</v>
      </c>
      <c r="SX13" s="290" t="s">
        <v>244</v>
      </c>
      <c r="SY13" s="290" t="s">
        <v>244</v>
      </c>
      <c r="SZ13" s="290" t="s">
        <v>244</v>
      </c>
      <c r="TA13" s="290" t="s">
        <v>244</v>
      </c>
      <c r="TB13" s="290" t="s">
        <v>244</v>
      </c>
      <c r="TC13" s="290" t="s">
        <v>244</v>
      </c>
      <c r="TD13" s="290" t="s">
        <v>244</v>
      </c>
      <c r="TE13" s="314" t="s">
        <v>244</v>
      </c>
      <c r="TF13" s="314" t="s">
        <v>244</v>
      </c>
      <c r="TG13" s="314" t="s">
        <v>244</v>
      </c>
      <c r="TH13" s="314" t="s">
        <v>244</v>
      </c>
      <c r="TI13" s="314" t="s">
        <v>244</v>
      </c>
      <c r="TJ13" s="314" t="s">
        <v>244</v>
      </c>
      <c r="TK13" s="314" t="s">
        <v>244</v>
      </c>
      <c r="TL13" s="314" t="s">
        <v>244</v>
      </c>
      <c r="TM13" s="314" t="s">
        <v>244</v>
      </c>
      <c r="TN13" s="314" t="s">
        <v>244</v>
      </c>
      <c r="TO13" s="314" t="s">
        <v>244</v>
      </c>
      <c r="TP13" s="314" t="s">
        <v>244</v>
      </c>
      <c r="TQ13" s="314" t="s">
        <v>244</v>
      </c>
      <c r="TR13" s="314" t="s">
        <v>244</v>
      </c>
      <c r="TS13" s="314" t="s">
        <v>244</v>
      </c>
      <c r="TT13" s="314" t="s">
        <v>244</v>
      </c>
      <c r="TU13" s="314" t="s">
        <v>244</v>
      </c>
      <c r="TV13" s="314" t="s">
        <v>244</v>
      </c>
      <c r="TW13" s="314" t="s">
        <v>244</v>
      </c>
      <c r="TX13" s="314" t="s">
        <v>244</v>
      </c>
      <c r="TY13" s="314" t="s">
        <v>244</v>
      </c>
      <c r="TZ13" s="314" t="s">
        <v>244</v>
      </c>
      <c r="UA13" s="314" t="s">
        <v>244</v>
      </c>
      <c r="UB13" s="314" t="s">
        <v>244</v>
      </c>
      <c r="UC13" s="314" t="s">
        <v>244</v>
      </c>
      <c r="UD13" s="314" t="s">
        <v>244</v>
      </c>
      <c r="UE13" s="314" t="s">
        <v>244</v>
      </c>
      <c r="UF13" s="314" t="s">
        <v>244</v>
      </c>
      <c r="UG13" s="314" t="s">
        <v>244</v>
      </c>
    </row>
    <row r="14" spans="1:553">
      <c r="TF14" s="289">
        <v>100</v>
      </c>
    </row>
    <row r="15" spans="1:553">
      <c r="A15" s="289" t="s">
        <v>464</v>
      </c>
      <c r="B15" s="289">
        <v>3</v>
      </c>
      <c r="CU15" s="326">
        <v>0.1</v>
      </c>
      <c r="TI15" s="289">
        <f>99*3+70*3</f>
        <v>507</v>
      </c>
    </row>
    <row r="16" spans="1:553" ht="12">
      <c r="A16" s="321">
        <f ca="1">TODAY()</f>
        <v>45971</v>
      </c>
      <c r="B16" s="289">
        <v>9</v>
      </c>
      <c r="CU16" s="327">
        <v>8.5</v>
      </c>
      <c r="TI16" s="289">
        <f>99-30</f>
        <v>69</v>
      </c>
    </row>
    <row r="17" spans="1:529" ht="12.6" thickBot="1">
      <c r="CU17" s="327">
        <v>12</v>
      </c>
      <c r="TI17" s="289">
        <f>99+69</f>
        <v>168</v>
      </c>
    </row>
    <row r="18" spans="1:529" ht="13.8" thickBot="1">
      <c r="A18" s="317" t="s">
        <v>55</v>
      </c>
      <c r="B18" s="287"/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  <c r="AO18" s="287"/>
      <c r="AP18" s="287"/>
      <c r="AQ18" s="287"/>
      <c r="AR18" s="287"/>
      <c r="AS18" s="287"/>
      <c r="AT18" s="287"/>
      <c r="AU18" s="287"/>
      <c r="AV18" s="287"/>
      <c r="AW18" s="287"/>
      <c r="AX18" s="287"/>
      <c r="AY18" s="287"/>
      <c r="AZ18" s="287"/>
      <c r="BA18" s="287"/>
      <c r="BB18" s="287"/>
      <c r="BC18" s="287"/>
      <c r="BD18" s="287"/>
      <c r="BE18" s="287"/>
      <c r="BF18" s="287"/>
      <c r="BG18" s="287"/>
      <c r="BH18" s="287"/>
      <c r="CU18" s="327">
        <v>14.99</v>
      </c>
      <c r="CY18" s="325">
        <v>1E-3</v>
      </c>
      <c r="TI18" s="289">
        <f>513/3</f>
        <v>171</v>
      </c>
    </row>
    <row r="19" spans="1:529" ht="14.4" thickTop="1" thickBot="1">
      <c r="A19" s="318" t="s">
        <v>327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  <c r="AJ19" s="287"/>
      <c r="AK19" s="287"/>
      <c r="AL19" s="287"/>
      <c r="AM19" s="287"/>
      <c r="AN19" s="287"/>
      <c r="AO19" s="287"/>
      <c r="AP19" s="287"/>
      <c r="AQ19" s="287"/>
      <c r="AR19" s="287"/>
      <c r="AS19" s="287"/>
      <c r="AT19" s="287"/>
      <c r="AU19" s="287"/>
      <c r="AV19" s="287"/>
      <c r="AW19" s="287"/>
      <c r="AX19" s="287"/>
      <c r="AY19" s="287"/>
      <c r="AZ19" s="287"/>
      <c r="BA19" s="287"/>
      <c r="BB19" s="287"/>
      <c r="BC19" s="287"/>
      <c r="BD19" s="287"/>
      <c r="BE19" s="287"/>
      <c r="BF19" s="287"/>
      <c r="BG19" s="287"/>
      <c r="BH19" s="287"/>
      <c r="BI19" s="194">
        <v>0.08</v>
      </c>
      <c r="CU19" s="327">
        <v>14.99</v>
      </c>
      <c r="CY19" s="325">
        <v>6.5000000000000002E-2</v>
      </c>
    </row>
    <row r="20" spans="1:529" ht="14.4" thickTop="1" thickBot="1">
      <c r="BI20" s="194">
        <v>0.09</v>
      </c>
      <c r="CU20" s="327">
        <v>14.99</v>
      </c>
      <c r="CW20" s="289">
        <v>100</v>
      </c>
      <c r="CY20" s="325">
        <v>0.105</v>
      </c>
    </row>
    <row r="21" spans="1:529" ht="14.4" thickTop="1" thickBot="1">
      <c r="BI21" s="194">
        <v>0.12</v>
      </c>
      <c r="CU21" s="327">
        <v>18</v>
      </c>
      <c r="CY21" s="325">
        <v>0.13500000000000001</v>
      </c>
    </row>
    <row r="22" spans="1:529" ht="14.4" thickTop="1" thickBot="1">
      <c r="BI22" s="194">
        <v>0.14499999999999999</v>
      </c>
      <c r="CY22" s="325">
        <v>0.16</v>
      </c>
    </row>
    <row r="23" spans="1:529" ht="14.4" thickTop="1" thickBot="1">
      <c r="BI23" s="194">
        <v>0.14499999999999999</v>
      </c>
      <c r="CY23" s="325">
        <v>0.16500000000000001</v>
      </c>
      <c r="HN23" s="319" t="s">
        <v>55</v>
      </c>
      <c r="HO23" s="319" t="s">
        <v>327</v>
      </c>
    </row>
    <row r="24" spans="1:529" ht="12" thickTop="1">
      <c r="HN24" s="319">
        <v>0.2</v>
      </c>
      <c r="HO24" s="319">
        <v>0.3</v>
      </c>
    </row>
    <row r="25" spans="1:529" ht="12">
      <c r="A25" s="291" t="s">
        <v>233</v>
      </c>
      <c r="B25" s="292" t="s">
        <v>57</v>
      </c>
      <c r="C25" s="298" t="s">
        <v>58</v>
      </c>
      <c r="D25" s="298" t="s">
        <v>59</v>
      </c>
      <c r="E25" s="291" t="s">
        <v>233</v>
      </c>
      <c r="F25" s="292" t="s">
        <v>57</v>
      </c>
      <c r="G25" s="298" t="s">
        <v>58</v>
      </c>
      <c r="H25" s="298" t="s">
        <v>59</v>
      </c>
      <c r="I25" s="291" t="s">
        <v>233</v>
      </c>
      <c r="J25" s="292" t="s">
        <v>57</v>
      </c>
      <c r="K25" s="298" t="s">
        <v>58</v>
      </c>
      <c r="L25" s="298" t="s">
        <v>59</v>
      </c>
      <c r="M25" s="291" t="s">
        <v>233</v>
      </c>
      <c r="N25" s="292" t="s">
        <v>57</v>
      </c>
      <c r="O25" s="298" t="s">
        <v>58</v>
      </c>
      <c r="P25" s="298" t="s">
        <v>59</v>
      </c>
      <c r="Q25" s="291" t="s">
        <v>233</v>
      </c>
      <c r="R25" s="292" t="s">
        <v>57</v>
      </c>
      <c r="S25" s="298" t="s">
        <v>58</v>
      </c>
      <c r="T25" s="298" t="s">
        <v>59</v>
      </c>
      <c r="U25" s="291" t="s">
        <v>233</v>
      </c>
      <c r="V25" s="292" t="s">
        <v>57</v>
      </c>
      <c r="W25" s="298" t="s">
        <v>58</v>
      </c>
      <c r="X25" s="298" t="s">
        <v>59</v>
      </c>
      <c r="Y25" s="291" t="s">
        <v>233</v>
      </c>
      <c r="Z25" s="292" t="s">
        <v>57</v>
      </c>
      <c r="AA25" s="298" t="s">
        <v>58</v>
      </c>
      <c r="AB25" s="298" t="s">
        <v>59</v>
      </c>
      <c r="CV25" s="320" t="s">
        <v>465</v>
      </c>
      <c r="CW25" s="320"/>
      <c r="CX25" s="320"/>
      <c r="CY25" s="320"/>
      <c r="CZ25" s="320"/>
      <c r="DA25" s="320"/>
      <c r="DB25" s="320"/>
      <c r="DC25" s="320"/>
      <c r="DD25" s="320"/>
      <c r="DE25" s="320"/>
      <c r="DF25" s="320"/>
      <c r="DG25" s="320"/>
      <c r="DH25" s="320"/>
      <c r="DI25" s="320"/>
      <c r="DJ25" s="320"/>
      <c r="DK25" s="320"/>
      <c r="DL25" s="320"/>
      <c r="DM25" s="320"/>
      <c r="DN25" s="320"/>
      <c r="DO25" s="320"/>
      <c r="DP25" s="320"/>
      <c r="DQ25" s="320"/>
      <c r="DR25" s="320"/>
      <c r="DS25" s="320"/>
      <c r="DT25" s="320"/>
      <c r="DU25" s="320"/>
      <c r="DV25" s="320"/>
      <c r="DW25" s="320"/>
      <c r="DX25" s="320"/>
      <c r="HN25" s="319">
        <v>0.3</v>
      </c>
      <c r="HO25" s="319">
        <v>0.5</v>
      </c>
    </row>
    <row r="26" spans="1:529" ht="104.4">
      <c r="A26" s="328" t="s">
        <v>466</v>
      </c>
      <c r="B26" s="305" t="str">
        <f t="shared" ref="B26" si="51">B25&amp;B24&amp;$A$1</f>
        <v>БЦКС подтверждением дохода</v>
      </c>
      <c r="C26" s="305" t="str">
        <f t="shared" ref="C26" si="52">C25&amp;C24&amp;$A$1</f>
        <v>АлтынС подтверждением дохода</v>
      </c>
      <c r="D26" s="305" t="str">
        <f t="shared" ref="D26" si="53">D25&amp;D24&amp;$A$1</f>
        <v>ФридомС подтверждением дохода</v>
      </c>
      <c r="E26" s="328" t="s">
        <v>467</v>
      </c>
      <c r="F26" s="305" t="str">
        <f t="shared" ref="F26" si="54">F25&amp;F24&amp;$A$1</f>
        <v>БЦКС подтверждением дохода</v>
      </c>
      <c r="G26" s="305" t="str">
        <f t="shared" ref="G26" si="55">G25&amp;G24&amp;$A$1</f>
        <v>АлтынС подтверждением дохода</v>
      </c>
      <c r="H26" s="305" t="str">
        <f t="shared" ref="H26" si="56">H25&amp;H24&amp;$A$1</f>
        <v>ФридомС подтверждением дохода</v>
      </c>
      <c r="I26" s="328" t="s">
        <v>468</v>
      </c>
      <c r="J26" s="305" t="str">
        <f t="shared" ref="J26" si="57">J25&amp;J24&amp;$A$1</f>
        <v>БЦКС подтверждением дохода</v>
      </c>
      <c r="K26" s="305" t="str">
        <f t="shared" ref="K26" si="58">K25&amp;K24&amp;$A$1</f>
        <v>АлтынС подтверждением дохода</v>
      </c>
      <c r="L26" s="305" t="str">
        <f t="shared" ref="L26" si="59">L25&amp;L24&amp;$A$1</f>
        <v>ФридомС подтверждением дохода</v>
      </c>
      <c r="M26" s="328" t="s">
        <v>469</v>
      </c>
      <c r="N26" s="305" t="str">
        <f t="shared" ref="N26" si="60">N25&amp;N24&amp;$A$1</f>
        <v>БЦКС подтверждением дохода</v>
      </c>
      <c r="O26" s="305" t="str">
        <f t="shared" ref="O26" si="61">O25&amp;O24&amp;$A$1</f>
        <v>АлтынС подтверждением дохода</v>
      </c>
      <c r="P26" s="305" t="str">
        <f t="shared" ref="P26" si="62">P25&amp;P24&amp;$A$1</f>
        <v>ФридомС подтверждением дохода</v>
      </c>
      <c r="Q26" s="328" t="s">
        <v>470</v>
      </c>
      <c r="R26" s="305" t="str">
        <f t="shared" ref="R26" si="63">R25&amp;R24&amp;$A$1</f>
        <v>БЦКС подтверждением дохода</v>
      </c>
      <c r="S26" s="305" t="str">
        <f t="shared" ref="S26" si="64">S25&amp;S24&amp;$A$1</f>
        <v>АлтынС подтверждением дохода</v>
      </c>
      <c r="T26" s="305" t="str">
        <f t="shared" ref="T26" si="65">T25&amp;T24&amp;$A$1</f>
        <v>ФридомС подтверждением дохода</v>
      </c>
      <c r="U26" s="328" t="s">
        <v>471</v>
      </c>
      <c r="V26" s="305" t="str">
        <f t="shared" ref="V26" si="66">V25&amp;V24&amp;$A$1</f>
        <v>БЦКС подтверждением дохода</v>
      </c>
      <c r="W26" s="305" t="str">
        <f t="shared" ref="W26" si="67">W25&amp;W24&amp;$A$1</f>
        <v>АлтынС подтверждением дохода</v>
      </c>
      <c r="X26" s="305" t="str">
        <f t="shared" ref="X26" si="68">X25&amp;X24&amp;$A$1</f>
        <v>ФридомС подтверждением дохода</v>
      </c>
      <c r="Y26" s="328" t="s">
        <v>472</v>
      </c>
      <c r="Z26" s="305" t="str">
        <f t="shared" ref="Z26" si="69">Z25&amp;Z24&amp;$A$1</f>
        <v>БЦКС подтверждением дохода</v>
      </c>
      <c r="AA26" s="305" t="str">
        <f t="shared" ref="AA26" si="70">AA25&amp;AA24&amp;$A$1</f>
        <v>АлтынС подтверждением дохода</v>
      </c>
      <c r="AB26" s="305" t="str">
        <f t="shared" ref="AB26" si="71">AB25&amp;AB24&amp;$A$1</f>
        <v>ФридомС подтверждением дохода</v>
      </c>
      <c r="CV26" s="320" t="s">
        <v>55</v>
      </c>
      <c r="CW26" s="320"/>
      <c r="CX26" s="320"/>
      <c r="CY26" s="320"/>
      <c r="CZ26" s="320"/>
      <c r="DA26" s="320"/>
      <c r="DB26" s="320"/>
      <c r="DC26" s="320"/>
      <c r="DD26" s="320"/>
      <c r="DE26" s="320"/>
      <c r="DF26" s="320"/>
      <c r="DG26" s="320"/>
      <c r="DH26" s="320"/>
      <c r="DI26" s="320"/>
      <c r="DJ26" s="320"/>
      <c r="DK26" s="320"/>
      <c r="DL26" s="320"/>
      <c r="DM26" s="320"/>
      <c r="DN26" s="320"/>
      <c r="DO26" s="320"/>
      <c r="DP26" s="320"/>
      <c r="DQ26" s="320"/>
      <c r="DR26" s="320"/>
      <c r="DS26" s="320"/>
      <c r="DT26" s="320"/>
      <c r="DU26" s="320"/>
      <c r="DV26" s="320"/>
      <c r="DW26" s="320"/>
      <c r="DX26" s="320"/>
      <c r="HN26" s="319">
        <v>0.4</v>
      </c>
      <c r="HO26" s="319"/>
    </row>
    <row r="27" spans="1:529" ht="12">
      <c r="A27" s="304"/>
      <c r="B27" s="304">
        <v>1</v>
      </c>
      <c r="C27" s="304">
        <v>2</v>
      </c>
      <c r="D27" s="304">
        <v>3</v>
      </c>
      <c r="E27" s="304"/>
      <c r="F27" s="304">
        <v>1</v>
      </c>
      <c r="G27" s="304">
        <v>2</v>
      </c>
      <c r="H27" s="304">
        <v>3</v>
      </c>
      <c r="I27" s="304"/>
      <c r="J27" s="304">
        <v>1</v>
      </c>
      <c r="K27" s="304">
        <v>2</v>
      </c>
      <c r="L27" s="304">
        <v>3</v>
      </c>
      <c r="M27" s="304"/>
      <c r="N27" s="304">
        <v>1</v>
      </c>
      <c r="O27" s="304">
        <v>2</v>
      </c>
      <c r="P27" s="304">
        <v>3</v>
      </c>
      <c r="Q27" s="304"/>
      <c r="R27" s="304">
        <v>1</v>
      </c>
      <c r="S27" s="304">
        <v>2</v>
      </c>
      <c r="T27" s="304">
        <v>3</v>
      </c>
      <c r="U27" s="304"/>
      <c r="V27" s="304">
        <v>1</v>
      </c>
      <c r="W27" s="304">
        <v>2</v>
      </c>
      <c r="X27" s="304">
        <v>3</v>
      </c>
      <c r="Y27" s="304"/>
      <c r="Z27" s="304">
        <v>1</v>
      </c>
      <c r="AA27" s="304">
        <v>2</v>
      </c>
      <c r="AB27" s="304">
        <v>3</v>
      </c>
      <c r="CV27" s="320" t="s">
        <v>327</v>
      </c>
      <c r="CW27" s="320"/>
      <c r="CX27" s="320"/>
      <c r="CY27" s="320"/>
      <c r="CZ27" s="320"/>
      <c r="DA27" s="320"/>
      <c r="DB27" s="320"/>
      <c r="DC27" s="320"/>
      <c r="DD27" s="320"/>
      <c r="DE27" s="320"/>
      <c r="DF27" s="320"/>
      <c r="DG27" s="320"/>
      <c r="DH27" s="320"/>
      <c r="DI27" s="320"/>
      <c r="DJ27" s="320"/>
      <c r="DK27" s="320"/>
      <c r="DL27" s="320"/>
      <c r="DM27" s="320"/>
      <c r="DN27" s="320"/>
      <c r="DO27" s="320"/>
      <c r="DP27" s="320"/>
      <c r="DQ27" s="320"/>
      <c r="DR27" s="320"/>
      <c r="DS27" s="320"/>
      <c r="DT27" s="320"/>
      <c r="DU27" s="320"/>
      <c r="DV27" s="320"/>
      <c r="DW27" s="320"/>
      <c r="DX27" s="320"/>
      <c r="HN27" s="319">
        <v>0.5</v>
      </c>
      <c r="HO27" s="319"/>
    </row>
    <row r="28" spans="1:529">
      <c r="A28" s="291">
        <v>12</v>
      </c>
      <c r="B28" s="307" t="s">
        <v>244</v>
      </c>
      <c r="C28" s="307">
        <v>0.05</v>
      </c>
      <c r="D28" s="307" t="s">
        <v>244</v>
      </c>
      <c r="E28" s="291">
        <v>12</v>
      </c>
      <c r="F28" s="307">
        <v>0.08</v>
      </c>
      <c r="G28" s="307">
        <v>1E-3</v>
      </c>
      <c r="H28" s="307">
        <v>1E-3</v>
      </c>
      <c r="I28" s="291">
        <v>12</v>
      </c>
      <c r="J28" s="307">
        <v>0.08</v>
      </c>
      <c r="K28" s="307">
        <v>1E-3</v>
      </c>
      <c r="L28" s="307">
        <v>1E-3</v>
      </c>
      <c r="M28" s="291">
        <v>12</v>
      </c>
      <c r="N28" s="307">
        <v>0.08</v>
      </c>
      <c r="O28" s="307">
        <v>1E-3</v>
      </c>
      <c r="P28" s="307">
        <v>1E-3</v>
      </c>
      <c r="Q28" s="291">
        <v>12</v>
      </c>
      <c r="R28" s="307">
        <v>0.06</v>
      </c>
      <c r="S28" s="307">
        <v>1E-3</v>
      </c>
      <c r="T28" s="307">
        <v>1E-3</v>
      </c>
      <c r="U28" s="291">
        <v>12</v>
      </c>
      <c r="V28" s="307">
        <v>0.06</v>
      </c>
      <c r="W28" s="307">
        <v>1E-3</v>
      </c>
      <c r="X28" s="307">
        <v>1E-3</v>
      </c>
      <c r="Y28" s="291">
        <v>12</v>
      </c>
      <c r="Z28" s="307">
        <v>0.05</v>
      </c>
      <c r="AA28" s="307">
        <v>1E-3</v>
      </c>
      <c r="AB28" s="307">
        <v>1E-3</v>
      </c>
      <c r="HN28" s="319">
        <v>0.6</v>
      </c>
      <c r="HO28" s="319"/>
    </row>
    <row r="29" spans="1:529">
      <c r="A29" s="291">
        <v>13</v>
      </c>
      <c r="B29" s="307" t="s">
        <v>244</v>
      </c>
      <c r="C29" s="307">
        <v>0.125</v>
      </c>
      <c r="D29" s="307" t="s">
        <v>244</v>
      </c>
      <c r="E29" s="291">
        <v>13</v>
      </c>
      <c r="F29" s="307">
        <v>0.09</v>
      </c>
      <c r="G29" s="307">
        <v>9.5000000000000001E-2</v>
      </c>
      <c r="H29" s="307">
        <v>0.08</v>
      </c>
      <c r="I29" s="291">
        <v>13</v>
      </c>
      <c r="J29" s="307">
        <v>0.09</v>
      </c>
      <c r="K29" s="307">
        <v>8.5000000000000006E-2</v>
      </c>
      <c r="L29" s="307">
        <v>6.5000000000000002E-2</v>
      </c>
      <c r="M29" s="291">
        <v>13</v>
      </c>
      <c r="N29" s="307">
        <v>0.09</v>
      </c>
      <c r="O29" s="307">
        <v>6.5000000000000002E-2</v>
      </c>
      <c r="P29" s="307">
        <v>4.4999999999999998E-2</v>
      </c>
      <c r="Q29" s="291">
        <v>13</v>
      </c>
      <c r="R29" s="307">
        <v>0.08</v>
      </c>
      <c r="S29" s="307">
        <v>2.9900000000000003E-2</v>
      </c>
      <c r="T29" s="307">
        <v>1.4999999999999999E-2</v>
      </c>
      <c r="U29" s="291">
        <v>13</v>
      </c>
      <c r="V29" s="307">
        <v>0.08</v>
      </c>
      <c r="W29" s="307">
        <v>1E-3</v>
      </c>
      <c r="X29" s="307">
        <v>1E-3</v>
      </c>
      <c r="Y29" s="291">
        <v>13</v>
      </c>
      <c r="Z29" s="307">
        <v>7.0000000000000007E-2</v>
      </c>
      <c r="AA29" s="307">
        <v>1E-3</v>
      </c>
      <c r="AB29" s="307">
        <v>1E-3</v>
      </c>
      <c r="HN29" s="319">
        <v>0.7</v>
      </c>
      <c r="HO29" s="319"/>
    </row>
    <row r="30" spans="1:529">
      <c r="A30" s="291">
        <v>25</v>
      </c>
      <c r="B30" s="307" t="s">
        <v>244</v>
      </c>
      <c r="C30" s="307">
        <v>0.155</v>
      </c>
      <c r="D30" s="307" t="s">
        <v>244</v>
      </c>
      <c r="E30" s="291">
        <v>25</v>
      </c>
      <c r="F30" s="307">
        <v>0.12</v>
      </c>
      <c r="G30" s="307">
        <v>0.12990000000000002</v>
      </c>
      <c r="H30" s="307">
        <v>0.115</v>
      </c>
      <c r="I30" s="291">
        <v>25</v>
      </c>
      <c r="J30" s="307">
        <v>0.12</v>
      </c>
      <c r="K30" s="307">
        <v>0.12</v>
      </c>
      <c r="L30" s="307">
        <v>0.105</v>
      </c>
      <c r="M30" s="291">
        <v>25</v>
      </c>
      <c r="N30" s="307">
        <v>0.12</v>
      </c>
      <c r="O30" s="307">
        <v>0.105</v>
      </c>
      <c r="P30" s="307">
        <v>9.5000000000000001E-2</v>
      </c>
      <c r="Q30" s="291">
        <v>25</v>
      </c>
      <c r="R30" s="307">
        <v>0.11</v>
      </c>
      <c r="S30" s="307">
        <v>0.08</v>
      </c>
      <c r="T30" s="307">
        <v>0.09</v>
      </c>
      <c r="U30" s="291">
        <v>25</v>
      </c>
      <c r="V30" s="307">
        <v>0.11</v>
      </c>
      <c r="W30" s="307">
        <v>0.05</v>
      </c>
      <c r="X30" s="307">
        <v>8.5000000000000006E-2</v>
      </c>
      <c r="Y30" s="291">
        <v>25</v>
      </c>
      <c r="Z30" s="307">
        <v>0.1</v>
      </c>
      <c r="AA30" s="307">
        <v>0.05</v>
      </c>
      <c r="AB30" s="307">
        <v>7.0000000000000007E-2</v>
      </c>
    </row>
    <row r="31" spans="1:529">
      <c r="A31" s="291">
        <v>37</v>
      </c>
      <c r="B31" s="307" t="s">
        <v>244</v>
      </c>
      <c r="C31" s="307">
        <v>0.17</v>
      </c>
      <c r="D31" s="307" t="s">
        <v>244</v>
      </c>
      <c r="E31" s="291">
        <v>37</v>
      </c>
      <c r="F31" s="307">
        <v>0.14499999999999999</v>
      </c>
      <c r="G31" s="307">
        <v>0.155</v>
      </c>
      <c r="H31" s="307">
        <v>0.14000000000000001</v>
      </c>
      <c r="I31" s="291">
        <v>37</v>
      </c>
      <c r="J31" s="307">
        <v>0.14499999999999999</v>
      </c>
      <c r="K31" s="307">
        <v>0.14990000000000001</v>
      </c>
      <c r="L31" s="307">
        <v>0.13500000000000001</v>
      </c>
      <c r="M31" s="291">
        <v>37</v>
      </c>
      <c r="N31" s="307">
        <v>0.14499999999999999</v>
      </c>
      <c r="O31" s="307">
        <v>0.1399</v>
      </c>
      <c r="P31" s="307">
        <v>0.13</v>
      </c>
      <c r="Q31" s="291">
        <v>37</v>
      </c>
      <c r="R31" s="307">
        <v>0.14000000000000001</v>
      </c>
      <c r="S31" s="307">
        <v>0.125</v>
      </c>
      <c r="T31" s="307">
        <v>0.125</v>
      </c>
      <c r="U31" s="291">
        <v>37</v>
      </c>
      <c r="V31" s="307">
        <v>0.14000000000000001</v>
      </c>
      <c r="W31" s="307">
        <v>0.105</v>
      </c>
      <c r="X31" s="307">
        <v>9.5000000000000001E-2</v>
      </c>
      <c r="Y31" s="291">
        <v>37</v>
      </c>
      <c r="Z31" s="307">
        <v>0.14000000000000001</v>
      </c>
      <c r="AA31" s="307">
        <v>0.105</v>
      </c>
      <c r="AB31" s="307">
        <v>0.08</v>
      </c>
    </row>
    <row r="32" spans="1:529">
      <c r="A32" s="291">
        <v>61</v>
      </c>
      <c r="B32" s="307" t="s">
        <v>244</v>
      </c>
      <c r="C32" s="307">
        <v>0.17</v>
      </c>
      <c r="D32" s="307" t="s">
        <v>244</v>
      </c>
      <c r="E32" s="291">
        <v>61</v>
      </c>
      <c r="F32" s="307">
        <v>0.14499999999999999</v>
      </c>
      <c r="G32" s="307">
        <v>0.155</v>
      </c>
      <c r="H32" s="307">
        <v>0.16500000000000001</v>
      </c>
      <c r="I32" s="291">
        <v>61</v>
      </c>
      <c r="J32" s="307">
        <v>0.14499999999999999</v>
      </c>
      <c r="K32" s="307">
        <v>0.14990000000000001</v>
      </c>
      <c r="L32" s="307">
        <v>0.16</v>
      </c>
      <c r="M32" s="291">
        <v>61</v>
      </c>
      <c r="N32" s="307">
        <v>0.14499999999999999</v>
      </c>
      <c r="O32" s="307">
        <v>0.1399</v>
      </c>
      <c r="P32" s="307">
        <v>0.155</v>
      </c>
      <c r="Q32" s="291">
        <v>61</v>
      </c>
      <c r="R32" s="307">
        <v>0.14000000000000001</v>
      </c>
      <c r="S32" s="307">
        <v>0.1399</v>
      </c>
      <c r="T32" s="307">
        <v>0.15</v>
      </c>
      <c r="U32" s="291">
        <v>61</v>
      </c>
      <c r="V32" s="307">
        <v>0.14000000000000001</v>
      </c>
      <c r="W32" s="307">
        <v>0.1399</v>
      </c>
      <c r="X32" s="307">
        <v>0.13</v>
      </c>
      <c r="Y32" s="291">
        <v>61</v>
      </c>
      <c r="Z32" s="307">
        <v>0.14000000000000001</v>
      </c>
      <c r="AA32" s="307">
        <v>0.1399</v>
      </c>
      <c r="AB32" s="307">
        <v>0.11</v>
      </c>
    </row>
    <row r="33" spans="1:318">
      <c r="A33" s="291">
        <v>121</v>
      </c>
      <c r="B33" s="307" t="s">
        <v>244</v>
      </c>
      <c r="C33" s="307">
        <v>0.17</v>
      </c>
      <c r="D33" s="307" t="s">
        <v>244</v>
      </c>
      <c r="E33" s="291">
        <v>121</v>
      </c>
      <c r="F33" s="307">
        <v>0.14499999999999999</v>
      </c>
      <c r="G33" s="307">
        <v>0.155</v>
      </c>
      <c r="H33" s="307">
        <v>0.17</v>
      </c>
      <c r="I33" s="291">
        <v>121</v>
      </c>
      <c r="J33" s="307">
        <v>0.14499999999999999</v>
      </c>
      <c r="K33" s="307">
        <v>0.14990000000000001</v>
      </c>
      <c r="L33" s="307">
        <v>0.16500000000000001</v>
      </c>
      <c r="M33" s="291">
        <v>121</v>
      </c>
      <c r="N33" s="307">
        <v>0.14499999999999999</v>
      </c>
      <c r="O33" s="307">
        <v>0.1399</v>
      </c>
      <c r="P33" s="307">
        <v>0.16</v>
      </c>
      <c r="Q33" s="291">
        <v>121</v>
      </c>
      <c r="R33" s="307">
        <v>0.14000000000000001</v>
      </c>
      <c r="S33" s="307">
        <v>0.1399</v>
      </c>
      <c r="T33" s="307">
        <v>0.155</v>
      </c>
      <c r="U33" s="291">
        <v>121</v>
      </c>
      <c r="V33" s="307">
        <v>0.14000000000000001</v>
      </c>
      <c r="W33" s="307">
        <v>0.1399</v>
      </c>
      <c r="X33" s="307">
        <v>0.14000000000000001</v>
      </c>
      <c r="Y33" s="291">
        <v>121</v>
      </c>
      <c r="Z33" s="307">
        <v>0.14000000000000001</v>
      </c>
      <c r="AA33" s="307">
        <v>0.1399</v>
      </c>
      <c r="AB33" s="307">
        <v>0.125</v>
      </c>
    </row>
    <row r="34" spans="1:318">
      <c r="A34" s="291">
        <v>181</v>
      </c>
      <c r="B34" s="307" t="s">
        <v>244</v>
      </c>
      <c r="C34" s="307">
        <v>0.19500000000000001</v>
      </c>
      <c r="D34" s="307" t="s">
        <v>244</v>
      </c>
      <c r="E34" s="291">
        <v>181</v>
      </c>
      <c r="F34" s="307" t="s">
        <v>244</v>
      </c>
      <c r="G34" s="307">
        <v>0.185</v>
      </c>
      <c r="H34" s="307" t="s">
        <v>244</v>
      </c>
      <c r="I34" s="291">
        <v>181</v>
      </c>
      <c r="J34" s="307" t="s">
        <v>244</v>
      </c>
      <c r="K34" s="307">
        <v>0.18</v>
      </c>
      <c r="L34" s="307" t="s">
        <v>244</v>
      </c>
      <c r="M34" s="291">
        <v>181</v>
      </c>
      <c r="N34" s="307" t="s">
        <v>244</v>
      </c>
      <c r="O34" s="307">
        <v>0.17499999999999999</v>
      </c>
      <c r="P34" s="307" t="s">
        <v>244</v>
      </c>
      <c r="Q34" s="291">
        <v>181</v>
      </c>
      <c r="R34" s="307" t="s">
        <v>244</v>
      </c>
      <c r="S34" s="307">
        <v>0.17</v>
      </c>
      <c r="T34" s="307" t="s">
        <v>244</v>
      </c>
      <c r="U34" s="291">
        <v>181</v>
      </c>
      <c r="V34" s="307" t="s">
        <v>244</v>
      </c>
      <c r="W34" s="307">
        <v>0.16</v>
      </c>
      <c r="X34" s="307" t="s">
        <v>244</v>
      </c>
      <c r="Y34" s="291">
        <v>181</v>
      </c>
      <c r="Z34" s="307" t="s">
        <v>244</v>
      </c>
      <c r="AA34" s="307">
        <v>0.16</v>
      </c>
      <c r="AB34" s="307" t="s">
        <v>244</v>
      </c>
    </row>
    <row r="35" spans="1:318">
      <c r="A35" s="290">
        <v>241</v>
      </c>
      <c r="B35" s="307" t="s">
        <v>244</v>
      </c>
      <c r="C35" s="307" t="s">
        <v>244</v>
      </c>
      <c r="D35" s="307" t="s">
        <v>244</v>
      </c>
      <c r="E35" s="290">
        <v>241</v>
      </c>
      <c r="F35" s="307" t="s">
        <v>244</v>
      </c>
      <c r="G35" s="307" t="s">
        <v>244</v>
      </c>
      <c r="H35" s="307" t="s">
        <v>244</v>
      </c>
      <c r="I35" s="290">
        <v>241</v>
      </c>
      <c r="J35" s="307" t="s">
        <v>244</v>
      </c>
      <c r="K35" s="307" t="s">
        <v>244</v>
      </c>
      <c r="L35" s="307" t="s">
        <v>244</v>
      </c>
      <c r="M35" s="290">
        <v>241</v>
      </c>
      <c r="N35" s="307" t="s">
        <v>244</v>
      </c>
      <c r="O35" s="307" t="s">
        <v>244</v>
      </c>
      <c r="P35" s="307" t="s">
        <v>244</v>
      </c>
      <c r="Q35" s="290">
        <v>241</v>
      </c>
      <c r="R35" s="307" t="s">
        <v>244</v>
      </c>
      <c r="S35" s="307" t="s">
        <v>244</v>
      </c>
      <c r="T35" s="307" t="s">
        <v>244</v>
      </c>
      <c r="U35" s="290">
        <v>241</v>
      </c>
      <c r="V35" s="307" t="s">
        <v>244</v>
      </c>
      <c r="W35" s="307" t="s">
        <v>244</v>
      </c>
      <c r="X35" s="307" t="s">
        <v>244</v>
      </c>
      <c r="Y35" s="290">
        <v>241</v>
      </c>
      <c r="Z35" s="307" t="s">
        <v>244</v>
      </c>
      <c r="AA35" s="307" t="s">
        <v>244</v>
      </c>
      <c r="AB35" s="307" t="s">
        <v>244</v>
      </c>
    </row>
    <row r="37" spans="1:318">
      <c r="A37" s="291" t="s">
        <v>233</v>
      </c>
      <c r="B37" s="292" t="s">
        <v>57</v>
      </c>
      <c r="C37" s="298" t="s">
        <v>58</v>
      </c>
      <c r="D37" s="298" t="s">
        <v>59</v>
      </c>
      <c r="E37" s="291" t="s">
        <v>233</v>
      </c>
      <c r="F37" s="292" t="s">
        <v>57</v>
      </c>
      <c r="G37" s="298" t="s">
        <v>58</v>
      </c>
      <c r="H37" s="298" t="s">
        <v>59</v>
      </c>
      <c r="I37" s="291" t="s">
        <v>233</v>
      </c>
      <c r="J37" s="292" t="s">
        <v>57</v>
      </c>
      <c r="K37" s="298" t="s">
        <v>58</v>
      </c>
      <c r="L37" s="298" t="s">
        <v>59</v>
      </c>
      <c r="M37" s="291" t="s">
        <v>233</v>
      </c>
      <c r="N37" s="292" t="s">
        <v>57</v>
      </c>
      <c r="O37" s="298" t="s">
        <v>58</v>
      </c>
      <c r="P37" s="298" t="s">
        <v>59</v>
      </c>
      <c r="Q37" s="291" t="s">
        <v>233</v>
      </c>
      <c r="R37" s="292" t="s">
        <v>57</v>
      </c>
      <c r="S37" s="298" t="s">
        <v>58</v>
      </c>
      <c r="T37" s="298" t="s">
        <v>59</v>
      </c>
      <c r="U37" s="291" t="s">
        <v>233</v>
      </c>
      <c r="V37" s="292" t="s">
        <v>57</v>
      </c>
      <c r="W37" s="298" t="s">
        <v>58</v>
      </c>
      <c r="X37" s="298" t="s">
        <v>59</v>
      </c>
      <c r="Y37" s="291" t="s">
        <v>233</v>
      </c>
      <c r="Z37" s="292" t="s">
        <v>57</v>
      </c>
      <c r="AA37" s="298" t="s">
        <v>58</v>
      </c>
      <c r="AB37" s="298" t="s">
        <v>59</v>
      </c>
      <c r="LF37" s="289" t="s">
        <v>473</v>
      </c>
    </row>
    <row r="38" spans="1:318" ht="69.599999999999994">
      <c r="A38" s="328" t="s">
        <v>468</v>
      </c>
      <c r="B38" s="305" t="str">
        <f>B37&amp;KW24&amp;$NN$1</f>
        <v>БЦКБез подтверждения дохода</v>
      </c>
      <c r="C38" s="305" t="str">
        <f>C37&amp;KX24&amp;$NN$1</f>
        <v>АлтынБез подтверждения дохода</v>
      </c>
      <c r="D38" s="305" t="str">
        <f>D37&amp;KY24&amp;$NN$1</f>
        <v>ФридомБез подтверждения дохода</v>
      </c>
      <c r="E38" s="328" t="s">
        <v>469</v>
      </c>
      <c r="F38" s="305" t="str">
        <f>F37&amp;LA24&amp;$NN$1</f>
        <v>БЦКБез подтверждения дохода</v>
      </c>
      <c r="G38" s="305" t="str">
        <f>G37&amp;LB24&amp;$NN$1</f>
        <v>АлтынБез подтверждения дохода</v>
      </c>
      <c r="H38" s="305" t="str">
        <f>H37&amp;LC24&amp;$NN$1</f>
        <v>ФридомБез подтверждения дохода</v>
      </c>
      <c r="I38" s="328" t="s">
        <v>470</v>
      </c>
      <c r="J38" s="305" t="str">
        <f>J37&amp;LE24&amp;$NN$1</f>
        <v>БЦКБез подтверждения дохода</v>
      </c>
      <c r="K38" s="305" t="str">
        <f>K37&amp;LF24&amp;$NN$1</f>
        <v>АлтынБез подтверждения дохода</v>
      </c>
      <c r="L38" s="305" t="str">
        <f>L37&amp;LG24&amp;$NN$1</f>
        <v>ФридомБез подтверждения дохода</v>
      </c>
      <c r="M38" s="328" t="s">
        <v>471</v>
      </c>
      <c r="N38" s="305" t="str">
        <f>N37&amp;LI24&amp;$NN$1</f>
        <v>БЦКБез подтверждения дохода</v>
      </c>
      <c r="O38" s="305" t="str">
        <f>O37&amp;LJ24&amp;$NN$1</f>
        <v>АлтынБез подтверждения дохода</v>
      </c>
      <c r="P38" s="305" t="str">
        <f>P37&amp;LK24&amp;$NN$1</f>
        <v>ФридомБез подтверждения дохода</v>
      </c>
      <c r="Q38" s="328" t="s">
        <v>474</v>
      </c>
      <c r="R38" s="305" t="str">
        <f>R37&amp;LM24&amp;$NN$1</f>
        <v>БЦКБез подтверждения дохода</v>
      </c>
      <c r="S38" s="305" t="str">
        <f>S37&amp;LN24&amp;$NN$1</f>
        <v>АлтынБез подтверждения дохода</v>
      </c>
      <c r="T38" s="305" t="str">
        <f>T37&amp;LO24&amp;$NN$1</f>
        <v>ФридомБез подтверждения дохода</v>
      </c>
      <c r="U38" s="328" t="s">
        <v>475</v>
      </c>
      <c r="V38" s="305" t="str">
        <f>V37&amp;LQ24&amp;$NN$1</f>
        <v>БЦКБез подтверждения дохода</v>
      </c>
      <c r="W38" s="305" t="str">
        <f>W37&amp;LR24&amp;$NN$1</f>
        <v>АлтынБез подтверждения дохода</v>
      </c>
      <c r="X38" s="305" t="str">
        <f>X37&amp;LS24&amp;$NN$1</f>
        <v>ФридомБез подтверждения дохода</v>
      </c>
      <c r="Y38" s="328" t="s">
        <v>476</v>
      </c>
      <c r="Z38" s="305" t="str">
        <f>Z37&amp;LU24&amp;$NN$1</f>
        <v>БЦКБез подтверждения дохода</v>
      </c>
      <c r="AA38" s="305" t="str">
        <f>AA37&amp;LV24&amp;$NN$1</f>
        <v>АлтынБез подтверждения дохода</v>
      </c>
      <c r="AB38" s="305" t="str">
        <f>AB37&amp;LW24&amp;$NN$1</f>
        <v>ФридомБез подтверждения дохода</v>
      </c>
      <c r="JY38" s="289">
        <v>100</v>
      </c>
      <c r="JZ38" s="325">
        <v>7.0000000000000007E-2</v>
      </c>
      <c r="KH38" s="325">
        <v>1E-3</v>
      </c>
    </row>
    <row r="39" spans="1:318" ht="13.2">
      <c r="A39" s="304"/>
      <c r="E39" s="304"/>
      <c r="I39" s="304"/>
      <c r="M39" s="304"/>
      <c r="Q39" s="304"/>
      <c r="U39" s="304"/>
      <c r="Y39" s="304"/>
      <c r="JZ39" s="325">
        <v>0.14499999999999999</v>
      </c>
      <c r="KH39" s="325">
        <v>3.5000000000000003E-2</v>
      </c>
    </row>
    <row r="40" spans="1:318" ht="13.2">
      <c r="A40" s="291">
        <v>12</v>
      </c>
      <c r="B40" s="314">
        <v>0.08</v>
      </c>
      <c r="C40" s="314">
        <v>7.0000000000000007E-2</v>
      </c>
      <c r="D40" s="290" t="s">
        <v>244</v>
      </c>
      <c r="E40" s="291">
        <v>12</v>
      </c>
      <c r="F40" s="314">
        <v>0.08</v>
      </c>
      <c r="G40" s="314">
        <v>7.0000000000000007E-2</v>
      </c>
      <c r="H40" s="314" t="s">
        <v>244</v>
      </c>
      <c r="I40" s="291">
        <v>12</v>
      </c>
      <c r="J40" s="314">
        <v>6.5000000000000002E-2</v>
      </c>
      <c r="K40" s="314">
        <v>1E-3</v>
      </c>
      <c r="L40" s="314">
        <v>1E-3</v>
      </c>
      <c r="M40" s="291">
        <v>12</v>
      </c>
      <c r="N40" s="314">
        <v>6.5000000000000002E-2</v>
      </c>
      <c r="O40" s="314">
        <v>1E-3</v>
      </c>
      <c r="P40" s="314">
        <v>1E-3</v>
      </c>
      <c r="Q40" s="291">
        <v>12</v>
      </c>
      <c r="R40" s="314">
        <v>6.5000000000000002E-2</v>
      </c>
      <c r="S40" s="314">
        <v>1E-3</v>
      </c>
      <c r="T40" s="314">
        <v>1E-3</v>
      </c>
      <c r="U40" s="291">
        <v>12</v>
      </c>
      <c r="V40" s="314">
        <v>6.5000000000000002E-2</v>
      </c>
      <c r="W40" s="314">
        <v>1E-3</v>
      </c>
      <c r="X40" s="314">
        <v>1E-3</v>
      </c>
      <c r="Y40" s="291">
        <v>12</v>
      </c>
      <c r="Z40" s="314">
        <v>6.5000000000000002E-2</v>
      </c>
      <c r="AA40" s="314">
        <v>1E-3</v>
      </c>
      <c r="AB40" s="314">
        <v>1E-3</v>
      </c>
      <c r="JZ40" s="325">
        <v>0.17499999999999999</v>
      </c>
      <c r="KH40" s="325">
        <v>8.5000000000000006E-2</v>
      </c>
    </row>
    <row r="41" spans="1:318" ht="13.2">
      <c r="A41" s="291">
        <v>13</v>
      </c>
      <c r="B41" s="314">
        <v>0.09</v>
      </c>
      <c r="C41" s="314">
        <v>0.14499999999999999</v>
      </c>
      <c r="D41" s="290" t="s">
        <v>244</v>
      </c>
      <c r="E41" s="291">
        <v>13</v>
      </c>
      <c r="F41" s="314">
        <v>0.09</v>
      </c>
      <c r="G41" s="314">
        <v>0.14499999999999999</v>
      </c>
      <c r="H41" s="314" t="s">
        <v>244</v>
      </c>
      <c r="I41" s="291">
        <v>13</v>
      </c>
      <c r="J41" s="314">
        <v>0.09</v>
      </c>
      <c r="K41" s="314">
        <v>3.5000000000000003E-2</v>
      </c>
      <c r="L41" s="314">
        <v>1.4999999999999999E-2</v>
      </c>
      <c r="M41" s="291">
        <v>13</v>
      </c>
      <c r="N41" s="314">
        <v>0.09</v>
      </c>
      <c r="O41" s="314">
        <v>3.5000000000000003E-2</v>
      </c>
      <c r="P41" s="314">
        <v>1E-3</v>
      </c>
      <c r="Q41" s="291">
        <v>13</v>
      </c>
      <c r="R41" s="314">
        <v>0.09</v>
      </c>
      <c r="S41" s="314">
        <v>3.5000000000000003E-2</v>
      </c>
      <c r="T41" s="314">
        <v>1E-3</v>
      </c>
      <c r="U41" s="291">
        <v>13</v>
      </c>
      <c r="V41" s="314">
        <v>0.09</v>
      </c>
      <c r="W41" s="314">
        <v>3.5000000000000003E-2</v>
      </c>
      <c r="X41" s="314">
        <v>1E-3</v>
      </c>
      <c r="Y41" s="291">
        <v>13</v>
      </c>
      <c r="Z41" s="314">
        <v>0.09</v>
      </c>
      <c r="AA41" s="314">
        <v>3.5000000000000003E-2</v>
      </c>
      <c r="AB41" s="314">
        <v>1E-3</v>
      </c>
      <c r="JZ41" s="325">
        <v>0.19</v>
      </c>
      <c r="KH41" s="325">
        <v>0.13500000000000001</v>
      </c>
    </row>
    <row r="42" spans="1:318" ht="13.2">
      <c r="A42" s="291">
        <v>25</v>
      </c>
      <c r="B42" s="314">
        <v>0.12</v>
      </c>
      <c r="C42" s="314">
        <v>0.17499999999999999</v>
      </c>
      <c r="D42" s="290" t="s">
        <v>244</v>
      </c>
      <c r="E42" s="291">
        <v>25</v>
      </c>
      <c r="F42" s="314">
        <v>0.12</v>
      </c>
      <c r="G42" s="314">
        <v>0.17499999999999999</v>
      </c>
      <c r="H42" s="314" t="s">
        <v>244</v>
      </c>
      <c r="I42" s="291">
        <v>25</v>
      </c>
      <c r="J42" s="314">
        <v>0.115</v>
      </c>
      <c r="K42" s="314">
        <v>8.5000000000000006E-2</v>
      </c>
      <c r="L42" s="314">
        <v>0.09</v>
      </c>
      <c r="M42" s="291">
        <v>25</v>
      </c>
      <c r="N42" s="314">
        <v>0.115</v>
      </c>
      <c r="O42" s="314">
        <v>8.5000000000000006E-2</v>
      </c>
      <c r="P42" s="314">
        <v>8.5000000000000006E-2</v>
      </c>
      <c r="Q42" s="291">
        <v>25</v>
      </c>
      <c r="R42" s="314">
        <v>0.115</v>
      </c>
      <c r="S42" s="314">
        <v>8.5000000000000006E-2</v>
      </c>
      <c r="T42" s="314">
        <v>7.0000000000000007E-2</v>
      </c>
      <c r="U42" s="291">
        <v>25</v>
      </c>
      <c r="V42" s="314">
        <v>0.115</v>
      </c>
      <c r="W42" s="314">
        <v>8.5000000000000006E-2</v>
      </c>
      <c r="X42" s="314">
        <v>7.0000000000000007E-2</v>
      </c>
      <c r="Y42" s="291">
        <v>25</v>
      </c>
      <c r="Z42" s="314">
        <v>0.115</v>
      </c>
      <c r="AA42" s="314">
        <v>8.5000000000000006E-2</v>
      </c>
      <c r="AB42" s="314">
        <v>7.0000000000000007E-2</v>
      </c>
      <c r="JZ42" s="325">
        <v>0.19</v>
      </c>
      <c r="KH42" s="325">
        <v>0.14499999999999999</v>
      </c>
    </row>
    <row r="43" spans="1:318" ht="13.2">
      <c r="A43" s="291">
        <v>37</v>
      </c>
      <c r="B43" s="314">
        <v>0.14499999999999999</v>
      </c>
      <c r="C43" s="314">
        <v>0.19</v>
      </c>
      <c r="D43" s="290" t="s">
        <v>244</v>
      </c>
      <c r="E43" s="291">
        <v>37</v>
      </c>
      <c r="F43" s="314">
        <v>0.14499999999999999</v>
      </c>
      <c r="G43" s="314">
        <v>0.19</v>
      </c>
      <c r="H43" s="314" t="s">
        <v>244</v>
      </c>
      <c r="I43" s="291">
        <v>37</v>
      </c>
      <c r="J43" s="314">
        <v>0.14499999999999999</v>
      </c>
      <c r="K43" s="314">
        <v>0.13500000000000001</v>
      </c>
      <c r="L43" s="314">
        <v>0.125</v>
      </c>
      <c r="M43" s="291">
        <v>37</v>
      </c>
      <c r="N43" s="314">
        <v>0.14499999999999999</v>
      </c>
      <c r="O43" s="314">
        <v>0.13500000000000001</v>
      </c>
      <c r="P43" s="314">
        <v>9.5000000000000001E-2</v>
      </c>
      <c r="Q43" s="291">
        <v>37</v>
      </c>
      <c r="R43" s="314">
        <v>0.14499999999999999</v>
      </c>
      <c r="S43" s="314">
        <v>0.13500000000000001</v>
      </c>
      <c r="T43" s="314">
        <v>0.08</v>
      </c>
      <c r="U43" s="291">
        <v>37</v>
      </c>
      <c r="V43" s="314">
        <v>0.14499999999999999</v>
      </c>
      <c r="W43" s="314">
        <v>0.13500000000000001</v>
      </c>
      <c r="X43" s="314">
        <v>0.08</v>
      </c>
      <c r="Y43" s="291">
        <v>37</v>
      </c>
      <c r="Z43" s="314">
        <v>0.14499999999999999</v>
      </c>
      <c r="AA43" s="314">
        <v>0.13500000000000001</v>
      </c>
      <c r="AB43" s="314">
        <v>0.08</v>
      </c>
      <c r="JZ43" s="325">
        <v>0.19</v>
      </c>
      <c r="KH43" s="325">
        <v>0.14499999999999999</v>
      </c>
    </row>
    <row r="44" spans="1:318" ht="13.2">
      <c r="A44" s="291">
        <v>61</v>
      </c>
      <c r="B44" s="314">
        <v>0.185</v>
      </c>
      <c r="C44" s="314">
        <v>0.19</v>
      </c>
      <c r="D44" s="290" t="s">
        <v>244</v>
      </c>
      <c r="E44" s="291">
        <v>61</v>
      </c>
      <c r="F44" s="314">
        <v>0.185</v>
      </c>
      <c r="G44" s="314">
        <v>0.19</v>
      </c>
      <c r="H44" s="314" t="s">
        <v>244</v>
      </c>
      <c r="I44" s="291">
        <v>61</v>
      </c>
      <c r="J44" s="314">
        <v>0.14499999999999999</v>
      </c>
      <c r="K44" s="314">
        <v>0.14499999999999999</v>
      </c>
      <c r="L44" s="314">
        <v>0.15</v>
      </c>
      <c r="M44" s="291">
        <v>61</v>
      </c>
      <c r="N44" s="314">
        <v>0.14499999999999999</v>
      </c>
      <c r="O44" s="314">
        <v>0.14499999999999999</v>
      </c>
      <c r="P44" s="314">
        <v>0.13</v>
      </c>
      <c r="Q44" s="291">
        <v>61</v>
      </c>
      <c r="R44" s="314">
        <v>0.14499999999999999</v>
      </c>
      <c r="S44" s="314">
        <v>0.14499999999999999</v>
      </c>
      <c r="T44" s="314">
        <v>0.11</v>
      </c>
      <c r="U44" s="291">
        <v>61</v>
      </c>
      <c r="V44" s="314">
        <v>0.14499999999999999</v>
      </c>
      <c r="W44" s="314">
        <v>0.14499999999999999</v>
      </c>
      <c r="X44" s="314">
        <v>0.11</v>
      </c>
      <c r="Y44" s="291">
        <v>61</v>
      </c>
      <c r="Z44" s="314">
        <v>0.14499999999999999</v>
      </c>
      <c r="AA44" s="314">
        <v>0.14499999999999999</v>
      </c>
      <c r="AB44" s="314">
        <v>0.11</v>
      </c>
      <c r="JZ44" s="325" t="s">
        <v>244</v>
      </c>
      <c r="KH44" s="325" t="s">
        <v>244</v>
      </c>
    </row>
    <row r="45" spans="1:318">
      <c r="A45" s="291">
        <v>121</v>
      </c>
      <c r="B45" s="315">
        <v>0.185</v>
      </c>
      <c r="C45" s="314">
        <v>0.19</v>
      </c>
      <c r="D45" s="290" t="s">
        <v>244</v>
      </c>
      <c r="E45" s="291">
        <v>121</v>
      </c>
      <c r="F45" s="315">
        <v>0.185</v>
      </c>
      <c r="G45" s="315">
        <v>0.19</v>
      </c>
      <c r="H45" s="315" t="s">
        <v>244</v>
      </c>
      <c r="I45" s="291">
        <v>121</v>
      </c>
      <c r="J45" s="315">
        <v>0.14499999999999999</v>
      </c>
      <c r="K45" s="315">
        <v>0.14499999999999999</v>
      </c>
      <c r="L45" s="315">
        <v>0.155</v>
      </c>
      <c r="M45" s="291">
        <v>121</v>
      </c>
      <c r="N45" s="315">
        <v>0.14499999999999999</v>
      </c>
      <c r="O45" s="315">
        <v>0.14499999999999999</v>
      </c>
      <c r="P45" s="315">
        <v>0.14000000000000001</v>
      </c>
      <c r="Q45" s="291">
        <v>121</v>
      </c>
      <c r="R45" s="315">
        <v>0.14499999999999999</v>
      </c>
      <c r="S45" s="315">
        <v>0.14499999999999999</v>
      </c>
      <c r="T45" s="315">
        <v>0.125</v>
      </c>
      <c r="U45" s="291">
        <v>121</v>
      </c>
      <c r="V45" s="315">
        <v>0.14499999999999999</v>
      </c>
      <c r="W45" s="315">
        <v>0.14499999999999999</v>
      </c>
      <c r="X45" s="315">
        <v>0.125</v>
      </c>
      <c r="Y45" s="291">
        <v>121</v>
      </c>
      <c r="Z45" s="315">
        <v>0.14499999999999999</v>
      </c>
      <c r="AA45" s="315">
        <v>0.14499999999999999</v>
      </c>
      <c r="AB45" s="315">
        <v>0.125</v>
      </c>
    </row>
    <row r="46" spans="1:318">
      <c r="A46" s="291">
        <v>181</v>
      </c>
      <c r="B46" s="290" t="s">
        <v>244</v>
      </c>
      <c r="C46" s="314" t="s">
        <v>244</v>
      </c>
      <c r="D46" s="290" t="s">
        <v>244</v>
      </c>
      <c r="E46" s="291">
        <v>181</v>
      </c>
      <c r="F46" s="290" t="s">
        <v>244</v>
      </c>
      <c r="G46" s="290" t="s">
        <v>244</v>
      </c>
      <c r="H46" s="290" t="s">
        <v>244</v>
      </c>
      <c r="I46" s="291">
        <v>181</v>
      </c>
      <c r="J46" s="290" t="s">
        <v>244</v>
      </c>
      <c r="K46" s="290" t="s">
        <v>244</v>
      </c>
      <c r="L46" s="290" t="s">
        <v>244</v>
      </c>
      <c r="M46" s="291">
        <v>181</v>
      </c>
      <c r="N46" s="290" t="s">
        <v>244</v>
      </c>
      <c r="O46" s="290" t="s">
        <v>244</v>
      </c>
      <c r="P46" s="290" t="s">
        <v>244</v>
      </c>
      <c r="Q46" s="291">
        <v>181</v>
      </c>
      <c r="R46" s="290" t="s">
        <v>244</v>
      </c>
      <c r="S46" s="290" t="s">
        <v>244</v>
      </c>
      <c r="T46" s="290" t="s">
        <v>244</v>
      </c>
      <c r="U46" s="291">
        <v>181</v>
      </c>
      <c r="V46" s="290" t="s">
        <v>244</v>
      </c>
      <c r="W46" s="290" t="s">
        <v>244</v>
      </c>
      <c r="X46" s="290" t="s">
        <v>244</v>
      </c>
      <c r="Y46" s="291">
        <v>181</v>
      </c>
      <c r="Z46" s="290" t="s">
        <v>244</v>
      </c>
      <c r="AA46" s="290" t="s">
        <v>244</v>
      </c>
      <c r="AB46" s="290" t="s">
        <v>244</v>
      </c>
    </row>
    <row r="47" spans="1:318">
      <c r="A47" s="290">
        <v>241</v>
      </c>
      <c r="B47" s="290" t="s">
        <v>244</v>
      </c>
      <c r="C47" s="314" t="s">
        <v>244</v>
      </c>
      <c r="D47" s="290" t="s">
        <v>244</v>
      </c>
      <c r="E47" s="290">
        <v>241</v>
      </c>
      <c r="F47" s="290" t="s">
        <v>244</v>
      </c>
      <c r="G47" s="290" t="s">
        <v>244</v>
      </c>
      <c r="H47" s="290" t="s">
        <v>244</v>
      </c>
      <c r="I47" s="290">
        <v>241</v>
      </c>
      <c r="J47" s="290" t="s">
        <v>244</v>
      </c>
      <c r="K47" s="290" t="s">
        <v>244</v>
      </c>
      <c r="L47" s="290" t="s">
        <v>244</v>
      </c>
      <c r="M47" s="290">
        <v>241</v>
      </c>
      <c r="N47" s="290" t="s">
        <v>244</v>
      </c>
      <c r="O47" s="290" t="s">
        <v>244</v>
      </c>
      <c r="P47" s="290" t="s">
        <v>244</v>
      </c>
      <c r="Q47" s="290">
        <v>241</v>
      </c>
      <c r="R47" s="290" t="s">
        <v>244</v>
      </c>
      <c r="S47" s="290" t="s">
        <v>244</v>
      </c>
      <c r="T47" s="290" t="s">
        <v>244</v>
      </c>
      <c r="U47" s="290">
        <v>241</v>
      </c>
      <c r="V47" s="290" t="s">
        <v>244</v>
      </c>
      <c r="W47" s="290" t="s">
        <v>244</v>
      </c>
      <c r="X47" s="290" t="s">
        <v>244</v>
      </c>
      <c r="Y47" s="290">
        <v>241</v>
      </c>
      <c r="Z47" s="290" t="s">
        <v>244</v>
      </c>
      <c r="AA47" s="290" t="s">
        <v>244</v>
      </c>
      <c r="AB47" s="290" t="s">
        <v>244</v>
      </c>
    </row>
    <row r="50" spans="296:322" ht="24">
      <c r="KJ50" s="374" t="s">
        <v>254</v>
      </c>
      <c r="KK50" s="374" t="s">
        <v>255</v>
      </c>
      <c r="KL50" s="374" t="s">
        <v>256</v>
      </c>
    </row>
    <row r="51" spans="296:322" ht="13.2">
      <c r="KJ51" s="329">
        <v>1E-3</v>
      </c>
      <c r="KK51" s="329">
        <v>1E-3</v>
      </c>
      <c r="KL51" s="329">
        <v>1E-3</v>
      </c>
    </row>
    <row r="52" spans="296:322" ht="13.2">
      <c r="LH52" s="329">
        <v>1.4999999999999999E-2</v>
      </c>
      <c r="LI52" s="329">
        <v>1E-3</v>
      </c>
      <c r="LJ52" s="329">
        <v>1E-3</v>
      </c>
    </row>
    <row r="53" spans="296:322" ht="13.2">
      <c r="LH53" s="329">
        <v>0.09</v>
      </c>
      <c r="LI53" s="329">
        <v>8.5000000000000006E-2</v>
      </c>
      <c r="LJ53" s="329">
        <v>7.0000000000000007E-2</v>
      </c>
    </row>
    <row r="54" spans="296:322" ht="13.2">
      <c r="LH54" s="329">
        <v>0.125</v>
      </c>
      <c r="LI54" s="329">
        <v>9.5000000000000001E-2</v>
      </c>
      <c r="LJ54" s="329">
        <v>0.08</v>
      </c>
    </row>
    <row r="55" spans="296:322" ht="13.2">
      <c r="LH55" s="329">
        <v>0.15</v>
      </c>
      <c r="LI55" s="329">
        <v>0.13</v>
      </c>
      <c r="LJ55" s="329">
        <v>0.11</v>
      </c>
    </row>
    <row r="56" spans="296:322" ht="13.2">
      <c r="LH56" s="329">
        <v>0.155</v>
      </c>
      <c r="LI56" s="329">
        <v>0.14000000000000001</v>
      </c>
      <c r="LJ56" s="329">
        <v>0.125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8"/>
  <dimension ref="A1:O83"/>
  <sheetViews>
    <sheetView topLeftCell="A38" zoomScaleNormal="100" workbookViewId="0">
      <selection activeCell="C41" sqref="C41"/>
    </sheetView>
  </sheetViews>
  <sheetFormatPr defaultColWidth="8.88671875" defaultRowHeight="14.4"/>
  <cols>
    <col min="1" max="1" width="15.6640625" style="120" customWidth="1"/>
    <col min="2" max="2" width="39" style="120" customWidth="1"/>
    <col min="3" max="3" width="15.5546875" style="120" bestFit="1" customWidth="1"/>
    <col min="4" max="4" width="10.44140625" style="120" bestFit="1" customWidth="1"/>
    <col min="5" max="5" width="34.33203125" style="120" hidden="1" customWidth="1"/>
    <col min="6" max="6" width="15.5546875" style="120" hidden="1" customWidth="1"/>
    <col min="7" max="7" width="13.88671875" style="120" hidden="1" customWidth="1"/>
    <col min="8" max="8" width="24" style="120" customWidth="1"/>
    <col min="9" max="9" width="13.5546875" style="120" customWidth="1"/>
    <col min="10" max="12" width="10.44140625" style="120" bestFit="1" customWidth="1"/>
    <col min="13" max="13" width="16.33203125" style="120" customWidth="1"/>
    <col min="14" max="14" width="16.109375" style="120" customWidth="1"/>
    <col min="15" max="15" width="10.5546875" style="120" customWidth="1"/>
    <col min="16" max="16" width="11.109375" style="120" customWidth="1"/>
    <col min="17" max="17" width="9.44140625" style="120" bestFit="1" customWidth="1"/>
    <col min="18" max="16384" width="8.88671875" style="120"/>
  </cols>
  <sheetData>
    <row r="1" spans="1:15" hidden="1"/>
    <row r="2" spans="1:15" hidden="1"/>
    <row r="3" spans="1:15" hidden="1">
      <c r="A3" s="388"/>
      <c r="B3" s="388"/>
      <c r="C3" s="388" t="s">
        <v>238</v>
      </c>
      <c r="D3" s="388"/>
      <c r="E3" s="388"/>
      <c r="F3" s="388"/>
      <c r="G3" s="388"/>
      <c r="H3" s="388"/>
      <c r="I3" s="388"/>
      <c r="J3" s="388"/>
    </row>
    <row r="4" spans="1:15" hidden="1">
      <c r="A4" s="388" t="s">
        <v>477</v>
      </c>
      <c r="B4" s="389">
        <v>0</v>
      </c>
      <c r="C4" s="389">
        <v>5</v>
      </c>
      <c r="D4" s="389">
        <v>10</v>
      </c>
      <c r="E4" s="389">
        <v>15</v>
      </c>
      <c r="F4" s="389">
        <v>20</v>
      </c>
      <c r="G4" s="389">
        <v>25</v>
      </c>
      <c r="H4" s="389">
        <v>30</v>
      </c>
      <c r="I4" s="389">
        <v>35</v>
      </c>
      <c r="J4" s="389">
        <v>40</v>
      </c>
      <c r="M4" s="120" t="s">
        <v>478</v>
      </c>
      <c r="N4" s="120" t="s">
        <v>479</v>
      </c>
      <c r="O4" s="120" t="s">
        <v>480</v>
      </c>
    </row>
    <row r="5" spans="1:15" hidden="1">
      <c r="A5" s="389">
        <v>3</v>
      </c>
      <c r="B5" s="390">
        <v>1.4999999999999999E-2</v>
      </c>
      <c r="C5" s="390">
        <v>1.21E-2</v>
      </c>
      <c r="D5" s="390">
        <v>1.09E-2</v>
      </c>
      <c r="E5" s="390">
        <v>8.9999999999999993E-3</v>
      </c>
      <c r="F5" s="390">
        <v>7.7999999999999996E-3</v>
      </c>
      <c r="G5" s="390">
        <v>6.4000000000000003E-3</v>
      </c>
      <c r="H5" s="390">
        <v>4.4999999999999997E-3</v>
      </c>
      <c r="I5" s="390">
        <v>3.5000000000000001E-3</v>
      </c>
      <c r="J5" s="390">
        <v>2.0999999999999999E-3</v>
      </c>
      <c r="M5" s="120">
        <v>3</v>
      </c>
      <c r="N5" s="121">
        <v>0.05</v>
      </c>
      <c r="O5" s="120">
        <v>6</v>
      </c>
    </row>
    <row r="6" spans="1:15" hidden="1">
      <c r="A6" s="389">
        <v>4</v>
      </c>
      <c r="B6" s="390">
        <v>1.0500000000000001E-2</v>
      </c>
      <c r="C6" s="390">
        <v>8.9999999999999993E-3</v>
      </c>
      <c r="D6" s="390">
        <v>7.7000000000000002E-3</v>
      </c>
      <c r="E6" s="390">
        <v>6.4999999999999997E-3</v>
      </c>
      <c r="F6" s="390">
        <v>5.7000000000000002E-3</v>
      </c>
      <c r="G6" s="390">
        <v>4.7000000000000002E-3</v>
      </c>
      <c r="H6" s="390">
        <v>3.5000000000000001E-3</v>
      </c>
      <c r="I6" s="390">
        <v>2.5000000000000001E-3</v>
      </c>
      <c r="J6" s="390">
        <v>1.4E-3</v>
      </c>
      <c r="M6" s="120">
        <v>4</v>
      </c>
      <c r="N6" s="122">
        <v>4.8000000000000001E-2</v>
      </c>
      <c r="O6" s="120">
        <v>7</v>
      </c>
    </row>
    <row r="7" spans="1:15" hidden="1">
      <c r="A7" s="389">
        <v>5</v>
      </c>
      <c r="B7" s="390">
        <v>8.3000000000000001E-3</v>
      </c>
      <c r="C7" s="390">
        <v>7.1000000000000004E-3</v>
      </c>
      <c r="D7" s="390">
        <v>6.0000000000000001E-3</v>
      </c>
      <c r="E7" s="390">
        <v>5.0000000000000001E-3</v>
      </c>
      <c r="F7" s="390">
        <v>4.4000000000000003E-3</v>
      </c>
      <c r="G7" s="390">
        <v>3.5999999999999999E-3</v>
      </c>
      <c r="H7" s="390">
        <v>2.5000000000000001E-3</v>
      </c>
      <c r="I7" s="390">
        <v>1.9E-3</v>
      </c>
      <c r="J7" s="390">
        <v>1E-3</v>
      </c>
      <c r="M7" s="120">
        <v>5</v>
      </c>
      <c r="N7" s="122">
        <v>4.4999999999999998E-2</v>
      </c>
      <c r="O7" s="120">
        <v>8</v>
      </c>
    </row>
    <row r="8" spans="1:15" hidden="1">
      <c r="A8" s="389">
        <v>6</v>
      </c>
      <c r="B8" s="390">
        <v>6.6E-3</v>
      </c>
      <c r="C8" s="390">
        <v>5.8999999999999999E-3</v>
      </c>
      <c r="D8" s="390">
        <v>5.0000000000000001E-3</v>
      </c>
      <c r="E8" s="390">
        <v>4.1999999999999997E-3</v>
      </c>
      <c r="F8" s="390">
        <v>3.5999999999999999E-3</v>
      </c>
      <c r="G8" s="390">
        <v>2.8999999999999998E-3</v>
      </c>
      <c r="H8" s="390">
        <v>2E-3</v>
      </c>
      <c r="I8" s="390">
        <v>1.4E-3</v>
      </c>
      <c r="J8" s="390">
        <v>6.9999999999999999E-4</v>
      </c>
      <c r="M8" s="120">
        <v>6</v>
      </c>
      <c r="N8" s="122">
        <v>4.2000000000000003E-2</v>
      </c>
      <c r="O8" s="120">
        <v>9</v>
      </c>
    </row>
    <row r="9" spans="1:15" hidden="1">
      <c r="A9" s="389">
        <v>7</v>
      </c>
      <c r="B9" s="390">
        <v>5.7999999999999996E-3</v>
      </c>
      <c r="C9" s="390">
        <v>4.7999999999999996E-3</v>
      </c>
      <c r="D9" s="390">
        <v>4.1999999999999997E-3</v>
      </c>
      <c r="E9" s="390">
        <v>3.5000000000000001E-3</v>
      </c>
      <c r="F9" s="390">
        <v>3.0000000000000001E-3</v>
      </c>
      <c r="G9" s="390">
        <v>2.3999999999999998E-3</v>
      </c>
      <c r="H9" s="390">
        <v>1.6000000000000001E-3</v>
      </c>
      <c r="I9" s="390">
        <v>1.1000000000000001E-3</v>
      </c>
      <c r="J9" s="390">
        <v>5.0000000000000001E-4</v>
      </c>
      <c r="M9" s="120">
        <v>7</v>
      </c>
      <c r="N9" s="122">
        <v>0.04</v>
      </c>
      <c r="O9" s="120">
        <v>10</v>
      </c>
    </row>
    <row r="10" spans="1:15" hidden="1">
      <c r="A10" s="389">
        <v>8</v>
      </c>
      <c r="B10" s="390">
        <v>5.1999999999999998E-3</v>
      </c>
      <c r="C10" s="390">
        <v>4.3E-3</v>
      </c>
      <c r="D10" s="390">
        <v>3.5999999999999999E-3</v>
      </c>
      <c r="E10" s="390">
        <v>3.0000000000000001E-3</v>
      </c>
      <c r="F10" s="390">
        <v>2.5999999999999999E-3</v>
      </c>
      <c r="G10" s="390">
        <v>2.0999999999999999E-3</v>
      </c>
      <c r="H10" s="390">
        <v>1.4E-3</v>
      </c>
      <c r="I10" s="390">
        <v>8.9999999999999998E-4</v>
      </c>
      <c r="J10" s="390">
        <v>2.9999999999999997E-4</v>
      </c>
      <c r="M10" s="120">
        <v>8</v>
      </c>
      <c r="N10" s="122">
        <v>3.7999999999999999E-2</v>
      </c>
      <c r="O10" s="120">
        <v>11</v>
      </c>
    </row>
    <row r="11" spans="1:15" hidden="1">
      <c r="A11" s="389">
        <v>9</v>
      </c>
      <c r="B11" s="390">
        <v>4.4000000000000003E-3</v>
      </c>
      <c r="C11" s="390">
        <v>3.8E-3</v>
      </c>
      <c r="D11" s="390">
        <v>3.3E-3</v>
      </c>
      <c r="E11" s="390">
        <v>2.8E-3</v>
      </c>
      <c r="F11" s="390">
        <v>2.2000000000000001E-3</v>
      </c>
      <c r="G11" s="390">
        <v>1.6999999999999999E-3</v>
      </c>
      <c r="H11" s="390">
        <v>1.1999999999999999E-3</v>
      </c>
      <c r="I11" s="390">
        <v>6.9999999999999999E-4</v>
      </c>
      <c r="J11" s="390">
        <v>2.0000000000000001E-4</v>
      </c>
      <c r="M11" s="120">
        <v>9</v>
      </c>
      <c r="N11" s="122">
        <v>3.6999999999999998E-2</v>
      </c>
      <c r="O11" s="120">
        <v>12</v>
      </c>
    </row>
    <row r="12" spans="1:15" hidden="1">
      <c r="A12" s="389">
        <v>10</v>
      </c>
      <c r="B12" s="390">
        <v>3.8E-3</v>
      </c>
      <c r="C12" s="390">
        <v>3.3E-3</v>
      </c>
      <c r="D12" s="390">
        <v>2.8999999999999998E-3</v>
      </c>
      <c r="E12" s="390">
        <v>2.3999999999999998E-3</v>
      </c>
      <c r="F12" s="390">
        <v>2E-3</v>
      </c>
      <c r="G12" s="390">
        <v>1.5E-3</v>
      </c>
      <c r="H12" s="390">
        <v>1E-3</v>
      </c>
      <c r="I12" s="390">
        <v>5.9999999999999995E-4</v>
      </c>
      <c r="J12" s="390">
        <v>1E-4</v>
      </c>
      <c r="M12" s="120">
        <v>10</v>
      </c>
      <c r="N12" s="122">
        <v>3.5000000000000003E-2</v>
      </c>
      <c r="O12" s="120">
        <v>14</v>
      </c>
    </row>
    <row r="13" spans="1:15" hidden="1">
      <c r="A13" s="389">
        <v>11</v>
      </c>
      <c r="B13" s="390">
        <v>3.3999999999999998E-3</v>
      </c>
      <c r="C13" s="390">
        <v>3.0000000000000001E-3</v>
      </c>
      <c r="D13" s="390">
        <v>2.5999999999999999E-3</v>
      </c>
      <c r="E13" s="390">
        <v>2.2000000000000001E-3</v>
      </c>
      <c r="F13" s="390">
        <v>1.6999999999999999E-3</v>
      </c>
      <c r="G13" s="390">
        <v>1.2999999999999999E-3</v>
      </c>
      <c r="H13" s="390">
        <v>8.9999999999999998E-4</v>
      </c>
      <c r="I13" s="390">
        <v>5.0000000000000001E-4</v>
      </c>
      <c r="J13" s="390">
        <v>1E-4</v>
      </c>
      <c r="M13" s="120">
        <v>11</v>
      </c>
      <c r="N13" s="122">
        <v>3.5000000000000003E-2</v>
      </c>
      <c r="O13" s="120">
        <v>16</v>
      </c>
    </row>
    <row r="14" spans="1:15" hidden="1">
      <c r="A14" s="389">
        <v>12</v>
      </c>
      <c r="B14" s="390">
        <v>3.0999999999999999E-3</v>
      </c>
      <c r="C14" s="390">
        <v>2.7000000000000001E-3</v>
      </c>
      <c r="D14" s="390">
        <v>2.3E-3</v>
      </c>
      <c r="E14" s="390">
        <v>1.9E-3</v>
      </c>
      <c r="F14" s="390">
        <v>1.6000000000000001E-3</v>
      </c>
      <c r="G14" s="390">
        <v>1.1999999999999999E-3</v>
      </c>
      <c r="H14" s="390">
        <v>8.0000000000000004E-4</v>
      </c>
      <c r="I14" s="390">
        <v>4.0000000000000002E-4</v>
      </c>
      <c r="J14" s="391">
        <v>1.0000000000000001E-5</v>
      </c>
      <c r="M14" s="120">
        <v>12</v>
      </c>
      <c r="N14" s="122">
        <v>3.5000000000000003E-2</v>
      </c>
      <c r="O14" s="120">
        <v>18</v>
      </c>
    </row>
    <row r="15" spans="1:15" hidden="1">
      <c r="A15" s="389">
        <v>13</v>
      </c>
      <c r="B15" s="390">
        <v>2.8E-3</v>
      </c>
      <c r="C15" s="390">
        <v>2.5000000000000001E-3</v>
      </c>
      <c r="D15" s="390">
        <v>2.0999999999999999E-3</v>
      </c>
      <c r="E15" s="390">
        <v>1.8E-3</v>
      </c>
      <c r="F15" s="390">
        <v>1.4E-3</v>
      </c>
      <c r="G15" s="390">
        <v>1E-3</v>
      </c>
      <c r="H15" s="390">
        <v>6.9999999999999999E-4</v>
      </c>
      <c r="I15" s="390">
        <v>2.9999999999999997E-4</v>
      </c>
      <c r="J15" s="391">
        <v>1.0000000000000001E-5</v>
      </c>
      <c r="M15" s="120">
        <v>13</v>
      </c>
      <c r="N15" s="122">
        <v>3.5000000000000003E-2</v>
      </c>
      <c r="O15" s="120">
        <v>21</v>
      </c>
    </row>
    <row r="16" spans="1:15" hidden="1">
      <c r="A16" s="389">
        <v>14</v>
      </c>
      <c r="B16" s="390">
        <v>2.5999999999999999E-3</v>
      </c>
      <c r="C16" s="390">
        <v>2.3E-3</v>
      </c>
      <c r="D16" s="390">
        <v>1.9E-3</v>
      </c>
      <c r="E16" s="390">
        <v>1.6000000000000001E-3</v>
      </c>
      <c r="F16" s="390">
        <v>1.2999999999999999E-3</v>
      </c>
      <c r="G16" s="390">
        <v>8.9999999999999998E-4</v>
      </c>
      <c r="H16" s="390">
        <v>5.9999999999999995E-4</v>
      </c>
      <c r="I16" s="390">
        <v>2.0000000000000001E-4</v>
      </c>
      <c r="J16" s="391">
        <v>1.0000000000000001E-5</v>
      </c>
      <c r="M16" s="120">
        <v>14</v>
      </c>
      <c r="N16" s="122">
        <v>3.5000000000000003E-2</v>
      </c>
      <c r="O16" s="120">
        <v>23</v>
      </c>
    </row>
    <row r="17" spans="1:15" hidden="1">
      <c r="A17" s="389">
        <v>15</v>
      </c>
      <c r="B17" s="390">
        <v>2.5000000000000001E-3</v>
      </c>
      <c r="C17" s="390">
        <v>2.0999999999999999E-3</v>
      </c>
      <c r="D17" s="390">
        <v>1.8E-3</v>
      </c>
      <c r="E17" s="390">
        <v>1.5E-3</v>
      </c>
      <c r="F17" s="390">
        <v>1.1000000000000001E-3</v>
      </c>
      <c r="G17" s="390">
        <v>8.0000000000000004E-4</v>
      </c>
      <c r="H17" s="390">
        <v>5.0000000000000001E-4</v>
      </c>
      <c r="I17" s="390">
        <v>2.0000000000000001E-4</v>
      </c>
      <c r="J17" s="391">
        <v>1.0000000000000001E-5</v>
      </c>
      <c r="M17" s="120">
        <v>15</v>
      </c>
      <c r="N17" s="122">
        <v>3.5000000000000003E-2</v>
      </c>
      <c r="O17" s="120">
        <v>25</v>
      </c>
    </row>
    <row r="18" spans="1:15" hidden="1">
      <c r="A18" s="389">
        <v>20</v>
      </c>
      <c r="B18" s="390">
        <v>2E-3</v>
      </c>
      <c r="C18" s="391">
        <v>1.4499999999999999E-3</v>
      </c>
      <c r="D18" s="390">
        <v>1.1999999999999999E-3</v>
      </c>
      <c r="E18" s="391">
        <v>9.5E-4</v>
      </c>
      <c r="F18" s="390">
        <v>6.9999999999999999E-4</v>
      </c>
      <c r="G18" s="391">
        <v>4.4000000000000002E-4</v>
      </c>
      <c r="H18" s="390">
        <v>2.0000000000000001E-4</v>
      </c>
      <c r="I18" s="390">
        <v>0</v>
      </c>
      <c r="J18" s="391">
        <v>0</v>
      </c>
      <c r="N18" s="122"/>
    </row>
    <row r="19" spans="1:15" hidden="1">
      <c r="A19" s="123"/>
      <c r="I19" s="124"/>
      <c r="J19" s="124"/>
    </row>
    <row r="20" spans="1:15" hidden="1"/>
    <row r="21" spans="1:15" hidden="1">
      <c r="A21" s="125">
        <f>C41</f>
        <v>10000000</v>
      </c>
      <c r="B21" s="392"/>
      <c r="C21" s="2163" t="s">
        <v>107</v>
      </c>
      <c r="D21" s="2164"/>
      <c r="E21" s="2164"/>
      <c r="F21" s="2164"/>
      <c r="G21" s="2164"/>
      <c r="H21" s="2164"/>
      <c r="I21" s="2164"/>
      <c r="J21" s="2165"/>
      <c r="M21" s="388" t="s">
        <v>481</v>
      </c>
      <c r="N21" s="393">
        <v>0.02</v>
      </c>
    </row>
    <row r="22" spans="1:15" hidden="1">
      <c r="A22" s="392" t="s">
        <v>477</v>
      </c>
      <c r="B22" s="392">
        <v>0</v>
      </c>
      <c r="C22" s="392">
        <v>5</v>
      </c>
      <c r="D22" s="392">
        <v>10</v>
      </c>
      <c r="E22" s="392">
        <v>15</v>
      </c>
      <c r="F22" s="392">
        <v>20</v>
      </c>
      <c r="G22" s="392">
        <v>25</v>
      </c>
      <c r="H22" s="392">
        <v>30</v>
      </c>
      <c r="I22" s="392">
        <v>35</v>
      </c>
      <c r="J22" s="392">
        <v>40</v>
      </c>
      <c r="M22" s="388" t="s">
        <v>482</v>
      </c>
      <c r="N22" s="393">
        <v>0.2</v>
      </c>
    </row>
    <row r="23" spans="1:15" hidden="1">
      <c r="A23" s="394">
        <v>3</v>
      </c>
      <c r="B23" s="395">
        <f t="shared" ref="B23:J36" si="0">$A$21*B5</f>
        <v>150000</v>
      </c>
      <c r="C23" s="395">
        <f t="shared" si="0"/>
        <v>121000</v>
      </c>
      <c r="D23" s="395">
        <f t="shared" si="0"/>
        <v>109000</v>
      </c>
      <c r="E23" s="395">
        <f t="shared" si="0"/>
        <v>90000</v>
      </c>
      <c r="F23" s="395">
        <f t="shared" si="0"/>
        <v>78000</v>
      </c>
      <c r="G23" s="395">
        <f t="shared" si="0"/>
        <v>64000</v>
      </c>
      <c r="H23" s="395">
        <f t="shared" si="0"/>
        <v>45000</v>
      </c>
      <c r="I23" s="395">
        <f t="shared" si="0"/>
        <v>35000</v>
      </c>
      <c r="J23" s="395">
        <f t="shared" si="0"/>
        <v>21000</v>
      </c>
      <c r="K23" s="120">
        <v>1</v>
      </c>
      <c r="M23" s="388" t="s">
        <v>483</v>
      </c>
      <c r="N23" s="388">
        <v>200</v>
      </c>
    </row>
    <row r="24" spans="1:15" hidden="1">
      <c r="A24" s="394">
        <v>4</v>
      </c>
      <c r="B24" s="395">
        <f t="shared" si="0"/>
        <v>105000</v>
      </c>
      <c r="C24" s="395">
        <f t="shared" si="0"/>
        <v>90000</v>
      </c>
      <c r="D24" s="395">
        <f t="shared" si="0"/>
        <v>77000</v>
      </c>
      <c r="E24" s="395">
        <f t="shared" si="0"/>
        <v>65000</v>
      </c>
      <c r="F24" s="395">
        <f t="shared" si="0"/>
        <v>57000</v>
      </c>
      <c r="G24" s="395">
        <f t="shared" si="0"/>
        <v>47000</v>
      </c>
      <c r="H24" s="395">
        <f t="shared" si="0"/>
        <v>35000</v>
      </c>
      <c r="I24" s="395">
        <f t="shared" si="0"/>
        <v>25000</v>
      </c>
      <c r="J24" s="395">
        <f t="shared" si="0"/>
        <v>14000</v>
      </c>
      <c r="K24" s="120">
        <v>2</v>
      </c>
      <c r="M24" s="388" t="s">
        <v>484</v>
      </c>
      <c r="N24" s="388">
        <v>12</v>
      </c>
    </row>
    <row r="25" spans="1:15" hidden="1">
      <c r="A25" s="394">
        <v>5</v>
      </c>
      <c r="B25" s="395">
        <f t="shared" si="0"/>
        <v>83000</v>
      </c>
      <c r="C25" s="395">
        <f t="shared" si="0"/>
        <v>71000</v>
      </c>
      <c r="D25" s="395">
        <f t="shared" si="0"/>
        <v>60000</v>
      </c>
      <c r="E25" s="395">
        <f t="shared" si="0"/>
        <v>50000</v>
      </c>
      <c r="F25" s="395">
        <f t="shared" si="0"/>
        <v>44000</v>
      </c>
      <c r="G25" s="395">
        <f t="shared" si="0"/>
        <v>36000</v>
      </c>
      <c r="H25" s="395">
        <f t="shared" si="0"/>
        <v>25000</v>
      </c>
      <c r="I25" s="395">
        <f t="shared" si="0"/>
        <v>19000</v>
      </c>
      <c r="J25" s="395">
        <f t="shared" si="0"/>
        <v>10000</v>
      </c>
      <c r="K25" s="120">
        <v>3</v>
      </c>
      <c r="M25" s="388" t="s">
        <v>485</v>
      </c>
      <c r="N25" s="396">
        <f>C48+(C57*C42*12)</f>
        <v>4560000</v>
      </c>
    </row>
    <row r="26" spans="1:15" hidden="1">
      <c r="A26" s="394">
        <v>6</v>
      </c>
      <c r="B26" s="395">
        <f t="shared" si="0"/>
        <v>66000</v>
      </c>
      <c r="C26" s="395">
        <f t="shared" si="0"/>
        <v>59000</v>
      </c>
      <c r="D26" s="395">
        <f t="shared" si="0"/>
        <v>50000</v>
      </c>
      <c r="E26" s="395">
        <f t="shared" si="0"/>
        <v>42000</v>
      </c>
      <c r="F26" s="395">
        <f t="shared" si="0"/>
        <v>36000</v>
      </c>
      <c r="G26" s="395">
        <f t="shared" si="0"/>
        <v>28999.999999999996</v>
      </c>
      <c r="H26" s="395">
        <f t="shared" si="0"/>
        <v>20000</v>
      </c>
      <c r="I26" s="395">
        <f t="shared" si="0"/>
        <v>14000</v>
      </c>
      <c r="J26" s="395">
        <f t="shared" si="0"/>
        <v>7000</v>
      </c>
      <c r="K26" s="120">
        <v>4</v>
      </c>
      <c r="M26" s="388" t="s">
        <v>486</v>
      </c>
      <c r="N26" s="397">
        <f>FV(N21/12,N24,C57,C48,1)</f>
        <v>-460970.31505414291</v>
      </c>
    </row>
    <row r="27" spans="1:15" hidden="1">
      <c r="A27" s="394">
        <v>7</v>
      </c>
      <c r="B27" s="395">
        <f t="shared" si="0"/>
        <v>57999.999999999993</v>
      </c>
      <c r="C27" s="395">
        <f t="shared" si="0"/>
        <v>47999.999999999993</v>
      </c>
      <c r="D27" s="395">
        <f t="shared" si="0"/>
        <v>42000</v>
      </c>
      <c r="E27" s="395">
        <f t="shared" si="0"/>
        <v>35000</v>
      </c>
      <c r="F27" s="395">
        <f t="shared" si="0"/>
        <v>30000</v>
      </c>
      <c r="G27" s="395">
        <f t="shared" si="0"/>
        <v>23999.999999999996</v>
      </c>
      <c r="H27" s="395">
        <f t="shared" si="0"/>
        <v>16000</v>
      </c>
      <c r="I27" s="395">
        <f t="shared" si="0"/>
        <v>11000</v>
      </c>
      <c r="J27" s="395">
        <f t="shared" si="0"/>
        <v>5000</v>
      </c>
      <c r="K27" s="120">
        <v>5</v>
      </c>
      <c r="M27" s="388" t="s">
        <v>487</v>
      </c>
      <c r="N27" s="396">
        <f>-N26-(C57*N24)-C48</f>
        <v>4970.3150541429059</v>
      </c>
    </row>
    <row r="28" spans="1:15" hidden="1">
      <c r="A28" s="394">
        <v>8</v>
      </c>
      <c r="B28" s="395">
        <f t="shared" si="0"/>
        <v>52000</v>
      </c>
      <c r="C28" s="395">
        <f t="shared" si="0"/>
        <v>43000</v>
      </c>
      <c r="D28" s="395">
        <f t="shared" si="0"/>
        <v>36000</v>
      </c>
      <c r="E28" s="395">
        <f t="shared" si="0"/>
        <v>30000</v>
      </c>
      <c r="F28" s="395">
        <f t="shared" si="0"/>
        <v>26000</v>
      </c>
      <c r="G28" s="395">
        <f t="shared" si="0"/>
        <v>21000</v>
      </c>
      <c r="H28" s="395">
        <f t="shared" si="0"/>
        <v>14000</v>
      </c>
      <c r="I28" s="395">
        <f t="shared" si="0"/>
        <v>9000</v>
      </c>
      <c r="J28" s="395">
        <f t="shared" si="0"/>
        <v>2999.9999999999995</v>
      </c>
      <c r="K28" s="120">
        <v>6</v>
      </c>
      <c r="M28" s="388" t="s">
        <v>488</v>
      </c>
      <c r="N28" s="398">
        <f>IF(-N26&lt;N23*C47,N22*(-N26),N23*C47*N22)</f>
        <v>92194.063010828584</v>
      </c>
    </row>
    <row r="29" spans="1:15" hidden="1">
      <c r="A29" s="394">
        <v>9</v>
      </c>
      <c r="B29" s="395">
        <f t="shared" si="0"/>
        <v>44000</v>
      </c>
      <c r="C29" s="395">
        <f t="shared" si="0"/>
        <v>38000</v>
      </c>
      <c r="D29" s="395">
        <f t="shared" si="0"/>
        <v>33000</v>
      </c>
      <c r="E29" s="395">
        <f t="shared" si="0"/>
        <v>28000</v>
      </c>
      <c r="F29" s="395">
        <f t="shared" si="0"/>
        <v>22000</v>
      </c>
      <c r="G29" s="395">
        <f t="shared" si="0"/>
        <v>17000</v>
      </c>
      <c r="H29" s="395">
        <f t="shared" si="0"/>
        <v>11999.999999999998</v>
      </c>
      <c r="I29" s="395">
        <f t="shared" si="0"/>
        <v>7000</v>
      </c>
      <c r="J29" s="395">
        <f t="shared" si="0"/>
        <v>2000</v>
      </c>
      <c r="K29" s="120">
        <v>7</v>
      </c>
      <c r="M29" s="388" t="s">
        <v>489</v>
      </c>
      <c r="N29" s="397">
        <f>FV(N21/12,C42*12,C57,C48,1)</f>
        <v>-5051752.6705521969</v>
      </c>
    </row>
    <row r="30" spans="1:15" hidden="1">
      <c r="A30" s="394">
        <v>10</v>
      </c>
      <c r="B30" s="395">
        <f t="shared" si="0"/>
        <v>38000</v>
      </c>
      <c r="C30" s="395">
        <f t="shared" si="0"/>
        <v>33000</v>
      </c>
      <c r="D30" s="395">
        <f t="shared" si="0"/>
        <v>28999.999999999996</v>
      </c>
      <c r="E30" s="395">
        <f t="shared" si="0"/>
        <v>23999.999999999996</v>
      </c>
      <c r="F30" s="395">
        <f t="shared" si="0"/>
        <v>20000</v>
      </c>
      <c r="G30" s="395">
        <f t="shared" si="0"/>
        <v>15000</v>
      </c>
      <c r="H30" s="395">
        <f t="shared" si="0"/>
        <v>10000</v>
      </c>
      <c r="I30" s="395">
        <f t="shared" si="0"/>
        <v>5999.9999999999991</v>
      </c>
      <c r="J30" s="395">
        <f t="shared" si="0"/>
        <v>1000</v>
      </c>
      <c r="K30" s="120">
        <v>8</v>
      </c>
      <c r="M30" s="388" t="s">
        <v>490</v>
      </c>
      <c r="N30" s="399">
        <f>-N29+N31</f>
        <v>5973693.3006604826</v>
      </c>
    </row>
    <row r="31" spans="1:15" hidden="1">
      <c r="A31" s="394">
        <v>11</v>
      </c>
      <c r="B31" s="395">
        <f t="shared" si="0"/>
        <v>34000</v>
      </c>
      <c r="C31" s="395">
        <f t="shared" si="0"/>
        <v>30000</v>
      </c>
      <c r="D31" s="395">
        <f t="shared" si="0"/>
        <v>26000</v>
      </c>
      <c r="E31" s="395">
        <f t="shared" si="0"/>
        <v>22000</v>
      </c>
      <c r="F31" s="395">
        <f t="shared" si="0"/>
        <v>17000</v>
      </c>
      <c r="G31" s="395">
        <f t="shared" si="0"/>
        <v>13000</v>
      </c>
      <c r="H31" s="395">
        <f t="shared" si="0"/>
        <v>9000</v>
      </c>
      <c r="I31" s="395">
        <f t="shared" si="0"/>
        <v>5000</v>
      </c>
      <c r="J31" s="395">
        <f t="shared" si="0"/>
        <v>1000</v>
      </c>
      <c r="K31" s="120">
        <v>9</v>
      </c>
      <c r="M31" s="388" t="s">
        <v>491</v>
      </c>
      <c r="N31" s="399">
        <f>N28*C54</f>
        <v>921940.63010828581</v>
      </c>
    </row>
    <row r="32" spans="1:15" hidden="1">
      <c r="A32" s="394">
        <v>12</v>
      </c>
      <c r="B32" s="395">
        <f t="shared" si="0"/>
        <v>31000</v>
      </c>
      <c r="C32" s="395">
        <f t="shared" si="0"/>
        <v>27000</v>
      </c>
      <c r="D32" s="395">
        <f t="shared" si="0"/>
        <v>23000</v>
      </c>
      <c r="E32" s="395">
        <f t="shared" si="0"/>
        <v>19000</v>
      </c>
      <c r="F32" s="395">
        <f t="shared" si="0"/>
        <v>16000</v>
      </c>
      <c r="G32" s="395">
        <f t="shared" si="0"/>
        <v>11999.999999999998</v>
      </c>
      <c r="H32" s="395">
        <f t="shared" si="0"/>
        <v>8000</v>
      </c>
      <c r="I32" s="395">
        <f t="shared" si="0"/>
        <v>4000</v>
      </c>
      <c r="J32" s="395">
        <f t="shared" si="0"/>
        <v>100.00000000000001</v>
      </c>
      <c r="K32" s="120">
        <v>10</v>
      </c>
      <c r="M32" s="388" t="s">
        <v>492</v>
      </c>
      <c r="N32" s="399">
        <f>N30-N25-N31</f>
        <v>491752.6705521968</v>
      </c>
    </row>
    <row r="33" spans="1:11" hidden="1">
      <c r="A33" s="394">
        <v>13</v>
      </c>
      <c r="B33" s="395">
        <f t="shared" si="0"/>
        <v>28000</v>
      </c>
      <c r="C33" s="395">
        <f t="shared" si="0"/>
        <v>25000</v>
      </c>
      <c r="D33" s="395">
        <f t="shared" si="0"/>
        <v>21000</v>
      </c>
      <c r="E33" s="395">
        <f t="shared" si="0"/>
        <v>18000</v>
      </c>
      <c r="F33" s="395">
        <f t="shared" si="0"/>
        <v>14000</v>
      </c>
      <c r="G33" s="395">
        <f t="shared" si="0"/>
        <v>10000</v>
      </c>
      <c r="H33" s="395">
        <f t="shared" si="0"/>
        <v>7000</v>
      </c>
      <c r="I33" s="395">
        <f t="shared" si="0"/>
        <v>2999.9999999999995</v>
      </c>
      <c r="J33" s="395">
        <f t="shared" si="0"/>
        <v>100.00000000000001</v>
      </c>
      <c r="K33" s="120">
        <v>11</v>
      </c>
    </row>
    <row r="34" spans="1:11" hidden="1">
      <c r="A34" s="394">
        <v>14</v>
      </c>
      <c r="B34" s="395">
        <f t="shared" si="0"/>
        <v>26000</v>
      </c>
      <c r="C34" s="395">
        <f t="shared" si="0"/>
        <v>23000</v>
      </c>
      <c r="D34" s="395">
        <f t="shared" si="0"/>
        <v>19000</v>
      </c>
      <c r="E34" s="395">
        <f t="shared" si="0"/>
        <v>16000</v>
      </c>
      <c r="F34" s="395">
        <f t="shared" si="0"/>
        <v>13000</v>
      </c>
      <c r="G34" s="395">
        <f t="shared" si="0"/>
        <v>9000</v>
      </c>
      <c r="H34" s="395">
        <f t="shared" si="0"/>
        <v>5999.9999999999991</v>
      </c>
      <c r="I34" s="395">
        <f t="shared" si="0"/>
        <v>2000</v>
      </c>
      <c r="J34" s="395">
        <f t="shared" si="0"/>
        <v>100.00000000000001</v>
      </c>
      <c r="K34" s="120">
        <v>12</v>
      </c>
    </row>
    <row r="35" spans="1:11" hidden="1">
      <c r="A35" s="394">
        <v>15</v>
      </c>
      <c r="B35" s="395">
        <f t="shared" si="0"/>
        <v>25000</v>
      </c>
      <c r="C35" s="395">
        <f t="shared" si="0"/>
        <v>21000</v>
      </c>
      <c r="D35" s="395">
        <f t="shared" si="0"/>
        <v>18000</v>
      </c>
      <c r="E35" s="395">
        <f t="shared" si="0"/>
        <v>15000</v>
      </c>
      <c r="F35" s="395">
        <f t="shared" si="0"/>
        <v>11000</v>
      </c>
      <c r="G35" s="395">
        <f t="shared" si="0"/>
        <v>8000</v>
      </c>
      <c r="H35" s="395">
        <f t="shared" si="0"/>
        <v>5000</v>
      </c>
      <c r="I35" s="395">
        <f t="shared" si="0"/>
        <v>2000</v>
      </c>
      <c r="J35" s="395">
        <f t="shared" si="0"/>
        <v>100.00000000000001</v>
      </c>
      <c r="K35" s="120">
        <v>13</v>
      </c>
    </row>
    <row r="36" spans="1:11" hidden="1">
      <c r="A36" s="126">
        <v>20</v>
      </c>
      <c r="B36" s="395">
        <f t="shared" si="0"/>
        <v>20000</v>
      </c>
      <c r="C36" s="395">
        <f t="shared" si="0"/>
        <v>14499.999999999998</v>
      </c>
      <c r="D36" s="395">
        <f t="shared" si="0"/>
        <v>11999.999999999998</v>
      </c>
      <c r="E36" s="395">
        <f t="shared" si="0"/>
        <v>9500</v>
      </c>
      <c r="F36" s="395">
        <f t="shared" si="0"/>
        <v>7000</v>
      </c>
      <c r="G36" s="395">
        <f t="shared" si="0"/>
        <v>4400</v>
      </c>
      <c r="H36" s="395">
        <f t="shared" si="0"/>
        <v>2000</v>
      </c>
      <c r="I36" s="395">
        <f t="shared" si="0"/>
        <v>0</v>
      </c>
      <c r="J36" s="395">
        <f t="shared" si="0"/>
        <v>0</v>
      </c>
      <c r="K36" s="120">
        <v>14</v>
      </c>
    </row>
    <row r="37" spans="1:11" hidden="1">
      <c r="B37" s="395">
        <v>1</v>
      </c>
      <c r="C37" s="388">
        <v>2</v>
      </c>
      <c r="D37" s="388">
        <v>3</v>
      </c>
      <c r="E37" s="388">
        <v>4</v>
      </c>
      <c r="F37" s="388">
        <v>5</v>
      </c>
      <c r="G37" s="388">
        <v>6</v>
      </c>
      <c r="H37" s="388">
        <v>7</v>
      </c>
      <c r="I37" s="388">
        <v>8</v>
      </c>
      <c r="J37" s="388">
        <v>9</v>
      </c>
    </row>
    <row r="41" spans="1:11">
      <c r="B41" s="388" t="s">
        <v>493</v>
      </c>
      <c r="C41" s="400">
        <v>10000000</v>
      </c>
      <c r="D41" s="121"/>
    </row>
    <row r="42" spans="1:11">
      <c r="B42" s="388" t="s">
        <v>494</v>
      </c>
      <c r="C42" s="401">
        <v>10</v>
      </c>
    </row>
    <row r="43" spans="1:11">
      <c r="B43" s="388" t="s">
        <v>495</v>
      </c>
      <c r="C43" s="402">
        <v>0.13500000000000001</v>
      </c>
    </row>
    <row r="44" spans="1:11">
      <c r="B44" s="388" t="s">
        <v>496</v>
      </c>
      <c r="C44" s="403">
        <v>0</v>
      </c>
    </row>
    <row r="45" spans="1:11">
      <c r="B45" s="388" t="s">
        <v>497</v>
      </c>
      <c r="C45" s="404">
        <v>3.7999999999999999E-2</v>
      </c>
      <c r="F45" s="127"/>
    </row>
    <row r="46" spans="1:11">
      <c r="B46" s="388" t="s">
        <v>498</v>
      </c>
      <c r="C46" s="405">
        <v>3</v>
      </c>
      <c r="F46" s="127"/>
    </row>
    <row r="47" spans="1:11">
      <c r="B47" s="388" t="s">
        <v>499</v>
      </c>
      <c r="C47" s="406">
        <v>3063</v>
      </c>
      <c r="E47" s="120" t="s">
        <v>500</v>
      </c>
      <c r="F47" s="127">
        <f>C41*20%</f>
        <v>2000000</v>
      </c>
    </row>
    <row r="48" spans="1:11">
      <c r="B48" s="388" t="s">
        <v>501</v>
      </c>
      <c r="C48" s="396">
        <f>C41*C44</f>
        <v>0</v>
      </c>
      <c r="F48" s="127"/>
    </row>
    <row r="49" spans="2:10" ht="31.8" thickBot="1">
      <c r="B49" s="128" t="s">
        <v>502</v>
      </c>
      <c r="C49" s="129"/>
      <c r="E49" s="128" t="s">
        <v>503</v>
      </c>
      <c r="F49" s="127"/>
    </row>
    <row r="50" spans="2:10">
      <c r="B50" s="2166" t="s">
        <v>504</v>
      </c>
      <c r="C50" s="2167"/>
      <c r="E50" s="130" t="s">
        <v>505</v>
      </c>
      <c r="F50" s="131"/>
    </row>
    <row r="51" spans="2:10">
      <c r="B51" s="132" t="s">
        <v>72</v>
      </c>
      <c r="C51" s="133">
        <f>C41</f>
        <v>10000000</v>
      </c>
      <c r="E51" s="134" t="s">
        <v>72</v>
      </c>
      <c r="F51" s="135">
        <f>C41-F47</f>
        <v>8000000</v>
      </c>
    </row>
    <row r="52" spans="2:10">
      <c r="B52" s="136" t="s">
        <v>506</v>
      </c>
      <c r="C52" s="137">
        <f>C44*100</f>
        <v>0</v>
      </c>
      <c r="E52" s="136" t="s">
        <v>507</v>
      </c>
      <c r="F52" s="138">
        <v>0</v>
      </c>
    </row>
    <row r="53" spans="2:10" ht="15.75" customHeight="1">
      <c r="B53" s="134" t="s">
        <v>508</v>
      </c>
      <c r="C53" s="139">
        <f>C43</f>
        <v>0.13500000000000001</v>
      </c>
      <c r="E53" s="134" t="s">
        <v>508</v>
      </c>
      <c r="F53" s="140">
        <v>0.1075</v>
      </c>
    </row>
    <row r="54" spans="2:10">
      <c r="B54" s="136" t="s">
        <v>494</v>
      </c>
      <c r="C54" s="137">
        <f>C42</f>
        <v>10</v>
      </c>
      <c r="E54" s="136" t="s">
        <v>494</v>
      </c>
      <c r="F54" s="141">
        <v>20</v>
      </c>
    </row>
    <row r="55" spans="2:10">
      <c r="B55" s="134" t="s">
        <v>509</v>
      </c>
      <c r="C55" s="142">
        <f>C56+C57</f>
        <v>150500</v>
      </c>
      <c r="E55" s="134" t="s">
        <v>510</v>
      </c>
      <c r="F55" s="143">
        <f>PMT(F53/12,F54*12,-F51)</f>
        <v>81218.316236547849</v>
      </c>
    </row>
    <row r="56" spans="2:10">
      <c r="B56" s="134" t="s">
        <v>511</v>
      </c>
      <c r="C56" s="144">
        <f>C51*C53/12</f>
        <v>112500</v>
      </c>
      <c r="E56" s="134" t="s">
        <v>86</v>
      </c>
      <c r="F56" s="145"/>
    </row>
    <row r="57" spans="2:10">
      <c r="B57" s="134" t="s">
        <v>512</v>
      </c>
      <c r="C57" s="146">
        <f>INDEX(B23:J36,VLOOKUP(C54,A23:K36,11,0),HLOOKUP(C52,B22:J37,16,0))</f>
        <v>38000</v>
      </c>
      <c r="E57" s="134" t="s">
        <v>513</v>
      </c>
      <c r="F57" s="147">
        <f>F54+G66</f>
        <v>20</v>
      </c>
    </row>
    <row r="58" spans="2:10">
      <c r="B58" s="134" t="s">
        <v>482</v>
      </c>
      <c r="C58" s="146">
        <f>N31</f>
        <v>921940.63010828581</v>
      </c>
      <c r="E58" s="134" t="s">
        <v>514</v>
      </c>
      <c r="F58" s="148">
        <f>F55*F57*12</f>
        <v>19492395.896771483</v>
      </c>
    </row>
    <row r="59" spans="2:10" ht="15" thickBot="1">
      <c r="B59" s="134" t="s">
        <v>515</v>
      </c>
      <c r="C59" s="146">
        <f>N32</f>
        <v>491752.6705521968</v>
      </c>
      <c r="E59" s="149" t="s">
        <v>516</v>
      </c>
      <c r="F59" s="150">
        <f>F58-F51</f>
        <v>11492395.896771483</v>
      </c>
    </row>
    <row r="60" spans="2:10">
      <c r="B60" s="134" t="s">
        <v>517</v>
      </c>
      <c r="C60" s="146">
        <f>N30</f>
        <v>5973693.3006604826</v>
      </c>
      <c r="E60" s="151"/>
      <c r="F60" s="152"/>
    </row>
    <row r="61" spans="2:10" ht="18">
      <c r="B61" s="134" t="s">
        <v>518</v>
      </c>
      <c r="C61" s="146">
        <f>C51-C60</f>
        <v>4026306.6993395174</v>
      </c>
      <c r="F61" s="151"/>
      <c r="G61" s="152"/>
      <c r="H61" s="407" t="s">
        <v>519</v>
      </c>
      <c r="I61" s="408">
        <v>450000</v>
      </c>
    </row>
    <row r="62" spans="2:10" ht="18">
      <c r="B62" s="134" t="s">
        <v>520</v>
      </c>
      <c r="C62" s="153">
        <f>PMT(C45/12,C46*12,-C61)</f>
        <v>118514.73523372912</v>
      </c>
      <c r="F62" s="151"/>
      <c r="G62" s="152"/>
      <c r="H62" s="407" t="s">
        <v>521</v>
      </c>
      <c r="I62" s="409">
        <f>I61*55%</f>
        <v>247500.00000000003</v>
      </c>
      <c r="J62" s="120" t="str">
        <f>IF(I62&lt;C56,"НЕДОСТАТОЧНО","ДОСТАТОЧНО")</f>
        <v>ДОСТАТОЧНО</v>
      </c>
    </row>
    <row r="63" spans="2:10" ht="18.75" customHeight="1">
      <c r="B63" s="134" t="s">
        <v>513</v>
      </c>
      <c r="C63" s="154">
        <f>C54+C46</f>
        <v>13</v>
      </c>
      <c r="H63" s="407" t="s">
        <v>522</v>
      </c>
      <c r="I63" s="410">
        <v>4</v>
      </c>
    </row>
    <row r="64" spans="2:10" ht="18">
      <c r="B64" s="134" t="s">
        <v>514</v>
      </c>
      <c r="C64" s="155">
        <f>(C55*C54*12)+(C62*C46*12)</f>
        <v>22326530.468414247</v>
      </c>
      <c r="E64" s="152">
        <f>C64+C48</f>
        <v>22326530.468414247</v>
      </c>
      <c r="G64" s="129"/>
      <c r="H64" s="407" t="s">
        <v>523</v>
      </c>
      <c r="I64" s="410">
        <v>25000</v>
      </c>
    </row>
    <row r="65" spans="2:10" ht="18.600000000000001" thickBot="1">
      <c r="B65" s="149" t="s">
        <v>516</v>
      </c>
      <c r="C65" s="156">
        <f>C72</f>
        <v>13740223.769074731</v>
      </c>
      <c r="G65" s="121"/>
      <c r="H65" s="411" t="s">
        <v>524</v>
      </c>
      <c r="I65" s="409">
        <f>I61-C55-(I63*30630)-I64</f>
        <v>151980</v>
      </c>
      <c r="J65" s="120" t="str">
        <f>IF(I65&lt;0,"НЕДОСТАТОЧНО","ДОСТАТОЧНО")</f>
        <v>ДОСТАТОЧНО</v>
      </c>
    </row>
    <row r="66" spans="2:10">
      <c r="G66" s="157"/>
    </row>
    <row r="67" spans="2:10">
      <c r="C67" s="129"/>
    </row>
    <row r="68" spans="2:10" hidden="1">
      <c r="C68" s="121"/>
    </row>
    <row r="69" spans="2:10" hidden="1">
      <c r="C69" s="157"/>
    </row>
    <row r="70" spans="2:10" hidden="1">
      <c r="C70" s="158">
        <f>C62*C46*12-C61</f>
        <v>240223.76907473151</v>
      </c>
    </row>
    <row r="71" spans="2:10" hidden="1">
      <c r="C71" s="158">
        <f>C56*(C54*12)</f>
        <v>13500000</v>
      </c>
    </row>
    <row r="72" spans="2:10" hidden="1">
      <c r="C72" s="159">
        <f>C70+C71</f>
        <v>13740223.769074731</v>
      </c>
    </row>
    <row r="73" spans="2:10" hidden="1"/>
    <row r="75" spans="2:10">
      <c r="C75" s="129"/>
    </row>
    <row r="76" spans="2:10">
      <c r="C76" s="159"/>
    </row>
    <row r="83" ht="21.75" customHeight="1"/>
  </sheetData>
  <sheetProtection algorithmName="SHA-512" hashValue="zNATioTesEjvmwtqaVe25skfMg9o8h7r4egUH3pep2DQ3OW/3qf0f39CAGSOZQmxijGohuz/huv6ZUEddN+UyQ==" saltValue="nlb6UB6txHhWK5w2c0vexg==" spinCount="100000" sheet="1" objects="1" scenarios="1"/>
  <protectedRanges>
    <protectedRange sqref="F54" name="Диапазон2"/>
    <protectedRange algorithmName="SHA-512" hashValue="cJ9sbjOTHHlciYP9ntOwEEMM4YDWX8DRWJ1W9xIwVnuKQWr6H7mQTZfm0TrnirgDODaFjjQzF7sLmz/K2zMHqA==" saltValue="V4RRVdDO9iCo8758bDZ/mQ==" spinCount="100000" sqref="C41:C43 F45:F49" name="Диапазон1"/>
  </protectedRanges>
  <mergeCells count="2">
    <mergeCell ref="C21:J21"/>
    <mergeCell ref="B50:C50"/>
  </mergeCells>
  <pageMargins left="0.70866141732283472" right="0.70866141732283472" top="0.74803149606299213" bottom="0.74803149606299213" header="0.31496062992125984" footer="0.31496062992125984"/>
  <pageSetup paperSize="9" orientation="landscape" r:id="rId1"/>
  <rowBreaks count="1" manualBreakCount="1">
    <brk id="18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29"/>
  <dimension ref="B1:L35"/>
  <sheetViews>
    <sheetView workbookViewId="0"/>
  </sheetViews>
  <sheetFormatPr defaultRowHeight="13.2"/>
  <cols>
    <col min="2" max="2" width="28.33203125" customWidth="1"/>
    <col min="4" max="4" width="25.44140625" customWidth="1"/>
    <col min="12" max="12" width="14.109375" bestFit="1" customWidth="1"/>
  </cols>
  <sheetData>
    <row r="1" spans="7:8">
      <c r="G1" s="2099" t="s">
        <v>350</v>
      </c>
      <c r="H1" s="2099"/>
    </row>
    <row r="2" spans="7:8">
      <c r="G2" s="2099"/>
      <c r="H2" s="2099"/>
    </row>
    <row r="22" spans="2:6">
      <c r="B22" s="2157" t="s">
        <v>181</v>
      </c>
      <c r="C22" s="2158"/>
      <c r="D22" s="2159"/>
    </row>
    <row r="23" spans="2:6">
      <c r="B23" s="2157"/>
      <c r="C23" s="2158"/>
      <c r="D23" s="2159"/>
    </row>
    <row r="24" spans="2:6">
      <c r="B24" s="21" t="s">
        <v>62</v>
      </c>
      <c r="C24" s="2088">
        <v>16170000</v>
      </c>
      <c r="D24" s="2090"/>
    </row>
    <row r="25" spans="2:6">
      <c r="B25" s="21" t="s">
        <v>107</v>
      </c>
      <c r="C25" s="2088">
        <v>3234000</v>
      </c>
      <c r="D25" s="2090"/>
      <c r="F25" s="55"/>
    </row>
    <row r="26" spans="2:6">
      <c r="B26" s="22" t="s">
        <v>66</v>
      </c>
      <c r="C26" s="2089">
        <f>C24-C25</f>
        <v>12936000</v>
      </c>
      <c r="D26" s="2134"/>
    </row>
    <row r="27" spans="2:6">
      <c r="B27" s="22" t="s">
        <v>68</v>
      </c>
      <c r="C27" s="2092">
        <v>0.125</v>
      </c>
      <c r="D27" s="2168"/>
    </row>
    <row r="28" spans="2:6">
      <c r="B28" s="23" t="s">
        <v>67</v>
      </c>
      <c r="C28" s="2080">
        <v>240</v>
      </c>
      <c r="D28" s="2131"/>
    </row>
    <row r="29" spans="2:6">
      <c r="B29" s="24" t="s">
        <v>69</v>
      </c>
      <c r="C29" s="2083">
        <f>ROUND(POWER((1+C27/12),C28)*C27/12/(POWER((1+C27/12),C28)-1)*C26,0)</f>
        <v>146971</v>
      </c>
      <c r="D29" s="2125"/>
    </row>
    <row r="30" spans="2:6" ht="13.8" thickBot="1">
      <c r="B30" s="25" t="s">
        <v>70</v>
      </c>
      <c r="C30" s="2126">
        <f>C29*C28-C26</f>
        <v>22337040</v>
      </c>
      <c r="D30" s="2127"/>
    </row>
    <row r="35" spans="12:12" ht="30">
      <c r="L35" s="54"/>
    </row>
  </sheetData>
  <mergeCells count="9">
    <mergeCell ref="C28:D28"/>
    <mergeCell ref="C29:D29"/>
    <mergeCell ref="C30:D30"/>
    <mergeCell ref="G1:H2"/>
    <mergeCell ref="B22:D23"/>
    <mergeCell ref="C24:D24"/>
    <mergeCell ref="C25:D25"/>
    <mergeCell ref="C26:D26"/>
    <mergeCell ref="C27:D27"/>
  </mergeCells>
  <hyperlinks>
    <hyperlink ref="G1:H2" location="подборщик!A1" display="на главную" xr:uid="{00000000-0004-0000-1900-000000000000}"/>
  </hyperlink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30"/>
  <dimension ref="A2:D77"/>
  <sheetViews>
    <sheetView topLeftCell="C1" zoomScaleNormal="100" workbookViewId="0">
      <selection activeCell="F7" sqref="F7"/>
    </sheetView>
  </sheetViews>
  <sheetFormatPr defaultRowHeight="13.2"/>
  <cols>
    <col min="1" max="1" width="40.88671875" customWidth="1"/>
    <col min="2" max="2" width="57.6640625" customWidth="1"/>
    <col min="3" max="3" width="20.44140625" customWidth="1"/>
  </cols>
  <sheetData>
    <row r="2" spans="1:4">
      <c r="C2" s="2099" t="s">
        <v>350</v>
      </c>
      <c r="D2" s="2099"/>
    </row>
    <row r="3" spans="1:4" ht="13.8" thickBot="1">
      <c r="C3" s="2099"/>
      <c r="D3" s="2099"/>
    </row>
    <row r="4" spans="1:4" ht="16.2" thickBot="1">
      <c r="A4" s="160" t="s">
        <v>199</v>
      </c>
      <c r="B4" s="163" t="s">
        <v>200</v>
      </c>
    </row>
    <row r="5" spans="1:4" ht="16.2" thickBot="1">
      <c r="A5" s="161" t="s">
        <v>201</v>
      </c>
      <c r="B5" s="164" t="s">
        <v>225</v>
      </c>
    </row>
    <row r="6" spans="1:4" ht="31.8" thickBot="1">
      <c r="A6" s="161" t="s">
        <v>203</v>
      </c>
      <c r="B6" s="164" t="s">
        <v>226</v>
      </c>
    </row>
    <row r="7" spans="1:4" ht="31.8" thickBot="1">
      <c r="A7" s="161" t="s">
        <v>186</v>
      </c>
      <c r="B7" s="164" t="s">
        <v>227</v>
      </c>
    </row>
    <row r="8" spans="1:4" ht="47.4" thickBot="1">
      <c r="A8" s="161" t="s">
        <v>107</v>
      </c>
      <c r="B8" s="164" t="s">
        <v>525</v>
      </c>
    </row>
    <row r="9" spans="1:4" ht="16.2" thickBot="1">
      <c r="A9" s="161" t="s">
        <v>188</v>
      </c>
      <c r="B9" s="164" t="s">
        <v>352</v>
      </c>
    </row>
    <row r="10" spans="1:4" ht="16.2" thickBot="1">
      <c r="A10" s="161" t="s">
        <v>190</v>
      </c>
      <c r="B10" s="164" t="s">
        <v>228</v>
      </c>
    </row>
    <row r="11" spans="1:4" ht="31.8" thickBot="1">
      <c r="A11" s="161" t="s">
        <v>192</v>
      </c>
      <c r="B11" s="164" t="s">
        <v>207</v>
      </c>
    </row>
    <row r="12" spans="1:4" ht="16.8" thickBot="1">
      <c r="A12" s="2169" t="s">
        <v>208</v>
      </c>
      <c r="B12" s="2170"/>
    </row>
    <row r="13" spans="1:4" ht="31.8" thickBot="1">
      <c r="A13" s="161" t="s">
        <v>209</v>
      </c>
      <c r="B13" s="165" t="s">
        <v>210</v>
      </c>
    </row>
    <row r="14" spans="1:4" ht="16.2" thickBot="1">
      <c r="A14" s="161" t="s">
        <v>211</v>
      </c>
      <c r="B14" s="165" t="s">
        <v>212</v>
      </c>
    </row>
    <row r="15" spans="1:4" ht="47.4" thickBot="1">
      <c r="A15" s="161" t="s">
        <v>213</v>
      </c>
      <c r="B15" s="165" t="s">
        <v>229</v>
      </c>
    </row>
    <row r="16" spans="1:4" ht="29.4" customHeight="1" thickBot="1">
      <c r="A16" s="161" t="s">
        <v>194</v>
      </c>
      <c r="B16" s="166" t="s">
        <v>230</v>
      </c>
    </row>
    <row r="17" spans="1:2" ht="16.2" thickBot="1">
      <c r="A17" s="162" t="s">
        <v>231</v>
      </c>
      <c r="B17" s="166" t="s">
        <v>232</v>
      </c>
    </row>
    <row r="18" spans="1:2" ht="16.2" thickBot="1">
      <c r="A18" s="162" t="s">
        <v>215</v>
      </c>
      <c r="B18" s="166" t="s">
        <v>197</v>
      </c>
    </row>
    <row r="68" spans="1:3">
      <c r="A68" s="2157" t="s">
        <v>181</v>
      </c>
      <c r="B68" s="2158"/>
      <c r="C68" s="2159"/>
    </row>
    <row r="69" spans="1:3">
      <c r="A69" s="2157"/>
      <c r="B69" s="2158"/>
      <c r="C69" s="2159"/>
    </row>
    <row r="70" spans="1:3">
      <c r="A70" s="21" t="s">
        <v>62</v>
      </c>
      <c r="B70" s="2088">
        <v>16170000</v>
      </c>
      <c r="C70" s="2090"/>
    </row>
    <row r="71" spans="1:3">
      <c r="A71" s="21" t="s">
        <v>64</v>
      </c>
      <c r="B71" s="2094">
        <v>0.2</v>
      </c>
      <c r="C71" s="2096"/>
    </row>
    <row r="72" spans="1:3">
      <c r="A72" s="21" t="s">
        <v>107</v>
      </c>
      <c r="B72" s="2088">
        <f>B70*B71</f>
        <v>3234000</v>
      </c>
      <c r="C72" s="2090"/>
    </row>
    <row r="73" spans="1:3">
      <c r="A73" s="22" t="s">
        <v>66</v>
      </c>
      <c r="B73" s="2089">
        <f>B70-B72</f>
        <v>12936000</v>
      </c>
      <c r="C73" s="2134"/>
    </row>
    <row r="74" spans="1:3">
      <c r="A74" s="22" t="s">
        <v>68</v>
      </c>
      <c r="B74" s="2092">
        <v>0.125</v>
      </c>
      <c r="C74" s="2168"/>
    </row>
    <row r="75" spans="1:3">
      <c r="A75" s="23" t="s">
        <v>67</v>
      </c>
      <c r="B75" s="2080">
        <v>240</v>
      </c>
      <c r="C75" s="2131"/>
    </row>
    <row r="76" spans="1:3">
      <c r="A76" s="24" t="s">
        <v>69</v>
      </c>
      <c r="B76" s="2083">
        <f>ROUND(POWER((1+B74/12),B75)*B74/12/(POWER((1+B74/12),B75)-1)*B73,0)</f>
        <v>146971</v>
      </c>
      <c r="C76" s="2125"/>
    </row>
    <row r="77" spans="1:3" ht="13.8" thickBot="1">
      <c r="A77" s="25" t="s">
        <v>70</v>
      </c>
      <c r="B77" s="2126">
        <f>B76*B75-B73</f>
        <v>22337040</v>
      </c>
      <c r="C77" s="2127"/>
    </row>
  </sheetData>
  <mergeCells count="11">
    <mergeCell ref="B76:C76"/>
    <mergeCell ref="B77:C77"/>
    <mergeCell ref="C2:D3"/>
    <mergeCell ref="A68:C69"/>
    <mergeCell ref="B70:C70"/>
    <mergeCell ref="B72:C72"/>
    <mergeCell ref="B73:C73"/>
    <mergeCell ref="B74:C74"/>
    <mergeCell ref="B75:C75"/>
    <mergeCell ref="B71:C71"/>
    <mergeCell ref="A12:B12"/>
  </mergeCells>
  <hyperlinks>
    <hyperlink ref="C2:D3" location="подборщик!A1" display="на главную" xr:uid="{00000000-0004-0000-1A00-000000000000}"/>
  </hyperlinks>
  <pageMargins left="0.7" right="0.7" top="0.75" bottom="0.75" header="0.3" footer="0.3"/>
  <pageSetup paperSize="9" scale="75" fitToHeight="2" orientation="portrait" r:id="rId1"/>
  <rowBreaks count="1" manualBreakCount="1">
    <brk id="65" max="1" man="1"/>
  </row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31"/>
  <dimension ref="A1:O83"/>
  <sheetViews>
    <sheetView topLeftCell="A38" workbookViewId="0">
      <selection activeCell="I40" sqref="I40:J41"/>
    </sheetView>
  </sheetViews>
  <sheetFormatPr defaultRowHeight="13.2"/>
  <cols>
    <col min="1" max="1" width="15.6640625" customWidth="1"/>
    <col min="2" max="2" width="39" customWidth="1"/>
    <col min="3" max="3" width="15.5546875" bestFit="1" customWidth="1"/>
    <col min="4" max="4" width="10.44140625" bestFit="1" customWidth="1"/>
    <col min="5" max="5" width="34.33203125" hidden="1" customWidth="1"/>
    <col min="6" max="6" width="15.5546875" hidden="1" customWidth="1"/>
    <col min="7" max="7" width="13.88671875" hidden="1" customWidth="1"/>
    <col min="8" max="8" width="24" customWidth="1"/>
    <col min="9" max="9" width="13.5546875" customWidth="1"/>
    <col min="10" max="12" width="10.44140625" bestFit="1" customWidth="1"/>
    <col min="13" max="13" width="16.33203125" customWidth="1"/>
    <col min="14" max="14" width="16.109375" customWidth="1"/>
    <col min="15" max="15" width="10.5546875" customWidth="1"/>
    <col min="16" max="16" width="11.109375" customWidth="1"/>
    <col min="17" max="17" width="9.44140625" bestFit="1" customWidth="1"/>
  </cols>
  <sheetData>
    <row r="1" spans="1:15" hidden="1"/>
    <row r="2" spans="1:15" hidden="1"/>
    <row r="3" spans="1:15" hidden="1">
      <c r="A3" s="412"/>
      <c r="B3" s="412"/>
      <c r="C3" s="412" t="s">
        <v>238</v>
      </c>
      <c r="D3" s="412"/>
      <c r="E3" s="412"/>
      <c r="F3" s="412"/>
      <c r="G3" s="412"/>
      <c r="H3" s="412"/>
      <c r="I3" s="412"/>
      <c r="J3" s="412"/>
    </row>
    <row r="4" spans="1:15" hidden="1">
      <c r="A4" s="412" t="s">
        <v>477</v>
      </c>
      <c r="B4" s="413">
        <v>0</v>
      </c>
      <c r="C4" s="413">
        <v>5</v>
      </c>
      <c r="D4" s="413">
        <v>10</v>
      </c>
      <c r="E4" s="413">
        <v>15</v>
      </c>
      <c r="F4" s="413">
        <v>20</v>
      </c>
      <c r="G4" s="413">
        <v>25</v>
      </c>
      <c r="H4" s="413">
        <v>30</v>
      </c>
      <c r="I4" s="413">
        <v>35</v>
      </c>
      <c r="J4" s="413">
        <v>40</v>
      </c>
      <c r="M4" t="s">
        <v>478</v>
      </c>
      <c r="N4" t="s">
        <v>479</v>
      </c>
      <c r="O4" t="s">
        <v>480</v>
      </c>
    </row>
    <row r="5" spans="1:15" hidden="1">
      <c r="A5" s="413">
        <v>3</v>
      </c>
      <c r="B5" s="414">
        <v>1.4999999999999999E-2</v>
      </c>
      <c r="C5" s="414">
        <v>1.21E-2</v>
      </c>
      <c r="D5" s="414">
        <v>1.09E-2</v>
      </c>
      <c r="E5" s="414">
        <v>8.9999999999999993E-3</v>
      </c>
      <c r="F5" s="414">
        <v>7.7999999999999996E-3</v>
      </c>
      <c r="G5" s="414">
        <v>6.4000000000000003E-3</v>
      </c>
      <c r="H5" s="414">
        <v>4.4999999999999997E-3</v>
      </c>
      <c r="I5" s="414">
        <v>3.5000000000000001E-3</v>
      </c>
      <c r="J5" s="414">
        <v>2.0999999999999999E-3</v>
      </c>
      <c r="M5">
        <v>3</v>
      </c>
      <c r="N5" s="73">
        <v>0.05</v>
      </c>
      <c r="O5">
        <v>6</v>
      </c>
    </row>
    <row r="6" spans="1:15" hidden="1">
      <c r="A6" s="413">
        <v>4</v>
      </c>
      <c r="B6" s="414">
        <v>1.0500000000000001E-2</v>
      </c>
      <c r="C6" s="414">
        <v>8.9999999999999993E-3</v>
      </c>
      <c r="D6" s="414">
        <v>7.7000000000000002E-3</v>
      </c>
      <c r="E6" s="414">
        <v>6.4999999999999997E-3</v>
      </c>
      <c r="F6" s="414">
        <v>5.7000000000000002E-3</v>
      </c>
      <c r="G6" s="414">
        <v>4.7000000000000002E-3</v>
      </c>
      <c r="H6" s="414">
        <v>3.5000000000000001E-3</v>
      </c>
      <c r="I6" s="414">
        <v>2.5000000000000001E-3</v>
      </c>
      <c r="J6" s="414">
        <v>1.4E-3</v>
      </c>
      <c r="M6">
        <v>4</v>
      </c>
      <c r="N6" s="81">
        <v>4.8000000000000001E-2</v>
      </c>
      <c r="O6">
        <v>7</v>
      </c>
    </row>
    <row r="7" spans="1:15" hidden="1">
      <c r="A7" s="413">
        <v>5</v>
      </c>
      <c r="B7" s="414">
        <v>8.3000000000000001E-3</v>
      </c>
      <c r="C7" s="414">
        <v>7.1000000000000004E-3</v>
      </c>
      <c r="D7" s="414">
        <v>6.0000000000000001E-3</v>
      </c>
      <c r="E7" s="414">
        <v>5.0000000000000001E-3</v>
      </c>
      <c r="F7" s="414">
        <v>4.4000000000000003E-3</v>
      </c>
      <c r="G7" s="414">
        <v>3.5999999999999999E-3</v>
      </c>
      <c r="H7" s="414">
        <v>2.5000000000000001E-3</v>
      </c>
      <c r="I7" s="414">
        <v>1.9E-3</v>
      </c>
      <c r="J7" s="414">
        <v>1E-3</v>
      </c>
      <c r="M7">
        <v>5</v>
      </c>
      <c r="N7" s="81">
        <v>4.4999999999999998E-2</v>
      </c>
      <c r="O7">
        <v>8</v>
      </c>
    </row>
    <row r="8" spans="1:15" hidden="1">
      <c r="A8" s="413">
        <v>6</v>
      </c>
      <c r="B8" s="414">
        <v>6.6E-3</v>
      </c>
      <c r="C8" s="414">
        <v>5.8999999999999999E-3</v>
      </c>
      <c r="D8" s="414">
        <v>5.0000000000000001E-3</v>
      </c>
      <c r="E8" s="414">
        <v>4.1999999999999997E-3</v>
      </c>
      <c r="F8" s="414">
        <v>3.5999999999999999E-3</v>
      </c>
      <c r="G8" s="414">
        <v>2.8999999999999998E-3</v>
      </c>
      <c r="H8" s="414">
        <v>2E-3</v>
      </c>
      <c r="I8" s="414">
        <v>1.4E-3</v>
      </c>
      <c r="J8" s="414">
        <v>6.9999999999999999E-4</v>
      </c>
      <c r="M8">
        <v>6</v>
      </c>
      <c r="N8" s="81">
        <v>4.2000000000000003E-2</v>
      </c>
      <c r="O8">
        <v>9</v>
      </c>
    </row>
    <row r="9" spans="1:15" hidden="1">
      <c r="A9" s="413">
        <v>7</v>
      </c>
      <c r="B9" s="414">
        <v>5.7999999999999996E-3</v>
      </c>
      <c r="C9" s="414">
        <v>4.7999999999999996E-3</v>
      </c>
      <c r="D9" s="414">
        <v>4.1999999999999997E-3</v>
      </c>
      <c r="E9" s="414">
        <v>3.5000000000000001E-3</v>
      </c>
      <c r="F9" s="414">
        <v>3.0000000000000001E-3</v>
      </c>
      <c r="G9" s="414">
        <v>2.3999999999999998E-3</v>
      </c>
      <c r="H9" s="414">
        <v>1.6000000000000001E-3</v>
      </c>
      <c r="I9" s="414">
        <v>1.1000000000000001E-3</v>
      </c>
      <c r="J9" s="414">
        <v>5.0000000000000001E-4</v>
      </c>
      <c r="M9">
        <v>7</v>
      </c>
      <c r="N9" s="81">
        <v>0.04</v>
      </c>
      <c r="O9">
        <v>10</v>
      </c>
    </row>
    <row r="10" spans="1:15" hidden="1">
      <c r="A10" s="413">
        <v>8</v>
      </c>
      <c r="B10" s="414">
        <v>5.1999999999999998E-3</v>
      </c>
      <c r="C10" s="414">
        <v>4.3E-3</v>
      </c>
      <c r="D10" s="414">
        <v>3.5999999999999999E-3</v>
      </c>
      <c r="E10" s="414">
        <v>3.0000000000000001E-3</v>
      </c>
      <c r="F10" s="414">
        <v>2.5999999999999999E-3</v>
      </c>
      <c r="G10" s="414">
        <v>2.0999999999999999E-3</v>
      </c>
      <c r="H10" s="414">
        <v>1.4E-3</v>
      </c>
      <c r="I10" s="414">
        <v>8.9999999999999998E-4</v>
      </c>
      <c r="J10" s="414">
        <v>2.9999999999999997E-4</v>
      </c>
      <c r="M10">
        <v>8</v>
      </c>
      <c r="N10" s="81">
        <v>3.7999999999999999E-2</v>
      </c>
      <c r="O10">
        <v>11</v>
      </c>
    </row>
    <row r="11" spans="1:15" hidden="1">
      <c r="A11" s="413">
        <v>9</v>
      </c>
      <c r="B11" s="414">
        <v>4.4000000000000003E-3</v>
      </c>
      <c r="C11" s="414">
        <v>3.8E-3</v>
      </c>
      <c r="D11" s="414">
        <v>3.3E-3</v>
      </c>
      <c r="E11" s="414">
        <v>2.8E-3</v>
      </c>
      <c r="F11" s="414">
        <v>2.2000000000000001E-3</v>
      </c>
      <c r="G11" s="414">
        <v>1.6999999999999999E-3</v>
      </c>
      <c r="H11" s="414">
        <v>1.1999999999999999E-3</v>
      </c>
      <c r="I11" s="414">
        <v>6.9999999999999999E-4</v>
      </c>
      <c r="J11" s="414">
        <v>2.0000000000000001E-4</v>
      </c>
      <c r="M11">
        <v>9</v>
      </c>
      <c r="N11" s="81">
        <v>3.6999999999999998E-2</v>
      </c>
      <c r="O11">
        <v>12</v>
      </c>
    </row>
    <row r="12" spans="1:15" hidden="1">
      <c r="A12" s="413">
        <v>10</v>
      </c>
      <c r="B12" s="414">
        <v>3.8E-3</v>
      </c>
      <c r="C12" s="414">
        <v>3.3E-3</v>
      </c>
      <c r="D12" s="414">
        <v>2.8999999999999998E-3</v>
      </c>
      <c r="E12" s="414">
        <v>2.3999999999999998E-3</v>
      </c>
      <c r="F12" s="414">
        <v>2E-3</v>
      </c>
      <c r="G12" s="414">
        <v>1.5E-3</v>
      </c>
      <c r="H12" s="414">
        <v>1E-3</v>
      </c>
      <c r="I12" s="414">
        <v>5.9999999999999995E-4</v>
      </c>
      <c r="J12" s="414">
        <v>1E-4</v>
      </c>
      <c r="M12">
        <v>10</v>
      </c>
      <c r="N12" s="81">
        <v>3.5000000000000003E-2</v>
      </c>
      <c r="O12">
        <v>14</v>
      </c>
    </row>
    <row r="13" spans="1:15" hidden="1">
      <c r="A13" s="413">
        <v>11</v>
      </c>
      <c r="B13" s="414">
        <v>3.3999999999999998E-3</v>
      </c>
      <c r="C13" s="414">
        <v>3.0000000000000001E-3</v>
      </c>
      <c r="D13" s="414">
        <v>2.5999999999999999E-3</v>
      </c>
      <c r="E13" s="414">
        <v>2.2000000000000001E-3</v>
      </c>
      <c r="F13" s="414">
        <v>1.6999999999999999E-3</v>
      </c>
      <c r="G13" s="414">
        <v>1.2999999999999999E-3</v>
      </c>
      <c r="H13" s="414">
        <v>8.9999999999999998E-4</v>
      </c>
      <c r="I13" s="414">
        <v>5.0000000000000001E-4</v>
      </c>
      <c r="J13" s="414">
        <v>1E-4</v>
      </c>
      <c r="M13">
        <v>11</v>
      </c>
      <c r="N13" s="81">
        <v>3.5000000000000003E-2</v>
      </c>
      <c r="O13">
        <v>16</v>
      </c>
    </row>
    <row r="14" spans="1:15" hidden="1">
      <c r="A14" s="413">
        <v>12</v>
      </c>
      <c r="B14" s="414">
        <v>3.0999999999999999E-3</v>
      </c>
      <c r="C14" s="414">
        <v>2.7000000000000001E-3</v>
      </c>
      <c r="D14" s="414">
        <v>2.3E-3</v>
      </c>
      <c r="E14" s="414">
        <v>1.9E-3</v>
      </c>
      <c r="F14" s="414">
        <v>1.6000000000000001E-3</v>
      </c>
      <c r="G14" s="414">
        <v>1.1999999999999999E-3</v>
      </c>
      <c r="H14" s="414">
        <v>8.0000000000000004E-4</v>
      </c>
      <c r="I14" s="414">
        <v>4.0000000000000002E-4</v>
      </c>
      <c r="J14" s="415">
        <v>1.0000000000000001E-5</v>
      </c>
      <c r="M14">
        <v>12</v>
      </c>
      <c r="N14" s="81">
        <v>3.5000000000000003E-2</v>
      </c>
      <c r="O14">
        <v>18</v>
      </c>
    </row>
    <row r="15" spans="1:15" hidden="1">
      <c r="A15" s="413">
        <v>13</v>
      </c>
      <c r="B15" s="414">
        <v>2.8E-3</v>
      </c>
      <c r="C15" s="414">
        <v>2.5000000000000001E-3</v>
      </c>
      <c r="D15" s="414">
        <v>2.0999999999999999E-3</v>
      </c>
      <c r="E15" s="414">
        <v>1.8E-3</v>
      </c>
      <c r="F15" s="414">
        <v>1.4E-3</v>
      </c>
      <c r="G15" s="414">
        <v>1E-3</v>
      </c>
      <c r="H15" s="414">
        <v>6.9999999999999999E-4</v>
      </c>
      <c r="I15" s="414">
        <v>2.9999999999999997E-4</v>
      </c>
      <c r="J15" s="415">
        <v>1.0000000000000001E-5</v>
      </c>
      <c r="M15">
        <v>13</v>
      </c>
      <c r="N15" s="81">
        <v>3.5000000000000003E-2</v>
      </c>
      <c r="O15">
        <v>21</v>
      </c>
    </row>
    <row r="16" spans="1:15" hidden="1">
      <c r="A16" s="413">
        <v>14</v>
      </c>
      <c r="B16" s="414">
        <v>2.5999999999999999E-3</v>
      </c>
      <c r="C16" s="414">
        <v>2.3E-3</v>
      </c>
      <c r="D16" s="414">
        <v>1.9E-3</v>
      </c>
      <c r="E16" s="414">
        <v>1.6000000000000001E-3</v>
      </c>
      <c r="F16" s="414">
        <v>1.2999999999999999E-3</v>
      </c>
      <c r="G16" s="414">
        <v>8.9999999999999998E-4</v>
      </c>
      <c r="H16" s="414">
        <v>5.9999999999999995E-4</v>
      </c>
      <c r="I16" s="414">
        <v>2.0000000000000001E-4</v>
      </c>
      <c r="J16" s="415">
        <v>1.0000000000000001E-5</v>
      </c>
      <c r="M16">
        <v>14</v>
      </c>
      <c r="N16" s="81">
        <v>3.5000000000000003E-2</v>
      </c>
      <c r="O16">
        <v>23</v>
      </c>
    </row>
    <row r="17" spans="1:15" hidden="1">
      <c r="A17" s="413">
        <v>15</v>
      </c>
      <c r="B17" s="414">
        <v>2.5000000000000001E-3</v>
      </c>
      <c r="C17" s="414">
        <v>2.0999999999999999E-3</v>
      </c>
      <c r="D17" s="414">
        <v>1.8E-3</v>
      </c>
      <c r="E17" s="414">
        <v>1.5E-3</v>
      </c>
      <c r="F17" s="414">
        <v>1.1000000000000001E-3</v>
      </c>
      <c r="G17" s="414">
        <v>8.0000000000000004E-4</v>
      </c>
      <c r="H17" s="414">
        <v>5.0000000000000001E-4</v>
      </c>
      <c r="I17" s="414">
        <v>2.0000000000000001E-4</v>
      </c>
      <c r="J17" s="415">
        <v>1.0000000000000001E-5</v>
      </c>
      <c r="M17">
        <v>15</v>
      </c>
      <c r="N17" s="81">
        <v>3.5000000000000003E-2</v>
      </c>
      <c r="O17">
        <v>25</v>
      </c>
    </row>
    <row r="18" spans="1:15" hidden="1">
      <c r="A18" s="413">
        <v>20</v>
      </c>
      <c r="B18" s="414">
        <v>2E-3</v>
      </c>
      <c r="C18" s="415">
        <v>1.4499999999999999E-3</v>
      </c>
      <c r="D18" s="414">
        <v>1.1999999999999999E-3</v>
      </c>
      <c r="E18" s="415">
        <v>9.5E-4</v>
      </c>
      <c r="F18" s="414">
        <v>6.9999999999999999E-4</v>
      </c>
      <c r="G18" s="415">
        <v>4.4000000000000002E-4</v>
      </c>
      <c r="H18" s="414">
        <v>2.0000000000000001E-4</v>
      </c>
      <c r="I18" s="414">
        <v>0</v>
      </c>
      <c r="J18" s="415">
        <v>0</v>
      </c>
      <c r="N18" s="81"/>
    </row>
    <row r="19" spans="1:15" hidden="1">
      <c r="A19" s="82"/>
      <c r="I19" s="83"/>
      <c r="J19" s="83"/>
    </row>
    <row r="20" spans="1:15" hidden="1"/>
    <row r="21" spans="1:15" hidden="1">
      <c r="A21" s="84">
        <f>C41</f>
        <v>10000000</v>
      </c>
      <c r="B21" s="416"/>
      <c r="C21" s="2171" t="s">
        <v>107</v>
      </c>
      <c r="D21" s="2172"/>
      <c r="E21" s="2172"/>
      <c r="F21" s="2172"/>
      <c r="G21" s="2172"/>
      <c r="H21" s="2172"/>
      <c r="I21" s="2172"/>
      <c r="J21" s="2173"/>
      <c r="M21" s="412" t="s">
        <v>481</v>
      </c>
      <c r="N21" s="417">
        <v>0.02</v>
      </c>
    </row>
    <row r="22" spans="1:15" hidden="1">
      <c r="A22" s="416" t="s">
        <v>477</v>
      </c>
      <c r="B22" s="416">
        <v>0</v>
      </c>
      <c r="C22" s="416">
        <v>5</v>
      </c>
      <c r="D22" s="416">
        <v>10</v>
      </c>
      <c r="E22" s="416">
        <v>15</v>
      </c>
      <c r="F22" s="416">
        <v>20</v>
      </c>
      <c r="G22" s="416">
        <v>25</v>
      </c>
      <c r="H22" s="416">
        <v>30</v>
      </c>
      <c r="I22" s="416">
        <v>35</v>
      </c>
      <c r="J22" s="416">
        <v>40</v>
      </c>
      <c r="M22" s="412" t="s">
        <v>482</v>
      </c>
      <c r="N22" s="417">
        <v>0.2</v>
      </c>
    </row>
    <row r="23" spans="1:15" hidden="1">
      <c r="A23" s="418">
        <v>3</v>
      </c>
      <c r="B23" s="419">
        <f t="shared" ref="B23:J36" si="0">$A$21*B5</f>
        <v>150000</v>
      </c>
      <c r="C23" s="419">
        <f t="shared" si="0"/>
        <v>121000</v>
      </c>
      <c r="D23" s="419">
        <f t="shared" si="0"/>
        <v>109000</v>
      </c>
      <c r="E23" s="419">
        <f t="shared" si="0"/>
        <v>90000</v>
      </c>
      <c r="F23" s="419">
        <f t="shared" si="0"/>
        <v>78000</v>
      </c>
      <c r="G23" s="419">
        <f t="shared" si="0"/>
        <v>64000</v>
      </c>
      <c r="H23" s="419">
        <f t="shared" si="0"/>
        <v>45000</v>
      </c>
      <c r="I23" s="419">
        <f t="shared" si="0"/>
        <v>35000</v>
      </c>
      <c r="J23" s="419">
        <f t="shared" si="0"/>
        <v>21000</v>
      </c>
      <c r="K23">
        <v>1</v>
      </c>
      <c r="M23" s="412" t="s">
        <v>483</v>
      </c>
      <c r="N23" s="412">
        <v>200</v>
      </c>
    </row>
    <row r="24" spans="1:15" hidden="1">
      <c r="A24" s="418">
        <v>4</v>
      </c>
      <c r="B24" s="419">
        <f t="shared" si="0"/>
        <v>105000</v>
      </c>
      <c r="C24" s="419">
        <f t="shared" si="0"/>
        <v>90000</v>
      </c>
      <c r="D24" s="419">
        <f t="shared" si="0"/>
        <v>77000</v>
      </c>
      <c r="E24" s="419">
        <f t="shared" si="0"/>
        <v>65000</v>
      </c>
      <c r="F24" s="419">
        <f t="shared" si="0"/>
        <v>57000</v>
      </c>
      <c r="G24" s="419">
        <f t="shared" si="0"/>
        <v>47000</v>
      </c>
      <c r="H24" s="419">
        <f t="shared" si="0"/>
        <v>35000</v>
      </c>
      <c r="I24" s="419">
        <f t="shared" si="0"/>
        <v>25000</v>
      </c>
      <c r="J24" s="419">
        <f t="shared" si="0"/>
        <v>14000</v>
      </c>
      <c r="K24">
        <v>2</v>
      </c>
      <c r="M24" s="412" t="s">
        <v>484</v>
      </c>
      <c r="N24" s="412">
        <v>12</v>
      </c>
    </row>
    <row r="25" spans="1:15" hidden="1">
      <c r="A25" s="418">
        <v>5</v>
      </c>
      <c r="B25" s="419">
        <f t="shared" si="0"/>
        <v>83000</v>
      </c>
      <c r="C25" s="419">
        <f t="shared" si="0"/>
        <v>71000</v>
      </c>
      <c r="D25" s="419">
        <f t="shared" si="0"/>
        <v>60000</v>
      </c>
      <c r="E25" s="419">
        <f t="shared" si="0"/>
        <v>50000</v>
      </c>
      <c r="F25" s="419">
        <f t="shared" si="0"/>
        <v>44000</v>
      </c>
      <c r="G25" s="419">
        <f t="shared" si="0"/>
        <v>36000</v>
      </c>
      <c r="H25" s="419">
        <f t="shared" si="0"/>
        <v>25000</v>
      </c>
      <c r="I25" s="419">
        <f t="shared" si="0"/>
        <v>19000</v>
      </c>
      <c r="J25" s="419">
        <f t="shared" si="0"/>
        <v>10000</v>
      </c>
      <c r="K25">
        <v>3</v>
      </c>
      <c r="M25" s="412" t="s">
        <v>485</v>
      </c>
      <c r="N25" s="420">
        <f>C48+(C57*C42*12)</f>
        <v>4560000</v>
      </c>
    </row>
    <row r="26" spans="1:15" hidden="1">
      <c r="A26" s="418">
        <v>6</v>
      </c>
      <c r="B26" s="419">
        <f t="shared" si="0"/>
        <v>66000</v>
      </c>
      <c r="C26" s="419">
        <f t="shared" si="0"/>
        <v>59000</v>
      </c>
      <c r="D26" s="419">
        <f t="shared" si="0"/>
        <v>50000</v>
      </c>
      <c r="E26" s="419">
        <f t="shared" si="0"/>
        <v>42000</v>
      </c>
      <c r="F26" s="419">
        <f t="shared" si="0"/>
        <v>36000</v>
      </c>
      <c r="G26" s="419">
        <f t="shared" si="0"/>
        <v>28999.999999999996</v>
      </c>
      <c r="H26" s="419">
        <f t="shared" si="0"/>
        <v>20000</v>
      </c>
      <c r="I26" s="419">
        <f t="shared" si="0"/>
        <v>14000</v>
      </c>
      <c r="J26" s="419">
        <f t="shared" si="0"/>
        <v>7000</v>
      </c>
      <c r="K26">
        <v>4</v>
      </c>
      <c r="M26" s="412" t="s">
        <v>486</v>
      </c>
      <c r="N26" s="421">
        <f>FV(N21/12,N24,C57,C48,1)</f>
        <v>-460970.31505414291</v>
      </c>
    </row>
    <row r="27" spans="1:15" hidden="1">
      <c r="A27" s="418">
        <v>7</v>
      </c>
      <c r="B27" s="419">
        <f t="shared" si="0"/>
        <v>57999.999999999993</v>
      </c>
      <c r="C27" s="419">
        <f t="shared" si="0"/>
        <v>47999.999999999993</v>
      </c>
      <c r="D27" s="419">
        <f t="shared" si="0"/>
        <v>42000</v>
      </c>
      <c r="E27" s="419">
        <f t="shared" si="0"/>
        <v>35000</v>
      </c>
      <c r="F27" s="419">
        <f t="shared" si="0"/>
        <v>30000</v>
      </c>
      <c r="G27" s="419">
        <f t="shared" si="0"/>
        <v>23999.999999999996</v>
      </c>
      <c r="H27" s="419">
        <f t="shared" si="0"/>
        <v>16000</v>
      </c>
      <c r="I27" s="419">
        <f t="shared" si="0"/>
        <v>11000</v>
      </c>
      <c r="J27" s="419">
        <f t="shared" si="0"/>
        <v>5000</v>
      </c>
      <c r="K27">
        <v>5</v>
      </c>
      <c r="M27" s="412" t="s">
        <v>487</v>
      </c>
      <c r="N27" s="420">
        <f>-N26-(C57*N24)-C48</f>
        <v>4970.3150541429059</v>
      </c>
    </row>
    <row r="28" spans="1:15" hidden="1">
      <c r="A28" s="418">
        <v>8</v>
      </c>
      <c r="B28" s="419">
        <f t="shared" si="0"/>
        <v>52000</v>
      </c>
      <c r="C28" s="419">
        <f t="shared" si="0"/>
        <v>43000</v>
      </c>
      <c r="D28" s="419">
        <f t="shared" si="0"/>
        <v>36000</v>
      </c>
      <c r="E28" s="419">
        <f t="shared" si="0"/>
        <v>30000</v>
      </c>
      <c r="F28" s="419">
        <f t="shared" si="0"/>
        <v>26000</v>
      </c>
      <c r="G28" s="419">
        <f t="shared" si="0"/>
        <v>21000</v>
      </c>
      <c r="H28" s="419">
        <f t="shared" si="0"/>
        <v>14000</v>
      </c>
      <c r="I28" s="419">
        <f t="shared" si="0"/>
        <v>9000</v>
      </c>
      <c r="J28" s="419">
        <f t="shared" si="0"/>
        <v>2999.9999999999995</v>
      </c>
      <c r="K28">
        <v>6</v>
      </c>
      <c r="M28" s="412" t="s">
        <v>488</v>
      </c>
      <c r="N28" s="422">
        <f>IF(-N26&lt;N23*C47,N22*(-N26),N23*C47*N22)</f>
        <v>92194.063010828584</v>
      </c>
    </row>
    <row r="29" spans="1:15" hidden="1">
      <c r="A29" s="418">
        <v>9</v>
      </c>
      <c r="B29" s="419">
        <f t="shared" si="0"/>
        <v>44000</v>
      </c>
      <c r="C29" s="419">
        <f t="shared" si="0"/>
        <v>38000</v>
      </c>
      <c r="D29" s="419">
        <f t="shared" si="0"/>
        <v>33000</v>
      </c>
      <c r="E29" s="419">
        <f t="shared" si="0"/>
        <v>28000</v>
      </c>
      <c r="F29" s="419">
        <f t="shared" si="0"/>
        <v>22000</v>
      </c>
      <c r="G29" s="419">
        <f t="shared" si="0"/>
        <v>17000</v>
      </c>
      <c r="H29" s="419">
        <f t="shared" si="0"/>
        <v>11999.999999999998</v>
      </c>
      <c r="I29" s="419">
        <f t="shared" si="0"/>
        <v>7000</v>
      </c>
      <c r="J29" s="419">
        <f t="shared" si="0"/>
        <v>2000</v>
      </c>
      <c r="K29">
        <v>7</v>
      </c>
      <c r="M29" s="412" t="s">
        <v>489</v>
      </c>
      <c r="N29" s="421">
        <f>FV(N21/12,C42*12,C57,C48,1)</f>
        <v>-5051752.6705521969</v>
      </c>
    </row>
    <row r="30" spans="1:15" hidden="1">
      <c r="A30" s="418">
        <v>10</v>
      </c>
      <c r="B30" s="419">
        <f t="shared" si="0"/>
        <v>38000</v>
      </c>
      <c r="C30" s="419">
        <f t="shared" si="0"/>
        <v>33000</v>
      </c>
      <c r="D30" s="419">
        <f t="shared" si="0"/>
        <v>28999.999999999996</v>
      </c>
      <c r="E30" s="419">
        <f t="shared" si="0"/>
        <v>23999.999999999996</v>
      </c>
      <c r="F30" s="419">
        <f t="shared" si="0"/>
        <v>20000</v>
      </c>
      <c r="G30" s="419">
        <f t="shared" si="0"/>
        <v>15000</v>
      </c>
      <c r="H30" s="419">
        <f t="shared" si="0"/>
        <v>10000</v>
      </c>
      <c r="I30" s="419">
        <f t="shared" si="0"/>
        <v>5999.9999999999991</v>
      </c>
      <c r="J30" s="419">
        <f t="shared" si="0"/>
        <v>1000</v>
      </c>
      <c r="K30">
        <v>8</v>
      </c>
      <c r="M30" s="412" t="s">
        <v>490</v>
      </c>
      <c r="N30" s="423">
        <f>-N29+N31</f>
        <v>5973693.3006604826</v>
      </c>
    </row>
    <row r="31" spans="1:15" hidden="1">
      <c r="A31" s="418">
        <v>11</v>
      </c>
      <c r="B31" s="419">
        <f t="shared" si="0"/>
        <v>34000</v>
      </c>
      <c r="C31" s="419">
        <f t="shared" si="0"/>
        <v>30000</v>
      </c>
      <c r="D31" s="419">
        <f t="shared" si="0"/>
        <v>26000</v>
      </c>
      <c r="E31" s="419">
        <f t="shared" si="0"/>
        <v>22000</v>
      </c>
      <c r="F31" s="419">
        <f t="shared" si="0"/>
        <v>17000</v>
      </c>
      <c r="G31" s="419">
        <f t="shared" si="0"/>
        <v>13000</v>
      </c>
      <c r="H31" s="419">
        <f t="shared" si="0"/>
        <v>9000</v>
      </c>
      <c r="I31" s="419">
        <f t="shared" si="0"/>
        <v>5000</v>
      </c>
      <c r="J31" s="419">
        <f t="shared" si="0"/>
        <v>1000</v>
      </c>
      <c r="K31">
        <v>9</v>
      </c>
      <c r="M31" s="412" t="s">
        <v>491</v>
      </c>
      <c r="N31" s="423">
        <f>N28*C54</f>
        <v>921940.63010828581</v>
      </c>
    </row>
    <row r="32" spans="1:15" hidden="1">
      <c r="A32" s="418">
        <v>12</v>
      </c>
      <c r="B32" s="419">
        <f t="shared" si="0"/>
        <v>31000</v>
      </c>
      <c r="C32" s="419">
        <f t="shared" si="0"/>
        <v>27000</v>
      </c>
      <c r="D32" s="419">
        <f t="shared" si="0"/>
        <v>23000</v>
      </c>
      <c r="E32" s="419">
        <f t="shared" si="0"/>
        <v>19000</v>
      </c>
      <c r="F32" s="419">
        <f t="shared" si="0"/>
        <v>16000</v>
      </c>
      <c r="G32" s="419">
        <f t="shared" si="0"/>
        <v>11999.999999999998</v>
      </c>
      <c r="H32" s="419">
        <f t="shared" si="0"/>
        <v>8000</v>
      </c>
      <c r="I32" s="419">
        <f t="shared" si="0"/>
        <v>4000</v>
      </c>
      <c r="J32" s="419">
        <f t="shared" si="0"/>
        <v>100.00000000000001</v>
      </c>
      <c r="K32">
        <v>10</v>
      </c>
      <c r="M32" s="412" t="s">
        <v>492</v>
      </c>
      <c r="N32" s="423">
        <f>N30-N25-N31</f>
        <v>491752.6705521968</v>
      </c>
    </row>
    <row r="33" spans="1:11" hidden="1">
      <c r="A33" s="418">
        <v>13</v>
      </c>
      <c r="B33" s="419">
        <f t="shared" si="0"/>
        <v>28000</v>
      </c>
      <c r="C33" s="419">
        <f t="shared" si="0"/>
        <v>25000</v>
      </c>
      <c r="D33" s="419">
        <f t="shared" si="0"/>
        <v>21000</v>
      </c>
      <c r="E33" s="419">
        <f t="shared" si="0"/>
        <v>18000</v>
      </c>
      <c r="F33" s="419">
        <f t="shared" si="0"/>
        <v>14000</v>
      </c>
      <c r="G33" s="419">
        <f t="shared" si="0"/>
        <v>10000</v>
      </c>
      <c r="H33" s="419">
        <f t="shared" si="0"/>
        <v>7000</v>
      </c>
      <c r="I33" s="419">
        <f t="shared" si="0"/>
        <v>2999.9999999999995</v>
      </c>
      <c r="J33" s="419">
        <f t="shared" si="0"/>
        <v>100.00000000000001</v>
      </c>
      <c r="K33">
        <v>11</v>
      </c>
    </row>
    <row r="34" spans="1:11" hidden="1">
      <c r="A34" s="418">
        <v>14</v>
      </c>
      <c r="B34" s="419">
        <f t="shared" si="0"/>
        <v>26000</v>
      </c>
      <c r="C34" s="419">
        <f t="shared" si="0"/>
        <v>23000</v>
      </c>
      <c r="D34" s="419">
        <f t="shared" si="0"/>
        <v>19000</v>
      </c>
      <c r="E34" s="419">
        <f t="shared" si="0"/>
        <v>16000</v>
      </c>
      <c r="F34" s="419">
        <f t="shared" si="0"/>
        <v>13000</v>
      </c>
      <c r="G34" s="419">
        <f t="shared" si="0"/>
        <v>9000</v>
      </c>
      <c r="H34" s="419">
        <f t="shared" si="0"/>
        <v>5999.9999999999991</v>
      </c>
      <c r="I34" s="419">
        <f t="shared" si="0"/>
        <v>2000</v>
      </c>
      <c r="J34" s="419">
        <f t="shared" si="0"/>
        <v>100.00000000000001</v>
      </c>
      <c r="K34">
        <v>12</v>
      </c>
    </row>
    <row r="35" spans="1:11" hidden="1">
      <c r="A35" s="418">
        <v>15</v>
      </c>
      <c r="B35" s="419">
        <f t="shared" si="0"/>
        <v>25000</v>
      </c>
      <c r="C35" s="419">
        <f t="shared" si="0"/>
        <v>21000</v>
      </c>
      <c r="D35" s="419">
        <f t="shared" si="0"/>
        <v>18000</v>
      </c>
      <c r="E35" s="419">
        <f t="shared" si="0"/>
        <v>15000</v>
      </c>
      <c r="F35" s="419">
        <f t="shared" si="0"/>
        <v>11000</v>
      </c>
      <c r="G35" s="419">
        <f t="shared" si="0"/>
        <v>8000</v>
      </c>
      <c r="H35" s="419">
        <f t="shared" si="0"/>
        <v>5000</v>
      </c>
      <c r="I35" s="419">
        <f t="shared" si="0"/>
        <v>2000</v>
      </c>
      <c r="J35" s="419">
        <f t="shared" si="0"/>
        <v>100.00000000000001</v>
      </c>
      <c r="K35">
        <v>13</v>
      </c>
    </row>
    <row r="36" spans="1:11" hidden="1">
      <c r="A36" s="85">
        <v>20</v>
      </c>
      <c r="B36" s="419">
        <f t="shared" si="0"/>
        <v>20000</v>
      </c>
      <c r="C36" s="419">
        <f t="shared" si="0"/>
        <v>14499.999999999998</v>
      </c>
      <c r="D36" s="419">
        <f t="shared" si="0"/>
        <v>11999.999999999998</v>
      </c>
      <c r="E36" s="419">
        <f t="shared" si="0"/>
        <v>9500</v>
      </c>
      <c r="F36" s="419">
        <f t="shared" si="0"/>
        <v>7000</v>
      </c>
      <c r="G36" s="419">
        <f t="shared" si="0"/>
        <v>4400</v>
      </c>
      <c r="H36" s="419">
        <f t="shared" si="0"/>
        <v>2000</v>
      </c>
      <c r="I36" s="419">
        <f t="shared" si="0"/>
        <v>0</v>
      </c>
      <c r="J36" s="419">
        <f t="shared" si="0"/>
        <v>0</v>
      </c>
      <c r="K36">
        <v>14</v>
      </c>
    </row>
    <row r="37" spans="1:11" hidden="1">
      <c r="B37" s="419">
        <v>1</v>
      </c>
      <c r="C37" s="412">
        <v>2</v>
      </c>
      <c r="D37" s="412">
        <v>3</v>
      </c>
      <c r="E37" s="412">
        <v>4</v>
      </c>
      <c r="F37" s="412">
        <v>5</v>
      </c>
      <c r="G37" s="412">
        <v>6</v>
      </c>
      <c r="H37" s="412">
        <v>7</v>
      </c>
      <c r="I37" s="412">
        <v>8</v>
      </c>
      <c r="J37" s="412">
        <v>9</v>
      </c>
    </row>
    <row r="40" spans="1:11">
      <c r="I40" s="2099" t="s">
        <v>350</v>
      </c>
      <c r="J40" s="2099"/>
    </row>
    <row r="41" spans="1:11">
      <c r="B41" s="412" t="s">
        <v>493</v>
      </c>
      <c r="C41" s="424">
        <v>10000000</v>
      </c>
      <c r="D41" s="73"/>
      <c r="I41" s="2099"/>
      <c r="J41" s="2099"/>
    </row>
    <row r="42" spans="1:11">
      <c r="B42" s="412" t="s">
        <v>494</v>
      </c>
      <c r="C42" s="425">
        <v>10</v>
      </c>
    </row>
    <row r="43" spans="1:11">
      <c r="B43" s="412" t="s">
        <v>495</v>
      </c>
      <c r="C43" s="426">
        <v>0.13500000000000001</v>
      </c>
    </row>
    <row r="44" spans="1:11">
      <c r="B44" s="412" t="s">
        <v>496</v>
      </c>
      <c r="C44" s="427">
        <v>0</v>
      </c>
    </row>
    <row r="45" spans="1:11">
      <c r="B45" s="412" t="s">
        <v>497</v>
      </c>
      <c r="C45" s="428">
        <v>3.7999999999999999E-2</v>
      </c>
      <c r="F45" s="86"/>
    </row>
    <row r="46" spans="1:11">
      <c r="B46" s="412" t="s">
        <v>498</v>
      </c>
      <c r="C46" s="429">
        <v>3</v>
      </c>
      <c r="F46" s="86"/>
    </row>
    <row r="47" spans="1:11">
      <c r="B47" s="412" t="s">
        <v>499</v>
      </c>
      <c r="C47" s="430">
        <v>3063</v>
      </c>
      <c r="E47" t="s">
        <v>500</v>
      </c>
      <c r="F47" s="86">
        <f>C41*20%</f>
        <v>2000000</v>
      </c>
    </row>
    <row r="48" spans="1:11">
      <c r="B48" s="412" t="s">
        <v>501</v>
      </c>
      <c r="C48" s="420">
        <f>C41*C44</f>
        <v>0</v>
      </c>
      <c r="F48" s="86"/>
    </row>
    <row r="49" spans="2:10" ht="31.8" thickBot="1">
      <c r="B49" s="87" t="s">
        <v>502</v>
      </c>
      <c r="C49" s="88"/>
      <c r="E49" s="87" t="s">
        <v>503</v>
      </c>
      <c r="F49" s="86"/>
    </row>
    <row r="50" spans="2:10">
      <c r="B50" s="2174" t="s">
        <v>504</v>
      </c>
      <c r="C50" s="2175"/>
      <c r="E50" s="89" t="s">
        <v>505</v>
      </c>
      <c r="F50" s="90"/>
    </row>
    <row r="51" spans="2:10">
      <c r="B51" s="91" t="s">
        <v>72</v>
      </c>
      <c r="C51" s="92">
        <v>10000000</v>
      </c>
      <c r="E51" s="93" t="s">
        <v>72</v>
      </c>
      <c r="F51" s="94">
        <f>C41-F47</f>
        <v>8000000</v>
      </c>
    </row>
    <row r="52" spans="2:10">
      <c r="B52" s="95" t="s">
        <v>506</v>
      </c>
      <c r="C52" s="96">
        <v>0</v>
      </c>
      <c r="E52" s="95" t="s">
        <v>507</v>
      </c>
      <c r="F52" s="97">
        <v>0</v>
      </c>
    </row>
    <row r="53" spans="2:10" ht="15.75" customHeight="1">
      <c r="B53" s="93" t="s">
        <v>508</v>
      </c>
      <c r="C53" s="98">
        <v>0.13500000000000001</v>
      </c>
      <c r="E53" s="93" t="s">
        <v>508</v>
      </c>
      <c r="F53" s="99">
        <v>0.1075</v>
      </c>
    </row>
    <row r="54" spans="2:10">
      <c r="B54" s="95" t="s">
        <v>494</v>
      </c>
      <c r="C54" s="96">
        <v>10</v>
      </c>
      <c r="E54" s="95" t="s">
        <v>494</v>
      </c>
      <c r="F54" s="100">
        <v>20</v>
      </c>
    </row>
    <row r="55" spans="2:10" ht="14.4">
      <c r="B55" s="93" t="s">
        <v>509</v>
      </c>
      <c r="C55" s="101">
        <v>150500</v>
      </c>
      <c r="E55" s="93" t="s">
        <v>510</v>
      </c>
      <c r="F55" s="102">
        <f>PMT(F53/12,F54*12,-F51)</f>
        <v>81218.316236547849</v>
      </c>
    </row>
    <row r="56" spans="2:10">
      <c r="B56" s="93" t="s">
        <v>511</v>
      </c>
      <c r="C56" s="103">
        <v>112500</v>
      </c>
      <c r="E56" s="93" t="s">
        <v>86</v>
      </c>
      <c r="F56" s="104"/>
    </row>
    <row r="57" spans="2:10">
      <c r="B57" s="93" t="s">
        <v>512</v>
      </c>
      <c r="C57" s="105">
        <v>38000</v>
      </c>
      <c r="E57" s="93" t="s">
        <v>513</v>
      </c>
      <c r="F57" s="106">
        <f>F54+G66</f>
        <v>20</v>
      </c>
    </row>
    <row r="58" spans="2:10">
      <c r="B58" s="93" t="s">
        <v>482</v>
      </c>
      <c r="C58" s="105">
        <v>921940.63010828581</v>
      </c>
      <c r="E58" s="93" t="s">
        <v>514</v>
      </c>
      <c r="F58" s="107">
        <f>F55*F57*12</f>
        <v>19492395.896771483</v>
      </c>
    </row>
    <row r="59" spans="2:10" ht="13.8" thickBot="1">
      <c r="B59" s="93" t="s">
        <v>515</v>
      </c>
      <c r="C59" s="105">
        <v>491752.6705521968</v>
      </c>
      <c r="E59" s="108" t="s">
        <v>516</v>
      </c>
      <c r="F59" s="109">
        <f>F58-F51</f>
        <v>11492395.896771483</v>
      </c>
    </row>
    <row r="60" spans="2:10">
      <c r="B60" s="93" t="s">
        <v>517</v>
      </c>
      <c r="C60" s="105">
        <v>5973693.3006604826</v>
      </c>
      <c r="E60" s="110"/>
      <c r="F60" s="111"/>
    </row>
    <row r="61" spans="2:10" ht="18">
      <c r="B61" s="93" t="s">
        <v>518</v>
      </c>
      <c r="C61" s="105">
        <v>4026306.6993395174</v>
      </c>
      <c r="F61" s="110"/>
      <c r="G61" s="111"/>
      <c r="H61" s="431" t="s">
        <v>519</v>
      </c>
      <c r="I61" s="432">
        <v>450000</v>
      </c>
    </row>
    <row r="62" spans="2:10" ht="18">
      <c r="B62" s="93" t="s">
        <v>520</v>
      </c>
      <c r="C62" s="112">
        <v>118514.73523372912</v>
      </c>
      <c r="F62" s="110"/>
      <c r="G62" s="111"/>
      <c r="H62" s="431" t="s">
        <v>521</v>
      </c>
      <c r="I62" s="433">
        <v>247500.00000000003</v>
      </c>
      <c r="J62" t="str">
        <f>IF(I62&lt;C56,"НЕДОСТАТОЧНО","ДОСТАТОЧНО")</f>
        <v>ДОСТАТОЧНО</v>
      </c>
    </row>
    <row r="63" spans="2:10" ht="18.75" customHeight="1">
      <c r="B63" s="93" t="s">
        <v>513</v>
      </c>
      <c r="C63" s="113">
        <v>13</v>
      </c>
      <c r="H63" s="431" t="s">
        <v>522</v>
      </c>
      <c r="I63" s="434">
        <v>4</v>
      </c>
    </row>
    <row r="64" spans="2:10" ht="18">
      <c r="B64" s="93" t="s">
        <v>514</v>
      </c>
      <c r="C64" s="114">
        <v>22326530.468414247</v>
      </c>
      <c r="E64" s="111">
        <f>C64+C48</f>
        <v>22326530.468414247</v>
      </c>
      <c r="G64" s="88"/>
      <c r="H64" s="431" t="s">
        <v>523</v>
      </c>
      <c r="I64" s="434">
        <v>25000</v>
      </c>
    </row>
    <row r="65" spans="2:10" ht="18.600000000000001" thickBot="1">
      <c r="B65" s="108" t="s">
        <v>516</v>
      </c>
      <c r="C65" s="115">
        <v>13740223.769074731</v>
      </c>
      <c r="G65" s="73"/>
      <c r="H65" s="435" t="s">
        <v>524</v>
      </c>
      <c r="I65" s="433">
        <v>151980</v>
      </c>
      <c r="J65" t="str">
        <f>IF(I65&lt;0,"НЕДОСТАТОЧНО","ДОСТАТОЧНО")</f>
        <v>ДОСТАТОЧНО</v>
      </c>
    </row>
    <row r="66" spans="2:10">
      <c r="G66" s="116"/>
    </row>
    <row r="67" spans="2:10">
      <c r="C67" s="88"/>
    </row>
    <row r="68" spans="2:10" hidden="1">
      <c r="C68" s="73"/>
    </row>
    <row r="69" spans="2:10" hidden="1">
      <c r="C69" s="116"/>
    </row>
    <row r="70" spans="2:10" hidden="1">
      <c r="C70" s="117">
        <f>C62*C46*12-C61</f>
        <v>240223.76907473151</v>
      </c>
    </row>
    <row r="71" spans="2:10" hidden="1">
      <c r="C71" s="117">
        <f>C56*(C54*12)</f>
        <v>13500000</v>
      </c>
    </row>
    <row r="72" spans="2:10" hidden="1">
      <c r="C72" s="118">
        <f>C70+C71</f>
        <v>13740223.769074731</v>
      </c>
    </row>
    <row r="73" spans="2:10" hidden="1"/>
    <row r="75" spans="2:10">
      <c r="C75" s="88"/>
    </row>
    <row r="76" spans="2:10">
      <c r="C76" s="118"/>
    </row>
    <row r="83" ht="21.75" customHeight="1"/>
  </sheetData>
  <protectedRanges>
    <protectedRange sqref="F54" name="Диапазон2"/>
    <protectedRange algorithmName="SHA-512" hashValue="cJ9sbjOTHHlciYP9ntOwEEMM4YDWX8DRWJ1W9xIwVnuKQWr6H7mQTZfm0TrnirgDODaFjjQzF7sLmz/K2zMHqA==" saltValue="V4RRVdDO9iCo8758bDZ/mQ==" spinCount="100000" sqref="C41:C43 F45:F49" name="Диапазон1"/>
  </protectedRanges>
  <mergeCells count="3">
    <mergeCell ref="C21:J21"/>
    <mergeCell ref="B50:C50"/>
    <mergeCell ref="I40:J41"/>
  </mergeCells>
  <hyperlinks>
    <hyperlink ref="I40:J41" location="подборщик!A1" display="на главную" xr:uid="{00000000-0004-0000-1B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32"/>
  <dimension ref="B6:M20"/>
  <sheetViews>
    <sheetView workbookViewId="0">
      <selection activeCell="D10" sqref="D10:H10"/>
    </sheetView>
  </sheetViews>
  <sheetFormatPr defaultRowHeight="13.2"/>
  <cols>
    <col min="2" max="2" width="13.44140625" bestFit="1" customWidth="1"/>
    <col min="3" max="3" width="8.88671875" customWidth="1"/>
    <col min="4" max="4" width="8" customWidth="1"/>
    <col min="5" max="6" width="7.6640625" customWidth="1"/>
    <col min="7" max="7" width="8.33203125" customWidth="1"/>
    <col min="8" max="8" width="6" customWidth="1"/>
    <col min="9" max="9" width="8" customWidth="1"/>
    <col min="10" max="11" width="7.6640625" customWidth="1"/>
    <col min="12" max="12" width="6.33203125" customWidth="1"/>
    <col min="13" max="13" width="16.6640625" customWidth="1"/>
  </cols>
  <sheetData>
    <row r="6" spans="2:13" ht="13.8" thickBot="1"/>
    <row r="7" spans="2:13">
      <c r="B7" s="68" t="s">
        <v>233</v>
      </c>
      <c r="C7" s="69" t="s">
        <v>526</v>
      </c>
      <c r="D7" s="2178" t="s">
        <v>59</v>
      </c>
      <c r="E7" s="2178"/>
      <c r="F7" s="2178"/>
      <c r="G7" s="2178"/>
      <c r="H7" s="2178"/>
      <c r="I7" s="2178" t="s">
        <v>58</v>
      </c>
      <c r="J7" s="2178"/>
      <c r="K7" s="2178"/>
      <c r="L7" s="2178"/>
      <c r="M7" s="2179"/>
    </row>
    <row r="8" spans="2:13" ht="52.8">
      <c r="B8" s="70" t="s">
        <v>235</v>
      </c>
      <c r="C8" s="71" t="s">
        <v>236</v>
      </c>
      <c r="D8" s="2177" t="s">
        <v>236</v>
      </c>
      <c r="E8" s="2177"/>
      <c r="F8" s="2177" t="s">
        <v>237</v>
      </c>
      <c r="G8" s="2177"/>
      <c r="H8" s="2177"/>
      <c r="I8" s="2177" t="s">
        <v>236</v>
      </c>
      <c r="J8" s="2177"/>
      <c r="K8" s="2177"/>
      <c r="L8" s="2177"/>
      <c r="M8" s="58" t="s">
        <v>527</v>
      </c>
    </row>
    <row r="9" spans="2:13" ht="28.8">
      <c r="B9" s="70" t="s">
        <v>238</v>
      </c>
      <c r="C9" s="74">
        <v>0.2</v>
      </c>
      <c r="D9" s="59" t="s">
        <v>528</v>
      </c>
      <c r="E9" s="59" t="s">
        <v>253</v>
      </c>
      <c r="F9" s="59" t="s">
        <v>254</v>
      </c>
      <c r="G9" s="59" t="s">
        <v>255</v>
      </c>
      <c r="H9" s="59" t="s">
        <v>256</v>
      </c>
      <c r="I9" s="59" t="s">
        <v>529</v>
      </c>
      <c r="J9" s="59" t="s">
        <v>530</v>
      </c>
      <c r="K9" s="59" t="s">
        <v>531</v>
      </c>
      <c r="L9" s="59" t="s">
        <v>532</v>
      </c>
      <c r="M9" s="76" t="s">
        <v>218</v>
      </c>
    </row>
    <row r="10" spans="2:13" ht="14.4">
      <c r="B10" s="70">
        <v>12</v>
      </c>
      <c r="C10" s="75">
        <v>3.5999999999999997E-2</v>
      </c>
      <c r="D10" s="2176"/>
      <c r="E10" s="2176"/>
      <c r="F10" s="2176"/>
      <c r="G10" s="2176"/>
      <c r="H10" s="2176"/>
      <c r="I10" s="2177">
        <v>0.1</v>
      </c>
      <c r="J10" s="2177"/>
      <c r="K10" s="2177"/>
      <c r="L10" s="2177"/>
      <c r="M10" s="72">
        <v>0.1</v>
      </c>
    </row>
    <row r="11" spans="2:13" ht="14.4">
      <c r="B11" s="70" t="s">
        <v>221</v>
      </c>
      <c r="C11" s="75">
        <v>7.4999999999999997E-2</v>
      </c>
      <c r="D11" s="59">
        <v>6.5</v>
      </c>
      <c r="E11" s="59">
        <v>4.5</v>
      </c>
      <c r="F11" s="60">
        <v>1.5</v>
      </c>
      <c r="G11" s="60">
        <v>0.1</v>
      </c>
      <c r="H11" s="60">
        <v>0.1</v>
      </c>
      <c r="I11" s="60">
        <v>4.99</v>
      </c>
      <c r="J11" s="60">
        <v>4.99</v>
      </c>
      <c r="K11" s="60">
        <v>0.1</v>
      </c>
      <c r="L11" s="60">
        <v>0.1</v>
      </c>
      <c r="M11" s="61">
        <v>4.99</v>
      </c>
    </row>
    <row r="12" spans="2:13" ht="14.4">
      <c r="B12" s="70" t="s">
        <v>222</v>
      </c>
      <c r="C12" s="75">
        <v>0.105</v>
      </c>
      <c r="D12" s="59">
        <v>10.5</v>
      </c>
      <c r="E12" s="59">
        <v>9.5</v>
      </c>
      <c r="F12" s="60">
        <v>9</v>
      </c>
      <c r="G12" s="60">
        <v>8.5</v>
      </c>
      <c r="H12" s="71">
        <v>7</v>
      </c>
      <c r="I12" s="71">
        <v>7.99</v>
      </c>
      <c r="J12" s="71">
        <v>7.99</v>
      </c>
      <c r="K12" s="71">
        <v>3.99</v>
      </c>
      <c r="L12" s="71">
        <v>2.99</v>
      </c>
      <c r="M12" s="72">
        <v>7.5</v>
      </c>
    </row>
    <row r="13" spans="2:13" ht="14.4">
      <c r="B13" s="70" t="s">
        <v>241</v>
      </c>
      <c r="C13" s="75">
        <v>0.13</v>
      </c>
      <c r="D13" s="59">
        <v>13.5</v>
      </c>
      <c r="E13" s="59">
        <v>13</v>
      </c>
      <c r="F13" s="60">
        <v>12.5</v>
      </c>
      <c r="G13" s="60">
        <v>9.5</v>
      </c>
      <c r="H13" s="71">
        <v>8</v>
      </c>
      <c r="I13" s="71">
        <v>10.5</v>
      </c>
      <c r="J13" s="71">
        <v>10.5</v>
      </c>
      <c r="K13" s="71">
        <v>7.99</v>
      </c>
      <c r="L13" s="71">
        <v>7.99</v>
      </c>
      <c r="M13" s="72">
        <v>10</v>
      </c>
    </row>
    <row r="14" spans="2:13" ht="14.4">
      <c r="B14" s="70" t="s">
        <v>242</v>
      </c>
      <c r="C14" s="75">
        <v>0.15</v>
      </c>
      <c r="D14" s="59">
        <v>16</v>
      </c>
      <c r="E14" s="59">
        <v>15.5</v>
      </c>
      <c r="F14" s="60">
        <v>15</v>
      </c>
      <c r="G14" s="60">
        <v>13</v>
      </c>
      <c r="H14" s="71">
        <v>11</v>
      </c>
      <c r="I14" s="71">
        <v>12.49</v>
      </c>
      <c r="J14" s="71">
        <v>12.49</v>
      </c>
      <c r="K14" s="71">
        <v>12.49</v>
      </c>
      <c r="L14" s="71">
        <v>10.99</v>
      </c>
      <c r="M14" s="72">
        <v>13.5</v>
      </c>
    </row>
    <row r="15" spans="2:13" ht="14.4">
      <c r="B15" s="70" t="s">
        <v>223</v>
      </c>
      <c r="C15" s="75">
        <v>0.155</v>
      </c>
      <c r="D15" s="59">
        <v>16.5</v>
      </c>
      <c r="E15" s="59">
        <v>16</v>
      </c>
      <c r="F15" s="60">
        <v>15.5</v>
      </c>
      <c r="G15" s="60">
        <v>14</v>
      </c>
      <c r="H15" s="71">
        <v>12.5</v>
      </c>
      <c r="I15" s="71">
        <v>13.5</v>
      </c>
      <c r="J15" s="71">
        <v>12.99</v>
      </c>
      <c r="K15" s="71">
        <v>12.99</v>
      </c>
      <c r="L15" s="71">
        <v>11.99</v>
      </c>
      <c r="M15" s="72">
        <v>14</v>
      </c>
    </row>
    <row r="16" spans="2:13" ht="15" thickBot="1">
      <c r="B16" s="77" t="s">
        <v>533</v>
      </c>
      <c r="C16" s="62">
        <v>0.16</v>
      </c>
      <c r="D16" s="62" t="s">
        <v>150</v>
      </c>
      <c r="E16" s="62" t="s">
        <v>150</v>
      </c>
      <c r="F16" s="62" t="s">
        <v>150</v>
      </c>
      <c r="G16" s="62" t="s">
        <v>150</v>
      </c>
      <c r="H16" s="62" t="s">
        <v>150</v>
      </c>
      <c r="I16" s="78">
        <v>15.5</v>
      </c>
      <c r="J16" s="78">
        <v>15</v>
      </c>
      <c r="K16" s="78">
        <v>15</v>
      </c>
      <c r="L16" s="79" t="s">
        <v>150</v>
      </c>
      <c r="M16" s="80" t="s">
        <v>150</v>
      </c>
    </row>
    <row r="17" spans="2:13" ht="13.8" thickBot="1"/>
    <row r="18" spans="2:13">
      <c r="B18" s="57" t="s">
        <v>534</v>
      </c>
      <c r="C18" s="63" t="s">
        <v>535</v>
      </c>
      <c r="D18" s="2180"/>
      <c r="E18" s="2180"/>
      <c r="F18" s="2180"/>
      <c r="G18" s="2180"/>
      <c r="H18" s="2181"/>
      <c r="I18" s="2182" t="s">
        <v>536</v>
      </c>
      <c r="J18" s="2180"/>
      <c r="K18" s="2180"/>
      <c r="L18" s="2180"/>
      <c r="M18" s="2181"/>
    </row>
    <row r="19" spans="2:13">
      <c r="B19" s="64" t="s">
        <v>537</v>
      </c>
      <c r="C19" s="65" t="s">
        <v>538</v>
      </c>
      <c r="D19" s="2183"/>
      <c r="E19" s="2183"/>
      <c r="F19" s="2183"/>
      <c r="G19" s="2183"/>
      <c r="H19" s="2184"/>
      <c r="I19" s="2185" t="s">
        <v>539</v>
      </c>
      <c r="J19" s="2183"/>
      <c r="K19" s="2183"/>
      <c r="L19" s="2183"/>
      <c r="M19" s="2184"/>
    </row>
    <row r="20" spans="2:13" ht="13.8" thickBot="1">
      <c r="B20" s="66" t="s">
        <v>540</v>
      </c>
      <c r="C20" s="67">
        <v>0.01</v>
      </c>
      <c r="D20" s="2186"/>
      <c r="E20" s="2186"/>
      <c r="F20" s="2186"/>
      <c r="G20" s="2186"/>
      <c r="H20" s="2187"/>
      <c r="I20" s="2188" t="s">
        <v>150</v>
      </c>
      <c r="J20" s="2186"/>
      <c r="K20" s="2186"/>
      <c r="L20" s="2186"/>
      <c r="M20" s="2187"/>
    </row>
  </sheetData>
  <mergeCells count="13">
    <mergeCell ref="D18:H18"/>
    <mergeCell ref="I18:M18"/>
    <mergeCell ref="D19:H19"/>
    <mergeCell ref="I19:M19"/>
    <mergeCell ref="D20:H20"/>
    <mergeCell ref="I20:M20"/>
    <mergeCell ref="D10:H10"/>
    <mergeCell ref="I10:L10"/>
    <mergeCell ref="D7:H7"/>
    <mergeCell ref="I7:M7"/>
    <mergeCell ref="D8:E8"/>
    <mergeCell ref="F8:H8"/>
    <mergeCell ref="I8:L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6849FD3B4BFB7409941E24F4EF2D1DC" ma:contentTypeVersion="14" ma:contentTypeDescription="Создание документа." ma:contentTypeScope="" ma:versionID="35c297f0eff1ad9bd71f2c5f4682ace7">
  <xsd:schema xmlns:xsd="http://www.w3.org/2001/XMLSchema" xmlns:xs="http://www.w3.org/2001/XMLSchema" xmlns:p="http://schemas.microsoft.com/office/2006/metadata/properties" xmlns:ns3="414a14b5-034a-45d8-9650-159c9a3f9db1" xmlns:ns4="25b77abb-f610-4b2b-9f4b-d12725de7c1e" targetNamespace="http://schemas.microsoft.com/office/2006/metadata/properties" ma:root="true" ma:fieldsID="1f3406294784649d4d9856db28d8fb85" ns3:_="" ns4:_="">
    <xsd:import namespace="414a14b5-034a-45d8-9650-159c9a3f9db1"/>
    <xsd:import namespace="25b77abb-f610-4b2b-9f4b-d12725de7c1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14b5-034a-45d8-9650-159c9a3f9db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Хэш подсказки о совместном доступе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77abb-f610-4b2b-9f4b-d12725de7c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b77abb-f610-4b2b-9f4b-d12725de7c1e" xsi:nil="true"/>
  </documentManagement>
</p:properties>
</file>

<file path=customXml/itemProps1.xml><?xml version="1.0" encoding="utf-8"?>
<ds:datastoreItem xmlns:ds="http://schemas.openxmlformats.org/officeDocument/2006/customXml" ds:itemID="{DE9E5E4C-0511-43DB-9D5A-53D3D852BB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4a14b5-034a-45d8-9650-159c9a3f9db1"/>
    <ds:schemaRef ds:uri="25b77abb-f610-4b2b-9f4b-d12725de7c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EDBCFC-2229-46B2-91B4-EC5F71836C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A66D28-1C79-4E63-93FC-226138ED45AE}">
  <ds:schemaRefs>
    <ds:schemaRef ds:uri="http://purl.org/dc/elements/1.1/"/>
    <ds:schemaRef ds:uri="http://purl.org/dc/terms/"/>
    <ds:schemaRef ds:uri="25b77abb-f610-4b2b-9f4b-d12725de7c1e"/>
    <ds:schemaRef ds:uri="http://schemas.microsoft.com/office/infopath/2007/PartnerControls"/>
    <ds:schemaRef ds:uri="http://purl.org/dc/dcmitype/"/>
    <ds:schemaRef ds:uri="414a14b5-034a-45d8-9650-159c9a3f9db1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37</vt:i4>
      </vt:variant>
      <vt:variant>
        <vt:lpstr>Именованные диапазоны</vt:lpstr>
      </vt:variant>
      <vt:variant>
        <vt:i4>6</vt:i4>
      </vt:variant>
    </vt:vector>
  </HeadingPairs>
  <TitlesOfParts>
    <vt:vector size="43" baseType="lpstr">
      <vt:lpstr>для бигтандау</vt:lpstr>
      <vt:lpstr>Подборщик</vt:lpstr>
      <vt:lpstr>Калькулятор для ОП</vt:lpstr>
      <vt:lpstr>Калькулятор</vt:lpstr>
      <vt:lpstr>проекты Алтын</vt:lpstr>
      <vt:lpstr>БИЗНЕС ИПОТЕКА (Алтын банк)</vt:lpstr>
      <vt:lpstr>BIG Tandau</vt:lpstr>
      <vt:lpstr>Алтын Банк - Онай</vt:lpstr>
      <vt:lpstr>Каскад ДДУ,готов.жилье</vt:lpstr>
      <vt:lpstr>ФридБанк ДДУ</vt:lpstr>
      <vt:lpstr>БЦК - Super  ипотека</vt:lpstr>
      <vt:lpstr>50-50</vt:lpstr>
      <vt:lpstr>НИ 30-70</vt:lpstr>
      <vt:lpstr>Народный банк-Halyk ипотека</vt:lpstr>
      <vt:lpstr>Халык Банк Стандарт</vt:lpstr>
      <vt:lpstr>Алтын банк Стандарт </vt:lpstr>
      <vt:lpstr>БЦК Стандарт</vt:lpstr>
      <vt:lpstr>БЦК  Залоговый Кредит</vt:lpstr>
      <vt:lpstr>Наурыз Отбасы банк</vt:lpstr>
      <vt:lpstr>Наурыз жұмыскер Отбасы банк</vt:lpstr>
      <vt:lpstr>Женская ипотека «ҰМАЙ»</vt:lpstr>
      <vt:lpstr>паркинги и кладовые </vt:lpstr>
      <vt:lpstr>жк по огр-м стоим</vt:lpstr>
      <vt:lpstr>7-20-25</vt:lpstr>
      <vt:lpstr>Елорда Жастары</vt:lpstr>
      <vt:lpstr>Зелёная ипотека Отбасы</vt:lpstr>
      <vt:lpstr>БЦК Стандартная ипотека</vt:lpstr>
      <vt:lpstr>Алтын Банк стандарт с допзалог</vt:lpstr>
      <vt:lpstr>Сбер Особая Ипотека</vt:lpstr>
      <vt:lpstr>КИК</vt:lpstr>
      <vt:lpstr>Алтын банк</vt:lpstr>
      <vt:lpstr>Sheet 1</vt:lpstr>
      <vt:lpstr>Отбасы Умай</vt:lpstr>
      <vt:lpstr>Баспана Хит</vt:lpstr>
      <vt:lpstr>Алтын Банк Стандарт усл-я</vt:lpstr>
      <vt:lpstr>Умай (Отбасы)</vt:lpstr>
      <vt:lpstr>свод</vt:lpstr>
      <vt:lpstr>'50-50'!Область_печати</vt:lpstr>
      <vt:lpstr>'BIG Tandau'!Область_печати</vt:lpstr>
      <vt:lpstr>'Алтын Банк - Онай'!Область_печати</vt:lpstr>
      <vt:lpstr>'Алтын Банк Стандарт усл-я'!Область_печати</vt:lpstr>
      <vt:lpstr>'Отбасы Умай'!Область_печати</vt:lpstr>
      <vt:lpstr>'ФридБанк ДДУ'!Область_печати</vt:lpstr>
    </vt:vector>
  </TitlesOfParts>
  <Manager/>
  <Company>BI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Акмухамбетова Алия</dc:creator>
  <cp:keywords/>
  <dc:description/>
  <cp:lastModifiedBy>Кайрова Гаухар</cp:lastModifiedBy>
  <cp:revision/>
  <cp:lastPrinted>2025-02-14T04:53:47Z</cp:lastPrinted>
  <dcterms:created xsi:type="dcterms:W3CDTF">2021-04-06T09:14:22Z</dcterms:created>
  <dcterms:modified xsi:type="dcterms:W3CDTF">2025-11-10T05:16:24Z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0x01010036849FD3B4BFB7409941E24F4EF2D1DC</vt:lpwstr>
  </property>
</Properties>
</file>