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orot\Desktop\Projet Outils Bureautiques\"/>
    </mc:Choice>
  </mc:AlternateContent>
  <xr:revisionPtr revIDLastSave="0" documentId="13_ncr:1_{5B6CBBC0-09FB-4A3C-B271-FAD6A65E3315}" xr6:coauthVersionLast="47" xr6:coauthVersionMax="47" xr10:uidLastSave="{00000000-0000-0000-0000-000000000000}"/>
  <bookViews>
    <workbookView xWindow="-110" yWindow="-110" windowWidth="19420" windowHeight="10300" firstSheet="7" activeTab="8" xr2:uid="{86A261F7-513D-4461-BBFC-00107DEB0DC6}"/>
  </bookViews>
  <sheets>
    <sheet name="Générale" sheetId="1" r:id="rId1"/>
    <sheet name="Base article" sheetId="8" r:id="rId2"/>
    <sheet name="Base client" sheetId="9" r:id="rId3"/>
    <sheet name="Base Stock" sheetId="11" r:id="rId4"/>
    <sheet name="Base Fournisseur" sheetId="12" r:id="rId5"/>
    <sheet name="Facture" sheetId="10" r:id="rId6"/>
    <sheet name="FeuilleFacture" sheetId="15" r:id="rId7"/>
    <sheet name="Page d'acceuil" sheetId="13" r:id="rId8"/>
    <sheet name="Commander" sheetId="14" r:id="rId9"/>
    <sheet name="Stocks" sheetId="18" r:id="rId10"/>
    <sheet name="ListeDeCommande" sheetId="16" r:id="rId11"/>
    <sheet name="Confirmation" sheetId="19" r:id="rId12"/>
    <sheet name="Test" sheetId="17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5" l="1"/>
  <c r="L26" i="15" s="1"/>
  <c r="L27" i="15" s="1"/>
  <c r="L28" i="15" s="1"/>
  <c r="O28" i="15" s="1"/>
  <c r="E26" i="15"/>
  <c r="E27" i="15" s="1"/>
  <c r="E28" i="15" s="1"/>
  <c r="E25" i="15"/>
  <c r="O17" i="15"/>
  <c r="O11" i="15"/>
  <c r="O7" i="14"/>
  <c r="N34" i="14" s="1"/>
  <c r="N13" i="14"/>
  <c r="N31" i="14" s="1"/>
  <c r="F36" i="15" s="1"/>
  <c r="E50" i="15" s="1"/>
  <c r="F13" i="14"/>
  <c r="F16" i="14"/>
  <c r="N16" i="14"/>
  <c r="O19" i="15" s="1"/>
  <c r="N10" i="14"/>
  <c r="O18" i="15" s="1"/>
  <c r="F5" i="10"/>
  <c r="F9" i="10"/>
  <c r="F8" i="10"/>
  <c r="F7" i="10"/>
  <c r="F6" i="10"/>
  <c r="H16" i="10"/>
  <c r="H15" i="10"/>
  <c r="H14" i="10"/>
  <c r="O26" i="15" l="1"/>
  <c r="O25" i="15"/>
  <c r="O27" i="15"/>
  <c r="H13" i="10"/>
  <c r="M11" i="1"/>
  <c r="M10" i="1"/>
  <c r="J11" i="1"/>
  <c r="J12" i="1"/>
  <c r="J13" i="1"/>
  <c r="J10" i="1"/>
  <c r="I13" i="1"/>
  <c r="I12" i="1"/>
  <c r="I11" i="1"/>
  <c r="I10" i="1"/>
  <c r="G13" i="1"/>
  <c r="G11" i="1"/>
  <c r="G12" i="1"/>
  <c r="G10" i="1"/>
  <c r="F13" i="1"/>
  <c r="F12" i="1"/>
  <c r="F11" i="1"/>
  <c r="F10" i="1"/>
  <c r="E13" i="1"/>
  <c r="E12" i="1"/>
  <c r="E11" i="1"/>
  <c r="E10" i="1"/>
  <c r="C18" i="10" l="1"/>
  <c r="C21" i="10"/>
  <c r="S11" i="1"/>
  <c r="S3" i="1" s="1"/>
  <c r="S10" i="1"/>
  <c r="S2" i="1" s="1"/>
  <c r="S12" i="1"/>
  <c r="S4" i="1" s="1"/>
  <c r="N12" i="1"/>
  <c r="P12" i="1" s="1"/>
  <c r="N11" i="1"/>
  <c r="P11" i="1" s="1"/>
  <c r="N10" i="1"/>
  <c r="P10" i="1" s="1"/>
</calcChain>
</file>

<file path=xl/sharedStrings.xml><?xml version="1.0" encoding="utf-8"?>
<sst xmlns="http://schemas.openxmlformats.org/spreadsheetml/2006/main" count="202" uniqueCount="135">
  <si>
    <t>Assemblage</t>
  </si>
  <si>
    <t>Double renfort central</t>
  </si>
  <si>
    <t>Renfort central</t>
  </si>
  <si>
    <t>Renfort Gauche</t>
  </si>
  <si>
    <t>Renfort Droite</t>
  </si>
  <si>
    <t>Vis M8x18</t>
  </si>
  <si>
    <t>Equerre</t>
  </si>
  <si>
    <t>Barre Aluminium</t>
  </si>
  <si>
    <t>Prix HT</t>
  </si>
  <si>
    <t>Fournisseur</t>
  </si>
  <si>
    <t>Hutchinson</t>
  </si>
  <si>
    <t>Desfontaines</t>
  </si>
  <si>
    <t>Safran</t>
  </si>
  <si>
    <t>Potez</t>
  </si>
  <si>
    <t>Clients</t>
  </si>
  <si>
    <t>Airbus</t>
  </si>
  <si>
    <t>Boeing</t>
  </si>
  <si>
    <t>316 RT DE BAYONNE 3100 TOULOUSE</t>
  </si>
  <si>
    <t>12 RUE DE CAULET 31300 Toulouse</t>
  </si>
  <si>
    <t>32 All. Henri Potez, 31700 Blagnac</t>
  </si>
  <si>
    <t>Adresse</t>
  </si>
  <si>
    <t>Réduction</t>
  </si>
  <si>
    <t>Bon de Commande</t>
  </si>
  <si>
    <t>Vis</t>
  </si>
  <si>
    <t>Barre d'aluminium</t>
  </si>
  <si>
    <t>Prix de base</t>
  </si>
  <si>
    <t>Prix total</t>
  </si>
  <si>
    <t xml:space="preserve"> </t>
  </si>
  <si>
    <t>Prix avec commande</t>
  </si>
  <si>
    <t>Portez</t>
  </si>
  <si>
    <t>Prix sans réduction</t>
  </si>
  <si>
    <t>Stocks</t>
  </si>
  <si>
    <t>Stocks après commande</t>
  </si>
  <si>
    <t>Pièces utilisés</t>
  </si>
  <si>
    <t>Stock</t>
  </si>
  <si>
    <t>Base article</t>
  </si>
  <si>
    <t>Code Article</t>
  </si>
  <si>
    <t>A1</t>
  </si>
  <si>
    <t>A2</t>
  </si>
  <si>
    <t>A3</t>
  </si>
  <si>
    <t>A4</t>
  </si>
  <si>
    <t>Description</t>
  </si>
  <si>
    <t>Renfort Central</t>
  </si>
  <si>
    <t>Double Renfort Central</t>
  </si>
  <si>
    <t>Prix unitaire</t>
  </si>
  <si>
    <t>Taux de TVA</t>
  </si>
  <si>
    <t>Base client</t>
  </si>
  <si>
    <t>Nom du client</t>
  </si>
  <si>
    <t>Code postal</t>
  </si>
  <si>
    <t>Ville</t>
  </si>
  <si>
    <t>Toulouse</t>
  </si>
  <si>
    <t>Blagnac</t>
  </si>
  <si>
    <t>Téléphone</t>
  </si>
  <si>
    <t>11-11-11-11-11</t>
  </si>
  <si>
    <t>22-22-22-22-22</t>
  </si>
  <si>
    <t>33-33-33-33-33</t>
  </si>
  <si>
    <t>Courriel</t>
  </si>
  <si>
    <t>airbus@gmail.com</t>
  </si>
  <si>
    <t>boeing@gmail.com</t>
  </si>
  <si>
    <t>potez@gmail.com</t>
  </si>
  <si>
    <t>Facture</t>
  </si>
  <si>
    <t>Facture N°001</t>
  </si>
  <si>
    <t>Tél: 00-00-00-00-00</t>
  </si>
  <si>
    <t>Courriel: XXX@gmail.com</t>
  </si>
  <si>
    <t>Référence</t>
  </si>
  <si>
    <t>P1</t>
  </si>
  <si>
    <t>P2</t>
  </si>
  <si>
    <t>P3</t>
  </si>
  <si>
    <t>P4</t>
  </si>
  <si>
    <t>Déscription</t>
  </si>
  <si>
    <t>Quantité</t>
  </si>
  <si>
    <t>Taux TVA</t>
  </si>
  <si>
    <t xml:space="preserve">Renfort Droite </t>
  </si>
  <si>
    <t>Prix Unitaire</t>
  </si>
  <si>
    <t>Prix Total:</t>
  </si>
  <si>
    <t>PrixSansTVA:</t>
  </si>
  <si>
    <t>Le paiement est dû dans 15 jours</t>
  </si>
  <si>
    <t>Caisse d'Epargne</t>
  </si>
  <si>
    <t>Conditions et modalités de paiement</t>
  </si>
  <si>
    <t>IBAN: FR7630001007941234567890185</t>
  </si>
  <si>
    <t>SWIFT/BIC: ABCDFRP1XXX</t>
  </si>
  <si>
    <t>Cordialement</t>
  </si>
  <si>
    <t>Nous vous remercions pour votre fidélité,</t>
  </si>
  <si>
    <t>Elisa Manufacturing Components</t>
  </si>
  <si>
    <t>Saint Jean d'Illac</t>
  </si>
  <si>
    <t>Base Stock</t>
  </si>
  <si>
    <t>Composants</t>
  </si>
  <si>
    <t>Base Fournisseur</t>
  </si>
  <si>
    <t>Date:</t>
  </si>
  <si>
    <t>XX/XX/XXXX</t>
  </si>
  <si>
    <t>Entreprise</t>
  </si>
  <si>
    <t>Code Postal</t>
  </si>
  <si>
    <t>Double Renfort Central / N°A04</t>
  </si>
  <si>
    <t>Renfort Central / N°A03</t>
  </si>
  <si>
    <t>Renfort Droit / N°A01</t>
  </si>
  <si>
    <t>Renfort Gauche /N°A02</t>
  </si>
  <si>
    <t>N°A01</t>
  </si>
  <si>
    <t>N°A02</t>
  </si>
  <si>
    <t>N°A03</t>
  </si>
  <si>
    <t>N°A04</t>
  </si>
  <si>
    <t>Mail</t>
  </si>
  <si>
    <t>Numéro de commande</t>
  </si>
  <si>
    <t>316 RT DE BAYONNE</t>
  </si>
  <si>
    <t>12 RUE DE CAULET</t>
  </si>
  <si>
    <t>32 All.Henri Potez</t>
  </si>
  <si>
    <t>FAC-001-JANV</t>
  </si>
  <si>
    <t>Date</t>
  </si>
  <si>
    <t>Tél: 06-55-55-17-38</t>
  </si>
  <si>
    <t>Courriel: Elisa.bdx@gmail.fr</t>
  </si>
  <si>
    <t>SIRET: 875456789088565</t>
  </si>
  <si>
    <t>FAC-000-FEVR</t>
  </si>
  <si>
    <t>N°:</t>
  </si>
  <si>
    <t>ELIS'AEROSPACE MANUFACTURING</t>
  </si>
  <si>
    <t>Adresse:</t>
  </si>
  <si>
    <t>Compagnie:</t>
  </si>
  <si>
    <t>Réduction disponible:</t>
  </si>
  <si>
    <t>Code Postal:</t>
  </si>
  <si>
    <t>Email:</t>
  </si>
  <si>
    <t>Téléphone:</t>
  </si>
  <si>
    <t>Assemblage et Numero de série:</t>
  </si>
  <si>
    <t>Produit:</t>
  </si>
  <si>
    <t>Quantité:</t>
  </si>
  <si>
    <t>Prix:</t>
  </si>
  <si>
    <t>Numéro de commande:</t>
  </si>
  <si>
    <t>Prix HT:</t>
  </si>
  <si>
    <t>Règlement:</t>
  </si>
  <si>
    <t>Virement</t>
  </si>
  <si>
    <t>Coordonées bancaires</t>
  </si>
  <si>
    <t>sera exigible (Article L 410-10, alinéa 12 du Code de Commerce). Pour tout professionnel, en sus des indemnités</t>
  </si>
  <si>
    <t xml:space="preserve">de retard, toute somme, y compris l'acompte, non payée à sa date d'exigibilité produira de plein droit le paiement </t>
  </si>
  <si>
    <t>d'une indemnité fofaitaire de 500 euros due au titre des frais de recouvrement (Art. 441-6, I al. 12 du code de</t>
  </si>
  <si>
    <t>commerce et D. 441-5 ibidem).</t>
  </si>
  <si>
    <t>Pas d'escompte pour règlement anticipé. En cas de retard de paiement, une pénalité égale à 3 fois le taux intérêt légal</t>
  </si>
  <si>
    <t>Nous vous remercions pour votre confiance,</t>
  </si>
  <si>
    <t>Souaitez-vous confirmer votre commande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</si>
</sst>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.0000\ &quot;€&quot;_-;\-* #,##0.0000\ &quot;€&quot;_-;_-* &quot;-&quot;??\ &quot;€&quot;_-;_-@_-"/>
    <numFmt numFmtId="165" formatCode="_-* #,##0.00000\ &quot;€&quot;_-;\-* #,##0.00000\ &quot;€&quot;_-;_-* &quot;-&quot;??\ &quot;€&quot;_-;_-@_-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b/>
      <sz val="2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8">
    <xf numFmtId="0" fontId="0" fillId="0" borderId="0" xfId="0"/>
    <xf numFmtId="0" fontId="0" fillId="2" borderId="0" xfId="0" applyFill="1"/>
    <xf numFmtId="6" fontId="0" fillId="2" borderId="0" xfId="0" applyNumberFormat="1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9" fontId="0" fillId="6" borderId="0" xfId="0" applyNumberFormat="1" applyFill="1"/>
    <xf numFmtId="0" fontId="1" fillId="0" borderId="0" xfId="0" applyFont="1" applyFill="1"/>
    <xf numFmtId="0" fontId="0" fillId="0" borderId="0" xfId="0" applyFill="1"/>
    <xf numFmtId="44" fontId="0" fillId="2" borderId="0" xfId="0" applyNumberFormat="1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44" fontId="1" fillId="9" borderId="0" xfId="0" applyNumberFormat="1" applyFont="1" applyFill="1"/>
    <xf numFmtId="0" fontId="0" fillId="5" borderId="0" xfId="0" applyFill="1"/>
    <xf numFmtId="44" fontId="0" fillId="5" borderId="0" xfId="0" applyNumberFormat="1" applyFill="1"/>
    <xf numFmtId="44" fontId="1" fillId="6" borderId="0" xfId="0" applyNumberFormat="1" applyFont="1" applyFill="1"/>
    <xf numFmtId="9" fontId="0" fillId="0" borderId="0" xfId="0" applyNumberFormat="1"/>
    <xf numFmtId="0" fontId="3" fillId="0" borderId="0" xfId="1"/>
    <xf numFmtId="0" fontId="0" fillId="0" borderId="0" xfId="0" applyBorder="1"/>
    <xf numFmtId="0" fontId="0" fillId="0" borderId="0" xfId="0" applyNumberFormat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vertical="center"/>
    </xf>
    <xf numFmtId="0" fontId="5" fillId="0" borderId="4" xfId="0" applyFont="1" applyBorder="1"/>
    <xf numFmtId="0" fontId="5" fillId="0" borderId="4" xfId="0" applyFont="1" applyBorder="1" applyAlignment="1">
      <alignment vertical="center"/>
    </xf>
    <xf numFmtId="0" fontId="6" fillId="0" borderId="4" xfId="0" applyFont="1" applyBorder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7" fillId="0" borderId="0" xfId="0" applyFont="1" applyFill="1" applyBorder="1"/>
    <xf numFmtId="0" fontId="7" fillId="0" borderId="5" xfId="0" applyFont="1" applyFill="1" applyBorder="1"/>
    <xf numFmtId="44" fontId="7" fillId="0" borderId="5" xfId="0" applyNumberFormat="1" applyFont="1" applyFill="1" applyBorder="1"/>
    <xf numFmtId="0" fontId="7" fillId="10" borderId="2" xfId="0" applyFont="1" applyFill="1" applyBorder="1"/>
    <xf numFmtId="0" fontId="7" fillId="10" borderId="3" xfId="0" applyFont="1" applyFill="1" applyBorder="1"/>
    <xf numFmtId="0" fontId="7" fillId="10" borderId="0" xfId="0" applyFont="1" applyFill="1" applyBorder="1"/>
    <xf numFmtId="0" fontId="7" fillId="10" borderId="5" xfId="0" applyFont="1" applyFill="1" applyBorder="1"/>
    <xf numFmtId="0" fontId="7" fillId="10" borderId="4" xfId="0" applyFont="1" applyFill="1" applyBorder="1" applyAlignment="1">
      <alignment horizontal="left"/>
    </xf>
    <xf numFmtId="0" fontId="7" fillId="10" borderId="7" xfId="0" applyFont="1" applyFill="1" applyBorder="1"/>
    <xf numFmtId="0" fontId="7" fillId="10" borderId="8" xfId="0" applyFont="1" applyFill="1" applyBorder="1"/>
    <xf numFmtId="0" fontId="7" fillId="10" borderId="6" xfId="0" applyFont="1" applyFill="1" applyBorder="1" applyAlignment="1">
      <alignment horizontal="left"/>
    </xf>
    <xf numFmtId="0" fontId="7" fillId="10" borderId="9" xfId="0" applyFont="1" applyFill="1" applyBorder="1"/>
    <xf numFmtId="0" fontId="7" fillId="11" borderId="4" xfId="0" applyFont="1" applyFill="1" applyBorder="1"/>
    <xf numFmtId="0" fontId="7" fillId="11" borderId="0" xfId="0" applyFont="1" applyFill="1" applyBorder="1"/>
    <xf numFmtId="9" fontId="7" fillId="11" borderId="5" xfId="0" applyNumberFormat="1" applyFont="1" applyFill="1" applyBorder="1"/>
    <xf numFmtId="0" fontId="7" fillId="11" borderId="2" xfId="0" applyFont="1" applyFill="1" applyBorder="1"/>
    <xf numFmtId="0" fontId="7" fillId="11" borderId="7" xfId="0" applyFont="1" applyFill="1" applyBorder="1"/>
    <xf numFmtId="0" fontId="7" fillId="11" borderId="1" xfId="0" applyFont="1" applyFill="1" applyBorder="1"/>
    <xf numFmtId="9" fontId="7" fillId="11" borderId="3" xfId="0" applyNumberFormat="1" applyFont="1" applyFill="1" applyBorder="1"/>
    <xf numFmtId="0" fontId="7" fillId="11" borderId="6" xfId="0" applyFont="1" applyFill="1" applyBorder="1"/>
    <xf numFmtId="9" fontId="7" fillId="11" borderId="8" xfId="0" applyNumberFormat="1" applyFont="1" applyFill="1" applyBorder="1"/>
    <xf numFmtId="0" fontId="7" fillId="10" borderId="0" xfId="0" applyFont="1" applyFill="1" applyBorder="1" applyAlignment="1">
      <alignment horizontal="left"/>
    </xf>
    <xf numFmtId="0" fontId="7" fillId="10" borderId="7" xfId="0" applyFont="1" applyFill="1" applyBorder="1" applyAlignment="1">
      <alignment horizontal="left"/>
    </xf>
    <xf numFmtId="0" fontId="8" fillId="10" borderId="9" xfId="0" applyFont="1" applyFill="1" applyBorder="1"/>
    <xf numFmtId="0" fontId="8" fillId="10" borderId="10" xfId="0" applyFont="1" applyFill="1" applyBorder="1"/>
    <xf numFmtId="0" fontId="8" fillId="10" borderId="11" xfId="0" applyFont="1" applyFill="1" applyBorder="1"/>
    <xf numFmtId="0" fontId="2" fillId="10" borderId="9" xfId="0" applyFont="1" applyFill="1" applyBorder="1"/>
    <xf numFmtId="0" fontId="8" fillId="10" borderId="1" xfId="0" applyFont="1" applyFill="1" applyBorder="1" applyAlignment="1">
      <alignment horizontal="left"/>
    </xf>
    <xf numFmtId="0" fontId="8" fillId="10" borderId="2" xfId="0" applyFont="1" applyFill="1" applyBorder="1" applyAlignment="1">
      <alignment horizontal="left"/>
    </xf>
    <xf numFmtId="0" fontId="8" fillId="10" borderId="2" xfId="0" applyFont="1" applyFill="1" applyBorder="1"/>
    <xf numFmtId="0" fontId="8" fillId="10" borderId="1" xfId="0" applyFont="1" applyFill="1" applyBorder="1"/>
    <xf numFmtId="0" fontId="7" fillId="0" borderId="2" xfId="0" applyFont="1" applyBorder="1" applyAlignment="1">
      <alignment horizontal="right"/>
    </xf>
    <xf numFmtId="164" fontId="7" fillId="10" borderId="11" xfId="0" applyNumberFormat="1" applyFont="1" applyFill="1" applyBorder="1"/>
    <xf numFmtId="164" fontId="0" fillId="10" borderId="11" xfId="0" applyNumberFormat="1" applyFill="1" applyBorder="1"/>
    <xf numFmtId="165" fontId="7" fillId="11" borderId="0" xfId="0" applyNumberFormat="1" applyFont="1" applyFill="1" applyBorder="1"/>
    <xf numFmtId="165" fontId="7" fillId="11" borderId="2" xfId="0" applyNumberFormat="1" applyFont="1" applyFill="1" applyBorder="1"/>
    <xf numFmtId="165" fontId="7" fillId="11" borderId="7" xfId="0" applyNumberFormat="1" applyFont="1" applyFill="1" applyBorder="1"/>
    <xf numFmtId="0" fontId="7" fillId="0" borderId="2" xfId="0" applyNumberFormat="1" applyFont="1" applyBorder="1"/>
    <xf numFmtId="0" fontId="0" fillId="12" borderId="0" xfId="0" applyFill="1"/>
    <xf numFmtId="0" fontId="0" fillId="13" borderId="0" xfId="0" applyFill="1"/>
    <xf numFmtId="0" fontId="0" fillId="13" borderId="0" xfId="0" applyFill="1" applyAlignment="1">
      <alignment horizontal="center" vertical="center"/>
    </xf>
    <xf numFmtId="0" fontId="0" fillId="14" borderId="0" xfId="0" applyFill="1"/>
    <xf numFmtId="0" fontId="0" fillId="3" borderId="0" xfId="0" applyFill="1" applyBorder="1"/>
    <xf numFmtId="0" fontId="6" fillId="3" borderId="0" xfId="0" applyFont="1" applyFill="1" applyBorder="1"/>
    <xf numFmtId="0" fontId="5" fillId="3" borderId="0" xfId="0" applyFont="1" applyFill="1" applyBorder="1"/>
    <xf numFmtId="0" fontId="5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5" fillId="0" borderId="0" xfId="0" applyFont="1" applyFill="1" applyBorder="1"/>
    <xf numFmtId="0" fontId="7" fillId="3" borderId="0" xfId="0" applyFont="1" applyFill="1" applyBorder="1"/>
    <xf numFmtId="10" fontId="0" fillId="13" borderId="0" xfId="0" applyNumberFormat="1" applyFill="1"/>
    <xf numFmtId="10" fontId="0" fillId="3" borderId="0" xfId="0" applyNumberFormat="1" applyFill="1"/>
    <xf numFmtId="0" fontId="0" fillId="3" borderId="0" xfId="0" applyFill="1" applyAlignment="1">
      <alignment horizontal="center" vertical="center"/>
    </xf>
    <xf numFmtId="14" fontId="0" fillId="3" borderId="0" xfId="0" applyNumberFormat="1" applyFill="1"/>
    <xf numFmtId="14" fontId="0" fillId="0" borderId="0" xfId="0" applyNumberFormat="1"/>
    <xf numFmtId="14" fontId="0" fillId="13" borderId="0" xfId="0" applyNumberFormat="1" applyFill="1"/>
    <xf numFmtId="0" fontId="3" fillId="13" borderId="0" xfId="1" applyFill="1"/>
    <xf numFmtId="0" fontId="0" fillId="15" borderId="0" xfId="0" applyFill="1"/>
    <xf numFmtId="0" fontId="9" fillId="15" borderId="0" xfId="0" applyFont="1" applyFill="1"/>
    <xf numFmtId="0" fontId="10" fillId="3" borderId="0" xfId="0" applyFont="1" applyFill="1"/>
    <xf numFmtId="0" fontId="9" fillId="13" borderId="0" xfId="0" applyFont="1" applyFill="1"/>
    <xf numFmtId="0" fontId="0" fillId="13" borderId="0" xfId="0" applyFill="1" applyAlignment="1">
      <alignment horizontal="center"/>
    </xf>
    <xf numFmtId="0" fontId="3" fillId="13" borderId="0" xfId="1" applyFill="1" applyAlignment="1">
      <alignment horizontal="center"/>
    </xf>
    <xf numFmtId="0" fontId="0" fillId="13" borderId="0" xfId="0" applyFill="1" applyAlignment="1">
      <alignment horizontal="left"/>
    </xf>
    <xf numFmtId="14" fontId="0" fillId="13" borderId="0" xfId="0" applyNumberFormat="1" applyFill="1" applyAlignment="1">
      <alignment horizontal="left"/>
    </xf>
    <xf numFmtId="0" fontId="2" fillId="3" borderId="0" xfId="0" applyFont="1" applyFill="1" applyBorder="1"/>
    <xf numFmtId="0" fontId="7" fillId="3" borderId="0" xfId="0" applyFont="1" applyFill="1" applyBorder="1" applyAlignment="1">
      <alignment horizontal="right"/>
    </xf>
    <xf numFmtId="0" fontId="7" fillId="3" borderId="0" xfId="0" applyNumberFormat="1" applyFont="1" applyFill="1" applyBorder="1"/>
    <xf numFmtId="0" fontId="8" fillId="3" borderId="0" xfId="0" applyFont="1" applyFill="1" applyBorder="1" applyAlignment="1">
      <alignment horizontal="left"/>
    </xf>
    <xf numFmtId="0" fontId="8" fillId="3" borderId="0" xfId="0" applyFont="1" applyFill="1" applyBorder="1"/>
    <xf numFmtId="0" fontId="7" fillId="3" borderId="0" xfId="0" applyFont="1" applyFill="1" applyBorder="1" applyAlignment="1">
      <alignment horizontal="left"/>
    </xf>
    <xf numFmtId="165" fontId="7" fillId="3" borderId="0" xfId="0" applyNumberFormat="1" applyFont="1" applyFill="1" applyBorder="1"/>
    <xf numFmtId="9" fontId="7" fillId="3" borderId="0" xfId="0" applyNumberFormat="1" applyFont="1" applyFill="1" applyBorder="1"/>
    <xf numFmtId="164" fontId="7" fillId="3" borderId="0" xfId="0" applyNumberFormat="1" applyFont="1" applyFill="1" applyBorder="1"/>
    <xf numFmtId="44" fontId="7" fillId="3" borderId="0" xfId="0" applyNumberFormat="1" applyFont="1" applyFill="1" applyBorder="1"/>
    <xf numFmtId="0" fontId="14" fillId="3" borderId="0" xfId="0" applyFont="1" applyFill="1"/>
    <xf numFmtId="0" fontId="9" fillId="3" borderId="0" xfId="0" applyFont="1" applyFill="1"/>
    <xf numFmtId="0" fontId="13" fillId="3" borderId="0" xfId="0" applyFont="1" applyFill="1"/>
    <xf numFmtId="0" fontId="11" fillId="3" borderId="0" xfId="0" applyFont="1" applyFill="1" applyBorder="1"/>
    <xf numFmtId="1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13" borderId="0" xfId="0" applyFill="1" applyBorder="1"/>
    <xf numFmtId="0" fontId="0" fillId="11" borderId="0" xfId="0" applyFill="1" applyBorder="1"/>
    <xf numFmtId="0" fontId="0" fillId="13" borderId="0" xfId="0" applyFill="1" applyBorder="1" applyAlignment="1">
      <alignment horizontal="center"/>
    </xf>
    <xf numFmtId="0" fontId="12" fillId="3" borderId="0" xfId="0" applyFont="1" applyFill="1" applyBorder="1"/>
    <xf numFmtId="0" fontId="12" fillId="14" borderId="1" xfId="0" applyFont="1" applyFill="1" applyBorder="1"/>
    <xf numFmtId="0" fontId="0" fillId="14" borderId="3" xfId="0" applyFill="1" applyBorder="1"/>
    <xf numFmtId="0" fontId="15" fillId="14" borderId="1" xfId="0" applyFont="1" applyFill="1" applyBorder="1"/>
    <xf numFmtId="0" fontId="15" fillId="14" borderId="2" xfId="0" applyFont="1" applyFill="1" applyBorder="1"/>
    <xf numFmtId="0" fontId="12" fillId="14" borderId="2" xfId="0" applyFont="1" applyFill="1" applyBorder="1"/>
    <xf numFmtId="0" fontId="12" fillId="14" borderId="2" xfId="0" applyFont="1" applyFill="1" applyBorder="1" applyAlignment="1">
      <alignment horizontal="right"/>
    </xf>
    <xf numFmtId="0" fontId="12" fillId="14" borderId="2" xfId="0" applyFont="1" applyFill="1" applyBorder="1" applyAlignment="1">
      <alignment horizontal="left" vertical="center"/>
    </xf>
    <xf numFmtId="0" fontId="12" fillId="14" borderId="3" xfId="0" applyFont="1" applyFill="1" applyBorder="1" applyAlignment="1">
      <alignment horizontal="center"/>
    </xf>
    <xf numFmtId="10" fontId="0" fillId="13" borderId="0" xfId="0" applyNumberFormat="1" applyFill="1" applyBorder="1" applyAlignment="1">
      <alignment horizontal="left" vertical="center"/>
    </xf>
    <xf numFmtId="10" fontId="0" fillId="11" borderId="0" xfId="0" applyNumberFormat="1" applyFill="1" applyBorder="1" applyAlignment="1">
      <alignment horizontal="left" vertical="center"/>
    </xf>
    <xf numFmtId="0" fontId="0" fillId="14" borderId="7" xfId="0" applyFill="1" applyBorder="1"/>
    <xf numFmtId="0" fontId="12" fillId="14" borderId="3" xfId="0" applyFont="1" applyFill="1" applyBorder="1"/>
    <xf numFmtId="0" fontId="12" fillId="14" borderId="6" xfId="0" applyFont="1" applyFill="1" applyBorder="1"/>
    <xf numFmtId="0" fontId="0" fillId="3" borderId="3" xfId="0" applyFill="1" applyBorder="1"/>
    <xf numFmtId="0" fontId="12" fillId="14" borderId="9" xfId="0" applyFont="1" applyFill="1" applyBorder="1" applyAlignment="1">
      <alignment vertical="center"/>
    </xf>
    <xf numFmtId="0" fontId="0" fillId="14" borderId="10" xfId="0" applyFill="1" applyBorder="1"/>
    <xf numFmtId="0" fontId="0" fillId="14" borderId="11" xfId="0" applyFill="1" applyBorder="1"/>
    <xf numFmtId="0" fontId="0" fillId="3" borderId="5" xfId="0" applyFill="1" applyBorder="1"/>
    <xf numFmtId="0" fontId="0" fillId="3" borderId="8" xfId="0" applyFill="1" applyBorder="1"/>
    <xf numFmtId="0" fontId="15" fillId="13" borderId="1" xfId="0" applyFont="1" applyFill="1" applyBorder="1"/>
    <xf numFmtId="0" fontId="0" fillId="13" borderId="2" xfId="0" applyFill="1" applyBorder="1"/>
    <xf numFmtId="0" fontId="0" fillId="13" borderId="3" xfId="0" applyFill="1" applyBorder="1"/>
    <xf numFmtId="0" fontId="15" fillId="11" borderId="4" xfId="0" applyFont="1" applyFill="1" applyBorder="1" applyAlignment="1">
      <alignment vertical="center"/>
    </xf>
    <xf numFmtId="0" fontId="0" fillId="11" borderId="5" xfId="0" applyFill="1" applyBorder="1"/>
    <xf numFmtId="0" fontId="15" fillId="13" borderId="6" xfId="0" applyFont="1" applyFill="1" applyBorder="1"/>
    <xf numFmtId="0" fontId="0" fillId="13" borderId="7" xfId="0" applyFill="1" applyBorder="1"/>
    <xf numFmtId="0" fontId="0" fillId="13" borderId="8" xfId="0" applyFill="1" applyBorder="1"/>
    <xf numFmtId="0" fontId="12" fillId="11" borderId="6" xfId="0" applyFont="1" applyFill="1" applyBorder="1"/>
    <xf numFmtId="0" fontId="0" fillId="11" borderId="8" xfId="0" applyFill="1" applyBorder="1"/>
    <xf numFmtId="0" fontId="12" fillId="13" borderId="4" xfId="0" applyFont="1" applyFill="1" applyBorder="1"/>
    <xf numFmtId="0" fontId="12" fillId="11" borderId="4" xfId="0" applyFont="1" applyFill="1" applyBorder="1"/>
    <xf numFmtId="0" fontId="12" fillId="13" borderId="0" xfId="0" applyFont="1" applyFill="1" applyBorder="1" applyAlignment="1">
      <alignment horizontal="center"/>
    </xf>
    <xf numFmtId="0" fontId="12" fillId="11" borderId="0" xfId="0" applyFont="1" applyFill="1" applyBorder="1" applyAlignment="1">
      <alignment horizontal="center"/>
    </xf>
    <xf numFmtId="0" fontId="12" fillId="13" borderId="0" xfId="0" applyFont="1" applyFill="1" applyBorder="1"/>
    <xf numFmtId="0" fontId="12" fillId="14" borderId="7" xfId="0" applyFont="1" applyFill="1" applyBorder="1"/>
    <xf numFmtId="0" fontId="12" fillId="13" borderId="5" xfId="0" applyFont="1" applyFill="1" applyBorder="1" applyAlignment="1">
      <alignment horizontal="center"/>
    </xf>
    <xf numFmtId="0" fontId="12" fillId="11" borderId="5" xfId="0" applyFont="1" applyFill="1" applyBorder="1" applyAlignment="1">
      <alignment horizontal="center"/>
    </xf>
    <xf numFmtId="0" fontId="12" fillId="13" borderId="5" xfId="0" applyFont="1" applyFill="1" applyBorder="1"/>
    <xf numFmtId="0" fontId="12" fillId="14" borderId="8" xfId="0" applyFont="1" applyFill="1" applyBorder="1"/>
    <xf numFmtId="0" fontId="15" fillId="3" borderId="0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3" borderId="6" xfId="0" applyFont="1" applyFill="1" applyBorder="1" applyAlignment="1">
      <alignment horizontal="left"/>
    </xf>
    <xf numFmtId="0" fontId="12" fillId="3" borderId="0" xfId="0" applyFont="1" applyFill="1" applyAlignment="1">
      <alignment horizontal="right"/>
    </xf>
    <xf numFmtId="0" fontId="12" fillId="3" borderId="0" xfId="0" applyFont="1" applyFill="1" applyAlignment="1">
      <alignment horizontal="left"/>
    </xf>
    <xf numFmtId="14" fontId="12" fillId="3" borderId="0" xfId="0" applyNumberFormat="1" applyFont="1" applyFill="1" applyAlignment="1">
      <alignment horizontal="left"/>
    </xf>
    <xf numFmtId="0" fontId="3" fillId="3" borderId="0" xfId="1" applyFill="1" applyAlignment="1">
      <alignment horizontal="center"/>
    </xf>
    <xf numFmtId="0" fontId="3" fillId="3" borderId="0" xfId="1" applyFill="1"/>
    <xf numFmtId="0" fontId="16" fillId="3" borderId="0" xfId="0" applyFont="1" applyFill="1"/>
    <xf numFmtId="0" fontId="12" fillId="3" borderId="0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/>
    </xf>
    <xf numFmtId="0" fontId="12" fillId="3" borderId="7" xfId="0" applyFont="1" applyFill="1" applyBorder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isa-aerospace.fr/" TargetMode="External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104547</xdr:colOff>
      <xdr:row>25</xdr:row>
      <xdr:rowOff>167106</xdr:rowOff>
    </xdr:from>
    <xdr:to>
      <xdr:col>2</xdr:col>
      <xdr:colOff>933115</xdr:colOff>
      <xdr:row>30</xdr:row>
      <xdr:rowOff>152399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4831BDB-4F73-99EF-3136-5D683F49B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547" y="4919580"/>
          <a:ext cx="1590568" cy="921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484467</xdr:colOff>
      <xdr:row>35</xdr:row>
      <xdr:rowOff>119063</xdr:rowOff>
    </xdr:from>
    <xdr:to>
      <xdr:col>8</xdr:col>
      <xdr:colOff>131176</xdr:colOff>
      <xdr:row>39</xdr:row>
      <xdr:rowOff>12699</xdr:rowOff>
    </xdr:to>
    <xdr:pic>
      <xdr:nvPicPr>
        <xdr:cNvPr id="3" name="Image 2" descr="École d'ingénieurs des sciences aérospatiales — Wikipédia">
          <a:extLst>
            <a:ext uri="{FF2B5EF4-FFF2-40B4-BE49-F238E27FC236}">
              <a16:creationId xmlns:a16="http://schemas.microsoft.com/office/drawing/2014/main" id="{BECDD47E-C269-1106-1179-7F34ABC9D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1967" y="6627813"/>
          <a:ext cx="859615" cy="634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302525</xdr:colOff>
      <xdr:row>2</xdr:row>
      <xdr:rowOff>0</xdr:rowOff>
    </xdr:from>
    <xdr:to>
      <xdr:col>1</xdr:col>
      <xdr:colOff>454925</xdr:colOff>
      <xdr:row>6</xdr:row>
      <xdr:rowOff>173724</xdr:rowOff>
    </xdr:to>
    <xdr:pic macro="[0]!RetrounePA">
      <xdr:nvPicPr>
        <xdr:cNvPr id="5" name="Graphique 4" descr="Maison contour">
          <a:extLst>
            <a:ext uri="{FF2B5EF4-FFF2-40B4-BE49-F238E27FC236}">
              <a16:creationId xmlns:a16="http://schemas.microsoft.com/office/drawing/2014/main" id="{C5D97761-D95C-424D-81E7-CA931F464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2525" y="368300"/>
          <a:ext cx="914400" cy="910324"/>
        </a:xfrm>
        <a:prstGeom prst="rect">
          <a:avLst/>
        </a:prstGeom>
      </xdr:spPr>
    </xdr:pic>
    <xdr:clientData/>
  </xdr:twoCellAnchor>
  <xdr:twoCellAnchor>
    <xdr:from>
      <xdr:col>7</xdr:col>
      <xdr:colOff>753141</xdr:colOff>
      <xdr:row>0</xdr:row>
      <xdr:rowOff>138508</xdr:rowOff>
    </xdr:from>
    <xdr:to>
      <xdr:col>13</xdr:col>
      <xdr:colOff>73145</xdr:colOff>
      <xdr:row>4</xdr:row>
      <xdr:rowOff>138507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AE44B1AA-7376-42DD-B01A-449756B2BCA1}"/>
            </a:ext>
          </a:extLst>
        </xdr:cNvPr>
        <xdr:cNvSpPr txBox="1"/>
      </xdr:nvSpPr>
      <xdr:spPr>
        <a:xfrm>
          <a:off x="6379536" y="138508"/>
          <a:ext cx="3469656" cy="708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4800" b="0">
              <a:solidFill>
                <a:schemeClr val="bg1"/>
              </a:solidFill>
            </a:rPr>
            <a:t>FACTURE</a:t>
          </a:r>
        </a:p>
      </xdr:txBody>
    </xdr:sp>
    <xdr:clientData/>
  </xdr:twoCellAnchor>
  <xdr:twoCellAnchor editAs="oneCell">
    <xdr:from>
      <xdr:col>4</xdr:col>
      <xdr:colOff>373925</xdr:colOff>
      <xdr:row>59</xdr:row>
      <xdr:rowOff>174745</xdr:rowOff>
    </xdr:from>
    <xdr:to>
      <xdr:col>7</xdr:col>
      <xdr:colOff>708837</xdr:colOff>
      <xdr:row>69</xdr:row>
      <xdr:rowOff>36446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3FB3DD-8C33-451B-B4A0-A43CCB72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5553" y="13022419"/>
          <a:ext cx="2889679" cy="1633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140280</xdr:colOff>
      <xdr:row>6</xdr:row>
      <xdr:rowOff>131037</xdr:rowOff>
    </xdr:from>
    <xdr:to>
      <xdr:col>6</xdr:col>
      <xdr:colOff>472942</xdr:colOff>
      <xdr:row>14</xdr:row>
      <xdr:rowOff>170418</xdr:rowOff>
    </xdr:to>
    <xdr:pic>
      <xdr:nvPicPr>
        <xdr:cNvPr id="3" name="Image 2" descr="École d'ingénieurs des sciences aérospatiales — Wikipédia">
          <a:extLst>
            <a:ext uri="{FF2B5EF4-FFF2-40B4-BE49-F238E27FC236}">
              <a16:creationId xmlns:a16="http://schemas.microsoft.com/office/drawing/2014/main" id="{B6AF2936-F151-47CD-942C-D22382E10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2233" y="1262131"/>
          <a:ext cx="2875969" cy="190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751633</xdr:colOff>
      <xdr:row>39</xdr:row>
      <xdr:rowOff>168470</xdr:rowOff>
    </xdr:to>
    <xdr:pic>
      <xdr:nvPicPr>
        <xdr:cNvPr id="10" name="Image 9" descr="Fait-il vraiment noir au fin fond de l'espace ? Les scientifiques ont des  réponses | Atlantico.fr">
          <a:extLst>
            <a:ext uri="{FF2B5EF4-FFF2-40B4-BE49-F238E27FC236}">
              <a16:creationId xmlns:a16="http://schemas.microsoft.com/office/drawing/2014/main" id="{5C59877F-21FE-6D46-3E98-DE25A0ED6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467633" cy="7185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586154</xdr:colOff>
      <xdr:row>39</xdr:row>
      <xdr:rowOff>170962</xdr:rowOff>
    </xdr:to>
    <xdr:pic>
      <xdr:nvPicPr>
        <xdr:cNvPr id="2" name="Image 1" descr="Le droit de l'espace : entre autonomie et dépendance - Lexing Alain  Bensoussan Avocats">
          <a:extLst>
            <a:ext uri="{FF2B5EF4-FFF2-40B4-BE49-F238E27FC236}">
              <a16:creationId xmlns:a16="http://schemas.microsoft.com/office/drawing/2014/main" id="{CD23F14D-EF39-62F7-AD0C-364908AEC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14231" cy="731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207347</xdr:colOff>
      <xdr:row>3</xdr:row>
      <xdr:rowOff>0</xdr:rowOff>
    </xdr:from>
    <xdr:to>
      <xdr:col>18</xdr:col>
      <xdr:colOff>0</xdr:colOff>
      <xdr:row>17</xdr:row>
      <xdr:rowOff>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309D3697-F103-D47E-0076-033ECA676E97}"/>
            </a:ext>
          </a:extLst>
        </xdr:cNvPr>
        <xdr:cNvSpPr txBox="1"/>
      </xdr:nvSpPr>
      <xdr:spPr>
        <a:xfrm>
          <a:off x="971939" y="544286"/>
          <a:ext cx="12790714" cy="254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7200" b="1" cap="none" spc="0">
              <a:ln w="22225">
                <a:solidFill>
                  <a:schemeClr val="tx1"/>
                </a:solidFill>
                <a:prstDash val="solid"/>
              </a:ln>
              <a:solidFill>
                <a:schemeClr val="bg1"/>
              </a:solidFill>
              <a:effectLst/>
            </a:rPr>
            <a:t>ELIS'</a:t>
          </a:r>
          <a:r>
            <a:rPr lang="fr-FR" sz="7200" b="1" cap="none" spc="0" baseline="0">
              <a:ln w="22225">
                <a:solidFill>
                  <a:schemeClr val="tx1"/>
                </a:solidFill>
                <a:prstDash val="solid"/>
              </a:ln>
              <a:solidFill>
                <a:schemeClr val="bg1"/>
              </a:solidFill>
              <a:effectLst/>
            </a:rPr>
            <a:t>AEROSPACE</a:t>
          </a:r>
          <a:r>
            <a:rPr lang="fr-FR" sz="7200" b="1" cap="none" spc="0" baseline="0">
              <a:ln w="22225">
                <a:solidFill>
                  <a:schemeClr val="tx1"/>
                </a:solidFill>
                <a:prstDash val="solid"/>
              </a:ln>
              <a:solidFill>
                <a:schemeClr val="accent1"/>
              </a:solidFill>
              <a:effectLst/>
            </a:rPr>
            <a:t> MANUFACTURING</a:t>
          </a:r>
          <a:endParaRPr lang="fr-FR" sz="7200" b="1" cap="none" spc="0">
            <a:ln w="22225">
              <a:solidFill>
                <a:schemeClr val="tx1"/>
              </a:solidFill>
              <a:prstDash val="solid"/>
            </a:ln>
            <a:solidFill>
              <a:schemeClr val="accent1"/>
            </a:solidFill>
            <a:effectLst/>
          </a:endParaRPr>
        </a:p>
      </xdr:txBody>
    </xdr:sp>
    <xdr:clientData/>
  </xdr:twoCellAnchor>
  <xdr:twoCellAnchor editAs="oneCell">
    <xdr:from>
      <xdr:col>17</xdr:col>
      <xdr:colOff>647959</xdr:colOff>
      <xdr:row>36</xdr:row>
      <xdr:rowOff>12959</xdr:rowOff>
    </xdr:from>
    <xdr:to>
      <xdr:col>18</xdr:col>
      <xdr:colOff>614880</xdr:colOff>
      <xdr:row>38</xdr:row>
      <xdr:rowOff>181168</xdr:rowOff>
    </xdr:to>
    <xdr:pic>
      <xdr:nvPicPr>
        <xdr:cNvPr id="11" name="Image 10" descr="École d'ingénieurs des sciences aérospatiales — Wikipédi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C33B17-BAEA-94B1-C1D3-7B37FBE19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020" y="6544388"/>
          <a:ext cx="731513" cy="531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6</xdr:col>
      <xdr:colOff>466531</xdr:colOff>
      <xdr:row>26</xdr:row>
      <xdr:rowOff>25919</xdr:rowOff>
    </xdr:to>
    <xdr:sp macro="[1]!Commander" textlink="">
      <xdr:nvSpPr>
        <xdr:cNvPr id="15" name="Rectangle : coins arrondis 14">
          <a:extLst>
            <a:ext uri="{FF2B5EF4-FFF2-40B4-BE49-F238E27FC236}">
              <a16:creationId xmlns:a16="http://schemas.microsoft.com/office/drawing/2014/main" id="{2831EDDA-81DA-4BF5-A0AB-171BF05E76BD}"/>
            </a:ext>
          </a:extLst>
        </xdr:cNvPr>
        <xdr:cNvSpPr/>
      </xdr:nvSpPr>
      <xdr:spPr>
        <a:xfrm>
          <a:off x="1514231" y="3663462"/>
          <a:ext cx="3494992" cy="1124957"/>
        </a:xfrm>
        <a:prstGeom prst="round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4000" b="1">
              <a:solidFill>
                <a:schemeClr val="accent1"/>
              </a:solidFill>
            </a:rPr>
            <a:t>COMMANDER</a:t>
          </a:r>
        </a:p>
      </xdr:txBody>
    </xdr:sp>
    <xdr:clientData/>
  </xdr:twoCellAnchor>
  <xdr:twoCellAnchor>
    <xdr:from>
      <xdr:col>12</xdr:col>
      <xdr:colOff>204236</xdr:colOff>
      <xdr:row>20</xdr:row>
      <xdr:rowOff>0</xdr:rowOff>
    </xdr:from>
    <xdr:to>
      <xdr:col>16</xdr:col>
      <xdr:colOff>670767</xdr:colOff>
      <xdr:row>26</xdr:row>
      <xdr:rowOff>25919</xdr:rowOff>
    </xdr:to>
    <xdr:sp macro="[1]!Stock" textlink="">
      <xdr:nvSpPr>
        <xdr:cNvPr id="16" name="Rectangle : coins arrondis 15">
          <a:extLst>
            <a:ext uri="{FF2B5EF4-FFF2-40B4-BE49-F238E27FC236}">
              <a16:creationId xmlns:a16="http://schemas.microsoft.com/office/drawing/2014/main" id="{E814E3EC-7E9A-4970-846A-A6AFC04560F2}"/>
            </a:ext>
          </a:extLst>
        </xdr:cNvPr>
        <xdr:cNvSpPr/>
      </xdr:nvSpPr>
      <xdr:spPr>
        <a:xfrm>
          <a:off x="9379338" y="3628571"/>
          <a:ext cx="3524898" cy="1114491"/>
        </a:xfrm>
        <a:prstGeom prst="roundRect">
          <a:avLst/>
        </a:pr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4400"/>
            <a:t>STOCKS</a:t>
          </a:r>
        </a:p>
      </xdr:txBody>
    </xdr:sp>
    <xdr:clientData/>
  </xdr:twoCellAnchor>
  <xdr:twoCellAnchor>
    <xdr:from>
      <xdr:col>0</xdr:col>
      <xdr:colOff>1</xdr:colOff>
      <xdr:row>36</xdr:row>
      <xdr:rowOff>10584</xdr:rowOff>
    </xdr:from>
    <xdr:to>
      <xdr:col>5</xdr:col>
      <xdr:colOff>0</xdr:colOff>
      <xdr:row>39</xdr:row>
      <xdr:rowOff>10584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293F149B-9DD9-04AD-7F8C-A28FF39DCCFA}"/>
            </a:ext>
          </a:extLst>
        </xdr:cNvPr>
        <xdr:cNvSpPr txBox="1"/>
      </xdr:nvSpPr>
      <xdr:spPr>
        <a:xfrm>
          <a:off x="1" y="6487584"/>
          <a:ext cx="3809999" cy="539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/>
              </a:solidFill>
            </a:rPr>
            <a:t>*POUR</a:t>
          </a:r>
          <a:r>
            <a:rPr lang="fr-FR" sz="1100" baseline="0">
              <a:solidFill>
                <a:schemeClr val="bg1"/>
              </a:solidFill>
            </a:rPr>
            <a:t> PLUS D'INFORMATION SUR NOTRE ENTREPRISE CLIQUEZ SUR NOTRE LOGO EN BAS A DROITE</a:t>
          </a:r>
          <a:endParaRPr lang="fr-FR" sz="11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122115</xdr:colOff>
      <xdr:row>20</xdr:row>
      <xdr:rowOff>24423</xdr:rowOff>
    </xdr:from>
    <xdr:to>
      <xdr:col>11</xdr:col>
      <xdr:colOff>588646</xdr:colOff>
      <xdr:row>26</xdr:row>
      <xdr:rowOff>50342</xdr:rowOff>
    </xdr:to>
    <xdr:sp macro="[1]!ListeCommande" textlink="">
      <xdr:nvSpPr>
        <xdr:cNvPr id="22" name="Rectangle : coins arrondis 21">
          <a:extLst>
            <a:ext uri="{FF2B5EF4-FFF2-40B4-BE49-F238E27FC236}">
              <a16:creationId xmlns:a16="http://schemas.microsoft.com/office/drawing/2014/main" id="{2EC59568-740B-4178-972D-AC246517FBA7}"/>
            </a:ext>
          </a:extLst>
        </xdr:cNvPr>
        <xdr:cNvSpPr/>
      </xdr:nvSpPr>
      <xdr:spPr>
        <a:xfrm>
          <a:off x="5421923" y="3687885"/>
          <a:ext cx="3494992" cy="1124957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2400" b="1">
              <a:solidFill>
                <a:schemeClr val="bg1">
                  <a:lumMod val="95000"/>
                </a:schemeClr>
              </a:solidFill>
            </a:rPr>
            <a:t>LISTE</a:t>
          </a:r>
          <a:r>
            <a:rPr lang="fr-FR" sz="2400" b="1" baseline="0">
              <a:solidFill>
                <a:schemeClr val="bg1">
                  <a:lumMod val="95000"/>
                </a:schemeClr>
              </a:solidFill>
            </a:rPr>
            <a:t> DES COMMANDES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302525</xdr:colOff>
      <xdr:row>2</xdr:row>
      <xdr:rowOff>0</xdr:rowOff>
    </xdr:from>
    <xdr:to>
      <xdr:col>1</xdr:col>
      <xdr:colOff>454925</xdr:colOff>
      <xdr:row>6</xdr:row>
      <xdr:rowOff>173724</xdr:rowOff>
    </xdr:to>
    <xdr:pic macro="[1]!Accueil">
      <xdr:nvPicPr>
        <xdr:cNvPr id="3" name="Graphique 2" descr="Maison contour">
          <a:extLst>
            <a:ext uri="{FF2B5EF4-FFF2-40B4-BE49-F238E27FC236}">
              <a16:creationId xmlns:a16="http://schemas.microsoft.com/office/drawing/2014/main" id="{69496A11-ECEA-B310-8A2C-125EFC25F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2525" y="360149"/>
          <a:ext cx="910609" cy="894023"/>
        </a:xfrm>
        <a:prstGeom prst="rect">
          <a:avLst/>
        </a:prstGeom>
      </xdr:spPr>
    </xdr:pic>
    <xdr:clientData/>
  </xdr:twoCellAnchor>
  <xdr:twoCellAnchor>
    <xdr:from>
      <xdr:col>5</xdr:col>
      <xdr:colOff>407537</xdr:colOff>
      <xdr:row>0</xdr:row>
      <xdr:rowOff>161120</xdr:rowOff>
    </xdr:from>
    <xdr:to>
      <xdr:col>13</xdr:col>
      <xdr:colOff>1251044</xdr:colOff>
      <xdr:row>4</xdr:row>
      <xdr:rowOff>161119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1A812053-F0B4-8449-8490-90A8BBA6F730}"/>
            </a:ext>
          </a:extLst>
        </xdr:cNvPr>
        <xdr:cNvSpPr txBox="1"/>
      </xdr:nvSpPr>
      <xdr:spPr>
        <a:xfrm>
          <a:off x="3819477" y="161120"/>
          <a:ext cx="3895298" cy="7202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4800" b="0">
              <a:solidFill>
                <a:schemeClr val="bg1"/>
              </a:solidFill>
            </a:rPr>
            <a:t>COMMANDER</a:t>
          </a:r>
        </a:p>
      </xdr:txBody>
    </xdr:sp>
    <xdr:clientData/>
  </xdr:twoCellAnchor>
  <xdr:twoCellAnchor>
    <xdr:from>
      <xdr:col>12</xdr:col>
      <xdr:colOff>113731</xdr:colOff>
      <xdr:row>35</xdr:row>
      <xdr:rowOff>113733</xdr:rowOff>
    </xdr:from>
    <xdr:to>
      <xdr:col>14</xdr:col>
      <xdr:colOff>0</xdr:colOff>
      <xdr:row>38</xdr:row>
      <xdr:rowOff>1</xdr:rowOff>
    </xdr:to>
    <xdr:sp macro="[1]!Valider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EA9ED11C-4E8C-1A12-E3B0-51E290D07AA0}"/>
            </a:ext>
          </a:extLst>
        </xdr:cNvPr>
        <xdr:cNvSpPr/>
      </xdr:nvSpPr>
      <xdr:spPr>
        <a:xfrm>
          <a:off x="6397388" y="6416345"/>
          <a:ext cx="1857612" cy="42649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2800" b="0"/>
            <a:t>VALIDER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302525</xdr:colOff>
      <xdr:row>2</xdr:row>
      <xdr:rowOff>0</xdr:rowOff>
    </xdr:from>
    <xdr:to>
      <xdr:col>1</xdr:col>
      <xdr:colOff>454925</xdr:colOff>
      <xdr:row>6</xdr:row>
      <xdr:rowOff>173724</xdr:rowOff>
    </xdr:to>
    <xdr:pic macro="[1]!Accueil">
      <xdr:nvPicPr>
        <xdr:cNvPr id="2" name="Graphique 1" descr="Maison contour">
          <a:extLst>
            <a:ext uri="{FF2B5EF4-FFF2-40B4-BE49-F238E27FC236}">
              <a16:creationId xmlns:a16="http://schemas.microsoft.com/office/drawing/2014/main" id="{4BF64370-F576-436F-8B51-E94501803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2525" y="368300"/>
          <a:ext cx="914400" cy="910324"/>
        </a:xfrm>
        <a:prstGeom prst="rect">
          <a:avLst/>
        </a:prstGeom>
      </xdr:spPr>
    </xdr:pic>
    <xdr:clientData/>
  </xdr:twoCellAnchor>
  <xdr:twoCellAnchor>
    <xdr:from>
      <xdr:col>3</xdr:col>
      <xdr:colOff>505648</xdr:colOff>
      <xdr:row>0</xdr:row>
      <xdr:rowOff>35278</xdr:rowOff>
    </xdr:from>
    <xdr:to>
      <xdr:col>13</xdr:col>
      <xdr:colOff>235186</xdr:colOff>
      <xdr:row>6</xdr:row>
      <xdr:rowOff>23519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5BE090DB-C97B-A783-E93C-AB6C239BB3ED}"/>
            </a:ext>
          </a:extLst>
        </xdr:cNvPr>
        <xdr:cNvSpPr txBox="1"/>
      </xdr:nvSpPr>
      <xdr:spPr>
        <a:xfrm>
          <a:off x="2798704" y="35278"/>
          <a:ext cx="9760186" cy="1117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5400">
              <a:solidFill>
                <a:schemeClr val="bg1"/>
              </a:solidFill>
            </a:rPr>
            <a:t>LISTE DES COMMANDES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302525</xdr:colOff>
      <xdr:row>2</xdr:row>
      <xdr:rowOff>0</xdr:rowOff>
    </xdr:from>
    <xdr:to>
      <xdr:col>1</xdr:col>
      <xdr:colOff>454925</xdr:colOff>
      <xdr:row>6</xdr:row>
      <xdr:rowOff>173724</xdr:rowOff>
    </xdr:to>
    <xdr:pic macro="[1]!Accueil">
      <xdr:nvPicPr>
        <xdr:cNvPr id="2" name="Graphique 1" descr="Maison contour">
          <a:extLst>
            <a:ext uri="{FF2B5EF4-FFF2-40B4-BE49-F238E27FC236}">
              <a16:creationId xmlns:a16="http://schemas.microsoft.com/office/drawing/2014/main" id="{775AAF20-AAA6-40B2-88D6-11C1B6517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2525" y="368300"/>
          <a:ext cx="914400" cy="910324"/>
        </a:xfrm>
        <a:prstGeom prst="rect">
          <a:avLst/>
        </a:prstGeom>
      </xdr:spPr>
    </xdr:pic>
    <xdr:clientData/>
  </xdr:twoCellAnchor>
  <xdr:twoCellAnchor>
    <xdr:from>
      <xdr:col>3</xdr:col>
      <xdr:colOff>505648</xdr:colOff>
      <xdr:row>0</xdr:row>
      <xdr:rowOff>35278</xdr:rowOff>
    </xdr:from>
    <xdr:to>
      <xdr:col>13</xdr:col>
      <xdr:colOff>235186</xdr:colOff>
      <xdr:row>6</xdr:row>
      <xdr:rowOff>23519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1800375C-9740-4BD5-A10D-B349284CD76C}"/>
            </a:ext>
          </a:extLst>
        </xdr:cNvPr>
        <xdr:cNvSpPr txBox="1"/>
      </xdr:nvSpPr>
      <xdr:spPr>
        <a:xfrm>
          <a:off x="2791648" y="35278"/>
          <a:ext cx="9298988" cy="1093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fr-FR" sz="54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119062</xdr:colOff>
      <xdr:row>17</xdr:row>
      <xdr:rowOff>96043</xdr:rowOff>
    </xdr:from>
    <xdr:to>
      <xdr:col>9</xdr:col>
      <xdr:colOff>145521</xdr:colOff>
      <xdr:row>23</xdr:row>
      <xdr:rowOff>82814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7E7E2A02-4A37-2AF6-4665-3F48007A1300}"/>
            </a:ext>
          </a:extLst>
        </xdr:cNvPr>
        <xdr:cNvSpPr/>
      </xdr:nvSpPr>
      <xdr:spPr>
        <a:xfrm>
          <a:off x="3188229" y="3681147"/>
          <a:ext cx="3862917" cy="130968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602192</xdr:colOff>
      <xdr:row>17</xdr:row>
      <xdr:rowOff>96043</xdr:rowOff>
    </xdr:from>
    <xdr:to>
      <xdr:col>14</xdr:col>
      <xdr:colOff>628651</xdr:colOff>
      <xdr:row>23</xdr:row>
      <xdr:rowOff>82814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3DB7ABF9-8751-4065-8BEB-4B7FCC008B87}"/>
            </a:ext>
          </a:extLst>
        </xdr:cNvPr>
        <xdr:cNvSpPr/>
      </xdr:nvSpPr>
      <xdr:spPr>
        <a:xfrm>
          <a:off x="7507817" y="3681147"/>
          <a:ext cx="3862917" cy="130968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582083</xdr:colOff>
      <xdr:row>17</xdr:row>
      <xdr:rowOff>79375</xdr:rowOff>
    </xdr:from>
    <xdr:to>
      <xdr:col>14</xdr:col>
      <xdr:colOff>635000</xdr:colOff>
      <xdr:row>23</xdr:row>
      <xdr:rowOff>92604</xdr:rowOff>
    </xdr:to>
    <xdr:sp macro="[1]!ListeCommande" textlink="">
      <xdr:nvSpPr>
        <xdr:cNvPr id="8" name="ZoneTexte 7">
          <a:extLst>
            <a:ext uri="{FF2B5EF4-FFF2-40B4-BE49-F238E27FC236}">
              <a16:creationId xmlns:a16="http://schemas.microsoft.com/office/drawing/2014/main" id="{131BA170-9DBB-7F9C-53DF-150567EFE6F9}"/>
            </a:ext>
          </a:extLst>
        </xdr:cNvPr>
        <xdr:cNvSpPr txBox="1"/>
      </xdr:nvSpPr>
      <xdr:spPr>
        <a:xfrm>
          <a:off x="7487708" y="3664479"/>
          <a:ext cx="3889375" cy="133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800">
              <a:solidFill>
                <a:schemeClr val="bg1"/>
              </a:solidFill>
            </a:rPr>
            <a:t>CONFIRMER</a:t>
          </a:r>
        </a:p>
      </xdr:txBody>
    </xdr:sp>
    <xdr:clientData/>
  </xdr:twoCellAnchor>
  <xdr:twoCellAnchor>
    <xdr:from>
      <xdr:col>4</xdr:col>
      <xdr:colOff>92604</xdr:colOff>
      <xdr:row>17</xdr:row>
      <xdr:rowOff>52917</xdr:rowOff>
    </xdr:from>
    <xdr:to>
      <xdr:col>9</xdr:col>
      <xdr:colOff>158750</xdr:colOff>
      <xdr:row>23</xdr:row>
      <xdr:rowOff>105833</xdr:rowOff>
    </xdr:to>
    <xdr:sp macro="[1]!AnnulerLaCommande" textlink="">
      <xdr:nvSpPr>
        <xdr:cNvPr id="9" name="ZoneTexte 8">
          <a:extLst>
            <a:ext uri="{FF2B5EF4-FFF2-40B4-BE49-F238E27FC236}">
              <a16:creationId xmlns:a16="http://schemas.microsoft.com/office/drawing/2014/main" id="{BFD869C6-F980-D3A8-D687-4D68019FE6A2}"/>
            </a:ext>
          </a:extLst>
        </xdr:cNvPr>
        <xdr:cNvSpPr txBox="1"/>
      </xdr:nvSpPr>
      <xdr:spPr>
        <a:xfrm>
          <a:off x="3161771" y="3638021"/>
          <a:ext cx="3902604" cy="1375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800">
              <a:solidFill>
                <a:schemeClr val="bg1"/>
              </a:solidFill>
            </a:rPr>
            <a:t>ANNULER LA COMMANDE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rot\AppData\Roaming\Microsoft\Excel\XLSTART\PERSONAL.XLSB" TargetMode="External"/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</sheetNames>
    <definedNames>
      <definedName name="Accueil"/>
      <definedName name="AnnulerLaCommande"/>
      <definedName name="Commander"/>
      <definedName name="ListeCommande"/>
      <definedName name="Stock"/>
      <definedName name="Valid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airbus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otez@gmail.com" TargetMode="External"/><Relationship Id="rId2" Type="http://schemas.openxmlformats.org/officeDocument/2006/relationships/hyperlink" Target="mailto:boeing@gmail.com" TargetMode="External"/><Relationship Id="rId1" Type="http://schemas.openxmlformats.org/officeDocument/2006/relationships/hyperlink" Target="mailto:airbus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982B-D322-41AD-8CA2-44271CD77821}">
  <sheetPr codeName="Feuil1"/>
  <dimension ref="A1:S14"/>
  <sheetViews>
    <sheetView topLeftCell="D1" workbookViewId="0">
      <selection activeCell="C1" sqref="C1:F1"/>
    </sheetView>
  </sheetViews>
  <sheetFormatPr baseColWidth="10" defaultRowHeight="14.5" x14ac:dyDescent="0.35"/>
  <sheetData>
    <row r="1" spans="1:19" x14ac:dyDescent="0.35">
      <c r="A1" s="4" t="s">
        <v>0</v>
      </c>
      <c r="B1" s="4"/>
      <c r="C1" s="4" t="s">
        <v>5</v>
      </c>
      <c r="D1" s="4" t="s">
        <v>6</v>
      </c>
      <c r="E1" s="4" t="s">
        <v>7</v>
      </c>
      <c r="F1" s="4"/>
      <c r="G1" s="1" t="s">
        <v>8</v>
      </c>
      <c r="H1" s="6" t="s">
        <v>14</v>
      </c>
      <c r="I1" s="6"/>
      <c r="J1" s="6" t="s">
        <v>20</v>
      </c>
      <c r="K1" s="6"/>
      <c r="L1" s="6" t="s">
        <v>21</v>
      </c>
      <c r="M1" s="5" t="s">
        <v>9</v>
      </c>
      <c r="N1" s="9"/>
      <c r="O1" s="9"/>
      <c r="Q1" t="s">
        <v>31</v>
      </c>
      <c r="S1" t="s">
        <v>32</v>
      </c>
    </row>
    <row r="2" spans="1:19" x14ac:dyDescent="0.35">
      <c r="A2" s="4" t="s">
        <v>4</v>
      </c>
      <c r="B2" s="4"/>
      <c r="C2" s="4">
        <v>3</v>
      </c>
      <c r="D2" s="4">
        <v>1</v>
      </c>
      <c r="E2" s="4">
        <v>1</v>
      </c>
      <c r="F2" s="4"/>
      <c r="G2" s="2">
        <v>150</v>
      </c>
      <c r="H2" s="6" t="s">
        <v>15</v>
      </c>
      <c r="I2" s="6" t="s">
        <v>17</v>
      </c>
      <c r="J2" s="6"/>
      <c r="K2" s="6"/>
      <c r="L2" s="7">
        <v>0.1</v>
      </c>
      <c r="M2" s="5" t="s">
        <v>10</v>
      </c>
      <c r="N2" s="9"/>
      <c r="O2" s="9"/>
      <c r="P2" t="s">
        <v>23</v>
      </c>
      <c r="Q2">
        <v>1000</v>
      </c>
      <c r="S2">
        <f>Q2-S10</f>
        <v>882</v>
      </c>
    </row>
    <row r="3" spans="1:19" x14ac:dyDescent="0.35">
      <c r="A3" s="4" t="s">
        <v>3</v>
      </c>
      <c r="B3" s="4"/>
      <c r="C3" s="4">
        <v>4</v>
      </c>
      <c r="D3" s="4">
        <v>1</v>
      </c>
      <c r="E3" s="4">
        <v>1</v>
      </c>
      <c r="F3" s="4"/>
      <c r="G3" s="2">
        <v>175</v>
      </c>
      <c r="H3" s="6" t="s">
        <v>16</v>
      </c>
      <c r="I3" s="6" t="s">
        <v>18</v>
      </c>
      <c r="J3" s="6"/>
      <c r="K3" s="6"/>
      <c r="L3" s="7">
        <v>0.05</v>
      </c>
      <c r="M3" s="5" t="s">
        <v>11</v>
      </c>
      <c r="N3" s="9"/>
      <c r="O3" s="9"/>
      <c r="P3" t="s">
        <v>6</v>
      </c>
      <c r="Q3">
        <v>1000</v>
      </c>
      <c r="S3">
        <f>Q3-S11</f>
        <v>967</v>
      </c>
    </row>
    <row r="4" spans="1:19" x14ac:dyDescent="0.35">
      <c r="A4" s="4" t="s">
        <v>2</v>
      </c>
      <c r="B4" s="4"/>
      <c r="C4" s="4">
        <v>7</v>
      </c>
      <c r="D4" s="4">
        <v>2</v>
      </c>
      <c r="E4" s="4">
        <v>1</v>
      </c>
      <c r="F4" s="4"/>
      <c r="G4" s="2">
        <v>300</v>
      </c>
      <c r="H4" s="6" t="s">
        <v>13</v>
      </c>
      <c r="I4" s="6" t="s">
        <v>19</v>
      </c>
      <c r="J4" s="6"/>
      <c r="K4" s="6"/>
      <c r="L4" s="7">
        <v>0</v>
      </c>
      <c r="M4" s="5" t="s">
        <v>12</v>
      </c>
      <c r="N4" s="9"/>
      <c r="O4" s="9"/>
      <c r="P4" t="s">
        <v>24</v>
      </c>
      <c r="Q4">
        <v>1000</v>
      </c>
      <c r="S4">
        <f>Q4-S12</f>
        <v>970</v>
      </c>
    </row>
    <row r="5" spans="1:19" x14ac:dyDescent="0.35">
      <c r="A5" s="4" t="s">
        <v>1</v>
      </c>
      <c r="B5" s="4"/>
      <c r="C5" s="4">
        <v>14</v>
      </c>
      <c r="D5" s="4">
        <v>4</v>
      </c>
      <c r="E5" s="4">
        <v>3</v>
      </c>
      <c r="F5" s="4"/>
      <c r="G5" s="2">
        <v>500</v>
      </c>
      <c r="J5" s="8"/>
      <c r="M5" s="5" t="s">
        <v>13</v>
      </c>
    </row>
    <row r="6" spans="1:19" x14ac:dyDescent="0.35">
      <c r="G6" s="3"/>
    </row>
    <row r="9" spans="1:19" x14ac:dyDescent="0.35">
      <c r="A9" s="4" t="s">
        <v>0</v>
      </c>
      <c r="B9" s="4"/>
      <c r="C9" s="13" t="s">
        <v>22</v>
      </c>
      <c r="D9" s="13"/>
      <c r="E9" s="12" t="s">
        <v>23</v>
      </c>
      <c r="F9" s="12" t="s">
        <v>6</v>
      </c>
      <c r="G9" s="12" t="s">
        <v>24</v>
      </c>
      <c r="H9" s="12"/>
      <c r="I9" s="1" t="s">
        <v>25</v>
      </c>
      <c r="J9" s="14" t="s">
        <v>28</v>
      </c>
      <c r="K9" s="15"/>
      <c r="L9" s="11" t="s">
        <v>14</v>
      </c>
      <c r="M9" s="6" t="s">
        <v>21</v>
      </c>
      <c r="N9" s="17" t="s">
        <v>30</v>
      </c>
      <c r="O9" s="17"/>
      <c r="P9" s="11" t="s">
        <v>26</v>
      </c>
      <c r="S9" t="s">
        <v>33</v>
      </c>
    </row>
    <row r="10" spans="1:19" x14ac:dyDescent="0.35">
      <c r="A10" s="4" t="s">
        <v>4</v>
      </c>
      <c r="B10" s="4"/>
      <c r="C10" s="13">
        <v>10</v>
      </c>
      <c r="D10" s="13"/>
      <c r="E10" s="12">
        <f>3*C10</f>
        <v>30</v>
      </c>
      <c r="F10" s="12">
        <f>1*C10</f>
        <v>10</v>
      </c>
      <c r="G10" s="12">
        <f>1*C10</f>
        <v>10</v>
      </c>
      <c r="H10" s="12"/>
      <c r="I10" s="10">
        <f>150</f>
        <v>150</v>
      </c>
      <c r="J10" s="16">
        <f>C10*I10</f>
        <v>1500</v>
      </c>
      <c r="K10" s="15"/>
      <c r="L10" s="11" t="s">
        <v>15</v>
      </c>
      <c r="M10" s="6">
        <f>10/100</f>
        <v>0.1</v>
      </c>
      <c r="N10" s="18">
        <f>J10+J11+J12+J13</f>
        <v>5225</v>
      </c>
      <c r="O10" s="17"/>
      <c r="P10" s="19">
        <f>(N10)*(1-M10)</f>
        <v>4702.5</v>
      </c>
      <c r="R10" t="s">
        <v>23</v>
      </c>
      <c r="S10">
        <f>E10+E11+E12+E13</f>
        <v>118</v>
      </c>
    </row>
    <row r="11" spans="1:19" x14ac:dyDescent="0.35">
      <c r="A11" s="4" t="s">
        <v>3</v>
      </c>
      <c r="B11" s="4"/>
      <c r="C11" s="13">
        <v>15</v>
      </c>
      <c r="D11" s="13"/>
      <c r="E11" s="12">
        <f>4*C11</f>
        <v>60</v>
      </c>
      <c r="F11" s="12">
        <f>1*C11</f>
        <v>15</v>
      </c>
      <c r="G11" s="12">
        <f t="shared" ref="G11:G12" si="0">1*C11</f>
        <v>15</v>
      </c>
      <c r="H11" s="12"/>
      <c r="I11" s="10">
        <f>175</f>
        <v>175</v>
      </c>
      <c r="J11" s="16">
        <f t="shared" ref="J11:J13" si="1">C11*I11</f>
        <v>2625</v>
      </c>
      <c r="K11" s="15"/>
      <c r="L11" s="11" t="s">
        <v>16</v>
      </c>
      <c r="M11" s="6">
        <f>5/100</f>
        <v>0.05</v>
      </c>
      <c r="N11" s="18">
        <f>J10+J11+J12+J13</f>
        <v>5225</v>
      </c>
      <c r="O11" s="17"/>
      <c r="P11" s="19">
        <f t="shared" ref="P11:P12" si="2">(N11)*(1-M11)</f>
        <v>4963.75</v>
      </c>
      <c r="R11" t="s">
        <v>6</v>
      </c>
      <c r="S11">
        <f>F10+F11+F12+F13</f>
        <v>33</v>
      </c>
    </row>
    <row r="12" spans="1:19" x14ac:dyDescent="0.35">
      <c r="A12" s="4" t="s">
        <v>2</v>
      </c>
      <c r="B12" s="4"/>
      <c r="C12" s="13">
        <v>2</v>
      </c>
      <c r="D12" s="13"/>
      <c r="E12" s="12">
        <f>7*C12</f>
        <v>14</v>
      </c>
      <c r="F12" s="12">
        <f>2*C12</f>
        <v>4</v>
      </c>
      <c r="G12" s="12">
        <f t="shared" si="0"/>
        <v>2</v>
      </c>
      <c r="H12" s="12"/>
      <c r="I12" s="10">
        <f>300</f>
        <v>300</v>
      </c>
      <c r="J12" s="16">
        <f t="shared" si="1"/>
        <v>600</v>
      </c>
      <c r="K12" s="15"/>
      <c r="L12" s="11" t="s">
        <v>29</v>
      </c>
      <c r="M12" s="6">
        <v>0</v>
      </c>
      <c r="N12" s="18">
        <f>J10+J11+J12+J13</f>
        <v>5225</v>
      </c>
      <c r="O12" s="17"/>
      <c r="P12" s="19">
        <f t="shared" si="2"/>
        <v>5225</v>
      </c>
      <c r="R12" t="s">
        <v>24</v>
      </c>
      <c r="S12">
        <f>G10+G11+G12+G13</f>
        <v>30</v>
      </c>
    </row>
    <row r="13" spans="1:19" x14ac:dyDescent="0.35">
      <c r="A13" s="4" t="s">
        <v>1</v>
      </c>
      <c r="B13" s="4"/>
      <c r="C13" s="13">
        <v>1</v>
      </c>
      <c r="D13" s="13"/>
      <c r="E13" s="12">
        <f>14*C13</f>
        <v>14</v>
      </c>
      <c r="F13" s="12">
        <f>4*C13</f>
        <v>4</v>
      </c>
      <c r="G13" s="12">
        <f>3*C13</f>
        <v>3</v>
      </c>
      <c r="H13" s="12"/>
      <c r="I13" s="10">
        <f>500</f>
        <v>500</v>
      </c>
      <c r="J13" s="16">
        <f t="shared" si="1"/>
        <v>500</v>
      </c>
      <c r="K13" s="15"/>
      <c r="L13" s="11"/>
      <c r="M13" s="6"/>
      <c r="N13" s="17"/>
      <c r="O13" s="17"/>
      <c r="P13" s="11"/>
    </row>
    <row r="14" spans="1:19" x14ac:dyDescent="0.35">
      <c r="E14" t="s">
        <v>27</v>
      </c>
    </row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6276-9B12-432D-A9F7-D1320A004FC9}">
  <dimension ref="A1"/>
  <sheetViews>
    <sheetView workbookViewId="0">
      <selection activeCell="B1" sqref="B1:K9"/>
    </sheetView>
  </sheetViews>
  <sheetFormatPr baseColWidth="10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8530-8AD5-4F27-B656-9F64DF22EFEA}">
  <sheetPr codeName="Feuil10"/>
  <dimension ref="A1:S44"/>
  <sheetViews>
    <sheetView zoomScale="54" workbookViewId="0">
      <selection activeCell="U12" sqref="U12"/>
    </sheetView>
  </sheetViews>
  <sheetFormatPr baseColWidth="10" defaultRowHeight="14.5" x14ac:dyDescent="0.35"/>
  <cols>
    <col min="5" max="5" width="12.6328125" customWidth="1"/>
    <col min="6" max="6" width="1.6328125" hidden="1" customWidth="1"/>
    <col min="7" max="7" width="13.6328125" customWidth="1"/>
    <col min="8" max="8" width="25.6328125" customWidth="1"/>
    <col min="9" max="9" width="15.6328125" customWidth="1"/>
    <col min="10" max="10" width="22.6328125" customWidth="1"/>
    <col min="11" max="11" width="10.6328125" customWidth="1"/>
    <col min="12" max="12" width="14.6328125" customWidth="1"/>
    <col min="13" max="13" width="10.6328125" customWidth="1"/>
    <col min="15" max="16" width="0" hidden="1" customWidth="1"/>
  </cols>
  <sheetData>
    <row r="1" spans="1:19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8.5" x14ac:dyDescent="0.45">
      <c r="A7" s="4"/>
      <c r="B7" s="4"/>
      <c r="C7" s="4"/>
      <c r="D7" s="97" t="s">
        <v>106</v>
      </c>
      <c r="E7" s="98" t="s">
        <v>90</v>
      </c>
      <c r="F7" s="98"/>
      <c r="G7" s="98" t="s">
        <v>91</v>
      </c>
      <c r="H7" s="98" t="s">
        <v>20</v>
      </c>
      <c r="I7" s="98" t="s">
        <v>52</v>
      </c>
      <c r="J7" s="98" t="s">
        <v>100</v>
      </c>
      <c r="K7" s="98" t="s">
        <v>101</v>
      </c>
      <c r="L7" s="98"/>
      <c r="M7" s="98"/>
      <c r="N7" s="97"/>
      <c r="O7" s="3"/>
      <c r="P7" s="3"/>
      <c r="Q7" s="4"/>
      <c r="R7" s="4"/>
      <c r="S7" s="4"/>
    </row>
    <row r="8" spans="1:19" ht="18.5" x14ac:dyDescent="0.45">
      <c r="A8" s="4"/>
      <c r="B8" s="4"/>
      <c r="C8" s="4"/>
      <c r="D8" s="97"/>
      <c r="E8" s="98"/>
      <c r="F8" s="98"/>
      <c r="G8" s="98"/>
      <c r="H8" s="98"/>
      <c r="I8" s="98"/>
      <c r="J8" s="98"/>
      <c r="K8" s="98"/>
      <c r="L8" s="98"/>
      <c r="M8" s="98"/>
      <c r="N8" s="97"/>
      <c r="O8" s="3"/>
      <c r="P8" s="3"/>
      <c r="Q8" s="4"/>
      <c r="R8" s="4"/>
      <c r="S8" s="4"/>
    </row>
    <row r="9" spans="1:19" x14ac:dyDescent="0.35">
      <c r="A9" s="4"/>
      <c r="B9" s="4"/>
      <c r="C9" s="4"/>
      <c r="D9" s="104">
        <v>44927</v>
      </c>
      <c r="E9" s="101" t="s">
        <v>15</v>
      </c>
      <c r="F9" s="80"/>
      <c r="G9" s="101">
        <v>31000</v>
      </c>
      <c r="H9" s="101" t="s">
        <v>102</v>
      </c>
      <c r="I9" s="101" t="s">
        <v>53</v>
      </c>
      <c r="J9" s="102" t="s">
        <v>57</v>
      </c>
      <c r="K9" s="103" t="s">
        <v>105</v>
      </c>
      <c r="L9" s="80"/>
      <c r="M9" s="80"/>
      <c r="N9" s="80"/>
      <c r="O9" s="3"/>
      <c r="P9" s="3"/>
      <c r="Q9" s="4"/>
      <c r="R9" s="4"/>
      <c r="S9" s="4"/>
    </row>
    <row r="10" spans="1:19" ht="18.5" x14ac:dyDescent="0.45">
      <c r="A10" s="4"/>
      <c r="B10" s="4"/>
      <c r="C10" s="4"/>
      <c r="D10" s="95"/>
      <c r="E10" s="80"/>
      <c r="F10" s="100"/>
      <c r="G10" s="80"/>
      <c r="H10" s="80"/>
      <c r="I10" s="80"/>
      <c r="J10" s="80"/>
      <c r="K10" s="80"/>
      <c r="L10" s="100"/>
      <c r="M10" s="100"/>
      <c r="N10" s="80"/>
      <c r="O10" s="3"/>
      <c r="P10" s="3"/>
      <c r="Q10" s="4"/>
      <c r="R10" s="4"/>
      <c r="S10" s="4"/>
    </row>
    <row r="11" spans="1:19" ht="18.5" x14ac:dyDescent="0.45">
      <c r="A11" s="4"/>
      <c r="B11" s="4"/>
      <c r="C11" s="4"/>
      <c r="D11" s="95"/>
      <c r="E11" s="80"/>
      <c r="F11" s="100"/>
      <c r="G11" s="80"/>
      <c r="H11" s="80"/>
      <c r="I11" s="80"/>
      <c r="J11" s="80"/>
      <c r="K11" s="80"/>
      <c r="L11" s="100"/>
      <c r="M11" s="100"/>
      <c r="N11" s="80"/>
      <c r="O11" s="3"/>
      <c r="P11" s="3"/>
      <c r="Q11" s="4"/>
      <c r="R11" s="4"/>
      <c r="S11" s="4"/>
    </row>
    <row r="12" spans="1:19" x14ac:dyDescent="0.35">
      <c r="A12" s="4"/>
      <c r="B12" s="4"/>
      <c r="C12" s="4"/>
      <c r="D12" s="95"/>
      <c r="E12" s="80"/>
      <c r="F12" s="80"/>
      <c r="G12" s="80"/>
      <c r="H12" s="80"/>
      <c r="I12" s="80"/>
      <c r="J12" s="96"/>
      <c r="K12" s="80"/>
      <c r="L12" s="80"/>
      <c r="M12" s="80"/>
      <c r="N12" s="80"/>
      <c r="O12" s="3"/>
      <c r="P12" s="3"/>
      <c r="Q12" s="4"/>
      <c r="R12" s="4"/>
      <c r="S12" s="4"/>
    </row>
    <row r="13" spans="1:19" x14ac:dyDescent="0.35">
      <c r="A13" s="4"/>
      <c r="B13" s="4"/>
      <c r="C13" s="4"/>
      <c r="D13" s="95"/>
      <c r="E13" s="80"/>
      <c r="F13" s="80"/>
      <c r="G13" s="80"/>
      <c r="H13" s="80"/>
      <c r="I13" s="80"/>
      <c r="J13" s="96"/>
      <c r="K13" s="80"/>
      <c r="L13" s="80"/>
      <c r="M13" s="80"/>
      <c r="N13" s="80"/>
      <c r="O13" s="3"/>
      <c r="P13" s="3"/>
      <c r="Q13" s="4"/>
      <c r="R13" s="4"/>
      <c r="S13" s="4"/>
    </row>
    <row r="14" spans="1:19" x14ac:dyDescent="0.35">
      <c r="A14" s="4"/>
      <c r="B14" s="4"/>
      <c r="C14" s="4"/>
      <c r="D14" s="95"/>
      <c r="E14" s="80"/>
      <c r="F14" s="80"/>
      <c r="G14" s="80"/>
      <c r="H14" s="80"/>
      <c r="I14" s="80"/>
      <c r="J14" s="96"/>
      <c r="K14" s="80"/>
      <c r="L14" s="80"/>
      <c r="M14" s="80"/>
      <c r="N14" s="80"/>
      <c r="O14" s="3"/>
      <c r="P14" s="3"/>
      <c r="Q14" s="4"/>
      <c r="R14" s="4"/>
      <c r="S14" s="4"/>
    </row>
    <row r="15" spans="1:19" x14ac:dyDescent="0.35">
      <c r="A15" s="79"/>
      <c r="B15" s="79"/>
      <c r="C15" s="79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3"/>
      <c r="P15" s="3"/>
      <c r="Q15" s="79"/>
      <c r="R15" s="79"/>
      <c r="S15" s="79"/>
    </row>
    <row r="16" spans="1:19" x14ac:dyDescent="0.35">
      <c r="A16" s="79"/>
      <c r="B16" s="79"/>
      <c r="C16" s="79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3"/>
      <c r="P16" s="3"/>
      <c r="Q16" s="79"/>
      <c r="R16" s="79"/>
      <c r="S16" s="79"/>
    </row>
    <row r="17" spans="1:19" x14ac:dyDescent="0.35">
      <c r="A17" s="79"/>
      <c r="B17" s="79"/>
      <c r="C17" s="79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90"/>
      <c r="O17" s="3"/>
      <c r="P17" s="3"/>
      <c r="Q17" s="79"/>
      <c r="R17" s="79"/>
      <c r="S17" s="79"/>
    </row>
    <row r="18" spans="1:19" x14ac:dyDescent="0.35">
      <c r="A18" s="79"/>
      <c r="B18" s="79"/>
      <c r="C18" s="79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3"/>
      <c r="P18" s="3"/>
      <c r="Q18" s="79"/>
      <c r="R18" s="79"/>
      <c r="S18" s="79"/>
    </row>
    <row r="19" spans="1:19" x14ac:dyDescent="0.35">
      <c r="A19" s="79"/>
      <c r="B19" s="79"/>
      <c r="C19" s="79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3"/>
      <c r="P19" s="3"/>
      <c r="Q19" s="79"/>
      <c r="R19" s="79"/>
      <c r="S19" s="79"/>
    </row>
    <row r="20" spans="1:19" x14ac:dyDescent="0.35">
      <c r="A20" s="79"/>
      <c r="B20" s="79"/>
      <c r="C20" s="7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79"/>
      <c r="R20" s="79"/>
      <c r="S20" s="79"/>
    </row>
    <row r="21" spans="1:19" x14ac:dyDescent="0.35">
      <c r="A21" s="79"/>
      <c r="B21" s="79"/>
      <c r="C21" s="7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79"/>
      <c r="R21" s="79"/>
      <c r="S21" s="79"/>
    </row>
    <row r="22" spans="1:19" x14ac:dyDescent="0.35">
      <c r="A22" s="79"/>
      <c r="B22" s="79"/>
      <c r="C22" s="7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79"/>
      <c r="R22" s="79"/>
      <c r="S22" s="79"/>
    </row>
    <row r="23" spans="1:19" x14ac:dyDescent="0.35">
      <c r="A23" s="79"/>
      <c r="B23" s="79"/>
      <c r="C23" s="79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79"/>
      <c r="R23" s="79"/>
      <c r="S23" s="79"/>
    </row>
    <row r="24" spans="1:19" x14ac:dyDescent="0.35">
      <c r="A24" s="79"/>
      <c r="B24" s="79"/>
      <c r="C24" s="79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79"/>
      <c r="R24" s="79"/>
      <c r="S24" s="79"/>
    </row>
    <row r="25" spans="1:19" x14ac:dyDescent="0.35">
      <c r="A25" s="79"/>
      <c r="B25" s="79"/>
      <c r="C25" s="79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79"/>
      <c r="R25" s="79"/>
      <c r="S25" s="79"/>
    </row>
    <row r="26" spans="1:19" x14ac:dyDescent="0.35">
      <c r="A26" s="79"/>
      <c r="B26" s="79"/>
      <c r="C26" s="79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79"/>
      <c r="R26" s="79"/>
      <c r="S26" s="79"/>
    </row>
    <row r="27" spans="1:19" x14ac:dyDescent="0.35">
      <c r="A27" s="79"/>
      <c r="B27" s="79"/>
      <c r="C27" s="79"/>
      <c r="D27" s="3"/>
      <c r="E27" s="3"/>
      <c r="F27" s="3"/>
      <c r="G27" s="3"/>
      <c r="H27" s="3"/>
      <c r="I27" s="3"/>
      <c r="J27" s="3"/>
      <c r="K27" s="3"/>
      <c r="L27" s="3"/>
      <c r="M27" s="3"/>
      <c r="N27" s="92"/>
      <c r="O27" s="3"/>
      <c r="P27" s="3"/>
      <c r="Q27" s="79"/>
      <c r="R27" s="79"/>
      <c r="S27" s="79"/>
    </row>
    <row r="28" spans="1:19" x14ac:dyDescent="0.35">
      <c r="A28" s="79"/>
      <c r="B28" s="79"/>
      <c r="C28" s="79"/>
      <c r="D28" s="3"/>
      <c r="E28" s="3"/>
      <c r="F28" s="3"/>
      <c r="G28" s="3"/>
      <c r="H28" s="3"/>
      <c r="I28" s="3"/>
      <c r="J28" s="3"/>
      <c r="K28" s="3"/>
      <c r="L28" s="3"/>
      <c r="M28" s="3"/>
      <c r="N28" s="92"/>
      <c r="O28" s="3"/>
      <c r="P28" s="3"/>
      <c r="Q28" s="79"/>
      <c r="R28" s="79"/>
      <c r="S28" s="79"/>
    </row>
    <row r="29" spans="1:19" x14ac:dyDescent="0.35">
      <c r="A29" s="79"/>
      <c r="B29" s="79"/>
      <c r="C29" s="79"/>
      <c r="D29" s="3"/>
      <c r="E29" s="3"/>
      <c r="F29" s="3"/>
      <c r="G29" s="3"/>
      <c r="H29" s="3"/>
      <c r="I29" s="3"/>
      <c r="J29" s="3"/>
      <c r="K29" s="3"/>
      <c r="L29" s="3"/>
      <c r="M29" s="3"/>
      <c r="N29" s="92"/>
      <c r="O29" s="3"/>
      <c r="P29" s="3"/>
      <c r="Q29" s="79"/>
      <c r="R29" s="79"/>
      <c r="S29" s="79"/>
    </row>
    <row r="30" spans="1:19" x14ac:dyDescent="0.35">
      <c r="A30" s="79"/>
      <c r="B30" s="79"/>
      <c r="C30" s="79"/>
      <c r="D30" s="3"/>
      <c r="E30" s="3"/>
      <c r="F30" s="3"/>
      <c r="G30" s="3"/>
      <c r="H30" s="3"/>
      <c r="I30" s="3"/>
      <c r="J30" s="3"/>
      <c r="K30" s="3"/>
      <c r="L30" s="3"/>
      <c r="M30" s="3"/>
      <c r="N30" s="92"/>
      <c r="O30" s="3"/>
      <c r="P30" s="3"/>
      <c r="Q30" s="79"/>
      <c r="R30" s="79"/>
      <c r="S30" s="79"/>
    </row>
    <row r="31" spans="1:19" x14ac:dyDescent="0.35">
      <c r="A31" s="79"/>
      <c r="B31" s="79"/>
      <c r="C31" s="7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79"/>
      <c r="R31" s="79"/>
      <c r="S31" s="79"/>
    </row>
    <row r="32" spans="1:19" x14ac:dyDescent="0.35">
      <c r="A32" s="79"/>
      <c r="B32" s="79"/>
      <c r="C32" s="79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79"/>
      <c r="R32" s="79"/>
      <c r="S32" s="79"/>
    </row>
    <row r="33" spans="1:19" x14ac:dyDescent="0.35">
      <c r="A33" s="79"/>
      <c r="B33" s="79"/>
      <c r="C33" s="7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79"/>
      <c r="R33" s="79"/>
      <c r="S33" s="79"/>
    </row>
    <row r="34" spans="1:19" x14ac:dyDescent="0.35">
      <c r="A34" s="79"/>
      <c r="B34" s="79"/>
      <c r="C34" s="7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79"/>
      <c r="R34" s="79"/>
      <c r="S34" s="79"/>
    </row>
    <row r="35" spans="1:19" x14ac:dyDescent="0.35">
      <c r="A35" s="79"/>
      <c r="B35" s="79"/>
      <c r="C35" s="7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79"/>
      <c r="R35" s="79"/>
      <c r="S35" s="79"/>
    </row>
    <row r="36" spans="1:19" x14ac:dyDescent="0.35">
      <c r="A36" s="79"/>
      <c r="B36" s="79"/>
      <c r="C36" s="7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79"/>
      <c r="R36" s="79"/>
      <c r="S36" s="79"/>
    </row>
    <row r="37" spans="1:19" x14ac:dyDescent="0.35">
      <c r="A37" s="79"/>
      <c r="B37" s="79"/>
      <c r="C37" s="7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79"/>
      <c r="R37" s="79"/>
      <c r="S37" s="79"/>
    </row>
    <row r="38" spans="1:19" x14ac:dyDescent="0.35">
      <c r="A38" s="79"/>
      <c r="B38" s="79"/>
      <c r="C38" s="7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79"/>
      <c r="R38" s="79"/>
      <c r="S38" s="79"/>
    </row>
    <row r="39" spans="1:19" x14ac:dyDescent="0.35">
      <c r="A39" s="79"/>
      <c r="B39" s="79"/>
      <c r="C39" s="7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79"/>
      <c r="R39" s="79"/>
      <c r="S39" s="79"/>
    </row>
    <row r="40" spans="1:19" x14ac:dyDescent="0.35">
      <c r="A40" s="79"/>
      <c r="B40" s="79"/>
      <c r="C40" s="79"/>
      <c r="D40" s="3"/>
      <c r="E40" s="3"/>
      <c r="F40" s="84"/>
      <c r="G40" s="89"/>
      <c r="H40" s="89"/>
      <c r="I40" s="83"/>
      <c r="J40" s="3"/>
      <c r="K40" s="3"/>
      <c r="L40" s="3"/>
      <c r="M40" s="3"/>
      <c r="N40" s="3"/>
      <c r="O40" s="3"/>
      <c r="P40" s="3"/>
      <c r="Q40" s="79"/>
      <c r="R40" s="79"/>
      <c r="S40" s="79"/>
    </row>
    <row r="41" spans="1:19" x14ac:dyDescent="0.35">
      <c r="A41" s="79"/>
      <c r="B41" s="79"/>
      <c r="C41" s="79"/>
      <c r="D41" s="3"/>
      <c r="E41" s="3"/>
      <c r="F41" s="85"/>
      <c r="G41" s="89"/>
      <c r="H41" s="89"/>
      <c r="I41" s="83"/>
      <c r="J41" s="3"/>
      <c r="K41" s="3"/>
      <c r="L41" s="3"/>
      <c r="M41" s="3"/>
      <c r="N41" s="3"/>
      <c r="O41" s="3"/>
      <c r="P41" s="3"/>
      <c r="Q41" s="79"/>
      <c r="R41" s="79"/>
      <c r="S41" s="79"/>
    </row>
    <row r="42" spans="1:19" x14ac:dyDescent="0.35">
      <c r="A42" s="79"/>
      <c r="B42" s="79"/>
      <c r="C42" s="79"/>
      <c r="D42" s="3"/>
      <c r="E42" s="3"/>
      <c r="F42" s="89"/>
      <c r="G42" s="89"/>
      <c r="H42" s="89"/>
      <c r="I42" s="83"/>
      <c r="J42" s="3"/>
      <c r="K42" s="3"/>
      <c r="L42" s="3"/>
      <c r="M42" s="3"/>
      <c r="N42" s="3"/>
      <c r="O42" s="3"/>
      <c r="P42" s="3"/>
      <c r="Q42" s="79"/>
      <c r="R42" s="79"/>
      <c r="S42" s="79"/>
    </row>
    <row r="43" spans="1:19" x14ac:dyDescent="0.35">
      <c r="A43" s="79"/>
      <c r="B43" s="79"/>
      <c r="C43" s="79"/>
      <c r="D43" s="3"/>
      <c r="E43" s="3"/>
      <c r="F43" s="85"/>
      <c r="G43" s="89"/>
      <c r="H43" s="89"/>
      <c r="I43" s="83"/>
      <c r="J43" s="3"/>
      <c r="K43" s="3"/>
      <c r="L43" s="3"/>
      <c r="M43" s="3"/>
      <c r="N43" s="3"/>
      <c r="O43" s="3"/>
      <c r="P43" s="3"/>
      <c r="Q43" s="79"/>
      <c r="R43" s="79"/>
      <c r="S43" s="79"/>
    </row>
    <row r="44" spans="1:19" x14ac:dyDescent="0.35">
      <c r="A44" s="79"/>
      <c r="B44" s="79"/>
      <c r="C44" s="79"/>
      <c r="D44" s="3"/>
      <c r="E44" s="3"/>
      <c r="F44" s="86"/>
      <c r="G44" s="87"/>
      <c r="H44" s="83"/>
      <c r="I44" s="83"/>
      <c r="J44" s="3"/>
      <c r="K44" s="3"/>
      <c r="L44" s="3"/>
      <c r="M44" s="3"/>
      <c r="N44" s="3"/>
      <c r="O44" s="3"/>
      <c r="P44" s="3"/>
      <c r="Q44" s="79"/>
      <c r="R44" s="79"/>
      <c r="S44" s="79"/>
    </row>
  </sheetData>
  <hyperlinks>
    <hyperlink ref="J9" r:id="rId1" xr:uid="{C713FC73-0D32-4F20-A021-0400A2102DED}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BEF11D-4ED7-4E79-AB01-FB2288CE3548}">
          <x14:formula1>
            <xm:f>'Base client'!$A$6:$A$8</xm:f>
          </x14:formula1>
          <xm:sqref>E10:E11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85A8-2FB9-4E63-AEC7-ADD48E4A15F5}">
  <dimension ref="A1:S60"/>
  <sheetViews>
    <sheetView zoomScale="48" workbookViewId="0">
      <selection activeCell="U21" sqref="U21"/>
    </sheetView>
  </sheetViews>
  <sheetFormatPr baseColWidth="10" defaultRowHeight="14.5" x14ac:dyDescent="0.35"/>
  <sheetData>
    <row r="1" spans="1:19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8.5" x14ac:dyDescent="0.45">
      <c r="A7" s="4"/>
      <c r="B7" s="4"/>
      <c r="C7" s="4"/>
      <c r="D7" s="3"/>
      <c r="E7" s="116"/>
      <c r="F7" s="116"/>
      <c r="G7" s="116"/>
      <c r="H7" s="116"/>
      <c r="I7" s="116"/>
      <c r="J7" s="116"/>
      <c r="K7" s="116"/>
      <c r="L7" s="116"/>
      <c r="M7" s="116"/>
      <c r="N7" s="3"/>
      <c r="O7" s="3"/>
      <c r="P7" s="3"/>
      <c r="Q7" s="4"/>
      <c r="R7" s="4"/>
      <c r="S7" s="4"/>
    </row>
    <row r="8" spans="1:19" ht="18.5" x14ac:dyDescent="0.45">
      <c r="A8" s="4"/>
      <c r="B8" s="4"/>
      <c r="C8" s="4"/>
      <c r="D8" s="3"/>
      <c r="E8" s="116"/>
      <c r="F8" s="116"/>
      <c r="G8" s="116"/>
      <c r="H8" s="116"/>
      <c r="I8" s="116"/>
      <c r="J8" s="116"/>
      <c r="K8" s="116"/>
      <c r="L8" s="116"/>
      <c r="M8" s="116"/>
      <c r="N8" s="3"/>
      <c r="O8" s="3"/>
      <c r="P8" s="3"/>
      <c r="Q8" s="4"/>
      <c r="R8" s="4"/>
      <c r="S8" s="4"/>
    </row>
    <row r="9" spans="1:19" x14ac:dyDescent="0.35">
      <c r="A9" s="4"/>
      <c r="B9" s="4"/>
      <c r="C9" s="4"/>
      <c r="D9" s="119"/>
      <c r="E9" s="121"/>
      <c r="F9" s="3"/>
      <c r="G9" s="121"/>
      <c r="H9" s="121"/>
      <c r="I9" s="121"/>
      <c r="J9" s="172"/>
      <c r="K9" s="120"/>
      <c r="L9" s="3"/>
      <c r="M9" s="3"/>
      <c r="N9" s="3"/>
      <c r="O9" s="3"/>
      <c r="P9" s="3"/>
      <c r="Q9" s="4"/>
      <c r="R9" s="4"/>
      <c r="S9" s="4"/>
    </row>
    <row r="10" spans="1:19" ht="18.5" x14ac:dyDescent="0.45">
      <c r="A10" s="4"/>
      <c r="B10" s="4"/>
      <c r="C10" s="4"/>
      <c r="D10" s="93"/>
      <c r="E10" s="3"/>
      <c r="F10" s="116"/>
      <c r="G10" s="3"/>
      <c r="H10" s="3"/>
      <c r="I10" s="3"/>
      <c r="J10" s="3"/>
      <c r="K10" s="3"/>
      <c r="L10" s="116"/>
      <c r="M10" s="116"/>
      <c r="N10" s="3"/>
      <c r="O10" s="3"/>
      <c r="P10" s="3"/>
      <c r="Q10" s="4"/>
      <c r="R10" s="4"/>
      <c r="S10" s="4"/>
    </row>
    <row r="11" spans="1:19" ht="36" x14ac:dyDescent="0.8">
      <c r="A11" s="4"/>
      <c r="B11" s="4"/>
      <c r="C11" s="4"/>
      <c r="D11" s="93"/>
      <c r="E11" s="3"/>
      <c r="F11" s="174" t="s">
        <v>134</v>
      </c>
      <c r="G11" s="115"/>
      <c r="H11" s="115"/>
      <c r="I11" s="3"/>
      <c r="J11" s="3"/>
      <c r="K11" s="3"/>
      <c r="L11" s="116"/>
      <c r="M11" s="116"/>
      <c r="N11" s="3"/>
      <c r="O11" s="3"/>
      <c r="P11" s="3"/>
      <c r="Q11" s="4"/>
      <c r="R11" s="4"/>
      <c r="S11" s="4"/>
    </row>
    <row r="12" spans="1:19" x14ac:dyDescent="0.35">
      <c r="A12" s="4"/>
      <c r="B12" s="4"/>
      <c r="C12" s="4"/>
      <c r="D12" s="93"/>
      <c r="E12" s="3"/>
      <c r="F12" s="3"/>
      <c r="G12" s="3"/>
      <c r="H12" s="3"/>
      <c r="I12" s="3"/>
      <c r="J12" s="173"/>
      <c r="K12" s="3"/>
      <c r="L12" s="3"/>
      <c r="M12" s="3"/>
      <c r="N12" s="3"/>
      <c r="O12" s="3"/>
      <c r="P12" s="3"/>
      <c r="Q12" s="4"/>
      <c r="R12" s="4"/>
      <c r="S12" s="4"/>
    </row>
    <row r="13" spans="1:19" x14ac:dyDescent="0.35">
      <c r="A13" s="4"/>
      <c r="B13" s="4"/>
      <c r="C13" s="4"/>
      <c r="D13" s="93"/>
      <c r="E13" s="3"/>
      <c r="F13" s="3"/>
      <c r="G13" s="3"/>
      <c r="H13" s="3"/>
      <c r="I13" s="3"/>
      <c r="J13" s="173"/>
      <c r="K13" s="3"/>
      <c r="L13" s="3"/>
      <c r="M13" s="3"/>
      <c r="N13" s="3"/>
      <c r="O13" s="3"/>
      <c r="P13" s="3"/>
      <c r="Q13" s="4"/>
      <c r="R13" s="4"/>
      <c r="S13" s="4"/>
    </row>
    <row r="14" spans="1:19" x14ac:dyDescent="0.35">
      <c r="A14" s="4"/>
      <c r="B14" s="4"/>
      <c r="C14" s="4"/>
      <c r="D14" s="93"/>
      <c r="E14" s="3"/>
      <c r="F14" s="3"/>
      <c r="G14" s="3"/>
      <c r="H14" s="3"/>
      <c r="I14" s="3"/>
      <c r="J14" s="173"/>
      <c r="K14" s="3"/>
      <c r="L14" s="3"/>
      <c r="M14" s="3"/>
      <c r="N14" s="3"/>
      <c r="O14" s="3"/>
      <c r="P14" s="3"/>
      <c r="Q14" s="4"/>
      <c r="R14" s="4"/>
      <c r="S14" s="4"/>
    </row>
    <row r="15" spans="1:19" x14ac:dyDescent="0.35">
      <c r="A15" s="79"/>
      <c r="B15" s="79"/>
      <c r="C15" s="79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79"/>
      <c r="R15" s="79"/>
      <c r="S15" s="79"/>
    </row>
    <row r="16" spans="1:19" x14ac:dyDescent="0.35">
      <c r="A16" s="79"/>
      <c r="B16" s="79"/>
      <c r="C16" s="79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79"/>
      <c r="R16" s="79"/>
      <c r="S16" s="79"/>
    </row>
    <row r="17" spans="1:19" x14ac:dyDescent="0.35">
      <c r="A17" s="79"/>
      <c r="B17" s="79"/>
      <c r="C17" s="79"/>
      <c r="D17" s="3"/>
      <c r="E17" s="3"/>
      <c r="F17" s="3"/>
      <c r="G17" s="3"/>
      <c r="H17" s="3"/>
      <c r="I17" s="3"/>
      <c r="J17" s="3"/>
      <c r="K17" s="3"/>
      <c r="L17" s="3"/>
      <c r="M17" s="3"/>
      <c r="N17" s="91"/>
      <c r="O17" s="3"/>
      <c r="P17" s="3"/>
      <c r="Q17" s="79"/>
      <c r="R17" s="79"/>
      <c r="S17" s="79"/>
    </row>
    <row r="18" spans="1:19" ht="31" x14ac:dyDescent="0.7">
      <c r="A18" s="79"/>
      <c r="B18" s="79"/>
      <c r="C18" s="79"/>
      <c r="D18" s="3"/>
      <c r="E18" s="3"/>
      <c r="F18" s="117"/>
      <c r="G18" s="3"/>
      <c r="H18" s="3"/>
      <c r="I18" s="3"/>
      <c r="J18" s="3"/>
      <c r="K18" s="3"/>
      <c r="L18" s="117"/>
      <c r="M18" s="3"/>
      <c r="N18" s="3"/>
      <c r="O18" s="3"/>
      <c r="P18" s="3"/>
      <c r="Q18" s="79"/>
      <c r="R18" s="79"/>
      <c r="S18" s="79"/>
    </row>
    <row r="19" spans="1:19" x14ac:dyDescent="0.35">
      <c r="A19" s="79"/>
      <c r="B19" s="79"/>
      <c r="C19" s="79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79"/>
      <c r="R19" s="79"/>
      <c r="S19" s="79"/>
    </row>
    <row r="20" spans="1:19" x14ac:dyDescent="0.35">
      <c r="A20" s="79"/>
      <c r="B20" s="79"/>
      <c r="C20" s="7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79"/>
      <c r="R20" s="79"/>
      <c r="S20" s="79"/>
    </row>
    <row r="21" spans="1:19" x14ac:dyDescent="0.35">
      <c r="A21" s="79"/>
      <c r="B21" s="79"/>
      <c r="C21" s="7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79"/>
      <c r="R21" s="79"/>
      <c r="S21" s="79"/>
    </row>
    <row r="22" spans="1:19" x14ac:dyDescent="0.35">
      <c r="A22" s="79"/>
      <c r="B22" s="79"/>
      <c r="C22" s="7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79"/>
      <c r="R22" s="79"/>
      <c r="S22" s="79"/>
    </row>
    <row r="23" spans="1:19" x14ac:dyDescent="0.35">
      <c r="A23" s="79"/>
      <c r="B23" s="79"/>
      <c r="C23" s="79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79"/>
      <c r="R23" s="79"/>
      <c r="S23" s="79"/>
    </row>
    <row r="24" spans="1:19" x14ac:dyDescent="0.35">
      <c r="A24" s="79"/>
      <c r="B24" s="79"/>
      <c r="C24" s="79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79"/>
      <c r="R24" s="79"/>
      <c r="S24" s="79"/>
    </row>
    <row r="25" spans="1:19" x14ac:dyDescent="0.35">
      <c r="A25" s="79"/>
      <c r="B25" s="79"/>
      <c r="C25" s="79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79"/>
      <c r="R25" s="79"/>
      <c r="S25" s="79"/>
    </row>
    <row r="26" spans="1:19" x14ac:dyDescent="0.35">
      <c r="A26" s="79"/>
      <c r="B26" s="79"/>
      <c r="C26" s="79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79"/>
      <c r="R26" s="79"/>
      <c r="S26" s="79"/>
    </row>
    <row r="27" spans="1:19" x14ac:dyDescent="0.35">
      <c r="A27" s="79"/>
      <c r="B27" s="79"/>
      <c r="C27" s="79"/>
      <c r="D27" s="3"/>
      <c r="E27" s="3"/>
      <c r="F27" s="3"/>
      <c r="G27" s="3"/>
      <c r="H27" s="3"/>
      <c r="I27" s="3"/>
      <c r="J27" s="3"/>
      <c r="K27" s="3"/>
      <c r="L27" s="3"/>
      <c r="M27" s="3"/>
      <c r="N27" s="92"/>
      <c r="O27" s="3"/>
      <c r="P27" s="3"/>
      <c r="Q27" s="79"/>
      <c r="R27" s="79"/>
      <c r="S27" s="79"/>
    </row>
    <row r="28" spans="1:19" x14ac:dyDescent="0.35">
      <c r="A28" s="79"/>
      <c r="B28" s="79"/>
      <c r="C28" s="79"/>
      <c r="D28" s="3"/>
      <c r="E28" s="3"/>
      <c r="F28" s="3"/>
      <c r="G28" s="3"/>
      <c r="H28" s="3"/>
      <c r="I28" s="3"/>
      <c r="J28" s="3"/>
      <c r="K28" s="3"/>
      <c r="L28" s="3"/>
      <c r="M28" s="3"/>
      <c r="N28" s="92"/>
      <c r="O28" s="3"/>
      <c r="P28" s="3"/>
      <c r="Q28" s="79"/>
      <c r="R28" s="79"/>
      <c r="S28" s="79"/>
    </row>
    <row r="29" spans="1:19" x14ac:dyDescent="0.35">
      <c r="A29" s="79"/>
      <c r="B29" s="79"/>
      <c r="C29" s="79"/>
      <c r="D29" s="3"/>
      <c r="E29" s="3"/>
      <c r="F29" s="3"/>
      <c r="G29" s="3"/>
      <c r="H29" s="3"/>
      <c r="I29" s="3"/>
      <c r="J29" s="3"/>
      <c r="K29" s="3"/>
      <c r="L29" s="3"/>
      <c r="M29" s="3"/>
      <c r="N29" s="92"/>
      <c r="O29" s="3"/>
      <c r="P29" s="3"/>
      <c r="Q29" s="79"/>
      <c r="R29" s="79"/>
      <c r="S29" s="79"/>
    </row>
    <row r="30" spans="1:19" x14ac:dyDescent="0.35">
      <c r="A30" s="79"/>
      <c r="B30" s="79"/>
      <c r="C30" s="79"/>
      <c r="D30" s="3"/>
      <c r="E30" s="3"/>
      <c r="F30" s="3"/>
      <c r="G30" s="3"/>
      <c r="H30" s="3"/>
      <c r="I30" s="3"/>
      <c r="J30" s="3"/>
      <c r="K30" s="3"/>
      <c r="L30" s="3"/>
      <c r="M30" s="3"/>
      <c r="N30" s="92"/>
      <c r="O30" s="3"/>
      <c r="P30" s="3"/>
      <c r="Q30" s="79"/>
      <c r="R30" s="79"/>
      <c r="S30" s="79"/>
    </row>
    <row r="31" spans="1:19" x14ac:dyDescent="0.35">
      <c r="A31" s="79"/>
      <c r="B31" s="79"/>
      <c r="C31" s="7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79"/>
      <c r="R31" s="79"/>
      <c r="S31" s="79"/>
    </row>
    <row r="32" spans="1:19" x14ac:dyDescent="0.35">
      <c r="A32" s="79"/>
      <c r="B32" s="79"/>
      <c r="C32" s="79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79"/>
      <c r="R32" s="79"/>
      <c r="S32" s="79"/>
    </row>
    <row r="33" spans="1:19" x14ac:dyDescent="0.35">
      <c r="A33" s="79"/>
      <c r="B33" s="79"/>
      <c r="C33" s="7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79"/>
      <c r="R33" s="79"/>
      <c r="S33" s="79"/>
    </row>
    <row r="34" spans="1:19" x14ac:dyDescent="0.35">
      <c r="A34" s="79"/>
      <c r="B34" s="79"/>
      <c r="C34" s="7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79"/>
      <c r="R34" s="79"/>
      <c r="S34" s="79"/>
    </row>
    <row r="35" spans="1:19" x14ac:dyDescent="0.35">
      <c r="A35" s="79"/>
      <c r="B35" s="79"/>
      <c r="C35" s="7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79"/>
      <c r="R35" s="79"/>
      <c r="S35" s="79"/>
    </row>
    <row r="36" spans="1:19" x14ac:dyDescent="0.35">
      <c r="A36" s="79"/>
      <c r="B36" s="79"/>
      <c r="C36" s="7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79"/>
      <c r="R36" s="79"/>
      <c r="S36" s="79"/>
    </row>
    <row r="37" spans="1:19" x14ac:dyDescent="0.35">
      <c r="A37" s="79"/>
      <c r="B37" s="79"/>
      <c r="C37" s="7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79"/>
      <c r="R37" s="79"/>
      <c r="S37" s="79"/>
    </row>
    <row r="38" spans="1:19" x14ac:dyDescent="0.35">
      <c r="A38" s="79"/>
      <c r="B38" s="79"/>
      <c r="C38" s="7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79"/>
      <c r="R38" s="79"/>
      <c r="S38" s="79"/>
    </row>
    <row r="39" spans="1:19" x14ac:dyDescent="0.35">
      <c r="A39" s="79"/>
      <c r="B39" s="79"/>
      <c r="C39" s="7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79"/>
      <c r="R39" s="79"/>
      <c r="S39" s="79"/>
    </row>
    <row r="40" spans="1:19" x14ac:dyDescent="0.35">
      <c r="A40" s="79"/>
      <c r="B40" s="79"/>
      <c r="C40" s="79"/>
      <c r="D40" s="3"/>
      <c r="E40" s="3"/>
      <c r="F40" s="84"/>
      <c r="G40" s="89"/>
      <c r="H40" s="89"/>
      <c r="I40" s="83"/>
      <c r="J40" s="3"/>
      <c r="K40" s="3"/>
      <c r="L40" s="3"/>
      <c r="M40" s="3"/>
      <c r="N40" s="3"/>
      <c r="O40" s="3"/>
      <c r="P40" s="3"/>
      <c r="Q40" s="79"/>
      <c r="R40" s="79"/>
      <c r="S40" s="79"/>
    </row>
    <row r="41" spans="1:19" x14ac:dyDescent="0.35">
      <c r="A41" s="79"/>
      <c r="B41" s="79"/>
      <c r="C41" s="79"/>
      <c r="D41" s="3"/>
      <c r="E41" s="3"/>
      <c r="F41" s="85"/>
      <c r="G41" s="89"/>
      <c r="H41" s="89"/>
      <c r="I41" s="83"/>
      <c r="J41" s="3"/>
      <c r="K41" s="3"/>
      <c r="L41" s="3"/>
      <c r="M41" s="3"/>
      <c r="N41" s="3"/>
      <c r="O41" s="3"/>
      <c r="P41" s="3"/>
      <c r="Q41" s="79"/>
      <c r="R41" s="79"/>
      <c r="S41" s="79"/>
    </row>
    <row r="42" spans="1:19" x14ac:dyDescent="0.35">
      <c r="A42" s="79"/>
      <c r="B42" s="79"/>
      <c r="C42" s="79"/>
      <c r="D42" s="3"/>
      <c r="E42" s="3"/>
      <c r="F42" s="89"/>
      <c r="G42" s="89"/>
      <c r="H42" s="89"/>
      <c r="I42" s="83"/>
      <c r="J42" s="3"/>
      <c r="K42" s="3"/>
      <c r="L42" s="3"/>
      <c r="M42" s="3"/>
      <c r="N42" s="3"/>
      <c r="O42" s="3"/>
      <c r="P42" s="3"/>
      <c r="Q42" s="79"/>
      <c r="R42" s="79"/>
      <c r="S42" s="79"/>
    </row>
    <row r="43" spans="1:19" x14ac:dyDescent="0.35">
      <c r="A43" s="79"/>
      <c r="B43" s="79"/>
      <c r="C43" s="79"/>
      <c r="D43" s="3"/>
      <c r="E43" s="3"/>
      <c r="F43" s="85"/>
      <c r="G43" s="89"/>
      <c r="H43" s="89"/>
      <c r="I43" s="83"/>
      <c r="J43" s="3"/>
      <c r="K43" s="3"/>
      <c r="L43" s="3"/>
      <c r="M43" s="3"/>
      <c r="N43" s="3"/>
      <c r="O43" s="3"/>
      <c r="P43" s="3"/>
      <c r="Q43" s="79"/>
      <c r="R43" s="79"/>
      <c r="S43" s="79"/>
    </row>
    <row r="44" spans="1:19" x14ac:dyDescent="0.35">
      <c r="A44" s="79"/>
      <c r="B44" s="79"/>
      <c r="C44" s="79"/>
      <c r="D44" s="3"/>
      <c r="E44" s="3"/>
      <c r="F44" s="86"/>
      <c r="G44" s="87"/>
      <c r="H44" s="83"/>
      <c r="I44" s="83"/>
      <c r="J44" s="3"/>
      <c r="K44" s="3"/>
      <c r="L44" s="3"/>
      <c r="M44" s="3"/>
      <c r="N44" s="3"/>
      <c r="O44" s="3"/>
      <c r="P44" s="3"/>
      <c r="Q44" s="79"/>
      <c r="R44" s="79"/>
      <c r="S44" s="79"/>
    </row>
    <row r="45" spans="1:19" x14ac:dyDescent="0.35">
      <c r="A45" s="79"/>
      <c r="B45" s="79"/>
      <c r="C45" s="7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79"/>
      <c r="R45" s="79"/>
      <c r="S45" s="79"/>
    </row>
    <row r="46" spans="1:19" x14ac:dyDescent="0.35">
      <c r="A46" s="79"/>
      <c r="B46" s="79"/>
      <c r="C46" s="7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79"/>
      <c r="R46" s="79"/>
      <c r="S46" s="79"/>
    </row>
    <row r="47" spans="1:19" x14ac:dyDescent="0.35">
      <c r="A47" s="79"/>
      <c r="B47" s="79"/>
      <c r="C47" s="7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79"/>
      <c r="R47" s="79"/>
      <c r="S47" s="79"/>
    </row>
    <row r="48" spans="1:19" x14ac:dyDescent="0.35">
      <c r="A48" s="79"/>
      <c r="B48" s="79"/>
      <c r="C48" s="7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79"/>
      <c r="R48" s="79"/>
      <c r="S48" s="79"/>
    </row>
    <row r="49" spans="1:19" x14ac:dyDescent="0.35">
      <c r="A49" s="79"/>
      <c r="B49" s="79"/>
      <c r="C49" s="7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79"/>
      <c r="R49" s="79"/>
      <c r="S49" s="79"/>
    </row>
    <row r="50" spans="1:19" x14ac:dyDescent="0.35">
      <c r="A50" s="79"/>
      <c r="B50" s="79"/>
      <c r="C50" s="7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79"/>
      <c r="R50" s="79"/>
      <c r="S50" s="79"/>
    </row>
    <row r="51" spans="1:19" x14ac:dyDescent="0.35">
      <c r="A51" s="79"/>
      <c r="B51" s="79"/>
      <c r="C51" s="7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79"/>
      <c r="R51" s="79"/>
      <c r="S51" s="79"/>
    </row>
    <row r="52" spans="1:19" x14ac:dyDescent="0.35">
      <c r="A52" s="79"/>
      <c r="B52" s="79"/>
      <c r="C52" s="7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79"/>
      <c r="R52" s="79"/>
      <c r="S52" s="79"/>
    </row>
    <row r="53" spans="1:19" x14ac:dyDescent="0.35">
      <c r="A53" s="79"/>
      <c r="B53" s="79"/>
      <c r="C53" s="7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79"/>
      <c r="R53" s="79"/>
      <c r="S53" s="79"/>
    </row>
    <row r="54" spans="1:19" x14ac:dyDescent="0.35">
      <c r="A54" s="79"/>
      <c r="B54" s="79"/>
      <c r="C54" s="7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79"/>
      <c r="R54" s="79"/>
      <c r="S54" s="79"/>
    </row>
    <row r="55" spans="1:19" x14ac:dyDescent="0.35">
      <c r="A55" s="79"/>
      <c r="B55" s="79"/>
      <c r="C55" s="7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79"/>
      <c r="R55" s="79"/>
      <c r="S55" s="79"/>
    </row>
    <row r="56" spans="1:19" x14ac:dyDescent="0.35">
      <c r="A56" s="79"/>
      <c r="B56" s="79"/>
      <c r="C56" s="7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79"/>
      <c r="R56" s="79"/>
      <c r="S56" s="79"/>
    </row>
    <row r="57" spans="1:19" x14ac:dyDescent="0.35">
      <c r="A57" s="79"/>
      <c r="B57" s="79"/>
      <c r="C57" s="7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79"/>
      <c r="R57" s="79"/>
      <c r="S57" s="79"/>
    </row>
    <row r="58" spans="1:19" x14ac:dyDescent="0.35">
      <c r="A58" s="79"/>
      <c r="B58" s="79"/>
      <c r="C58" s="7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79"/>
      <c r="R58" s="79"/>
      <c r="S58" s="79"/>
    </row>
    <row r="59" spans="1:19" x14ac:dyDescent="0.35">
      <c r="A59" s="79"/>
      <c r="B59" s="79"/>
      <c r="C59" s="7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79"/>
      <c r="R59" s="79"/>
      <c r="S59" s="79"/>
    </row>
    <row r="60" spans="1:19" x14ac:dyDescent="0.35">
      <c r="A60" s="79"/>
      <c r="B60" s="79"/>
      <c r="C60" s="7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79"/>
      <c r="R60" s="79"/>
      <c r="S60" s="79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7D940C-9368-4619-942C-106534F5AE1F}">
          <x14:formula1>
            <xm:f>'Base client'!$A$6:$A$8</xm:f>
          </x14:formula1>
          <xm:sqref>E10:E11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2405-6EA9-4431-A2B5-934BF0F54C9D}">
  <dimension ref="B3:J11"/>
  <sheetViews>
    <sheetView workbookViewId="0">
      <selection activeCell="I8" sqref="I8"/>
    </sheetView>
  </sheetViews>
  <sheetFormatPr baseColWidth="10" defaultRowHeight="14.5" x14ac:dyDescent="0.35"/>
  <sheetData>
    <row r="3" spans="2:10" x14ac:dyDescent="0.35">
      <c r="B3" s="94"/>
    </row>
    <row r="4" spans="2:10" x14ac:dyDescent="0.35">
      <c r="G4" s="94"/>
    </row>
    <row r="11" spans="2:10" x14ac:dyDescent="0.35">
      <c r="J11" s="9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7A68-ACA4-4108-9BC6-81F56CFA95D7}">
  <sheetPr codeName="Feuil2"/>
  <dimension ref="A1:E9"/>
  <sheetViews>
    <sheetView workbookViewId="0">
      <selection activeCell="E10" sqref="E10"/>
    </sheetView>
  </sheetViews>
  <sheetFormatPr baseColWidth="10" defaultRowHeight="14.5" x14ac:dyDescent="0.35"/>
  <sheetData>
    <row r="1" spans="1:5" x14ac:dyDescent="0.35">
      <c r="A1" t="s">
        <v>35</v>
      </c>
    </row>
    <row r="5" spans="1:5" x14ac:dyDescent="0.35">
      <c r="A5" t="s">
        <v>36</v>
      </c>
      <c r="B5" t="s">
        <v>41</v>
      </c>
      <c r="D5" t="s">
        <v>44</v>
      </c>
      <c r="E5" t="s">
        <v>45</v>
      </c>
    </row>
    <row r="6" spans="1:5" x14ac:dyDescent="0.35">
      <c r="A6" t="s">
        <v>37</v>
      </c>
      <c r="B6" t="s">
        <v>4</v>
      </c>
      <c r="D6">
        <v>150</v>
      </c>
      <c r="E6" s="20">
        <v>0.2</v>
      </c>
    </row>
    <row r="7" spans="1:5" x14ac:dyDescent="0.35">
      <c r="A7" t="s">
        <v>38</v>
      </c>
      <c r="B7" t="s">
        <v>3</v>
      </c>
      <c r="D7">
        <v>175</v>
      </c>
      <c r="E7" s="20">
        <v>0.2</v>
      </c>
    </row>
    <row r="8" spans="1:5" x14ac:dyDescent="0.35">
      <c r="A8" t="s">
        <v>39</v>
      </c>
      <c r="B8" t="s">
        <v>42</v>
      </c>
      <c r="D8">
        <v>300</v>
      </c>
      <c r="E8" s="20">
        <v>0.2</v>
      </c>
    </row>
    <row r="9" spans="1:5" x14ac:dyDescent="0.35">
      <c r="A9" t="s">
        <v>40</v>
      </c>
      <c r="B9" t="s">
        <v>43</v>
      </c>
      <c r="D9">
        <v>500</v>
      </c>
      <c r="E9" s="20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2B57-3633-45BD-B53A-03B450532A64}">
  <sheetPr codeName="Feuil3"/>
  <dimension ref="A1:H8"/>
  <sheetViews>
    <sheetView workbookViewId="0">
      <selection activeCell="B8" sqref="B8"/>
    </sheetView>
  </sheetViews>
  <sheetFormatPr baseColWidth="10" defaultRowHeight="14.5" x14ac:dyDescent="0.35"/>
  <sheetData>
    <row r="1" spans="1:8" x14ac:dyDescent="0.35">
      <c r="A1" t="s">
        <v>46</v>
      </c>
    </row>
    <row r="5" spans="1:8" x14ac:dyDescent="0.35">
      <c r="A5" t="s">
        <v>47</v>
      </c>
      <c r="B5" t="s">
        <v>20</v>
      </c>
      <c r="C5" t="s">
        <v>48</v>
      </c>
      <c r="D5" t="s">
        <v>49</v>
      </c>
      <c r="E5" t="s">
        <v>52</v>
      </c>
      <c r="F5" t="s">
        <v>56</v>
      </c>
      <c r="G5" t="s">
        <v>21</v>
      </c>
    </row>
    <row r="6" spans="1:8" x14ac:dyDescent="0.35">
      <c r="A6" t="s">
        <v>15</v>
      </c>
      <c r="B6" t="s">
        <v>102</v>
      </c>
      <c r="C6">
        <v>31000</v>
      </c>
      <c r="D6" t="s">
        <v>50</v>
      </c>
      <c r="E6" t="s">
        <v>53</v>
      </c>
      <c r="F6" s="21" t="s">
        <v>57</v>
      </c>
      <c r="G6" s="23">
        <v>0.1</v>
      </c>
      <c r="H6" s="23"/>
    </row>
    <row r="7" spans="1:8" x14ac:dyDescent="0.35">
      <c r="A7" t="s">
        <v>16</v>
      </c>
      <c r="B7" t="s">
        <v>103</v>
      </c>
      <c r="C7">
        <v>31000</v>
      </c>
      <c r="D7" t="s">
        <v>50</v>
      </c>
      <c r="E7" t="s">
        <v>54</v>
      </c>
      <c r="F7" s="21" t="s">
        <v>58</v>
      </c>
      <c r="G7">
        <v>0.05</v>
      </c>
    </row>
    <row r="8" spans="1:8" x14ac:dyDescent="0.35">
      <c r="A8" t="s">
        <v>13</v>
      </c>
      <c r="B8" t="s">
        <v>104</v>
      </c>
      <c r="C8">
        <v>31700</v>
      </c>
      <c r="D8" t="s">
        <v>51</v>
      </c>
      <c r="E8" t="s">
        <v>55</v>
      </c>
      <c r="F8" s="21" t="s">
        <v>59</v>
      </c>
      <c r="G8">
        <v>0</v>
      </c>
    </row>
  </sheetData>
  <hyperlinks>
    <hyperlink ref="F6" r:id="rId1" xr:uid="{E7D59FE5-60F3-4FCA-A153-64CB08474A0C}"/>
    <hyperlink ref="F7" r:id="rId2" xr:uid="{CCE75219-7082-4B37-B313-71D0C47FB206}"/>
    <hyperlink ref="F8" r:id="rId3" xr:uid="{61F6773E-7F89-42F2-B5E5-7FCD99B484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9842-6617-46A3-9CFF-175F0839FFA2}">
  <sheetPr codeName="Feuil4"/>
  <dimension ref="A1:B8"/>
  <sheetViews>
    <sheetView workbookViewId="0">
      <selection activeCell="D4" sqref="D4"/>
    </sheetView>
  </sheetViews>
  <sheetFormatPr baseColWidth="10" defaultRowHeight="14.5" x14ac:dyDescent="0.35"/>
  <sheetData>
    <row r="1" spans="1:2" x14ac:dyDescent="0.35">
      <c r="A1" t="s">
        <v>85</v>
      </c>
    </row>
    <row r="5" spans="1:2" x14ac:dyDescent="0.35">
      <c r="A5" t="s">
        <v>86</v>
      </c>
      <c r="B5" t="s">
        <v>34</v>
      </c>
    </row>
    <row r="6" spans="1:2" x14ac:dyDescent="0.35">
      <c r="A6" t="s">
        <v>23</v>
      </c>
      <c r="B6">
        <v>100</v>
      </c>
    </row>
    <row r="7" spans="1:2" x14ac:dyDescent="0.35">
      <c r="A7" t="s">
        <v>6</v>
      </c>
      <c r="B7">
        <v>100</v>
      </c>
    </row>
    <row r="8" spans="1:2" x14ac:dyDescent="0.35">
      <c r="A8" t="s">
        <v>24</v>
      </c>
      <c r="B8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E348-0F1B-4B25-9E1C-156FFD48CDC3}">
  <sheetPr codeName="Feuil5"/>
  <dimension ref="A1:D9"/>
  <sheetViews>
    <sheetView workbookViewId="0">
      <selection activeCell="D9" sqref="D9"/>
    </sheetView>
  </sheetViews>
  <sheetFormatPr baseColWidth="10" defaultRowHeight="14.5" x14ac:dyDescent="0.35"/>
  <sheetData>
    <row r="1" spans="1:4" x14ac:dyDescent="0.35">
      <c r="A1" t="s">
        <v>87</v>
      </c>
    </row>
    <row r="5" spans="1:4" x14ac:dyDescent="0.35">
      <c r="A5" t="s">
        <v>9</v>
      </c>
      <c r="B5" t="s">
        <v>23</v>
      </c>
      <c r="C5" t="s">
        <v>6</v>
      </c>
      <c r="D5" t="s">
        <v>24</v>
      </c>
    </row>
    <row r="6" spans="1:4" x14ac:dyDescent="0.35">
      <c r="A6" t="s">
        <v>10</v>
      </c>
      <c r="B6">
        <v>5</v>
      </c>
      <c r="C6">
        <v>1</v>
      </c>
      <c r="D6">
        <v>0</v>
      </c>
    </row>
    <row r="7" spans="1:4" x14ac:dyDescent="0.35">
      <c r="A7" t="s">
        <v>11</v>
      </c>
      <c r="B7">
        <v>10</v>
      </c>
      <c r="C7">
        <v>5</v>
      </c>
      <c r="D7">
        <v>0</v>
      </c>
    </row>
    <row r="8" spans="1:4" x14ac:dyDescent="0.35">
      <c r="A8" t="s">
        <v>12</v>
      </c>
      <c r="B8">
        <v>1</v>
      </c>
      <c r="C8">
        <v>6</v>
      </c>
      <c r="D8">
        <v>13</v>
      </c>
    </row>
    <row r="9" spans="1:4" x14ac:dyDescent="0.35">
      <c r="A9" t="s">
        <v>13</v>
      </c>
      <c r="B9">
        <v>9</v>
      </c>
      <c r="C9">
        <v>8</v>
      </c>
      <c r="D9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B673-C234-4E83-BD29-3F2E302E132B}">
  <sheetPr codeName="Feuil6"/>
  <dimension ref="B1:L40"/>
  <sheetViews>
    <sheetView showGridLines="0" topLeftCell="A12" zoomScale="68" zoomScaleNormal="99" workbookViewId="0">
      <selection activeCell="B36" sqref="B36:B38"/>
    </sheetView>
  </sheetViews>
  <sheetFormatPr baseColWidth="10" defaultRowHeight="14.5" x14ac:dyDescent="0.35"/>
  <cols>
    <col min="3" max="3" width="19.54296875" bestFit="1" customWidth="1"/>
    <col min="4" max="4" width="20.6328125" bestFit="1" customWidth="1"/>
    <col min="8" max="8" width="17.1796875" bestFit="1" customWidth="1"/>
  </cols>
  <sheetData>
    <row r="1" spans="2:12" ht="15" thickBot="1" x14ac:dyDescent="0.4"/>
    <row r="2" spans="2:12" x14ac:dyDescent="0.35">
      <c r="B2" s="35" t="s">
        <v>60</v>
      </c>
      <c r="C2" s="72" t="s">
        <v>88</v>
      </c>
      <c r="D2" s="78" t="s">
        <v>89</v>
      </c>
      <c r="E2" s="36"/>
      <c r="F2" s="36"/>
      <c r="G2" s="36" t="s">
        <v>61</v>
      </c>
      <c r="H2" s="36"/>
      <c r="I2" s="37"/>
    </row>
    <row r="3" spans="2:12" ht="15" thickBot="1" x14ac:dyDescent="0.4">
      <c r="B3" s="38"/>
      <c r="C3" s="39"/>
      <c r="D3" s="39"/>
      <c r="E3" s="39"/>
      <c r="F3" s="39"/>
      <c r="G3" s="39"/>
      <c r="H3" s="39"/>
      <c r="I3" s="40"/>
    </row>
    <row r="4" spans="2:12" x14ac:dyDescent="0.35">
      <c r="B4" s="68" t="s">
        <v>83</v>
      </c>
      <c r="C4" s="69"/>
      <c r="D4" s="70"/>
      <c r="E4" s="45"/>
      <c r="F4" s="71" t="s">
        <v>15</v>
      </c>
      <c r="G4" s="44"/>
      <c r="H4" s="44"/>
      <c r="I4" s="45"/>
    </row>
    <row r="5" spans="2:12" x14ac:dyDescent="0.35">
      <c r="B5" s="48"/>
      <c r="C5" s="62"/>
      <c r="D5" s="46"/>
      <c r="E5" s="47"/>
      <c r="F5" s="48" t="str">
        <f>VLOOKUP($F$4,'Base client'!$A$6:$G$8,2,FALSE)</f>
        <v>316 RT DE BAYONNE</v>
      </c>
      <c r="G5" s="46"/>
      <c r="H5" s="46"/>
      <c r="I5" s="47"/>
    </row>
    <row r="6" spans="2:12" x14ac:dyDescent="0.35">
      <c r="B6" s="48">
        <v>33127</v>
      </c>
      <c r="C6" s="62"/>
      <c r="D6" s="46"/>
      <c r="E6" s="47"/>
      <c r="F6" s="48">
        <f>VLOOKUP($F$4,'Base client'!$A$6:$G$8,3,FALSE)</f>
        <v>31000</v>
      </c>
      <c r="G6" s="46"/>
      <c r="H6" s="46"/>
      <c r="I6" s="47"/>
    </row>
    <row r="7" spans="2:12" x14ac:dyDescent="0.35">
      <c r="B7" s="48" t="s">
        <v>84</v>
      </c>
      <c r="C7" s="62"/>
      <c r="D7" s="46"/>
      <c r="E7" s="47"/>
      <c r="F7" s="48" t="str">
        <f>VLOOKUP($F$4,'Base client'!$A$6:$G$8,4,FALSE)</f>
        <v>Toulouse</v>
      </c>
      <c r="G7" s="46"/>
      <c r="H7" s="46"/>
      <c r="I7" s="47"/>
    </row>
    <row r="8" spans="2:12" x14ac:dyDescent="0.35">
      <c r="B8" s="48" t="s">
        <v>62</v>
      </c>
      <c r="C8" s="62"/>
      <c r="D8" s="46"/>
      <c r="E8" s="47"/>
      <c r="F8" s="48" t="str">
        <f>"Tél: "&amp;VLOOKUP($F$4,'Base client'!$A$6:$G$8,5,FALSE)</f>
        <v>Tél: 11-11-11-11-11</v>
      </c>
      <c r="G8" s="46"/>
      <c r="H8" s="46"/>
      <c r="I8" s="47"/>
    </row>
    <row r="9" spans="2:12" ht="15" thickBot="1" x14ac:dyDescent="0.4">
      <c r="B9" s="51" t="s">
        <v>63</v>
      </c>
      <c r="C9" s="63"/>
      <c r="D9" s="49"/>
      <c r="E9" s="50"/>
      <c r="F9" s="51" t="str">
        <f>"Courriel: "&amp;VLOOKUP($F$4,'Base client'!$A$6:$G$8,6,FALSE)</f>
        <v>Courriel: airbus@gmail.com</v>
      </c>
      <c r="G9" s="49"/>
      <c r="H9" s="49"/>
      <c r="I9" s="50"/>
    </row>
    <row r="10" spans="2:12" ht="15" thickBot="1" x14ac:dyDescent="0.4">
      <c r="B10" s="38"/>
      <c r="C10" s="39"/>
      <c r="D10" s="39"/>
      <c r="E10" s="39"/>
      <c r="F10" s="39"/>
      <c r="G10" s="39"/>
      <c r="H10" s="39"/>
      <c r="I10" s="40"/>
    </row>
    <row r="11" spans="2:12" ht="15" thickBot="1" x14ac:dyDescent="0.4">
      <c r="B11" s="64" t="s">
        <v>64</v>
      </c>
      <c r="C11" s="65" t="s">
        <v>69</v>
      </c>
      <c r="D11" s="65"/>
      <c r="E11" s="65"/>
      <c r="F11" s="65"/>
      <c r="G11" s="65" t="s">
        <v>70</v>
      </c>
      <c r="H11" s="65" t="s">
        <v>73</v>
      </c>
      <c r="I11" s="66" t="s">
        <v>71</v>
      </c>
      <c r="J11" s="9"/>
      <c r="K11" s="9"/>
      <c r="L11" s="9"/>
    </row>
    <row r="12" spans="2:12" ht="15" thickBot="1" x14ac:dyDescent="0.4">
      <c r="B12" s="38"/>
      <c r="C12" s="39"/>
      <c r="D12" s="39"/>
      <c r="E12" s="39"/>
      <c r="F12" s="39"/>
      <c r="G12" s="39"/>
      <c r="H12" s="39"/>
      <c r="I12" s="40"/>
      <c r="J12" s="9"/>
      <c r="K12" s="9"/>
      <c r="L12" s="9"/>
    </row>
    <row r="13" spans="2:12" x14ac:dyDescent="0.35">
      <c r="B13" s="58" t="s">
        <v>65</v>
      </c>
      <c r="C13" s="56" t="s">
        <v>72</v>
      </c>
      <c r="D13" s="56"/>
      <c r="E13" s="56"/>
      <c r="F13" s="56"/>
      <c r="G13" s="56">
        <v>1</v>
      </c>
      <c r="H13" s="76">
        <f>150*G13</f>
        <v>150</v>
      </c>
      <c r="I13" s="59">
        <v>0.2</v>
      </c>
    </row>
    <row r="14" spans="2:12" x14ac:dyDescent="0.35">
      <c r="B14" s="53" t="s">
        <v>66</v>
      </c>
      <c r="C14" s="54" t="s">
        <v>3</v>
      </c>
      <c r="D14" s="54"/>
      <c r="E14" s="54"/>
      <c r="F14" s="54"/>
      <c r="G14" s="54">
        <v>1</v>
      </c>
      <c r="H14" s="75">
        <f>175*G14</f>
        <v>175</v>
      </c>
      <c r="I14" s="55">
        <v>0.2</v>
      </c>
    </row>
    <row r="15" spans="2:12" x14ac:dyDescent="0.35">
      <c r="B15" s="53" t="s">
        <v>67</v>
      </c>
      <c r="C15" s="54" t="s">
        <v>42</v>
      </c>
      <c r="D15" s="54"/>
      <c r="E15" s="54"/>
      <c r="F15" s="54"/>
      <c r="G15" s="54">
        <v>1</v>
      </c>
      <c r="H15" s="75">
        <f>300*G15</f>
        <v>300</v>
      </c>
      <c r="I15" s="55">
        <v>0.2</v>
      </c>
    </row>
    <row r="16" spans="2:12" ht="15" thickBot="1" x14ac:dyDescent="0.4">
      <c r="B16" s="60" t="s">
        <v>68</v>
      </c>
      <c r="C16" s="57" t="s">
        <v>43</v>
      </c>
      <c r="D16" s="57"/>
      <c r="E16" s="57"/>
      <c r="F16" s="57"/>
      <c r="G16" s="57">
        <v>1</v>
      </c>
      <c r="H16" s="77">
        <f>500*G16</f>
        <v>500</v>
      </c>
      <c r="I16" s="61">
        <v>0.25</v>
      </c>
    </row>
    <row r="17" spans="2:10" ht="15" thickBot="1" x14ac:dyDescent="0.4">
      <c r="B17" s="38"/>
      <c r="C17" s="39"/>
      <c r="D17" s="39"/>
      <c r="E17" s="39"/>
      <c r="F17" s="39"/>
      <c r="G17" s="41"/>
      <c r="H17" s="41"/>
      <c r="I17" s="42"/>
      <c r="J17" s="9"/>
    </row>
    <row r="18" spans="2:10" ht="15" thickBot="1" x14ac:dyDescent="0.4">
      <c r="B18" s="52" t="s">
        <v>75</v>
      </c>
      <c r="C18" s="73">
        <f>(G13*H13+G14*H14+G15*H15+G16*H16)*(1-VLOOKUP(F4,'Base client'!A6:G8,7,FALSE))</f>
        <v>1012.5</v>
      </c>
      <c r="D18" s="39"/>
      <c r="E18" s="39"/>
      <c r="F18" s="39"/>
      <c r="G18" s="41"/>
      <c r="H18" s="41"/>
      <c r="I18" s="43"/>
      <c r="J18" s="9"/>
    </row>
    <row r="19" spans="2:10" x14ac:dyDescent="0.35">
      <c r="B19" s="38"/>
      <c r="C19" s="39"/>
      <c r="D19" s="39"/>
      <c r="E19" s="39"/>
      <c r="F19" s="39"/>
      <c r="G19" s="41"/>
      <c r="H19" s="41"/>
      <c r="I19" s="42"/>
      <c r="J19" s="9"/>
    </row>
    <row r="20" spans="2:10" ht="15" thickBot="1" x14ac:dyDescent="0.4">
      <c r="B20" s="25"/>
      <c r="C20" s="22"/>
      <c r="D20" s="22"/>
      <c r="E20" s="22"/>
      <c r="F20" s="22"/>
      <c r="G20" s="24"/>
      <c r="H20" s="24"/>
      <c r="I20" s="27"/>
      <c r="J20" s="9"/>
    </row>
    <row r="21" spans="2:10" ht="15" thickBot="1" x14ac:dyDescent="0.4">
      <c r="B21" s="67" t="s">
        <v>74</v>
      </c>
      <c r="C21" s="74">
        <f>(G13*H13*(1+I13)+G14*H14*(1+I14)+G15*H15*(1+I15)+G16*H16*(1+I16))*(1-VLOOKUP(F4,'Base client'!A6:G8,7,FALSE))</f>
        <v>1237.5</v>
      </c>
      <c r="D21" s="22"/>
      <c r="E21" s="22"/>
      <c r="F21" s="22"/>
      <c r="G21" s="22"/>
      <c r="H21" s="22"/>
      <c r="I21" s="26"/>
    </row>
    <row r="22" spans="2:10" x14ac:dyDescent="0.35">
      <c r="B22" s="25"/>
      <c r="C22" s="22"/>
      <c r="D22" s="22"/>
      <c r="E22" s="22"/>
      <c r="F22" s="22"/>
      <c r="G22" s="22"/>
      <c r="H22" s="22"/>
      <c r="I22" s="26"/>
    </row>
    <row r="23" spans="2:10" x14ac:dyDescent="0.35">
      <c r="B23" s="25"/>
      <c r="C23" s="22"/>
      <c r="D23" s="22"/>
      <c r="E23" s="22"/>
      <c r="F23" s="22"/>
      <c r="G23" s="22"/>
      <c r="H23" s="22"/>
      <c r="I23" s="26"/>
    </row>
    <row r="24" spans="2:10" x14ac:dyDescent="0.35">
      <c r="B24" s="25" t="s">
        <v>82</v>
      </c>
      <c r="C24" s="22"/>
      <c r="D24" s="22"/>
      <c r="E24" s="22"/>
      <c r="F24" s="22"/>
      <c r="G24" s="22"/>
      <c r="H24" s="22"/>
      <c r="I24" s="26"/>
    </row>
    <row r="25" spans="2:10" x14ac:dyDescent="0.35">
      <c r="B25" s="25" t="s">
        <v>81</v>
      </c>
      <c r="C25" s="22"/>
      <c r="D25" s="22"/>
      <c r="E25" s="22"/>
      <c r="F25" s="22"/>
      <c r="G25" s="22"/>
      <c r="H25" s="22"/>
      <c r="I25" s="26"/>
    </row>
    <row r="26" spans="2:10" x14ac:dyDescent="0.35">
      <c r="B26" s="25"/>
      <c r="C26" s="22"/>
      <c r="D26" s="22"/>
      <c r="E26" s="22"/>
      <c r="F26" s="22"/>
      <c r="G26" s="22"/>
      <c r="H26" s="22"/>
      <c r="I26" s="26"/>
    </row>
    <row r="27" spans="2:10" x14ac:dyDescent="0.35">
      <c r="B27" s="25"/>
      <c r="C27" s="22"/>
      <c r="D27" s="22"/>
      <c r="E27" s="22"/>
      <c r="F27" s="22"/>
      <c r="G27" s="22"/>
      <c r="H27" s="22"/>
      <c r="I27" s="26"/>
    </row>
    <row r="28" spans="2:10" x14ac:dyDescent="0.35">
      <c r="B28" s="25"/>
      <c r="C28" s="22"/>
      <c r="D28" s="22"/>
      <c r="E28" s="22"/>
      <c r="F28" s="22"/>
      <c r="G28" s="22"/>
      <c r="H28" s="22"/>
      <c r="I28" s="26"/>
    </row>
    <row r="29" spans="2:10" x14ac:dyDescent="0.35">
      <c r="B29" s="25"/>
      <c r="C29" s="22"/>
      <c r="D29" s="22"/>
      <c r="E29" s="22"/>
      <c r="F29" s="22"/>
      <c r="G29" s="22"/>
      <c r="H29" s="22"/>
      <c r="I29" s="26"/>
    </row>
    <row r="30" spans="2:10" x14ac:dyDescent="0.35">
      <c r="B30" s="25"/>
      <c r="C30" s="22"/>
      <c r="D30" s="22"/>
      <c r="E30" s="22"/>
      <c r="F30" s="22"/>
      <c r="G30" s="22"/>
      <c r="H30" s="22"/>
      <c r="I30" s="26"/>
    </row>
    <row r="31" spans="2:10" x14ac:dyDescent="0.35">
      <c r="B31" s="25"/>
      <c r="C31" s="22"/>
      <c r="D31" s="22"/>
      <c r="E31" s="22"/>
      <c r="F31" s="22"/>
      <c r="G31" s="22"/>
      <c r="H31" s="22"/>
      <c r="I31" s="26"/>
    </row>
    <row r="32" spans="2:10" x14ac:dyDescent="0.35">
      <c r="B32" s="25"/>
      <c r="C32" s="22"/>
      <c r="D32" s="22"/>
      <c r="E32" s="22"/>
      <c r="F32" s="22"/>
      <c r="G32" s="22"/>
      <c r="H32" s="22"/>
      <c r="I32" s="26"/>
    </row>
    <row r="33" spans="2:9" x14ac:dyDescent="0.35">
      <c r="B33" s="34" t="s">
        <v>78</v>
      </c>
      <c r="C33" s="22"/>
      <c r="D33" s="22"/>
      <c r="E33" s="22"/>
      <c r="F33" s="22"/>
      <c r="G33" s="22"/>
      <c r="H33" s="22"/>
      <c r="I33" s="26"/>
    </row>
    <row r="34" spans="2:9" x14ac:dyDescent="0.35">
      <c r="B34" s="32" t="s">
        <v>76</v>
      </c>
      <c r="C34" s="22"/>
      <c r="D34" s="22"/>
      <c r="E34" s="22"/>
      <c r="F34" s="22"/>
      <c r="G34" s="22"/>
      <c r="H34" s="22"/>
      <c r="I34" s="26"/>
    </row>
    <row r="35" spans="2:9" x14ac:dyDescent="0.35">
      <c r="B35" s="25"/>
      <c r="C35" s="22"/>
      <c r="D35" s="22"/>
      <c r="E35" s="22"/>
      <c r="F35" s="22"/>
      <c r="G35" s="22"/>
      <c r="H35" s="22"/>
      <c r="I35" s="26"/>
    </row>
    <row r="36" spans="2:9" x14ac:dyDescent="0.35">
      <c r="B36" s="32" t="s">
        <v>77</v>
      </c>
      <c r="C36" s="22"/>
      <c r="D36" s="22"/>
      <c r="E36" s="22"/>
      <c r="F36" s="22"/>
      <c r="G36" s="22"/>
      <c r="H36" s="22"/>
      <c r="I36" s="26"/>
    </row>
    <row r="37" spans="2:9" x14ac:dyDescent="0.35">
      <c r="B37" s="33" t="s">
        <v>79</v>
      </c>
      <c r="C37" s="31"/>
      <c r="D37" s="22"/>
      <c r="E37" s="22"/>
      <c r="F37" s="22"/>
      <c r="G37" s="22"/>
      <c r="H37" s="22"/>
      <c r="I37" s="26"/>
    </row>
    <row r="38" spans="2:9" x14ac:dyDescent="0.35">
      <c r="B38" s="32" t="s">
        <v>80</v>
      </c>
      <c r="C38" s="22"/>
      <c r="D38" s="22"/>
      <c r="E38" s="22"/>
      <c r="F38" s="22"/>
      <c r="G38" s="22"/>
      <c r="H38" s="22"/>
      <c r="I38" s="26"/>
    </row>
    <row r="39" spans="2:9" x14ac:dyDescent="0.35">
      <c r="B39" s="25"/>
      <c r="C39" s="22"/>
      <c r="D39" s="22"/>
      <c r="E39" s="22"/>
      <c r="F39" s="22"/>
      <c r="G39" s="22"/>
      <c r="H39" s="22"/>
      <c r="I39" s="26"/>
    </row>
    <row r="40" spans="2:9" ht="15" thickBot="1" x14ac:dyDescent="0.4">
      <c r="B40" s="28"/>
      <c r="C40" s="29"/>
      <c r="D40" s="29"/>
      <c r="E40" s="29"/>
      <c r="F40" s="29"/>
      <c r="G40" s="29"/>
      <c r="H40" s="29"/>
      <c r="I40" s="30"/>
    </row>
  </sheetData>
  <phoneticPr fontId="4" type="noConversion"/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2CAB31-0D5C-4EAA-8976-88884F98C165}">
          <x14:formula1>
            <xm:f>'Base client'!$A$6:$A$8</xm:f>
          </x14:formula1>
          <xm:sqref>F4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B8D8-2F1F-4811-A913-283AC35AD6B8}">
  <sheetPr codeName="Feuil9"/>
  <dimension ref="A1:T234"/>
  <sheetViews>
    <sheetView zoomScale="34" zoomScaleNormal="50" workbookViewId="0">
      <selection activeCell="O10" sqref="O10"/>
    </sheetView>
  </sheetViews>
  <sheetFormatPr baseColWidth="10" defaultRowHeight="14.5" x14ac:dyDescent="0.35"/>
  <cols>
    <col min="5" max="5" width="14.6328125" customWidth="1"/>
    <col min="10" max="10" width="0" hidden="1" customWidth="1"/>
    <col min="12" max="12" width="13.6328125" customWidth="1"/>
    <col min="13" max="13" width="12.6328125" customWidth="1"/>
    <col min="14" max="14" width="15.6328125" customWidth="1"/>
    <col min="15" max="15" width="17.90625" bestFit="1" customWidth="1"/>
  </cols>
  <sheetData>
    <row r="1" spans="1:19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35">
      <c r="A7" s="4"/>
      <c r="B7" s="4"/>
      <c r="C7" s="4"/>
      <c r="D7" s="89"/>
      <c r="E7" s="106"/>
      <c r="F7" s="107"/>
      <c r="G7" s="89"/>
      <c r="H7" s="89"/>
      <c r="I7" s="89"/>
      <c r="J7" s="89"/>
      <c r="K7" s="89"/>
      <c r="L7" s="83"/>
      <c r="M7" s="3"/>
      <c r="N7" s="3"/>
      <c r="O7" s="3"/>
      <c r="P7" s="3"/>
      <c r="Q7" s="4"/>
      <c r="R7" s="4"/>
      <c r="S7" s="4"/>
    </row>
    <row r="8" spans="1:19" x14ac:dyDescent="0.35">
      <c r="A8" s="4"/>
      <c r="B8" s="4"/>
      <c r="C8" s="4"/>
      <c r="D8" s="89"/>
      <c r="E8" s="89"/>
      <c r="F8" s="89"/>
      <c r="G8" s="89"/>
      <c r="H8" s="109"/>
      <c r="I8" s="89"/>
      <c r="J8" s="89"/>
      <c r="K8" s="89"/>
      <c r="L8" s="83"/>
      <c r="M8" s="3"/>
      <c r="N8" s="3"/>
      <c r="O8" s="3"/>
      <c r="P8" s="3"/>
      <c r="Q8" s="4"/>
      <c r="R8" s="4"/>
      <c r="S8" s="4"/>
    </row>
    <row r="9" spans="1:19" ht="31" x14ac:dyDescent="0.7">
      <c r="A9" s="4"/>
      <c r="B9" s="4"/>
      <c r="C9" s="4"/>
      <c r="D9" s="108"/>
      <c r="E9" s="108"/>
      <c r="F9" s="109"/>
      <c r="G9" s="89"/>
      <c r="H9" s="125" t="s">
        <v>112</v>
      </c>
      <c r="I9" s="89"/>
      <c r="J9" s="89"/>
      <c r="K9" s="89"/>
      <c r="L9" s="83"/>
      <c r="M9" s="3"/>
      <c r="N9" s="3"/>
      <c r="O9" s="117" t="s">
        <v>60</v>
      </c>
      <c r="P9" s="3"/>
      <c r="Q9" s="4"/>
      <c r="R9" s="4"/>
      <c r="S9" s="4"/>
    </row>
    <row r="10" spans="1:19" ht="21" x14ac:dyDescent="0.5">
      <c r="A10" s="4"/>
      <c r="B10" s="4"/>
      <c r="C10" s="4"/>
      <c r="D10" s="110"/>
      <c r="E10" s="110"/>
      <c r="F10" s="89"/>
      <c r="G10" s="89"/>
      <c r="H10" s="165" t="s">
        <v>84</v>
      </c>
      <c r="I10" s="89"/>
      <c r="J10" s="89"/>
      <c r="K10" s="89"/>
      <c r="L10" s="83"/>
      <c r="M10" s="3"/>
      <c r="N10" s="169" t="s">
        <v>111</v>
      </c>
      <c r="O10" s="170" t="s">
        <v>110</v>
      </c>
      <c r="P10" s="3"/>
      <c r="Q10" s="4"/>
      <c r="R10" s="4"/>
      <c r="S10" s="4"/>
    </row>
    <row r="11" spans="1:19" ht="21" x14ac:dyDescent="0.5">
      <c r="A11" s="79"/>
      <c r="B11" s="79"/>
      <c r="C11" s="79"/>
      <c r="D11" s="110"/>
      <c r="E11" s="110"/>
      <c r="F11" s="89"/>
      <c r="G11" s="89"/>
      <c r="H11" s="165">
        <v>33127</v>
      </c>
      <c r="I11" s="89"/>
      <c r="J11" s="89"/>
      <c r="K11" s="89"/>
      <c r="L11" s="83"/>
      <c r="M11" s="3"/>
      <c r="N11" s="169" t="s">
        <v>88</v>
      </c>
      <c r="O11" s="171">
        <f ca="1">TODAY()</f>
        <v>44978</v>
      </c>
      <c r="P11" s="3"/>
      <c r="Q11" s="79"/>
      <c r="R11" s="79"/>
      <c r="S11" s="79"/>
    </row>
    <row r="12" spans="1:19" x14ac:dyDescent="0.35">
      <c r="A12" s="79"/>
      <c r="B12" s="79"/>
      <c r="C12" s="79"/>
      <c r="D12" s="110"/>
      <c r="E12" s="110"/>
      <c r="F12" s="89"/>
      <c r="G12" s="89"/>
      <c r="H12" s="110"/>
      <c r="I12" s="89"/>
      <c r="J12" s="89"/>
      <c r="K12" s="89"/>
      <c r="L12" s="83"/>
      <c r="M12" s="3"/>
      <c r="N12" s="3"/>
      <c r="P12" s="3"/>
      <c r="Q12" s="79"/>
      <c r="R12" s="79"/>
      <c r="S12" s="79"/>
    </row>
    <row r="13" spans="1:19" x14ac:dyDescent="0.35">
      <c r="A13" s="79"/>
      <c r="B13" s="79"/>
      <c r="C13" s="79"/>
      <c r="D13" s="110"/>
      <c r="E13" s="110"/>
      <c r="F13" s="89"/>
      <c r="G13" s="89"/>
      <c r="H13" s="110"/>
      <c r="I13" s="89"/>
      <c r="J13" s="89"/>
      <c r="K13" s="89"/>
      <c r="L13" s="83"/>
      <c r="M13" s="3"/>
      <c r="N13" s="91"/>
      <c r="O13" s="3"/>
      <c r="P13" s="3"/>
      <c r="Q13" s="79"/>
      <c r="R13" s="79"/>
      <c r="S13" s="79"/>
    </row>
    <row r="14" spans="1:19" x14ac:dyDescent="0.35">
      <c r="A14" s="79"/>
      <c r="B14" s="79"/>
      <c r="C14" s="79"/>
      <c r="D14" s="110"/>
      <c r="E14" s="110"/>
      <c r="F14" s="89"/>
      <c r="G14" s="89"/>
      <c r="H14" s="110"/>
      <c r="I14" s="89"/>
      <c r="J14" s="89"/>
      <c r="K14" s="89"/>
      <c r="L14" s="83"/>
      <c r="M14" s="3"/>
      <c r="N14" s="3"/>
      <c r="O14" s="3"/>
      <c r="P14" s="3"/>
      <c r="Q14" s="79"/>
      <c r="R14" s="79"/>
      <c r="S14" s="79"/>
    </row>
    <row r="15" spans="1:19" x14ac:dyDescent="0.35">
      <c r="A15" s="79"/>
      <c r="B15" s="79"/>
      <c r="C15" s="79"/>
      <c r="D15" s="89"/>
      <c r="E15" s="89"/>
      <c r="F15" s="89"/>
      <c r="G15" s="89"/>
      <c r="H15" s="89"/>
      <c r="I15" s="89"/>
      <c r="J15" s="89"/>
      <c r="K15" s="89"/>
      <c r="L15" s="83"/>
      <c r="M15" s="3"/>
      <c r="N15" s="3"/>
      <c r="O15" s="3"/>
      <c r="P15" s="3"/>
      <c r="Q15" s="79"/>
      <c r="R15" s="79"/>
      <c r="S15" s="79"/>
    </row>
    <row r="16" spans="1:19" ht="15" thickBot="1" x14ac:dyDescent="0.4">
      <c r="A16" s="79"/>
      <c r="B16" s="79"/>
      <c r="C16" s="79"/>
      <c r="D16" s="109"/>
      <c r="E16" s="109"/>
      <c r="F16" s="109"/>
      <c r="G16" s="109"/>
      <c r="H16" s="109"/>
      <c r="I16" s="109"/>
      <c r="J16" s="109"/>
      <c r="K16" s="109"/>
      <c r="L16" s="83"/>
      <c r="M16" s="3"/>
      <c r="N16" s="3"/>
      <c r="O16" s="3"/>
      <c r="P16" s="3"/>
      <c r="Q16" s="79"/>
      <c r="R16" s="79"/>
      <c r="S16" s="79"/>
    </row>
    <row r="17" spans="1:19" ht="21" x14ac:dyDescent="0.5">
      <c r="A17" s="79"/>
      <c r="B17" s="79"/>
      <c r="C17" s="79"/>
      <c r="D17" s="89"/>
      <c r="E17" s="165" t="s">
        <v>107</v>
      </c>
      <c r="F17" s="89"/>
      <c r="G17" s="89"/>
      <c r="H17" s="89"/>
      <c r="I17" s="89"/>
      <c r="J17" s="89"/>
      <c r="K17" s="89"/>
      <c r="L17" s="83"/>
      <c r="M17" s="3"/>
      <c r="N17" s="166" t="s">
        <v>114</v>
      </c>
      <c r="O17" s="176" t="str">
        <f>HLOOKUP(N17,Commander!F9:F10,2,FALSE)</f>
        <v>Airbus</v>
      </c>
      <c r="P17" s="139"/>
      <c r="Q17" s="79"/>
      <c r="R17" s="79"/>
      <c r="S17" s="79"/>
    </row>
    <row r="18" spans="1:19" ht="21" x14ac:dyDescent="0.5">
      <c r="A18" s="79"/>
      <c r="B18" s="79"/>
      <c r="C18" s="79"/>
      <c r="D18" s="89"/>
      <c r="E18" s="165" t="s">
        <v>108</v>
      </c>
      <c r="F18" s="89"/>
      <c r="G18" s="89"/>
      <c r="H18" s="89"/>
      <c r="I18" s="89"/>
      <c r="J18" s="111"/>
      <c r="K18" s="112"/>
      <c r="L18" s="83"/>
      <c r="M18" s="3"/>
      <c r="N18" s="167" t="s">
        <v>113</v>
      </c>
      <c r="O18" s="175" t="str">
        <f>HLOOKUP(N18,Commander!N9:N10,2,FALSE)</f>
        <v>316 RT DE BAYONNE</v>
      </c>
      <c r="P18" s="143"/>
      <c r="Q18" s="79"/>
      <c r="R18" s="79"/>
      <c r="S18" s="79"/>
    </row>
    <row r="19" spans="1:19" ht="21.5" thickBot="1" x14ac:dyDescent="0.55000000000000004">
      <c r="A19" s="79"/>
      <c r="B19" s="79"/>
      <c r="C19" s="79"/>
      <c r="D19" s="89"/>
      <c r="E19" s="165" t="s">
        <v>109</v>
      </c>
      <c r="F19" s="89"/>
      <c r="G19" s="89"/>
      <c r="H19" s="89"/>
      <c r="I19" s="89"/>
      <c r="J19" s="111"/>
      <c r="K19" s="112"/>
      <c r="L19" s="83"/>
      <c r="M19" s="3"/>
      <c r="N19" s="168" t="s">
        <v>116</v>
      </c>
      <c r="O19" s="177">
        <f>HLOOKUP(N19,Commander!N15:N16,2,FALSE)</f>
        <v>31000</v>
      </c>
      <c r="P19" s="144"/>
      <c r="Q19" s="79"/>
      <c r="R19" s="79"/>
      <c r="S19" s="79"/>
    </row>
    <row r="20" spans="1:19" x14ac:dyDescent="0.35">
      <c r="A20" s="79"/>
      <c r="B20" s="79"/>
      <c r="C20" s="79"/>
      <c r="D20" s="89"/>
      <c r="E20" s="89"/>
      <c r="F20" s="89"/>
      <c r="G20" s="89"/>
      <c r="H20" s="89"/>
      <c r="I20" s="89"/>
      <c r="J20" s="111"/>
      <c r="K20" s="112"/>
      <c r="L20" s="83"/>
      <c r="M20" s="3"/>
      <c r="N20" s="3"/>
      <c r="O20" s="3"/>
      <c r="P20" s="3"/>
      <c r="Q20" s="79"/>
      <c r="R20" s="79"/>
      <c r="S20" s="79"/>
    </row>
    <row r="21" spans="1:19" x14ac:dyDescent="0.35">
      <c r="A21" s="79"/>
      <c r="B21" s="79"/>
      <c r="C21" s="79"/>
      <c r="D21" s="89"/>
      <c r="E21" s="89"/>
      <c r="F21" s="89"/>
      <c r="G21" s="89"/>
      <c r="H21" s="89"/>
      <c r="I21" s="89"/>
      <c r="J21" s="111"/>
      <c r="K21" s="112"/>
      <c r="L21" s="83"/>
      <c r="M21" s="3"/>
      <c r="N21" s="3"/>
      <c r="O21" s="3"/>
      <c r="P21" s="3"/>
      <c r="Q21" s="79"/>
      <c r="R21" s="79"/>
      <c r="S21" s="79"/>
    </row>
    <row r="22" spans="1:19" x14ac:dyDescent="0.35">
      <c r="A22" s="79"/>
      <c r="B22" s="79"/>
      <c r="C22" s="79"/>
      <c r="D22" s="89"/>
      <c r="E22" s="89"/>
      <c r="F22" s="89"/>
      <c r="G22" s="89"/>
      <c r="H22" s="89"/>
      <c r="I22" s="89"/>
      <c r="J22" s="89"/>
      <c r="K22" s="89"/>
      <c r="L22" s="83"/>
      <c r="M22" s="3"/>
      <c r="N22" s="3"/>
      <c r="O22" s="3"/>
      <c r="P22" s="3"/>
      <c r="Q22" s="79"/>
      <c r="R22" s="79"/>
      <c r="S22" s="79"/>
    </row>
    <row r="23" spans="1:19" ht="15" thickBot="1" x14ac:dyDescent="0.4">
      <c r="A23" s="79"/>
      <c r="B23" s="79"/>
      <c r="C23" s="79"/>
      <c r="D23" s="89"/>
      <c r="E23" s="113"/>
      <c r="F23" s="89"/>
      <c r="G23" s="89"/>
      <c r="H23" s="89"/>
      <c r="I23" s="89"/>
      <c r="J23" s="89"/>
      <c r="K23" s="114"/>
      <c r="L23" s="83"/>
      <c r="M23" s="3"/>
      <c r="N23" s="92"/>
      <c r="O23" s="3"/>
      <c r="P23" s="3"/>
      <c r="Q23" s="79"/>
      <c r="R23" s="79"/>
      <c r="S23" s="79"/>
    </row>
    <row r="24" spans="1:19" ht="21" x14ac:dyDescent="0.5">
      <c r="A24" s="79"/>
      <c r="B24" s="79"/>
      <c r="C24" s="79"/>
      <c r="D24" s="89"/>
      <c r="E24" s="128" t="s">
        <v>120</v>
      </c>
      <c r="F24" s="129"/>
      <c r="G24" s="129"/>
      <c r="H24" s="129"/>
      <c r="I24" s="129"/>
      <c r="J24" s="129"/>
      <c r="K24" s="129"/>
      <c r="L24" s="130" t="s">
        <v>121</v>
      </c>
      <c r="M24" s="131"/>
      <c r="N24" s="132"/>
      <c r="O24" s="133" t="s">
        <v>124</v>
      </c>
      <c r="P24" s="3"/>
      <c r="Q24" s="79"/>
      <c r="R24" s="79"/>
      <c r="S24" s="79"/>
    </row>
    <row r="25" spans="1:19" ht="21" x14ac:dyDescent="0.5">
      <c r="A25" s="79"/>
      <c r="B25" s="79"/>
      <c r="C25" s="79"/>
      <c r="D25" s="83"/>
      <c r="E25" s="155" t="str">
        <f>HLOOKUP(E24,Commander!F30:F34,2,FALSE)</f>
        <v>N°A01</v>
      </c>
      <c r="F25" s="122"/>
      <c r="G25" s="122"/>
      <c r="H25" s="122"/>
      <c r="I25" s="122"/>
      <c r="J25" s="122"/>
      <c r="K25" s="122"/>
      <c r="L25" s="157">
        <f>HLOOKUP(L24,Commander!H30:H34,2,FALSE)</f>
        <v>1</v>
      </c>
      <c r="M25" s="124"/>
      <c r="N25" s="134"/>
      <c r="O25" s="161">
        <f>L25*HLOOKUP(O24,Commander!N21:N26,3,FALSE)</f>
        <v>150</v>
      </c>
      <c r="P25" s="3"/>
      <c r="Q25" s="79"/>
      <c r="R25" s="79"/>
      <c r="S25" s="79"/>
    </row>
    <row r="26" spans="1:19" ht="21" x14ac:dyDescent="0.5">
      <c r="A26" s="79"/>
      <c r="B26" s="79"/>
      <c r="C26" s="79"/>
      <c r="D26" s="105"/>
      <c r="E26" s="156" t="str">
        <f>HLOOKUP(E25,Commander!F31:F35,2,FALSE)</f>
        <v>N°A02</v>
      </c>
      <c r="F26" s="123"/>
      <c r="G26" s="123"/>
      <c r="H26" s="123"/>
      <c r="I26" s="123"/>
      <c r="J26" s="123"/>
      <c r="K26" s="123"/>
      <c r="L26" s="158">
        <f>HLOOKUP(L25,Commander!H31:H35,2,FALSE)</f>
        <v>1</v>
      </c>
      <c r="M26" s="123"/>
      <c r="N26" s="135"/>
      <c r="O26" s="162">
        <f>L26*HLOOKUP(O24,Commander!N21:N26,4,FALSE)</f>
        <v>175</v>
      </c>
      <c r="P26" s="3"/>
      <c r="Q26" s="79"/>
      <c r="R26" s="79"/>
      <c r="S26" s="79"/>
    </row>
    <row r="27" spans="1:19" ht="21" x14ac:dyDescent="0.5">
      <c r="A27" s="79"/>
      <c r="B27" s="79"/>
      <c r="C27" s="79"/>
      <c r="D27" s="83"/>
      <c r="E27" s="155" t="str">
        <f>HLOOKUP(E26,Commander!F32:F36,2,FALSE)</f>
        <v>N°A03</v>
      </c>
      <c r="F27" s="122"/>
      <c r="G27" s="122"/>
      <c r="H27" s="122"/>
      <c r="I27" s="122"/>
      <c r="J27" s="122"/>
      <c r="K27" s="122"/>
      <c r="L27" s="157">
        <f>HLOOKUP(L26,Commander!H32:H36,2,FALSE)</f>
        <v>1</v>
      </c>
      <c r="M27" s="122"/>
      <c r="N27" s="134"/>
      <c r="O27" s="161">
        <f>L27*HLOOKUP(O24,Commander!N21:N26,5,FALSE)</f>
        <v>300</v>
      </c>
      <c r="P27" s="3"/>
      <c r="Q27" s="79"/>
      <c r="R27" s="79"/>
      <c r="S27" s="79"/>
    </row>
    <row r="28" spans="1:19" ht="21" x14ac:dyDescent="0.5">
      <c r="A28" s="79"/>
      <c r="B28" s="79"/>
      <c r="C28" s="79"/>
      <c r="D28" s="83"/>
      <c r="E28" s="156" t="str">
        <f>HLOOKUP(E27,Commander!F33:F37,2,FALSE)</f>
        <v>N°A04</v>
      </c>
      <c r="F28" s="123"/>
      <c r="G28" s="123"/>
      <c r="H28" s="123"/>
      <c r="I28" s="123"/>
      <c r="J28" s="123"/>
      <c r="K28" s="123"/>
      <c r="L28" s="158">
        <f>HLOOKUP(L27,Commander!H33:H37,2,FALSE)</f>
        <v>1</v>
      </c>
      <c r="M28" s="123"/>
      <c r="N28" s="135"/>
      <c r="O28" s="162">
        <f>L28*HLOOKUP(O24,Commander!N21:N26,6,FALSE)</f>
        <v>500</v>
      </c>
      <c r="P28" s="3"/>
      <c r="Q28" s="79"/>
      <c r="R28" s="79"/>
      <c r="S28" s="79"/>
    </row>
    <row r="29" spans="1:19" ht="21" x14ac:dyDescent="0.5">
      <c r="A29" s="79"/>
      <c r="B29" s="79"/>
      <c r="C29" s="79"/>
      <c r="D29" s="83"/>
      <c r="E29" s="155"/>
      <c r="F29" s="122"/>
      <c r="G29" s="122"/>
      <c r="H29" s="122"/>
      <c r="I29" s="122"/>
      <c r="J29" s="122"/>
      <c r="K29" s="122"/>
      <c r="L29" s="159"/>
      <c r="M29" s="122"/>
      <c r="N29" s="122"/>
      <c r="O29" s="163"/>
      <c r="P29" s="3"/>
      <c r="Q29" s="79"/>
      <c r="R29" s="79"/>
      <c r="S29" s="79"/>
    </row>
    <row r="30" spans="1:19" ht="21.5" thickBot="1" x14ac:dyDescent="0.55000000000000004">
      <c r="A30" s="79"/>
      <c r="B30" s="79"/>
      <c r="C30" s="79"/>
      <c r="D30" s="83"/>
      <c r="E30" s="138"/>
      <c r="F30" s="136"/>
      <c r="G30" s="136"/>
      <c r="H30" s="136"/>
      <c r="I30" s="136"/>
      <c r="J30" s="136"/>
      <c r="K30" s="136"/>
      <c r="L30" s="160"/>
      <c r="M30" s="136"/>
      <c r="N30" s="136"/>
      <c r="O30" s="164"/>
      <c r="P30" s="3"/>
      <c r="Q30" s="79"/>
      <c r="R30" s="79"/>
      <c r="S30" s="79"/>
    </row>
    <row r="31" spans="1:19" x14ac:dyDescent="0.35">
      <c r="A31" s="79"/>
      <c r="B31" s="79"/>
      <c r="C31" s="79"/>
      <c r="D31" s="83"/>
      <c r="E31" s="83"/>
      <c r="F31" s="83"/>
      <c r="G31" s="83"/>
      <c r="H31" s="83"/>
      <c r="I31" s="83"/>
      <c r="J31" s="83"/>
      <c r="K31" s="83"/>
      <c r="L31" s="83"/>
      <c r="M31" s="3"/>
      <c r="N31" s="3"/>
      <c r="O31" s="3"/>
      <c r="P31" s="3"/>
      <c r="Q31" s="79"/>
      <c r="R31" s="79"/>
      <c r="S31" s="79"/>
    </row>
    <row r="32" spans="1:19" ht="21" x14ac:dyDescent="0.5">
      <c r="A32" s="79"/>
      <c r="B32" s="79"/>
      <c r="C32" s="79"/>
      <c r="D32" s="83"/>
      <c r="E32" s="125"/>
      <c r="F32" s="83"/>
      <c r="G32" s="83"/>
      <c r="H32" s="83"/>
      <c r="I32" s="83"/>
      <c r="J32" s="83"/>
      <c r="K32" s="83"/>
      <c r="L32" s="83"/>
      <c r="M32" s="3"/>
      <c r="N32" s="3"/>
      <c r="O32" s="3"/>
      <c r="P32" s="3"/>
      <c r="Q32" s="79"/>
      <c r="R32" s="79"/>
      <c r="S32" s="79"/>
    </row>
    <row r="33" spans="1:20" x14ac:dyDescent="0.35">
      <c r="A33" s="79"/>
      <c r="B33" s="79"/>
      <c r="C33" s="79"/>
      <c r="D33" s="83"/>
      <c r="E33" s="83"/>
      <c r="F33" s="83"/>
      <c r="G33" s="83"/>
      <c r="H33" s="83"/>
      <c r="I33" s="83"/>
      <c r="J33" s="83"/>
      <c r="K33" s="83"/>
      <c r="L33" s="83"/>
      <c r="M33" s="3"/>
      <c r="N33" s="3"/>
      <c r="O33" s="3"/>
      <c r="P33" s="3"/>
      <c r="Q33" s="79"/>
      <c r="R33" s="79"/>
      <c r="S33" s="79"/>
    </row>
    <row r="34" spans="1:20" x14ac:dyDescent="0.35">
      <c r="A34" s="79"/>
      <c r="B34" s="79"/>
      <c r="C34" s="79"/>
      <c r="D34" s="83"/>
      <c r="E34" s="83"/>
      <c r="F34" s="83"/>
      <c r="G34" s="83"/>
      <c r="H34" s="83"/>
      <c r="I34" s="83"/>
      <c r="J34" s="83"/>
      <c r="K34" s="83"/>
      <c r="L34" s="83"/>
      <c r="M34" s="3"/>
      <c r="N34" s="3"/>
      <c r="O34" s="3"/>
      <c r="P34" s="3"/>
      <c r="Q34" s="79"/>
      <c r="R34" s="79"/>
      <c r="S34" s="79"/>
    </row>
    <row r="35" spans="1:20" ht="15" thickBot="1" x14ac:dyDescent="0.4">
      <c r="A35" s="79"/>
      <c r="B35" s="79"/>
      <c r="C35" s="79"/>
      <c r="D35" s="83"/>
      <c r="E35" s="83"/>
      <c r="F35" s="83"/>
      <c r="G35" s="83"/>
      <c r="H35" s="83"/>
      <c r="I35" s="83"/>
      <c r="J35" s="83"/>
      <c r="K35" s="83"/>
      <c r="L35" s="83"/>
      <c r="M35" s="3"/>
      <c r="N35" s="3"/>
      <c r="O35" s="3"/>
      <c r="P35" s="3"/>
      <c r="Q35" s="79"/>
      <c r="R35" s="79"/>
      <c r="S35" s="79"/>
    </row>
    <row r="36" spans="1:20" ht="21" x14ac:dyDescent="0.5">
      <c r="A36" s="79"/>
      <c r="B36" s="79"/>
      <c r="C36" s="79"/>
      <c r="D36" s="83"/>
      <c r="E36" s="126" t="s">
        <v>122</v>
      </c>
      <c r="F36" s="137" t="str">
        <f>HLOOKUP(E36,Commander!N30:N31,2,FALSE)&amp;"€"</f>
        <v>1012,5€</v>
      </c>
      <c r="G36" s="83"/>
      <c r="H36" s="83"/>
      <c r="I36" s="83"/>
      <c r="J36" s="83"/>
      <c r="K36" s="83"/>
      <c r="L36" s="83"/>
      <c r="M36" s="3"/>
      <c r="N36" s="3"/>
      <c r="O36" s="3"/>
      <c r="P36" s="3"/>
      <c r="Q36" s="79"/>
      <c r="R36" s="79"/>
      <c r="S36" s="79"/>
    </row>
    <row r="37" spans="1:20" ht="21.5" thickBot="1" x14ac:dyDescent="0.55000000000000004">
      <c r="A37" s="79"/>
      <c r="B37" s="79"/>
      <c r="C37" s="79"/>
      <c r="D37" s="83"/>
      <c r="E37" s="138"/>
      <c r="F37" s="164"/>
      <c r="G37" s="83"/>
      <c r="H37" s="83"/>
      <c r="I37" s="83"/>
      <c r="J37" s="83"/>
      <c r="K37" s="83"/>
      <c r="L37" s="83"/>
      <c r="M37" s="3"/>
      <c r="N37" s="3"/>
      <c r="O37" s="3"/>
      <c r="P37" s="3"/>
      <c r="Q37" s="79"/>
      <c r="R37" s="79"/>
      <c r="S37" s="79"/>
    </row>
    <row r="38" spans="1:20" x14ac:dyDescent="0.35">
      <c r="A38" s="79"/>
      <c r="B38" s="79"/>
      <c r="C38" s="79"/>
      <c r="D38" s="84"/>
      <c r="E38" s="83"/>
      <c r="F38" s="83"/>
      <c r="G38" s="83"/>
      <c r="H38" s="83"/>
      <c r="I38" s="83"/>
      <c r="J38" s="83"/>
      <c r="K38" s="83"/>
      <c r="L38" s="83"/>
      <c r="M38" s="3"/>
      <c r="N38" s="3"/>
      <c r="O38" s="3"/>
      <c r="P38" s="3"/>
      <c r="Q38" s="79"/>
      <c r="R38" s="79"/>
      <c r="S38" s="79"/>
    </row>
    <row r="39" spans="1:20" ht="15" thickBot="1" x14ac:dyDescent="0.4">
      <c r="A39" s="79"/>
      <c r="B39" s="79"/>
      <c r="C39" s="79"/>
      <c r="D39" s="85"/>
      <c r="E39" s="83"/>
      <c r="F39" s="83"/>
      <c r="G39" s="83"/>
      <c r="H39" s="83"/>
      <c r="I39" s="83"/>
      <c r="J39" s="83"/>
      <c r="K39" s="83"/>
      <c r="L39" s="83"/>
      <c r="M39" s="3"/>
      <c r="N39" s="3"/>
      <c r="O39" s="3"/>
      <c r="P39" s="3"/>
      <c r="Q39" s="79"/>
      <c r="R39" s="79"/>
      <c r="S39" s="79"/>
    </row>
    <row r="40" spans="1:20" ht="21" x14ac:dyDescent="0.5">
      <c r="A40" s="79"/>
      <c r="B40" s="79"/>
      <c r="C40" s="79"/>
      <c r="D40" s="83"/>
      <c r="E40" s="126" t="s">
        <v>125</v>
      </c>
      <c r="F40" s="127"/>
      <c r="G40" s="83"/>
      <c r="H40" s="83"/>
      <c r="I40" s="83"/>
      <c r="J40" s="83"/>
      <c r="K40" s="83"/>
      <c r="L40" s="83"/>
      <c r="M40" s="3"/>
      <c r="N40" s="3"/>
      <c r="O40" s="3"/>
      <c r="P40" s="3"/>
      <c r="Q40" s="79"/>
      <c r="R40" s="79"/>
      <c r="S40" s="79"/>
    </row>
    <row r="41" spans="1:20" ht="21.5" thickBot="1" x14ac:dyDescent="0.55000000000000004">
      <c r="A41" s="79"/>
      <c r="B41" s="79"/>
      <c r="C41" s="79"/>
      <c r="D41" s="85"/>
      <c r="E41" s="153" t="s">
        <v>126</v>
      </c>
      <c r="F41" s="154"/>
      <c r="G41" s="83"/>
      <c r="H41" s="83"/>
      <c r="I41" s="83"/>
      <c r="J41" s="83"/>
      <c r="K41" s="83"/>
      <c r="L41" s="83"/>
      <c r="M41" s="3"/>
      <c r="N41" s="3"/>
      <c r="O41" s="3"/>
      <c r="P41" s="3"/>
      <c r="Q41" s="79"/>
      <c r="R41" s="79"/>
      <c r="S41" s="79"/>
    </row>
    <row r="42" spans="1:20" ht="21.5" thickBot="1" x14ac:dyDescent="0.4">
      <c r="A42" s="79"/>
      <c r="B42" s="79"/>
      <c r="C42" s="79"/>
      <c r="D42" s="86"/>
      <c r="E42" s="140" t="s">
        <v>127</v>
      </c>
      <c r="F42" s="141"/>
      <c r="G42" s="141"/>
      <c r="H42" s="141"/>
      <c r="I42" s="141"/>
      <c r="J42" s="141"/>
      <c r="K42" s="142"/>
      <c r="L42" s="83"/>
      <c r="M42" s="3"/>
      <c r="N42" s="3"/>
      <c r="O42" s="3"/>
      <c r="P42" s="3"/>
      <c r="Q42" s="79"/>
      <c r="R42" s="79"/>
      <c r="S42" s="79"/>
    </row>
    <row r="43" spans="1:20" ht="21" x14ac:dyDescent="0.5">
      <c r="A43" s="79"/>
      <c r="B43" s="79"/>
      <c r="C43" s="79"/>
      <c r="D43" s="85"/>
      <c r="E43" s="145" t="s">
        <v>77</v>
      </c>
      <c r="F43" s="146"/>
      <c r="G43" s="146"/>
      <c r="H43" s="146"/>
      <c r="I43" s="146"/>
      <c r="J43" s="146"/>
      <c r="K43" s="147"/>
      <c r="L43" s="83"/>
      <c r="M43" s="3"/>
      <c r="N43" s="3"/>
      <c r="O43" s="3"/>
      <c r="P43" s="3"/>
      <c r="Q43" s="79"/>
      <c r="R43" s="79"/>
      <c r="S43" s="79"/>
    </row>
    <row r="44" spans="1:20" ht="21" x14ac:dyDescent="0.35">
      <c r="A44" s="79"/>
      <c r="B44" s="79"/>
      <c r="C44" s="79"/>
      <c r="D44" s="83"/>
      <c r="E44" s="148" t="s">
        <v>79</v>
      </c>
      <c r="F44" s="123"/>
      <c r="G44" s="123"/>
      <c r="H44" s="123"/>
      <c r="I44" s="123"/>
      <c r="J44" s="123"/>
      <c r="K44" s="149"/>
      <c r="L44" s="83"/>
      <c r="M44" s="3"/>
      <c r="N44" s="3"/>
      <c r="O44" s="3"/>
      <c r="P44" s="3"/>
      <c r="Q44" s="79"/>
      <c r="R44" s="79"/>
      <c r="S44" s="79"/>
    </row>
    <row r="45" spans="1:20" ht="21.5" thickBot="1" x14ac:dyDescent="0.55000000000000004">
      <c r="A45" s="79"/>
      <c r="B45" s="79"/>
      <c r="C45" s="79"/>
      <c r="D45" s="83"/>
      <c r="E45" s="150" t="s">
        <v>80</v>
      </c>
      <c r="F45" s="151"/>
      <c r="G45" s="151"/>
      <c r="H45" s="151"/>
      <c r="I45" s="151"/>
      <c r="J45" s="151"/>
      <c r="K45" s="152"/>
      <c r="L45" s="83"/>
      <c r="M45" s="3"/>
      <c r="N45" s="3"/>
      <c r="O45" s="3"/>
      <c r="P45" s="3"/>
      <c r="Q45" s="79"/>
      <c r="R45" s="79"/>
      <c r="S45" s="79"/>
    </row>
    <row r="46" spans="1:20" x14ac:dyDescent="0.35">
      <c r="A46" s="79"/>
      <c r="B46" s="79"/>
      <c r="C46" s="79"/>
      <c r="D46" s="83"/>
      <c r="E46" s="83"/>
      <c r="F46" s="83"/>
      <c r="G46" s="83"/>
      <c r="H46" s="83"/>
      <c r="I46" s="83"/>
      <c r="J46" s="83"/>
      <c r="K46" s="83"/>
      <c r="L46" s="83"/>
      <c r="M46" s="3"/>
      <c r="N46" s="3"/>
      <c r="O46" s="3"/>
      <c r="P46" s="3"/>
      <c r="Q46" s="79"/>
      <c r="R46" s="79"/>
      <c r="S46" s="79"/>
    </row>
    <row r="47" spans="1:20" x14ac:dyDescent="0.35">
      <c r="A47" s="79"/>
      <c r="B47" s="79"/>
      <c r="C47" s="79"/>
      <c r="D47" s="83"/>
      <c r="E47" s="83"/>
      <c r="F47" s="83"/>
      <c r="G47" s="83"/>
      <c r="H47" s="83"/>
      <c r="I47" s="83"/>
      <c r="J47" s="83"/>
      <c r="K47" s="83"/>
      <c r="L47" s="83"/>
      <c r="M47" s="3"/>
      <c r="N47" s="3"/>
      <c r="O47" s="3"/>
      <c r="P47" s="3"/>
      <c r="Q47" s="79"/>
      <c r="R47" s="79"/>
      <c r="S47" s="79"/>
    </row>
    <row r="48" spans="1:20" x14ac:dyDescent="0.35">
      <c r="A48" s="79"/>
      <c r="B48" s="79"/>
      <c r="C48" s="79"/>
      <c r="D48" s="83"/>
      <c r="E48" s="83"/>
      <c r="F48" s="83"/>
      <c r="G48" s="83"/>
      <c r="H48" s="83"/>
      <c r="I48" s="83"/>
      <c r="J48" s="83"/>
      <c r="K48" s="83"/>
      <c r="L48" s="83"/>
      <c r="M48" s="3"/>
      <c r="N48" s="3"/>
      <c r="O48" s="3"/>
      <c r="P48" s="3"/>
      <c r="Q48" s="79"/>
      <c r="R48" s="79"/>
      <c r="S48" s="79"/>
      <c r="T48" t="s">
        <v>27</v>
      </c>
    </row>
    <row r="49" spans="1:19" x14ac:dyDescent="0.35">
      <c r="A49" s="79"/>
      <c r="B49" s="79"/>
      <c r="C49" s="79"/>
      <c r="D49" s="83"/>
      <c r="E49" s="83"/>
      <c r="F49" s="83"/>
      <c r="G49" s="83"/>
      <c r="H49" s="83"/>
      <c r="I49" s="83"/>
      <c r="J49" s="83"/>
      <c r="K49" s="83"/>
      <c r="L49" s="83"/>
      <c r="M49" s="3"/>
      <c r="N49" s="3"/>
      <c r="O49" s="3"/>
      <c r="P49" s="3"/>
      <c r="Q49" s="79"/>
      <c r="R49" s="79"/>
      <c r="S49" s="79"/>
    </row>
    <row r="50" spans="1:19" ht="21" x14ac:dyDescent="0.5">
      <c r="A50" s="79"/>
      <c r="B50" s="79"/>
      <c r="C50" s="79"/>
      <c r="D50" s="83"/>
      <c r="E50" s="125" t="str">
        <f>"Le montant total s'élève à "&amp;F36&amp;" euros"</f>
        <v>Le montant total s'élève à 1012,5€ euros</v>
      </c>
      <c r="F50" s="83"/>
      <c r="G50" s="83"/>
      <c r="H50" s="83"/>
      <c r="I50" s="83"/>
      <c r="J50" s="83"/>
      <c r="K50" s="83"/>
      <c r="L50" s="83"/>
      <c r="M50" s="3"/>
      <c r="N50" s="3"/>
      <c r="O50" s="3"/>
      <c r="P50" s="3"/>
      <c r="Q50" s="79"/>
      <c r="R50" s="79"/>
      <c r="S50" s="79"/>
    </row>
    <row r="51" spans="1:19" x14ac:dyDescent="0.35">
      <c r="A51" s="79"/>
      <c r="B51" s="79"/>
      <c r="C51" s="79"/>
      <c r="D51" s="83"/>
      <c r="E51" s="83"/>
      <c r="F51" s="83"/>
      <c r="G51" s="83"/>
      <c r="H51" s="83"/>
      <c r="I51" s="83"/>
      <c r="J51" s="83"/>
      <c r="K51" s="83"/>
      <c r="L51" s="83"/>
      <c r="M51" s="3"/>
      <c r="N51" s="3"/>
      <c r="O51" s="3"/>
      <c r="P51" s="3"/>
      <c r="Q51" s="79"/>
      <c r="R51" s="79"/>
      <c r="S51" s="79"/>
    </row>
    <row r="52" spans="1:19" ht="15.5" x14ac:dyDescent="0.35">
      <c r="A52" s="79"/>
      <c r="B52" s="79"/>
      <c r="C52" s="79"/>
      <c r="D52" s="83"/>
      <c r="E52" s="118" t="s">
        <v>132</v>
      </c>
      <c r="F52" s="83"/>
      <c r="G52" s="83"/>
      <c r="H52" s="83"/>
      <c r="I52" s="83"/>
      <c r="J52" s="83"/>
      <c r="K52" s="83"/>
      <c r="L52" s="83"/>
      <c r="M52" s="3"/>
      <c r="N52" s="3"/>
      <c r="O52" s="3"/>
      <c r="P52" s="3"/>
      <c r="Q52" s="79"/>
      <c r="R52" s="79"/>
      <c r="S52" s="79"/>
    </row>
    <row r="53" spans="1:19" ht="15.5" x14ac:dyDescent="0.35">
      <c r="A53" s="79"/>
      <c r="B53" s="79"/>
      <c r="C53" s="79"/>
      <c r="D53" s="83"/>
      <c r="E53" s="118" t="s">
        <v>128</v>
      </c>
      <c r="F53" s="83"/>
      <c r="G53" s="83"/>
      <c r="H53" s="83"/>
      <c r="I53" s="83"/>
      <c r="J53" s="83"/>
      <c r="K53" s="83"/>
      <c r="L53" s="83"/>
      <c r="M53" s="3"/>
      <c r="N53" s="3"/>
      <c r="O53" s="3"/>
      <c r="P53" s="3"/>
      <c r="Q53" s="79"/>
      <c r="R53" s="79"/>
      <c r="S53" s="79"/>
    </row>
    <row r="54" spans="1:19" ht="15.5" x14ac:dyDescent="0.35">
      <c r="A54" s="79"/>
      <c r="B54" s="79"/>
      <c r="C54" s="79"/>
      <c r="D54" s="83"/>
      <c r="E54" s="118" t="s">
        <v>129</v>
      </c>
      <c r="F54" s="83"/>
      <c r="G54" s="83"/>
      <c r="H54" s="83"/>
      <c r="I54" s="83"/>
      <c r="J54" s="83"/>
      <c r="K54" s="83"/>
      <c r="L54" s="83"/>
      <c r="M54" s="3"/>
      <c r="N54" s="3"/>
      <c r="O54" s="3"/>
      <c r="P54" s="3"/>
      <c r="Q54" s="79"/>
      <c r="R54" s="79"/>
      <c r="S54" s="79"/>
    </row>
    <row r="55" spans="1:19" ht="15.5" x14ac:dyDescent="0.35">
      <c r="A55" s="79"/>
      <c r="B55" s="79"/>
      <c r="C55" s="79"/>
      <c r="D55" s="83"/>
      <c r="E55" s="118" t="s">
        <v>130</v>
      </c>
      <c r="F55" s="83"/>
      <c r="G55" s="83"/>
      <c r="H55" s="83"/>
      <c r="I55" s="83"/>
      <c r="J55" s="83"/>
      <c r="K55" s="83"/>
      <c r="L55" s="83"/>
      <c r="M55" s="3"/>
      <c r="N55" s="3"/>
      <c r="O55" s="3"/>
      <c r="P55" s="3"/>
      <c r="Q55" s="79"/>
      <c r="R55" s="79"/>
      <c r="S55" s="79"/>
    </row>
    <row r="56" spans="1:19" ht="15.5" x14ac:dyDescent="0.35">
      <c r="A56" s="79"/>
      <c r="B56" s="79"/>
      <c r="C56" s="79"/>
      <c r="D56" s="83"/>
      <c r="E56" s="118" t="s">
        <v>131</v>
      </c>
      <c r="F56" s="83"/>
      <c r="G56" s="83"/>
      <c r="H56" s="83"/>
      <c r="I56" s="83"/>
      <c r="J56" s="83"/>
      <c r="K56" s="83"/>
      <c r="L56" s="83"/>
      <c r="M56" s="3"/>
      <c r="N56" s="3"/>
      <c r="O56" s="3"/>
      <c r="P56" s="3"/>
      <c r="Q56" s="79"/>
      <c r="R56" s="79"/>
      <c r="S56" s="79"/>
    </row>
    <row r="57" spans="1:19" x14ac:dyDescent="0.35">
      <c r="A57" s="79"/>
      <c r="B57" s="79"/>
      <c r="C57" s="79"/>
      <c r="D57" s="83"/>
      <c r="E57" s="83"/>
      <c r="F57" s="83"/>
      <c r="G57" s="83"/>
      <c r="H57" s="83"/>
      <c r="I57" s="83"/>
      <c r="J57" s="83"/>
      <c r="K57" s="83"/>
      <c r="L57" s="83"/>
      <c r="M57" s="3"/>
      <c r="N57" s="3"/>
      <c r="O57" s="3"/>
      <c r="P57" s="3"/>
      <c r="Q57" s="79"/>
      <c r="R57" s="79"/>
      <c r="S57" s="79"/>
    </row>
    <row r="58" spans="1:19" ht="21" x14ac:dyDescent="0.5">
      <c r="A58" s="79"/>
      <c r="B58" s="79"/>
      <c r="C58" s="79"/>
      <c r="D58" s="83"/>
      <c r="E58" s="125" t="s">
        <v>133</v>
      </c>
      <c r="F58" s="83"/>
      <c r="G58" s="83"/>
      <c r="H58" s="83"/>
      <c r="I58" s="83"/>
      <c r="J58" s="83"/>
      <c r="K58" s="83"/>
      <c r="L58" s="83"/>
      <c r="M58" s="3"/>
      <c r="N58" s="3"/>
      <c r="O58" s="3"/>
      <c r="P58" s="3"/>
      <c r="Q58" s="79"/>
      <c r="R58" s="79"/>
      <c r="S58" s="79"/>
    </row>
    <row r="59" spans="1:19" x14ac:dyDescent="0.35">
      <c r="A59" s="79"/>
      <c r="B59" s="79"/>
      <c r="C59" s="79"/>
      <c r="D59" s="83"/>
      <c r="E59" s="83"/>
      <c r="F59" s="83"/>
      <c r="G59" s="83"/>
      <c r="H59" s="83"/>
      <c r="I59" s="83"/>
      <c r="J59" s="83"/>
      <c r="K59" s="83"/>
      <c r="L59" s="83"/>
      <c r="M59" s="3"/>
      <c r="N59" s="3"/>
      <c r="O59" s="3"/>
      <c r="P59" s="3"/>
      <c r="Q59" s="79"/>
      <c r="R59" s="79"/>
      <c r="S59" s="79"/>
    </row>
    <row r="60" spans="1:19" x14ac:dyDescent="0.35">
      <c r="A60" s="79"/>
      <c r="B60" s="79"/>
      <c r="C60" s="79"/>
      <c r="D60" s="83"/>
      <c r="E60" s="83"/>
      <c r="F60" s="83"/>
      <c r="G60" s="83"/>
      <c r="H60" s="83"/>
      <c r="I60" s="83"/>
      <c r="J60" s="83"/>
      <c r="K60" s="83"/>
      <c r="L60" s="83"/>
      <c r="M60" s="3"/>
      <c r="N60" s="3"/>
      <c r="O60" s="3"/>
      <c r="P60" s="3"/>
      <c r="Q60" s="79"/>
      <c r="R60" s="79"/>
      <c r="S60" s="79"/>
    </row>
    <row r="61" spans="1:19" x14ac:dyDescent="0.35">
      <c r="A61" s="79"/>
      <c r="B61" s="79"/>
      <c r="C61" s="79"/>
      <c r="D61" s="83"/>
      <c r="E61" s="83"/>
      <c r="F61" s="83"/>
      <c r="G61" s="83"/>
      <c r="H61" s="83"/>
      <c r="I61" s="83"/>
      <c r="J61" s="83"/>
      <c r="K61" s="83"/>
      <c r="L61" s="83"/>
      <c r="M61" s="3"/>
      <c r="N61" s="3"/>
      <c r="O61" s="3"/>
      <c r="P61" s="3"/>
      <c r="Q61" s="79"/>
      <c r="R61" s="79"/>
      <c r="S61" s="79"/>
    </row>
    <row r="62" spans="1:19" x14ac:dyDescent="0.35">
      <c r="A62" s="79"/>
      <c r="B62" s="79"/>
      <c r="C62" s="79"/>
      <c r="D62" s="83"/>
      <c r="E62" s="83"/>
      <c r="F62" s="83"/>
      <c r="G62" s="83"/>
      <c r="H62" s="83"/>
      <c r="I62" s="83"/>
      <c r="J62" s="83"/>
      <c r="K62" s="83"/>
      <c r="L62" s="83"/>
      <c r="M62" s="3"/>
      <c r="N62" s="3"/>
      <c r="O62" s="3"/>
      <c r="P62" s="3"/>
      <c r="Q62" s="79"/>
      <c r="R62" s="79"/>
      <c r="S62" s="79"/>
    </row>
    <row r="63" spans="1:19" x14ac:dyDescent="0.35">
      <c r="A63" s="79"/>
      <c r="B63" s="79"/>
      <c r="C63" s="79"/>
      <c r="D63" s="83"/>
      <c r="E63" s="83"/>
      <c r="F63" s="83"/>
      <c r="G63" s="83"/>
      <c r="H63" s="83"/>
      <c r="I63" s="83"/>
      <c r="J63" s="83"/>
      <c r="K63" s="83"/>
      <c r="L63" s="83"/>
      <c r="M63" s="3"/>
      <c r="N63" s="3"/>
      <c r="O63" s="3"/>
      <c r="P63" s="3"/>
      <c r="Q63" s="79"/>
      <c r="R63" s="79"/>
      <c r="S63" s="79"/>
    </row>
    <row r="64" spans="1:19" x14ac:dyDescent="0.35">
      <c r="A64" s="79"/>
      <c r="B64" s="79"/>
      <c r="C64" s="79"/>
      <c r="D64" s="83"/>
      <c r="E64" s="83"/>
      <c r="F64" s="83"/>
      <c r="G64" s="83"/>
      <c r="H64" s="83"/>
      <c r="I64" s="83"/>
      <c r="J64" s="83"/>
      <c r="K64" s="83"/>
      <c r="L64" s="83"/>
      <c r="M64" s="3"/>
      <c r="N64" s="3"/>
      <c r="O64" s="3"/>
      <c r="P64" s="3"/>
      <c r="Q64" s="79"/>
      <c r="R64" s="79"/>
      <c r="S64" s="79"/>
    </row>
    <row r="65" spans="1:19" x14ac:dyDescent="0.35">
      <c r="A65" s="79"/>
      <c r="B65" s="79"/>
      <c r="C65" s="79"/>
      <c r="D65" s="83"/>
      <c r="E65" s="83"/>
      <c r="F65" s="83"/>
      <c r="G65" s="83"/>
      <c r="H65" s="83"/>
      <c r="I65" s="83"/>
      <c r="J65" s="83"/>
      <c r="K65" s="83"/>
      <c r="L65" s="83"/>
      <c r="M65" s="3"/>
      <c r="N65" s="3"/>
      <c r="O65" s="3"/>
      <c r="P65" s="3"/>
      <c r="Q65" s="79"/>
      <c r="R65" s="79"/>
      <c r="S65" s="79"/>
    </row>
    <row r="66" spans="1:19" x14ac:dyDescent="0.35">
      <c r="A66" s="79"/>
      <c r="B66" s="79"/>
      <c r="C66" s="79"/>
      <c r="D66" s="83"/>
      <c r="E66" s="83"/>
      <c r="F66" s="83"/>
      <c r="G66" s="83"/>
      <c r="H66" s="83"/>
      <c r="I66" s="83"/>
      <c r="J66" s="83"/>
      <c r="K66" s="83"/>
      <c r="L66" s="83"/>
      <c r="M66" s="3"/>
      <c r="N66" s="3"/>
      <c r="O66" s="3"/>
      <c r="P66" s="3"/>
      <c r="Q66" s="79"/>
      <c r="R66" s="79"/>
      <c r="S66" s="79"/>
    </row>
    <row r="67" spans="1:19" x14ac:dyDescent="0.35">
      <c r="A67" s="79"/>
      <c r="B67" s="79"/>
      <c r="C67" s="79"/>
      <c r="D67" s="83"/>
      <c r="E67" s="83"/>
      <c r="F67" s="83"/>
      <c r="G67" s="83"/>
      <c r="H67" s="83"/>
      <c r="I67" s="83"/>
      <c r="J67" s="83"/>
      <c r="K67" s="83"/>
      <c r="L67" s="83"/>
      <c r="M67" s="3"/>
      <c r="N67" s="3"/>
      <c r="O67" s="3"/>
      <c r="P67" s="3"/>
      <c r="Q67" s="79"/>
      <c r="R67" s="79"/>
      <c r="S67" s="79"/>
    </row>
    <row r="68" spans="1:19" x14ac:dyDescent="0.35">
      <c r="A68" s="79"/>
      <c r="B68" s="79"/>
      <c r="C68" s="79"/>
      <c r="D68" s="83"/>
      <c r="E68" s="83"/>
      <c r="F68" s="83"/>
      <c r="G68" s="83"/>
      <c r="H68" s="83"/>
      <c r="I68" s="83"/>
      <c r="J68" s="83"/>
      <c r="K68" s="83"/>
      <c r="L68" s="83"/>
      <c r="M68" s="3"/>
      <c r="N68" s="3"/>
      <c r="O68" s="3"/>
      <c r="P68" s="3"/>
      <c r="Q68" s="79"/>
      <c r="R68" s="79"/>
      <c r="S68" s="79"/>
    </row>
    <row r="69" spans="1:19" x14ac:dyDescent="0.35">
      <c r="A69" s="79"/>
      <c r="B69" s="79"/>
      <c r="C69" s="79"/>
      <c r="D69" s="83"/>
      <c r="E69" s="83"/>
      <c r="F69" s="83"/>
      <c r="G69" s="83"/>
      <c r="H69" s="83"/>
      <c r="I69" s="83"/>
      <c r="J69" s="83"/>
      <c r="K69" s="83"/>
      <c r="L69" s="83"/>
      <c r="M69" s="3"/>
      <c r="N69" s="3"/>
      <c r="O69" s="3"/>
      <c r="P69" s="3"/>
      <c r="Q69" s="79"/>
      <c r="R69" s="79"/>
      <c r="S69" s="79"/>
    </row>
    <row r="70" spans="1:19" x14ac:dyDescent="0.35">
      <c r="A70" s="79"/>
      <c r="B70" s="79"/>
      <c r="C70" s="79"/>
      <c r="D70" s="83"/>
      <c r="E70" s="83"/>
      <c r="F70" s="83"/>
      <c r="G70" s="83"/>
      <c r="H70" s="83"/>
      <c r="I70" s="83"/>
      <c r="J70" s="83"/>
      <c r="K70" s="83"/>
      <c r="L70" s="83"/>
      <c r="M70" s="3"/>
      <c r="N70" s="3"/>
      <c r="O70" s="3"/>
      <c r="P70" s="3"/>
      <c r="Q70" s="79"/>
      <c r="R70" s="79"/>
      <c r="S70" s="79"/>
    </row>
    <row r="71" spans="1:19" x14ac:dyDescent="0.35">
      <c r="D71" s="22"/>
      <c r="E71" s="22"/>
      <c r="F71" s="22"/>
      <c r="G71" s="22"/>
      <c r="H71" s="22"/>
      <c r="I71" s="22"/>
      <c r="J71" s="22"/>
      <c r="K71" s="22"/>
      <c r="L71" s="22"/>
    </row>
    <row r="72" spans="1:19" x14ac:dyDescent="0.35">
      <c r="D72" s="22"/>
      <c r="E72" s="22"/>
      <c r="F72" s="22"/>
      <c r="G72" s="22"/>
      <c r="H72" s="22"/>
      <c r="I72" s="22"/>
      <c r="J72" s="22"/>
      <c r="K72" s="22"/>
      <c r="L72" s="22"/>
    </row>
    <row r="73" spans="1:19" x14ac:dyDescent="0.35">
      <c r="D73" s="22"/>
      <c r="E73" s="22"/>
      <c r="F73" s="22"/>
      <c r="G73" s="22"/>
      <c r="H73" s="22"/>
      <c r="I73" s="22"/>
      <c r="J73" s="22"/>
      <c r="K73" s="22"/>
      <c r="L73" s="22"/>
    </row>
    <row r="74" spans="1:19" x14ac:dyDescent="0.35">
      <c r="D74" s="22"/>
      <c r="E74" s="22"/>
      <c r="F74" s="22"/>
      <c r="G74" s="22"/>
      <c r="H74" s="22"/>
      <c r="I74" s="22"/>
      <c r="J74" s="22"/>
      <c r="K74" s="22"/>
      <c r="L74" s="22"/>
    </row>
    <row r="75" spans="1:19" x14ac:dyDescent="0.35">
      <c r="D75" s="22"/>
      <c r="E75" s="22"/>
      <c r="F75" s="22"/>
      <c r="G75" s="22"/>
      <c r="H75" s="22"/>
      <c r="I75" s="22"/>
      <c r="J75" s="22"/>
      <c r="K75" s="22"/>
      <c r="L75" s="22"/>
    </row>
    <row r="76" spans="1:19" x14ac:dyDescent="0.35">
      <c r="D76" s="22"/>
      <c r="E76" s="22"/>
      <c r="F76" s="22"/>
      <c r="G76" s="22"/>
      <c r="H76" s="22"/>
      <c r="I76" s="22"/>
      <c r="J76" s="22"/>
      <c r="K76" s="22"/>
      <c r="L76" s="22"/>
    </row>
    <row r="77" spans="1:19" x14ac:dyDescent="0.35">
      <c r="D77" s="22"/>
      <c r="E77" s="22"/>
      <c r="F77" s="22"/>
      <c r="G77" s="22"/>
      <c r="H77" s="22"/>
      <c r="I77" s="22"/>
      <c r="J77" s="22"/>
      <c r="K77" s="22"/>
      <c r="L77" s="22"/>
    </row>
    <row r="78" spans="1:19" x14ac:dyDescent="0.35">
      <c r="D78" s="22"/>
      <c r="E78" s="22"/>
      <c r="F78" s="22"/>
      <c r="G78" s="22"/>
      <c r="H78" s="22"/>
      <c r="I78" s="22"/>
      <c r="J78" s="22"/>
      <c r="K78" s="22"/>
      <c r="L78" s="22"/>
    </row>
    <row r="79" spans="1:19" x14ac:dyDescent="0.35">
      <c r="D79" s="22"/>
      <c r="E79" s="22"/>
      <c r="F79" s="22"/>
      <c r="G79" s="22"/>
      <c r="H79" s="22"/>
      <c r="I79" s="22"/>
      <c r="J79" s="22"/>
      <c r="K79" s="22"/>
      <c r="L79" s="22"/>
    </row>
    <row r="80" spans="1:19" x14ac:dyDescent="0.35">
      <c r="D80" s="22"/>
      <c r="E80" s="22"/>
      <c r="F80" s="22"/>
      <c r="G80" s="22"/>
      <c r="H80" s="22"/>
      <c r="I80" s="22"/>
      <c r="J80" s="22"/>
      <c r="K80" s="22"/>
      <c r="L80" s="22"/>
    </row>
    <row r="81" spans="4:12" x14ac:dyDescent="0.35">
      <c r="D81" s="22"/>
      <c r="E81" s="22"/>
      <c r="F81" s="22"/>
      <c r="G81" s="22"/>
      <c r="H81" s="22"/>
      <c r="I81" s="22"/>
      <c r="J81" s="22"/>
      <c r="K81" s="22"/>
      <c r="L81" s="22"/>
    </row>
    <row r="82" spans="4:12" x14ac:dyDescent="0.35">
      <c r="D82" s="22"/>
      <c r="E82" s="22"/>
      <c r="F82" s="22"/>
      <c r="G82" s="22"/>
      <c r="H82" s="22"/>
      <c r="I82" s="22"/>
      <c r="J82" s="22"/>
      <c r="K82" s="22"/>
      <c r="L82" s="22"/>
    </row>
    <row r="83" spans="4:12" x14ac:dyDescent="0.35">
      <c r="D83" s="22"/>
      <c r="E83" s="22"/>
      <c r="F83" s="22"/>
      <c r="G83" s="22"/>
      <c r="H83" s="22"/>
      <c r="I83" s="22"/>
      <c r="J83" s="22"/>
      <c r="K83" s="22"/>
      <c r="L83" s="22"/>
    </row>
    <row r="84" spans="4:12" x14ac:dyDescent="0.35">
      <c r="D84" s="22"/>
      <c r="E84" s="22"/>
      <c r="F84" s="22"/>
      <c r="G84" s="22"/>
      <c r="H84" s="22"/>
      <c r="I84" s="22"/>
      <c r="J84" s="22"/>
      <c r="K84" s="22"/>
      <c r="L84" s="22"/>
    </row>
    <row r="85" spans="4:12" x14ac:dyDescent="0.35">
      <c r="D85" s="22"/>
      <c r="E85" s="22"/>
      <c r="F85" s="22"/>
      <c r="G85" s="22"/>
      <c r="H85" s="22"/>
      <c r="I85" s="22"/>
      <c r="J85" s="22"/>
      <c r="K85" s="22"/>
      <c r="L85" s="22"/>
    </row>
    <row r="86" spans="4:12" x14ac:dyDescent="0.35">
      <c r="D86" s="22"/>
      <c r="E86" s="22"/>
      <c r="F86" s="22"/>
      <c r="G86" s="22"/>
      <c r="H86" s="22"/>
      <c r="I86" s="22"/>
      <c r="J86" s="22"/>
      <c r="K86" s="22"/>
      <c r="L86" s="22"/>
    </row>
    <row r="87" spans="4:12" x14ac:dyDescent="0.35">
      <c r="D87" s="22"/>
      <c r="E87" s="22"/>
      <c r="F87" s="22"/>
      <c r="G87" s="22"/>
      <c r="H87" s="22"/>
      <c r="I87" s="22"/>
      <c r="J87" s="22"/>
      <c r="K87" s="22"/>
      <c r="L87" s="22"/>
    </row>
    <row r="88" spans="4:12" x14ac:dyDescent="0.35">
      <c r="D88" s="22"/>
      <c r="E88" s="22"/>
      <c r="F88" s="22"/>
      <c r="G88" s="22"/>
      <c r="H88" s="22"/>
      <c r="I88" s="22"/>
      <c r="J88" s="22"/>
      <c r="K88" s="22"/>
      <c r="L88" s="22"/>
    </row>
    <row r="89" spans="4:12" x14ac:dyDescent="0.35">
      <c r="D89" s="22"/>
      <c r="E89" s="22"/>
      <c r="F89" s="22"/>
      <c r="G89" s="22"/>
      <c r="H89" s="22"/>
      <c r="I89" s="22"/>
      <c r="J89" s="22"/>
      <c r="K89" s="22"/>
      <c r="L89" s="22"/>
    </row>
    <row r="90" spans="4:12" x14ac:dyDescent="0.35">
      <c r="D90" s="22"/>
      <c r="E90" s="22"/>
      <c r="F90" s="22"/>
      <c r="G90" s="22"/>
      <c r="H90" s="22"/>
      <c r="I90" s="22"/>
      <c r="J90" s="22"/>
      <c r="K90" s="22"/>
      <c r="L90" s="22"/>
    </row>
    <row r="91" spans="4:12" x14ac:dyDescent="0.35">
      <c r="D91" s="22"/>
      <c r="E91" s="22"/>
      <c r="F91" s="22"/>
      <c r="G91" s="22"/>
      <c r="H91" s="22"/>
      <c r="I91" s="22"/>
      <c r="J91" s="22"/>
      <c r="K91" s="22"/>
      <c r="L91" s="22"/>
    </row>
    <row r="92" spans="4:12" x14ac:dyDescent="0.35">
      <c r="D92" s="22"/>
      <c r="E92" s="22"/>
      <c r="F92" s="22"/>
      <c r="G92" s="22"/>
      <c r="H92" s="22"/>
      <c r="I92" s="22"/>
      <c r="J92" s="22"/>
      <c r="K92" s="22"/>
      <c r="L92" s="22"/>
    </row>
    <row r="93" spans="4:12" x14ac:dyDescent="0.35">
      <c r="D93" s="22"/>
      <c r="E93" s="22"/>
      <c r="F93" s="22"/>
      <c r="G93" s="22"/>
      <c r="H93" s="22"/>
      <c r="I93" s="22"/>
      <c r="J93" s="22"/>
      <c r="K93" s="22"/>
      <c r="L93" s="22"/>
    </row>
    <row r="94" spans="4:12" x14ac:dyDescent="0.35">
      <c r="D94" s="22"/>
      <c r="E94" s="22"/>
      <c r="F94" s="22"/>
      <c r="G94" s="22"/>
      <c r="H94" s="22"/>
      <c r="I94" s="22"/>
      <c r="J94" s="22"/>
      <c r="K94" s="22"/>
      <c r="L94" s="22"/>
    </row>
    <row r="95" spans="4:12" x14ac:dyDescent="0.35">
      <c r="D95" s="22"/>
      <c r="E95" s="22"/>
      <c r="F95" s="22"/>
      <c r="G95" s="22"/>
      <c r="H95" s="22"/>
      <c r="I95" s="22"/>
      <c r="J95" s="22"/>
      <c r="K95" s="22"/>
      <c r="L95" s="22"/>
    </row>
    <row r="96" spans="4:12" x14ac:dyDescent="0.35">
      <c r="D96" s="22"/>
      <c r="E96" s="22"/>
      <c r="F96" s="22"/>
      <c r="G96" s="22"/>
      <c r="H96" s="22"/>
      <c r="I96" s="22"/>
      <c r="J96" s="22"/>
      <c r="K96" s="22"/>
      <c r="L96" s="22"/>
    </row>
    <row r="97" spans="4:12" x14ac:dyDescent="0.35">
      <c r="D97" s="22"/>
      <c r="E97" s="22"/>
      <c r="F97" s="22"/>
      <c r="G97" s="22"/>
      <c r="H97" s="22"/>
      <c r="I97" s="22"/>
      <c r="J97" s="22"/>
      <c r="K97" s="22"/>
      <c r="L97" s="22"/>
    </row>
    <row r="98" spans="4:12" x14ac:dyDescent="0.35">
      <c r="D98" s="22"/>
      <c r="E98" s="22"/>
      <c r="F98" s="22"/>
      <c r="G98" s="22"/>
      <c r="H98" s="22"/>
      <c r="I98" s="22"/>
      <c r="J98" s="22"/>
      <c r="K98" s="22"/>
      <c r="L98" s="22"/>
    </row>
    <row r="99" spans="4:12" x14ac:dyDescent="0.35">
      <c r="D99" s="22"/>
      <c r="E99" s="22"/>
      <c r="F99" s="22"/>
      <c r="G99" s="22"/>
      <c r="H99" s="22"/>
      <c r="I99" s="22"/>
      <c r="J99" s="22"/>
      <c r="K99" s="22"/>
      <c r="L99" s="22"/>
    </row>
    <row r="100" spans="4:12" x14ac:dyDescent="0.35">
      <c r="D100" s="22"/>
      <c r="E100" s="22"/>
      <c r="F100" s="22"/>
      <c r="G100" s="22"/>
      <c r="H100" s="22"/>
      <c r="I100" s="22"/>
      <c r="J100" s="22"/>
      <c r="K100" s="22"/>
      <c r="L100" s="22"/>
    </row>
    <row r="101" spans="4:12" x14ac:dyDescent="0.35">
      <c r="D101" s="22"/>
      <c r="E101" s="22"/>
      <c r="F101" s="22"/>
      <c r="G101" s="22"/>
      <c r="H101" s="22"/>
      <c r="I101" s="22"/>
      <c r="J101" s="22"/>
      <c r="K101" s="22"/>
      <c r="L101" s="22"/>
    </row>
    <row r="102" spans="4:12" x14ac:dyDescent="0.35">
      <c r="D102" s="22"/>
      <c r="E102" s="22"/>
      <c r="F102" s="22"/>
      <c r="G102" s="22"/>
      <c r="H102" s="22"/>
      <c r="I102" s="22"/>
      <c r="J102" s="22"/>
      <c r="K102" s="22"/>
      <c r="L102" s="22"/>
    </row>
    <row r="103" spans="4:12" x14ac:dyDescent="0.35">
      <c r="D103" s="22"/>
      <c r="E103" s="22"/>
      <c r="F103" s="22"/>
      <c r="G103" s="22"/>
      <c r="H103" s="22"/>
      <c r="I103" s="22"/>
      <c r="J103" s="22"/>
      <c r="K103" s="22"/>
      <c r="L103" s="22"/>
    </row>
    <row r="104" spans="4:12" x14ac:dyDescent="0.35">
      <c r="D104" s="22"/>
      <c r="E104" s="22"/>
      <c r="F104" s="22"/>
      <c r="G104" s="22"/>
      <c r="H104" s="22"/>
      <c r="I104" s="22"/>
      <c r="J104" s="22"/>
      <c r="K104" s="22"/>
      <c r="L104" s="22"/>
    </row>
    <row r="105" spans="4:12" x14ac:dyDescent="0.35">
      <c r="D105" s="22"/>
      <c r="E105" s="22"/>
      <c r="F105" s="22"/>
      <c r="G105" s="22"/>
      <c r="H105" s="22"/>
      <c r="I105" s="22"/>
      <c r="J105" s="22"/>
      <c r="K105" s="22"/>
      <c r="L105" s="22"/>
    </row>
    <row r="106" spans="4:12" x14ac:dyDescent="0.35">
      <c r="D106" s="22"/>
      <c r="E106" s="22"/>
      <c r="F106" s="22"/>
      <c r="G106" s="22"/>
      <c r="H106" s="22"/>
      <c r="I106" s="22"/>
      <c r="J106" s="22"/>
      <c r="K106" s="22"/>
      <c r="L106" s="22"/>
    </row>
    <row r="107" spans="4:12" x14ac:dyDescent="0.35">
      <c r="D107" s="22"/>
      <c r="E107" s="22"/>
      <c r="F107" s="22"/>
      <c r="G107" s="22"/>
      <c r="H107" s="22"/>
      <c r="I107" s="22"/>
      <c r="J107" s="22"/>
      <c r="K107" s="22"/>
      <c r="L107" s="22"/>
    </row>
    <row r="108" spans="4:12" x14ac:dyDescent="0.35">
      <c r="D108" s="22"/>
      <c r="E108" s="22"/>
      <c r="F108" s="22"/>
      <c r="G108" s="22"/>
      <c r="H108" s="22"/>
      <c r="I108" s="22"/>
      <c r="J108" s="22"/>
      <c r="K108" s="22"/>
      <c r="L108" s="22"/>
    </row>
    <row r="109" spans="4:12" x14ac:dyDescent="0.35">
      <c r="D109" s="22"/>
      <c r="E109" s="22"/>
      <c r="F109" s="22"/>
      <c r="G109" s="22"/>
      <c r="H109" s="22"/>
      <c r="I109" s="22"/>
      <c r="J109" s="22"/>
      <c r="K109" s="22"/>
      <c r="L109" s="22"/>
    </row>
    <row r="110" spans="4:12" x14ac:dyDescent="0.35">
      <c r="D110" s="22"/>
      <c r="E110" s="22"/>
      <c r="F110" s="22"/>
      <c r="G110" s="22"/>
      <c r="H110" s="22"/>
      <c r="I110" s="22"/>
      <c r="J110" s="22"/>
      <c r="K110" s="22"/>
      <c r="L110" s="22"/>
    </row>
    <row r="111" spans="4:12" x14ac:dyDescent="0.35">
      <c r="D111" s="22"/>
      <c r="E111" s="22"/>
      <c r="F111" s="22"/>
      <c r="G111" s="22"/>
      <c r="H111" s="22"/>
      <c r="I111" s="22"/>
      <c r="J111" s="22"/>
      <c r="K111" s="22"/>
      <c r="L111" s="22"/>
    </row>
    <row r="112" spans="4:12" x14ac:dyDescent="0.35">
      <c r="D112" s="22"/>
      <c r="E112" s="22"/>
      <c r="F112" s="22"/>
      <c r="G112" s="22"/>
      <c r="H112" s="22"/>
      <c r="I112" s="22"/>
      <c r="J112" s="22"/>
      <c r="K112" s="22"/>
      <c r="L112" s="22"/>
    </row>
    <row r="113" spans="4:12" x14ac:dyDescent="0.35">
      <c r="D113" s="22"/>
      <c r="E113" s="22"/>
      <c r="F113" s="22"/>
      <c r="G113" s="22"/>
      <c r="H113" s="22"/>
      <c r="I113" s="22"/>
      <c r="J113" s="22"/>
      <c r="K113" s="22"/>
      <c r="L113" s="22"/>
    </row>
    <row r="114" spans="4:12" x14ac:dyDescent="0.35">
      <c r="D114" s="22"/>
      <c r="E114" s="22"/>
      <c r="F114" s="22"/>
      <c r="G114" s="22"/>
      <c r="H114" s="22"/>
      <c r="I114" s="22"/>
      <c r="J114" s="22"/>
      <c r="K114" s="22"/>
      <c r="L114" s="22"/>
    </row>
    <row r="115" spans="4:12" x14ac:dyDescent="0.35">
      <c r="D115" s="22"/>
      <c r="E115" s="22"/>
      <c r="F115" s="22"/>
      <c r="G115" s="22"/>
      <c r="H115" s="22"/>
      <c r="I115" s="22"/>
      <c r="J115" s="22"/>
      <c r="K115" s="22"/>
      <c r="L115" s="22"/>
    </row>
    <row r="116" spans="4:12" x14ac:dyDescent="0.35">
      <c r="D116" s="22"/>
      <c r="E116" s="22"/>
      <c r="F116" s="22"/>
      <c r="G116" s="22"/>
      <c r="H116" s="22"/>
      <c r="I116" s="22"/>
      <c r="J116" s="22"/>
      <c r="K116" s="22"/>
      <c r="L116" s="22"/>
    </row>
    <row r="117" spans="4:12" x14ac:dyDescent="0.35">
      <c r="D117" s="22"/>
      <c r="E117" s="22"/>
      <c r="F117" s="22"/>
      <c r="G117" s="22"/>
      <c r="H117" s="22"/>
      <c r="I117" s="22"/>
      <c r="J117" s="22"/>
      <c r="K117" s="22"/>
      <c r="L117" s="22"/>
    </row>
    <row r="118" spans="4:12" x14ac:dyDescent="0.35">
      <c r="D118" s="22"/>
      <c r="E118" s="22"/>
      <c r="F118" s="22"/>
      <c r="G118" s="22"/>
      <c r="H118" s="22"/>
      <c r="I118" s="22"/>
      <c r="J118" s="22"/>
      <c r="K118" s="22"/>
      <c r="L118" s="22"/>
    </row>
    <row r="119" spans="4:12" x14ac:dyDescent="0.35">
      <c r="D119" s="22"/>
      <c r="E119" s="22"/>
      <c r="F119" s="22"/>
      <c r="G119" s="22"/>
      <c r="H119" s="22"/>
      <c r="I119" s="22"/>
      <c r="J119" s="22"/>
      <c r="K119" s="22"/>
      <c r="L119" s="22"/>
    </row>
    <row r="120" spans="4:12" x14ac:dyDescent="0.35">
      <c r="D120" s="22"/>
      <c r="E120" s="22"/>
      <c r="F120" s="22"/>
      <c r="G120" s="22"/>
      <c r="H120" s="22"/>
      <c r="I120" s="22"/>
      <c r="J120" s="22"/>
      <c r="K120" s="22"/>
      <c r="L120" s="22"/>
    </row>
    <row r="121" spans="4:12" x14ac:dyDescent="0.35">
      <c r="D121" s="22"/>
      <c r="E121" s="22"/>
      <c r="F121" s="22"/>
      <c r="G121" s="22"/>
      <c r="H121" s="22"/>
      <c r="I121" s="22"/>
      <c r="J121" s="22"/>
      <c r="K121" s="22"/>
      <c r="L121" s="22"/>
    </row>
    <row r="122" spans="4:12" x14ac:dyDescent="0.35">
      <c r="D122" s="22"/>
      <c r="E122" s="22"/>
      <c r="F122" s="22"/>
      <c r="G122" s="22"/>
      <c r="H122" s="22"/>
      <c r="I122" s="22"/>
      <c r="J122" s="22"/>
      <c r="K122" s="22"/>
      <c r="L122" s="22"/>
    </row>
    <row r="123" spans="4:12" x14ac:dyDescent="0.35">
      <c r="D123" s="22"/>
      <c r="E123" s="22"/>
      <c r="F123" s="22"/>
      <c r="G123" s="22"/>
      <c r="H123" s="22"/>
      <c r="I123" s="22"/>
      <c r="J123" s="22"/>
      <c r="K123" s="22"/>
      <c r="L123" s="22"/>
    </row>
    <row r="124" spans="4:12" x14ac:dyDescent="0.35">
      <c r="D124" s="22"/>
      <c r="E124" s="22"/>
      <c r="F124" s="22"/>
      <c r="G124" s="22"/>
      <c r="H124" s="22"/>
      <c r="I124" s="22"/>
      <c r="J124" s="22"/>
      <c r="K124" s="22"/>
      <c r="L124" s="22"/>
    </row>
    <row r="125" spans="4:12" x14ac:dyDescent="0.35">
      <c r="D125" s="22"/>
      <c r="E125" s="22"/>
      <c r="F125" s="22"/>
      <c r="G125" s="22"/>
      <c r="H125" s="22"/>
      <c r="I125" s="22"/>
      <c r="J125" s="22"/>
      <c r="K125" s="22"/>
      <c r="L125" s="22"/>
    </row>
    <row r="126" spans="4:12" x14ac:dyDescent="0.35">
      <c r="D126" s="22"/>
      <c r="E126" s="22"/>
      <c r="F126" s="22"/>
      <c r="G126" s="22"/>
      <c r="H126" s="22"/>
      <c r="I126" s="22"/>
      <c r="J126" s="22"/>
      <c r="K126" s="22"/>
      <c r="L126" s="22"/>
    </row>
    <row r="127" spans="4:12" x14ac:dyDescent="0.35">
      <c r="D127" s="22"/>
      <c r="E127" s="22"/>
      <c r="F127" s="22"/>
      <c r="G127" s="22"/>
      <c r="H127" s="22"/>
      <c r="I127" s="22"/>
      <c r="J127" s="22"/>
      <c r="K127" s="22"/>
      <c r="L127" s="22"/>
    </row>
    <row r="128" spans="4:12" x14ac:dyDescent="0.35">
      <c r="D128" s="22"/>
      <c r="E128" s="22"/>
      <c r="F128" s="22"/>
      <c r="G128" s="22"/>
      <c r="H128" s="22"/>
      <c r="I128" s="22"/>
      <c r="J128" s="22"/>
      <c r="K128" s="22"/>
      <c r="L128" s="22"/>
    </row>
    <row r="129" spans="4:12" x14ac:dyDescent="0.35">
      <c r="D129" s="22"/>
      <c r="E129" s="22"/>
      <c r="F129" s="22"/>
      <c r="G129" s="22"/>
      <c r="H129" s="22"/>
      <c r="I129" s="22"/>
      <c r="J129" s="22"/>
      <c r="K129" s="22"/>
      <c r="L129" s="22"/>
    </row>
    <row r="130" spans="4:12" x14ac:dyDescent="0.35">
      <c r="D130" s="22"/>
      <c r="E130" s="22"/>
      <c r="F130" s="22"/>
      <c r="G130" s="22"/>
      <c r="H130" s="22"/>
      <c r="I130" s="22"/>
      <c r="J130" s="22"/>
      <c r="K130" s="22"/>
      <c r="L130" s="22"/>
    </row>
    <row r="131" spans="4:12" x14ac:dyDescent="0.35">
      <c r="D131" s="22"/>
      <c r="E131" s="22"/>
      <c r="F131" s="22"/>
      <c r="G131" s="22"/>
      <c r="H131" s="22"/>
      <c r="I131" s="22"/>
      <c r="J131" s="22"/>
      <c r="K131" s="22"/>
      <c r="L131" s="22"/>
    </row>
    <row r="132" spans="4:12" x14ac:dyDescent="0.35">
      <c r="D132" s="22"/>
      <c r="E132" s="22"/>
      <c r="F132" s="22"/>
      <c r="G132" s="22"/>
      <c r="H132" s="22"/>
      <c r="I132" s="22"/>
      <c r="J132" s="22"/>
      <c r="K132" s="22"/>
      <c r="L132" s="22"/>
    </row>
    <row r="133" spans="4:12" x14ac:dyDescent="0.35">
      <c r="D133" s="22"/>
      <c r="E133" s="22"/>
      <c r="F133" s="22"/>
      <c r="G133" s="22"/>
      <c r="H133" s="22"/>
      <c r="I133" s="22"/>
      <c r="J133" s="22"/>
      <c r="K133" s="22"/>
      <c r="L133" s="22"/>
    </row>
    <row r="134" spans="4:12" x14ac:dyDescent="0.35">
      <c r="D134" s="22"/>
      <c r="E134" s="22"/>
      <c r="F134" s="22"/>
      <c r="G134" s="22"/>
      <c r="H134" s="22"/>
      <c r="I134" s="22"/>
      <c r="J134" s="22"/>
      <c r="K134" s="22"/>
      <c r="L134" s="22"/>
    </row>
    <row r="135" spans="4:12" x14ac:dyDescent="0.35">
      <c r="D135" s="22"/>
      <c r="E135" s="22"/>
      <c r="F135" s="22"/>
      <c r="G135" s="22"/>
      <c r="H135" s="22"/>
      <c r="I135" s="22"/>
      <c r="J135" s="22"/>
      <c r="K135" s="22"/>
      <c r="L135" s="22"/>
    </row>
    <row r="136" spans="4:12" x14ac:dyDescent="0.35">
      <c r="D136" s="22"/>
      <c r="E136" s="22"/>
      <c r="F136" s="22"/>
      <c r="G136" s="22"/>
      <c r="H136" s="22"/>
      <c r="I136" s="22"/>
      <c r="J136" s="22"/>
      <c r="K136" s="22"/>
      <c r="L136" s="22"/>
    </row>
    <row r="137" spans="4:12" x14ac:dyDescent="0.35">
      <c r="D137" s="22"/>
      <c r="E137" s="22"/>
      <c r="F137" s="22"/>
      <c r="G137" s="22"/>
      <c r="H137" s="22"/>
      <c r="I137" s="22"/>
      <c r="J137" s="22"/>
      <c r="K137" s="22"/>
      <c r="L137" s="22"/>
    </row>
    <row r="138" spans="4:12" x14ac:dyDescent="0.35">
      <c r="D138" s="22"/>
      <c r="E138" s="22"/>
      <c r="F138" s="22"/>
      <c r="G138" s="22"/>
      <c r="H138" s="22"/>
      <c r="I138" s="22"/>
      <c r="J138" s="22"/>
      <c r="K138" s="22"/>
      <c r="L138" s="22"/>
    </row>
    <row r="139" spans="4:12" x14ac:dyDescent="0.35">
      <c r="D139" s="22"/>
      <c r="E139" s="22"/>
      <c r="F139" s="22"/>
      <c r="G139" s="22"/>
      <c r="H139" s="22"/>
      <c r="I139" s="22"/>
      <c r="J139" s="22"/>
      <c r="K139" s="22"/>
      <c r="L139" s="22"/>
    </row>
    <row r="140" spans="4:12" x14ac:dyDescent="0.35">
      <c r="D140" s="22"/>
      <c r="E140" s="22"/>
      <c r="F140" s="22"/>
      <c r="G140" s="22"/>
      <c r="H140" s="22"/>
      <c r="I140" s="22"/>
      <c r="J140" s="22"/>
      <c r="K140" s="22"/>
      <c r="L140" s="22"/>
    </row>
    <row r="141" spans="4:12" x14ac:dyDescent="0.35">
      <c r="D141" s="22"/>
      <c r="E141" s="22"/>
      <c r="F141" s="22"/>
      <c r="G141" s="22"/>
      <c r="H141" s="22"/>
      <c r="I141" s="22"/>
      <c r="J141" s="22"/>
      <c r="K141" s="22"/>
      <c r="L141" s="22"/>
    </row>
    <row r="142" spans="4:12" x14ac:dyDescent="0.35">
      <c r="D142" s="22"/>
      <c r="E142" s="22"/>
      <c r="F142" s="22"/>
      <c r="G142" s="22"/>
      <c r="H142" s="22"/>
      <c r="I142" s="22"/>
      <c r="J142" s="22"/>
      <c r="K142" s="22"/>
      <c r="L142" s="22"/>
    </row>
    <row r="143" spans="4:12" x14ac:dyDescent="0.35">
      <c r="D143" s="22"/>
      <c r="E143" s="22"/>
      <c r="F143" s="22"/>
      <c r="G143" s="22"/>
      <c r="H143" s="22"/>
      <c r="I143" s="22"/>
      <c r="J143" s="22"/>
      <c r="K143" s="22"/>
      <c r="L143" s="22"/>
    </row>
    <row r="144" spans="4:12" x14ac:dyDescent="0.35">
      <c r="D144" s="22"/>
      <c r="E144" s="22"/>
      <c r="F144" s="22"/>
      <c r="G144" s="22"/>
      <c r="H144" s="22"/>
      <c r="I144" s="22"/>
      <c r="J144" s="22"/>
      <c r="K144" s="22"/>
      <c r="L144" s="22"/>
    </row>
    <row r="145" spans="4:12" x14ac:dyDescent="0.35">
      <c r="D145" s="22"/>
      <c r="E145" s="22"/>
      <c r="F145" s="22"/>
      <c r="G145" s="22"/>
      <c r="H145" s="22"/>
      <c r="I145" s="22"/>
      <c r="J145" s="22"/>
      <c r="K145" s="22"/>
      <c r="L145" s="22"/>
    </row>
    <row r="146" spans="4:12" x14ac:dyDescent="0.35">
      <c r="D146" s="22"/>
      <c r="E146" s="22"/>
      <c r="F146" s="22"/>
      <c r="G146" s="22"/>
      <c r="H146" s="22"/>
      <c r="I146" s="22"/>
      <c r="J146" s="22"/>
      <c r="K146" s="22"/>
      <c r="L146" s="22"/>
    </row>
    <row r="147" spans="4:12" x14ac:dyDescent="0.35">
      <c r="D147" s="22"/>
      <c r="E147" s="22"/>
      <c r="F147" s="22"/>
      <c r="G147" s="22"/>
      <c r="H147" s="22"/>
      <c r="I147" s="22"/>
      <c r="J147" s="22"/>
      <c r="K147" s="22"/>
      <c r="L147" s="22"/>
    </row>
    <row r="148" spans="4:12" x14ac:dyDescent="0.35">
      <c r="D148" s="22"/>
      <c r="E148" s="22"/>
      <c r="F148" s="22"/>
      <c r="G148" s="22"/>
      <c r="H148" s="22"/>
      <c r="I148" s="22"/>
      <c r="J148" s="22"/>
      <c r="K148" s="22"/>
      <c r="L148" s="22"/>
    </row>
    <row r="149" spans="4:12" x14ac:dyDescent="0.35">
      <c r="D149" s="22"/>
      <c r="E149" s="22"/>
      <c r="F149" s="22"/>
      <c r="G149" s="22"/>
      <c r="H149" s="22"/>
      <c r="I149" s="22"/>
      <c r="J149" s="22"/>
      <c r="K149" s="22"/>
      <c r="L149" s="22"/>
    </row>
    <row r="150" spans="4:12" x14ac:dyDescent="0.35">
      <c r="D150" s="22"/>
      <c r="E150" s="22"/>
      <c r="F150" s="22"/>
      <c r="G150" s="22"/>
      <c r="H150" s="22"/>
      <c r="I150" s="22"/>
      <c r="J150" s="22"/>
      <c r="K150" s="22"/>
      <c r="L150" s="22"/>
    </row>
    <row r="151" spans="4:12" x14ac:dyDescent="0.35">
      <c r="D151" s="22"/>
      <c r="E151" s="22"/>
      <c r="F151" s="22"/>
      <c r="G151" s="22"/>
      <c r="H151" s="22"/>
      <c r="I151" s="22"/>
      <c r="J151" s="22"/>
      <c r="K151" s="22"/>
      <c r="L151" s="22"/>
    </row>
    <row r="152" spans="4:12" x14ac:dyDescent="0.35">
      <c r="D152" s="22"/>
      <c r="E152" s="22"/>
      <c r="F152" s="22"/>
      <c r="G152" s="22"/>
      <c r="H152" s="22"/>
      <c r="I152" s="22"/>
      <c r="J152" s="22"/>
      <c r="K152" s="22"/>
      <c r="L152" s="22"/>
    </row>
    <row r="153" spans="4:12" x14ac:dyDescent="0.35">
      <c r="D153" s="22"/>
      <c r="E153" s="22"/>
      <c r="F153" s="22"/>
      <c r="G153" s="22"/>
      <c r="H153" s="22"/>
      <c r="I153" s="22"/>
      <c r="J153" s="22"/>
      <c r="K153" s="22"/>
      <c r="L153" s="22"/>
    </row>
    <row r="154" spans="4:12" x14ac:dyDescent="0.35">
      <c r="D154" s="22"/>
      <c r="E154" s="22"/>
      <c r="F154" s="22"/>
      <c r="G154" s="22"/>
      <c r="H154" s="22"/>
      <c r="I154" s="22"/>
      <c r="J154" s="22"/>
      <c r="K154" s="22"/>
      <c r="L154" s="22"/>
    </row>
    <row r="155" spans="4:12" x14ac:dyDescent="0.35">
      <c r="D155" s="22"/>
      <c r="E155" s="22"/>
      <c r="F155" s="22"/>
      <c r="G155" s="22"/>
      <c r="H155" s="22"/>
      <c r="I155" s="22"/>
      <c r="J155" s="22"/>
      <c r="K155" s="22"/>
      <c r="L155" s="22"/>
    </row>
    <row r="156" spans="4:12" x14ac:dyDescent="0.35">
      <c r="D156" s="22"/>
      <c r="E156" s="22"/>
      <c r="F156" s="22"/>
      <c r="G156" s="22"/>
      <c r="H156" s="22"/>
      <c r="I156" s="22"/>
      <c r="J156" s="22"/>
      <c r="K156" s="22"/>
      <c r="L156" s="22"/>
    </row>
    <row r="157" spans="4:12" x14ac:dyDescent="0.35">
      <c r="D157" s="22"/>
      <c r="E157" s="22"/>
      <c r="F157" s="22"/>
      <c r="G157" s="22"/>
      <c r="H157" s="22"/>
      <c r="I157" s="22"/>
      <c r="J157" s="22"/>
      <c r="K157" s="22"/>
      <c r="L157" s="22"/>
    </row>
    <row r="158" spans="4:12" x14ac:dyDescent="0.35">
      <c r="D158" s="22"/>
      <c r="E158" s="22"/>
      <c r="F158" s="22"/>
      <c r="G158" s="22"/>
      <c r="H158" s="22"/>
      <c r="I158" s="22"/>
      <c r="J158" s="22"/>
      <c r="K158" s="22"/>
      <c r="L158" s="22"/>
    </row>
    <row r="159" spans="4:12" x14ac:dyDescent="0.35">
      <c r="D159" s="22"/>
      <c r="E159" s="22"/>
      <c r="F159" s="22"/>
      <c r="G159" s="22"/>
      <c r="H159" s="22"/>
      <c r="I159" s="22"/>
      <c r="J159" s="22"/>
      <c r="K159" s="22"/>
      <c r="L159" s="22"/>
    </row>
    <row r="160" spans="4:12" x14ac:dyDescent="0.35">
      <c r="D160" s="22"/>
      <c r="E160" s="22"/>
      <c r="F160" s="22"/>
      <c r="G160" s="22"/>
      <c r="H160" s="22"/>
      <c r="I160" s="22"/>
      <c r="J160" s="22"/>
      <c r="K160" s="22"/>
      <c r="L160" s="22"/>
    </row>
    <row r="161" spans="4:12" x14ac:dyDescent="0.35">
      <c r="D161" s="22"/>
      <c r="E161" s="22"/>
      <c r="F161" s="22"/>
      <c r="G161" s="22"/>
      <c r="H161" s="22"/>
      <c r="I161" s="22"/>
      <c r="J161" s="22"/>
      <c r="K161" s="22"/>
      <c r="L161" s="22"/>
    </row>
    <row r="162" spans="4:12" x14ac:dyDescent="0.35">
      <c r="D162" s="22"/>
      <c r="E162" s="22"/>
      <c r="F162" s="22"/>
      <c r="G162" s="22"/>
      <c r="H162" s="22"/>
      <c r="I162" s="22"/>
      <c r="J162" s="22"/>
      <c r="K162" s="22"/>
      <c r="L162" s="22"/>
    </row>
    <row r="163" spans="4:12" x14ac:dyDescent="0.35">
      <c r="D163" s="22"/>
      <c r="E163" s="22"/>
      <c r="F163" s="22"/>
      <c r="G163" s="22"/>
      <c r="H163" s="22"/>
      <c r="I163" s="22"/>
      <c r="J163" s="22"/>
      <c r="K163" s="22"/>
      <c r="L163" s="22"/>
    </row>
    <row r="164" spans="4:12" x14ac:dyDescent="0.35">
      <c r="D164" s="22"/>
      <c r="E164" s="22"/>
      <c r="F164" s="22"/>
      <c r="G164" s="22"/>
      <c r="H164" s="22"/>
      <c r="I164" s="22"/>
      <c r="J164" s="22"/>
      <c r="K164" s="22"/>
      <c r="L164" s="22"/>
    </row>
    <row r="165" spans="4:12" x14ac:dyDescent="0.35">
      <c r="D165" s="22"/>
      <c r="E165" s="22"/>
      <c r="F165" s="22"/>
      <c r="G165" s="22"/>
      <c r="H165" s="22"/>
      <c r="I165" s="22"/>
      <c r="J165" s="22"/>
      <c r="K165" s="22"/>
      <c r="L165" s="22"/>
    </row>
    <row r="166" spans="4:12" x14ac:dyDescent="0.35">
      <c r="D166" s="22"/>
      <c r="E166" s="22"/>
      <c r="F166" s="22"/>
      <c r="G166" s="22"/>
      <c r="H166" s="22"/>
      <c r="I166" s="22"/>
      <c r="J166" s="22"/>
      <c r="K166" s="22"/>
      <c r="L166" s="22"/>
    </row>
    <row r="167" spans="4:12" x14ac:dyDescent="0.35">
      <c r="D167" s="22"/>
      <c r="E167" s="22"/>
      <c r="F167" s="22"/>
      <c r="G167" s="22"/>
      <c r="H167" s="22"/>
      <c r="I167" s="22"/>
      <c r="J167" s="22"/>
      <c r="K167" s="22"/>
      <c r="L167" s="22"/>
    </row>
    <row r="168" spans="4:12" x14ac:dyDescent="0.35">
      <c r="D168" s="22"/>
      <c r="E168" s="22"/>
      <c r="F168" s="22"/>
      <c r="G168" s="22"/>
      <c r="H168" s="22"/>
      <c r="I168" s="22"/>
      <c r="J168" s="22"/>
      <c r="K168" s="22"/>
      <c r="L168" s="22"/>
    </row>
    <row r="169" spans="4:12" x14ac:dyDescent="0.35">
      <c r="D169" s="22"/>
      <c r="E169" s="22"/>
      <c r="F169" s="22"/>
      <c r="G169" s="22"/>
      <c r="H169" s="22"/>
      <c r="I169" s="22"/>
      <c r="J169" s="22"/>
      <c r="K169" s="22"/>
      <c r="L169" s="22"/>
    </row>
    <row r="170" spans="4:12" x14ac:dyDescent="0.35">
      <c r="D170" s="22"/>
      <c r="E170" s="22"/>
      <c r="F170" s="22"/>
      <c r="G170" s="22"/>
      <c r="H170" s="22"/>
      <c r="I170" s="22"/>
      <c r="J170" s="22"/>
      <c r="K170" s="22"/>
      <c r="L170" s="22"/>
    </row>
    <row r="171" spans="4:12" x14ac:dyDescent="0.35">
      <c r="D171" s="22"/>
      <c r="E171" s="22"/>
      <c r="F171" s="22"/>
      <c r="G171" s="22"/>
      <c r="H171" s="22"/>
      <c r="I171" s="22"/>
      <c r="J171" s="22"/>
      <c r="K171" s="22"/>
      <c r="L171" s="22"/>
    </row>
    <row r="172" spans="4:12" x14ac:dyDescent="0.35">
      <c r="D172" s="22"/>
      <c r="E172" s="22"/>
      <c r="F172" s="22"/>
      <c r="G172" s="22"/>
      <c r="H172" s="22"/>
      <c r="I172" s="22"/>
      <c r="J172" s="22"/>
      <c r="K172" s="22"/>
      <c r="L172" s="22"/>
    </row>
    <row r="173" spans="4:12" x14ac:dyDescent="0.35">
      <c r="D173" s="22"/>
      <c r="E173" s="22"/>
      <c r="F173" s="22"/>
      <c r="G173" s="22"/>
      <c r="H173" s="22"/>
      <c r="I173" s="22"/>
      <c r="J173" s="22"/>
      <c r="K173" s="22"/>
      <c r="L173" s="22"/>
    </row>
    <row r="174" spans="4:12" x14ac:dyDescent="0.35">
      <c r="D174" s="22"/>
      <c r="E174" s="22"/>
      <c r="F174" s="22"/>
      <c r="G174" s="22"/>
      <c r="H174" s="22"/>
      <c r="I174" s="22"/>
      <c r="J174" s="22"/>
      <c r="K174" s="22"/>
      <c r="L174" s="22"/>
    </row>
    <row r="175" spans="4:12" x14ac:dyDescent="0.35">
      <c r="D175" s="22"/>
      <c r="E175" s="22"/>
      <c r="F175" s="22"/>
      <c r="G175" s="22"/>
      <c r="H175" s="22"/>
      <c r="I175" s="22"/>
      <c r="J175" s="22"/>
      <c r="K175" s="22"/>
      <c r="L175" s="22"/>
    </row>
    <row r="176" spans="4:12" x14ac:dyDescent="0.35">
      <c r="D176" s="22"/>
      <c r="E176" s="22"/>
      <c r="F176" s="22"/>
      <c r="G176" s="22"/>
      <c r="H176" s="22"/>
      <c r="I176" s="22"/>
      <c r="J176" s="22"/>
      <c r="K176" s="22"/>
      <c r="L176" s="22"/>
    </row>
    <row r="177" spans="4:12" x14ac:dyDescent="0.35">
      <c r="D177" s="22"/>
      <c r="E177" s="22"/>
      <c r="F177" s="22"/>
      <c r="G177" s="22"/>
      <c r="H177" s="22"/>
      <c r="I177" s="22"/>
      <c r="J177" s="22"/>
      <c r="K177" s="22"/>
      <c r="L177" s="22"/>
    </row>
    <row r="178" spans="4:12" x14ac:dyDescent="0.35">
      <c r="D178" s="22"/>
      <c r="E178" s="22"/>
      <c r="F178" s="22"/>
      <c r="G178" s="22"/>
      <c r="H178" s="22"/>
      <c r="I178" s="22"/>
      <c r="J178" s="22"/>
      <c r="K178" s="22"/>
      <c r="L178" s="22"/>
    </row>
    <row r="179" spans="4:12" x14ac:dyDescent="0.35">
      <c r="D179" s="22"/>
      <c r="E179" s="22"/>
      <c r="F179" s="22"/>
      <c r="G179" s="22"/>
      <c r="H179" s="22"/>
      <c r="I179" s="22"/>
      <c r="J179" s="22"/>
      <c r="K179" s="22"/>
      <c r="L179" s="22"/>
    </row>
    <row r="180" spans="4:12" x14ac:dyDescent="0.35">
      <c r="D180" s="22"/>
      <c r="E180" s="22"/>
      <c r="F180" s="22"/>
      <c r="G180" s="22"/>
      <c r="H180" s="22"/>
      <c r="I180" s="22"/>
      <c r="J180" s="22"/>
      <c r="K180" s="22"/>
      <c r="L180" s="22"/>
    </row>
    <row r="181" spans="4:12" x14ac:dyDescent="0.35">
      <c r="D181" s="22"/>
      <c r="E181" s="22"/>
      <c r="F181" s="22"/>
      <c r="G181" s="22"/>
      <c r="H181" s="22"/>
      <c r="I181" s="22"/>
      <c r="J181" s="22"/>
      <c r="K181" s="22"/>
      <c r="L181" s="22"/>
    </row>
    <row r="182" spans="4:12" x14ac:dyDescent="0.35">
      <c r="D182" s="22"/>
      <c r="E182" s="22"/>
      <c r="F182" s="22"/>
      <c r="G182" s="22"/>
      <c r="H182" s="22"/>
      <c r="I182" s="22"/>
      <c r="J182" s="22"/>
      <c r="K182" s="22"/>
      <c r="L182" s="22"/>
    </row>
    <row r="183" spans="4:12" x14ac:dyDescent="0.35">
      <c r="D183" s="22"/>
      <c r="E183" s="22"/>
      <c r="F183" s="22"/>
      <c r="G183" s="22"/>
      <c r="H183" s="22"/>
      <c r="I183" s="22"/>
      <c r="J183" s="22"/>
      <c r="K183" s="22"/>
      <c r="L183" s="22"/>
    </row>
    <row r="184" spans="4:12" x14ac:dyDescent="0.35">
      <c r="D184" s="22"/>
      <c r="E184" s="22"/>
      <c r="F184" s="22"/>
      <c r="G184" s="22"/>
      <c r="H184" s="22"/>
      <c r="I184" s="22"/>
      <c r="J184" s="22"/>
      <c r="K184" s="22"/>
      <c r="L184" s="22"/>
    </row>
    <row r="185" spans="4:12" x14ac:dyDescent="0.35">
      <c r="D185" s="22"/>
      <c r="E185" s="22"/>
      <c r="F185" s="22"/>
      <c r="G185" s="22"/>
      <c r="H185" s="22"/>
      <c r="I185" s="22"/>
      <c r="J185" s="22"/>
      <c r="K185" s="22"/>
      <c r="L185" s="22"/>
    </row>
    <row r="186" spans="4:12" x14ac:dyDescent="0.35">
      <c r="D186" s="22"/>
      <c r="E186" s="22"/>
      <c r="F186" s="22"/>
      <c r="G186" s="22"/>
      <c r="H186" s="22"/>
      <c r="I186" s="22"/>
      <c r="J186" s="22"/>
      <c r="K186" s="22"/>
      <c r="L186" s="22"/>
    </row>
    <row r="187" spans="4:12" x14ac:dyDescent="0.35">
      <c r="D187" s="22"/>
      <c r="E187" s="22"/>
      <c r="F187" s="22"/>
      <c r="G187" s="22"/>
      <c r="H187" s="22"/>
      <c r="I187" s="22"/>
      <c r="J187" s="22"/>
      <c r="K187" s="22"/>
      <c r="L187" s="22"/>
    </row>
    <row r="188" spans="4:12" x14ac:dyDescent="0.35">
      <c r="D188" s="22"/>
      <c r="E188" s="22"/>
      <c r="F188" s="22"/>
      <c r="G188" s="22"/>
      <c r="H188" s="22"/>
      <c r="I188" s="22"/>
      <c r="J188" s="22"/>
      <c r="K188" s="22"/>
      <c r="L188" s="22"/>
    </row>
    <row r="189" spans="4:12" x14ac:dyDescent="0.35">
      <c r="D189" s="22"/>
      <c r="E189" s="22"/>
      <c r="F189" s="22"/>
      <c r="G189" s="22"/>
      <c r="H189" s="22"/>
      <c r="I189" s="22"/>
      <c r="J189" s="22"/>
      <c r="K189" s="22"/>
      <c r="L189" s="22"/>
    </row>
    <row r="190" spans="4:12" x14ac:dyDescent="0.35">
      <c r="D190" s="22"/>
      <c r="E190" s="22"/>
      <c r="F190" s="22"/>
      <c r="G190" s="22"/>
      <c r="H190" s="22"/>
      <c r="I190" s="22"/>
      <c r="J190" s="22"/>
      <c r="K190" s="22"/>
      <c r="L190" s="22"/>
    </row>
    <row r="191" spans="4:12" x14ac:dyDescent="0.35">
      <c r="D191" s="22"/>
      <c r="E191" s="22"/>
      <c r="F191" s="22"/>
      <c r="G191" s="22"/>
      <c r="H191" s="22"/>
      <c r="I191" s="22"/>
      <c r="J191" s="22"/>
      <c r="K191" s="22"/>
      <c r="L191" s="22"/>
    </row>
    <row r="192" spans="4:12" x14ac:dyDescent="0.35">
      <c r="D192" s="22"/>
      <c r="E192" s="22"/>
      <c r="F192" s="22"/>
      <c r="G192" s="22"/>
      <c r="H192" s="22"/>
      <c r="I192" s="22"/>
      <c r="J192" s="22"/>
      <c r="K192" s="22"/>
      <c r="L192" s="22"/>
    </row>
    <row r="193" spans="4:12" x14ac:dyDescent="0.35">
      <c r="D193" s="22"/>
      <c r="E193" s="22"/>
      <c r="F193" s="22"/>
      <c r="G193" s="22"/>
      <c r="H193" s="22"/>
      <c r="I193" s="22"/>
      <c r="J193" s="22"/>
      <c r="K193" s="22"/>
      <c r="L193" s="22"/>
    </row>
    <row r="194" spans="4:12" x14ac:dyDescent="0.35">
      <c r="D194" s="22"/>
      <c r="E194" s="22"/>
      <c r="F194" s="22"/>
      <c r="G194" s="22"/>
      <c r="H194" s="22"/>
      <c r="I194" s="22"/>
      <c r="J194" s="22"/>
      <c r="K194" s="22"/>
      <c r="L194" s="22"/>
    </row>
    <row r="195" spans="4:12" x14ac:dyDescent="0.35">
      <c r="D195" s="22"/>
      <c r="E195" s="22"/>
      <c r="F195" s="22"/>
      <c r="G195" s="22"/>
      <c r="H195" s="22"/>
      <c r="I195" s="22"/>
      <c r="J195" s="22"/>
      <c r="K195" s="22"/>
      <c r="L195" s="22"/>
    </row>
    <row r="196" spans="4:12" x14ac:dyDescent="0.35">
      <c r="D196" s="22"/>
      <c r="E196" s="22"/>
      <c r="F196" s="22"/>
      <c r="G196" s="22"/>
      <c r="H196" s="22"/>
      <c r="I196" s="22"/>
      <c r="J196" s="22"/>
      <c r="K196" s="22"/>
      <c r="L196" s="22"/>
    </row>
    <row r="197" spans="4:12" x14ac:dyDescent="0.35">
      <c r="D197" s="22"/>
      <c r="E197" s="22"/>
      <c r="F197" s="22"/>
      <c r="G197" s="22"/>
      <c r="H197" s="22"/>
      <c r="I197" s="22"/>
      <c r="J197" s="22"/>
      <c r="K197" s="22"/>
      <c r="L197" s="22"/>
    </row>
    <row r="198" spans="4:12" x14ac:dyDescent="0.35">
      <c r="D198" s="22"/>
      <c r="E198" s="22"/>
      <c r="F198" s="22"/>
      <c r="G198" s="22"/>
      <c r="H198" s="22"/>
      <c r="I198" s="22"/>
      <c r="J198" s="22"/>
      <c r="K198" s="22"/>
      <c r="L198" s="22"/>
    </row>
    <row r="199" spans="4:12" x14ac:dyDescent="0.35">
      <c r="D199" s="22"/>
      <c r="E199" s="22"/>
      <c r="F199" s="22"/>
      <c r="G199" s="22"/>
      <c r="H199" s="22"/>
      <c r="I199" s="22"/>
      <c r="J199" s="22"/>
      <c r="K199" s="22"/>
      <c r="L199" s="22"/>
    </row>
    <row r="200" spans="4:12" x14ac:dyDescent="0.35">
      <c r="D200" s="22"/>
      <c r="E200" s="22"/>
      <c r="F200" s="22"/>
      <c r="G200" s="22"/>
      <c r="H200" s="22"/>
      <c r="I200" s="22"/>
      <c r="J200" s="22"/>
      <c r="K200" s="22"/>
      <c r="L200" s="22"/>
    </row>
    <row r="201" spans="4:12" x14ac:dyDescent="0.35">
      <c r="D201" s="22"/>
      <c r="E201" s="22"/>
      <c r="F201" s="22"/>
      <c r="G201" s="22"/>
      <c r="H201" s="22"/>
      <c r="I201" s="22"/>
      <c r="J201" s="22"/>
      <c r="K201" s="22"/>
      <c r="L201" s="22"/>
    </row>
    <row r="202" spans="4:12" x14ac:dyDescent="0.35">
      <c r="D202" s="22"/>
      <c r="E202" s="22"/>
      <c r="F202" s="22"/>
      <c r="G202" s="22"/>
      <c r="H202" s="22"/>
      <c r="I202" s="22"/>
      <c r="J202" s="22"/>
      <c r="K202" s="22"/>
      <c r="L202" s="22"/>
    </row>
    <row r="203" spans="4:12" x14ac:dyDescent="0.35">
      <c r="D203" s="22"/>
      <c r="E203" s="22"/>
      <c r="F203" s="22"/>
      <c r="G203" s="22"/>
      <c r="H203" s="22"/>
      <c r="I203" s="22"/>
      <c r="J203" s="22"/>
      <c r="K203" s="22"/>
      <c r="L203" s="22"/>
    </row>
    <row r="204" spans="4:12" x14ac:dyDescent="0.35">
      <c r="D204" s="22"/>
      <c r="E204" s="22"/>
      <c r="F204" s="22"/>
      <c r="G204" s="22"/>
      <c r="H204" s="22"/>
      <c r="I204" s="22"/>
      <c r="J204" s="22"/>
      <c r="K204" s="22"/>
      <c r="L204" s="22"/>
    </row>
    <row r="205" spans="4:12" x14ac:dyDescent="0.35">
      <c r="D205" s="22"/>
      <c r="E205" s="22"/>
      <c r="F205" s="22"/>
      <c r="G205" s="22"/>
      <c r="H205" s="22"/>
      <c r="I205" s="22"/>
      <c r="J205" s="22"/>
      <c r="K205" s="22"/>
      <c r="L205" s="22"/>
    </row>
    <row r="206" spans="4:12" x14ac:dyDescent="0.35">
      <c r="D206" s="22"/>
      <c r="E206" s="22"/>
      <c r="F206" s="22"/>
      <c r="G206" s="22"/>
      <c r="H206" s="22"/>
      <c r="I206" s="22"/>
      <c r="J206" s="22"/>
      <c r="K206" s="22"/>
      <c r="L206" s="22"/>
    </row>
    <row r="207" spans="4:12" x14ac:dyDescent="0.35">
      <c r="D207" s="22"/>
      <c r="E207" s="22"/>
      <c r="F207" s="22"/>
      <c r="G207" s="22"/>
      <c r="H207" s="22"/>
      <c r="I207" s="22"/>
      <c r="J207" s="22"/>
      <c r="K207" s="22"/>
      <c r="L207" s="22"/>
    </row>
    <row r="208" spans="4:12" x14ac:dyDescent="0.35">
      <c r="D208" s="22"/>
      <c r="E208" s="22"/>
      <c r="F208" s="22"/>
      <c r="G208" s="22"/>
      <c r="H208" s="22"/>
      <c r="I208" s="22"/>
      <c r="J208" s="22"/>
      <c r="K208" s="22"/>
      <c r="L208" s="22"/>
    </row>
    <row r="209" spans="4:12" x14ac:dyDescent="0.35">
      <c r="D209" s="22"/>
      <c r="E209" s="22"/>
      <c r="F209" s="22"/>
      <c r="G209" s="22"/>
      <c r="H209" s="22"/>
      <c r="I209" s="22"/>
      <c r="J209" s="22"/>
      <c r="K209" s="22"/>
      <c r="L209" s="22"/>
    </row>
    <row r="210" spans="4:12" x14ac:dyDescent="0.35">
      <c r="D210" s="22"/>
      <c r="E210" s="22"/>
      <c r="F210" s="22"/>
      <c r="G210" s="22"/>
      <c r="H210" s="22"/>
      <c r="I210" s="22"/>
      <c r="J210" s="22"/>
      <c r="K210" s="22"/>
      <c r="L210" s="22"/>
    </row>
    <row r="211" spans="4:12" x14ac:dyDescent="0.35">
      <c r="D211" s="22"/>
      <c r="E211" s="22"/>
      <c r="F211" s="22"/>
      <c r="G211" s="22"/>
      <c r="H211" s="22"/>
      <c r="I211" s="22"/>
      <c r="J211" s="22"/>
      <c r="K211" s="22"/>
      <c r="L211" s="22"/>
    </row>
    <row r="212" spans="4:12" x14ac:dyDescent="0.35">
      <c r="D212" s="22"/>
      <c r="E212" s="22"/>
      <c r="F212" s="22"/>
      <c r="G212" s="22"/>
      <c r="H212" s="22"/>
      <c r="I212" s="22"/>
      <c r="J212" s="22"/>
      <c r="K212" s="22"/>
      <c r="L212" s="22"/>
    </row>
    <row r="213" spans="4:12" x14ac:dyDescent="0.35">
      <c r="D213" s="22"/>
      <c r="E213" s="22"/>
      <c r="F213" s="22"/>
      <c r="G213" s="22"/>
      <c r="H213" s="22"/>
      <c r="I213" s="22"/>
      <c r="J213" s="22"/>
      <c r="K213" s="22"/>
      <c r="L213" s="22"/>
    </row>
    <row r="214" spans="4:12" x14ac:dyDescent="0.35">
      <c r="D214" s="22"/>
      <c r="E214" s="22"/>
      <c r="F214" s="22"/>
      <c r="G214" s="22"/>
      <c r="H214" s="22"/>
      <c r="I214" s="22"/>
      <c r="J214" s="22"/>
      <c r="K214" s="22"/>
      <c r="L214" s="22"/>
    </row>
    <row r="215" spans="4:12" x14ac:dyDescent="0.35">
      <c r="D215" s="22"/>
      <c r="E215" s="22"/>
      <c r="F215" s="22"/>
      <c r="G215" s="22"/>
      <c r="H215" s="22"/>
      <c r="I215" s="22"/>
      <c r="J215" s="22"/>
      <c r="K215" s="22"/>
      <c r="L215" s="22"/>
    </row>
    <row r="216" spans="4:12" x14ac:dyDescent="0.35">
      <c r="D216" s="22"/>
      <c r="E216" s="22"/>
      <c r="F216" s="22"/>
      <c r="G216" s="22"/>
      <c r="H216" s="22"/>
      <c r="I216" s="22"/>
      <c r="J216" s="22"/>
      <c r="K216" s="22"/>
      <c r="L216" s="22"/>
    </row>
    <row r="217" spans="4:12" x14ac:dyDescent="0.35">
      <c r="D217" s="22"/>
      <c r="E217" s="22"/>
      <c r="F217" s="22"/>
      <c r="G217" s="22"/>
      <c r="H217" s="22"/>
      <c r="I217" s="22"/>
      <c r="J217" s="22"/>
      <c r="K217" s="22"/>
      <c r="L217" s="22"/>
    </row>
    <row r="218" spans="4:12" x14ac:dyDescent="0.35">
      <c r="D218" s="22"/>
      <c r="E218" s="22"/>
      <c r="F218" s="22"/>
      <c r="G218" s="22"/>
      <c r="H218" s="22"/>
      <c r="I218" s="22"/>
      <c r="J218" s="22"/>
      <c r="K218" s="22"/>
      <c r="L218" s="22"/>
    </row>
    <row r="219" spans="4:12" x14ac:dyDescent="0.35">
      <c r="D219" s="22"/>
      <c r="E219" s="22"/>
      <c r="F219" s="22"/>
      <c r="G219" s="22"/>
      <c r="H219" s="22"/>
      <c r="I219" s="22"/>
      <c r="J219" s="22"/>
      <c r="K219" s="22"/>
      <c r="L219" s="22"/>
    </row>
    <row r="220" spans="4:12" x14ac:dyDescent="0.35">
      <c r="D220" s="22"/>
      <c r="E220" s="22"/>
      <c r="F220" s="22"/>
      <c r="G220" s="22"/>
      <c r="H220" s="22"/>
      <c r="I220" s="22"/>
      <c r="J220" s="22"/>
      <c r="K220" s="22"/>
      <c r="L220" s="22"/>
    </row>
    <row r="221" spans="4:12" x14ac:dyDescent="0.35">
      <c r="D221" s="22"/>
      <c r="E221" s="22"/>
      <c r="F221" s="22"/>
      <c r="G221" s="22"/>
      <c r="H221" s="22"/>
      <c r="I221" s="22"/>
      <c r="J221" s="22"/>
      <c r="K221" s="22"/>
      <c r="L221" s="22"/>
    </row>
    <row r="222" spans="4:12" x14ac:dyDescent="0.35">
      <c r="D222" s="22"/>
      <c r="E222" s="22"/>
      <c r="F222" s="22"/>
      <c r="G222" s="22"/>
      <c r="H222" s="22"/>
      <c r="I222" s="22"/>
      <c r="J222" s="22"/>
      <c r="K222" s="22"/>
      <c r="L222" s="22"/>
    </row>
    <row r="223" spans="4:12" x14ac:dyDescent="0.35">
      <c r="D223" s="22"/>
      <c r="E223" s="22"/>
      <c r="F223" s="22"/>
      <c r="G223" s="22"/>
      <c r="H223" s="22"/>
      <c r="I223" s="22"/>
      <c r="J223" s="22"/>
      <c r="K223" s="22"/>
      <c r="L223" s="22"/>
    </row>
    <row r="224" spans="4:12" x14ac:dyDescent="0.35">
      <c r="D224" s="22"/>
      <c r="E224" s="22"/>
      <c r="F224" s="22"/>
      <c r="G224" s="22"/>
      <c r="H224" s="22"/>
      <c r="I224" s="22"/>
      <c r="J224" s="22"/>
      <c r="K224" s="22"/>
      <c r="L224" s="22"/>
    </row>
    <row r="225" spans="4:12" x14ac:dyDescent="0.35">
      <c r="D225" s="22"/>
      <c r="E225" s="22"/>
      <c r="F225" s="22"/>
      <c r="G225" s="22"/>
      <c r="H225" s="22"/>
      <c r="I225" s="22"/>
      <c r="J225" s="22"/>
      <c r="K225" s="22"/>
      <c r="L225" s="22"/>
    </row>
    <row r="226" spans="4:12" x14ac:dyDescent="0.35">
      <c r="D226" s="22"/>
      <c r="E226" s="22"/>
      <c r="F226" s="22"/>
      <c r="G226" s="22"/>
      <c r="H226" s="22"/>
      <c r="I226" s="22"/>
      <c r="J226" s="22"/>
      <c r="K226" s="22"/>
      <c r="L226" s="22"/>
    </row>
    <row r="227" spans="4:12" x14ac:dyDescent="0.35">
      <c r="D227" s="22"/>
      <c r="E227" s="22"/>
      <c r="F227" s="22"/>
      <c r="G227" s="22"/>
      <c r="H227" s="22"/>
      <c r="I227" s="22"/>
      <c r="J227" s="22"/>
      <c r="K227" s="22"/>
      <c r="L227" s="22"/>
    </row>
    <row r="228" spans="4:12" x14ac:dyDescent="0.35">
      <c r="D228" s="22"/>
      <c r="E228" s="22"/>
      <c r="F228" s="22"/>
      <c r="G228" s="22"/>
      <c r="H228" s="22"/>
      <c r="I228" s="22"/>
      <c r="J228" s="22"/>
      <c r="K228" s="22"/>
      <c r="L228" s="22"/>
    </row>
    <row r="229" spans="4:12" x14ac:dyDescent="0.35">
      <c r="D229" s="22"/>
      <c r="E229" s="22"/>
      <c r="F229" s="22"/>
      <c r="G229" s="22"/>
      <c r="H229" s="22"/>
      <c r="I229" s="22"/>
      <c r="J229" s="22"/>
      <c r="K229" s="22"/>
      <c r="L229" s="22"/>
    </row>
    <row r="230" spans="4:12" x14ac:dyDescent="0.35">
      <c r="D230" s="22"/>
      <c r="E230" s="22"/>
      <c r="F230" s="22"/>
      <c r="G230" s="22"/>
      <c r="H230" s="22"/>
      <c r="I230" s="22"/>
      <c r="J230" s="22"/>
      <c r="K230" s="22"/>
      <c r="L230" s="22"/>
    </row>
    <row r="231" spans="4:12" x14ac:dyDescent="0.35">
      <c r="D231" s="22"/>
      <c r="E231" s="22"/>
      <c r="F231" s="22"/>
      <c r="G231" s="22"/>
      <c r="H231" s="22"/>
      <c r="I231" s="22"/>
      <c r="J231" s="22"/>
      <c r="K231" s="22"/>
      <c r="L231" s="22"/>
    </row>
    <row r="232" spans="4:12" x14ac:dyDescent="0.35">
      <c r="D232" s="22"/>
      <c r="E232" s="22"/>
      <c r="F232" s="22"/>
      <c r="G232" s="22"/>
      <c r="H232" s="22"/>
      <c r="I232" s="22"/>
      <c r="J232" s="22"/>
      <c r="K232" s="22"/>
      <c r="L232" s="22"/>
    </row>
    <row r="233" spans="4:12" x14ac:dyDescent="0.35">
      <c r="D233" s="22"/>
      <c r="E233" s="22"/>
      <c r="F233" s="22"/>
      <c r="G233" s="22"/>
      <c r="H233" s="22"/>
      <c r="I233" s="22"/>
      <c r="J233" s="22"/>
      <c r="K233" s="22"/>
      <c r="L233" s="22"/>
    </row>
    <row r="234" spans="4:12" x14ac:dyDescent="0.35">
      <c r="D234" s="22"/>
      <c r="E234" s="22"/>
      <c r="F234" s="22"/>
      <c r="G234" s="22"/>
      <c r="H234" s="22"/>
      <c r="I234" s="22"/>
      <c r="J234" s="22"/>
      <c r="K234" s="22"/>
      <c r="L234" s="22"/>
    </row>
  </sheetData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21B7A1-0656-4DA6-BAEF-17466C840E69}">
          <x14:formula1>
            <xm:f>'Base client'!$A$6:$A$8</xm:f>
          </x14:formula1>
          <xm:sqref>H8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8524-C2AD-4B92-A060-2610F7A5291B}">
  <sheetPr codeName="Feuil8"/>
  <dimension ref="A1"/>
  <sheetViews>
    <sheetView showGridLines="0" view="pageBreakPreview" zoomScale="52" zoomScaleNormal="49" zoomScaleSheetLayoutView="52" zoomScalePageLayoutView="51" workbookViewId="0">
      <selection activeCell="X15" sqref="X15"/>
    </sheetView>
  </sheetViews>
  <sheetFormatPr baseColWidth="10" defaultRowHeight="14.5" x14ac:dyDescent="0.35"/>
  <sheetData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D8B4-A09D-4959-B94E-9C58F755D1D8}">
  <sheetPr codeName="Feuil7"/>
  <dimension ref="A1:S41"/>
  <sheetViews>
    <sheetView tabSelected="1" zoomScale="67" workbookViewId="0">
      <selection activeCell="F10" sqref="F10"/>
    </sheetView>
  </sheetViews>
  <sheetFormatPr baseColWidth="10" defaultRowHeight="14.5" x14ac:dyDescent="0.35"/>
  <cols>
    <col min="4" max="4" width="1.6328125" customWidth="1"/>
    <col min="5" max="5" width="14.6328125" customWidth="1"/>
    <col min="6" max="6" width="25.6328125" customWidth="1"/>
    <col min="7" max="7" width="2.6328125" hidden="1" customWidth="1"/>
    <col min="8" max="8" width="10.6328125" customWidth="1"/>
    <col min="9" max="9" width="2.6328125" hidden="1" customWidth="1"/>
    <col min="10" max="10" width="3.6328125" customWidth="1"/>
    <col min="11" max="11" width="2.54296875" customWidth="1"/>
    <col min="12" max="13" width="2.6328125" hidden="1" customWidth="1"/>
    <col min="14" max="14" width="25.6328125" customWidth="1"/>
    <col min="15" max="15" width="14.6328125" customWidth="1"/>
    <col min="16" max="16" width="1.6328125" customWidth="1"/>
  </cols>
  <sheetData>
    <row r="1" spans="1:19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35">
      <c r="A7" s="4"/>
      <c r="B7" s="4"/>
      <c r="C7" s="4"/>
      <c r="D7" s="3"/>
      <c r="E7" s="3" t="s">
        <v>112</v>
      </c>
      <c r="F7" s="3"/>
      <c r="G7" s="3"/>
      <c r="H7" s="3"/>
      <c r="I7" s="3"/>
      <c r="J7" s="3"/>
      <c r="K7" s="3"/>
      <c r="L7" s="3"/>
      <c r="M7" s="3"/>
      <c r="N7" s="3"/>
      <c r="O7" s="93">
        <f ca="1">TODAY()</f>
        <v>44978</v>
      </c>
      <c r="P7" s="3"/>
      <c r="Q7" s="4"/>
      <c r="R7" s="4"/>
      <c r="S7" s="4"/>
    </row>
    <row r="8" spans="1:19" x14ac:dyDescent="0.35">
      <c r="A8" s="4"/>
      <c r="B8" s="4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  <c r="R8" s="4"/>
      <c r="S8" s="4"/>
    </row>
    <row r="9" spans="1:19" x14ac:dyDescent="0.35">
      <c r="A9" s="4"/>
      <c r="B9" s="4"/>
      <c r="C9" s="4"/>
      <c r="D9" s="3"/>
      <c r="E9" s="3"/>
      <c r="F9" s="82" t="s">
        <v>114</v>
      </c>
      <c r="G9" s="3"/>
      <c r="H9" s="82"/>
      <c r="I9" s="3"/>
      <c r="J9" s="3"/>
      <c r="K9" s="82"/>
      <c r="L9" s="3"/>
      <c r="M9" s="3"/>
      <c r="N9" s="82" t="s">
        <v>113</v>
      </c>
      <c r="O9" s="3"/>
      <c r="P9" s="3"/>
      <c r="Q9" s="4"/>
      <c r="R9" s="4"/>
      <c r="S9" s="4"/>
    </row>
    <row r="10" spans="1:19" x14ac:dyDescent="0.35">
      <c r="A10" s="4"/>
      <c r="B10" s="4"/>
      <c r="C10" s="4"/>
      <c r="D10" s="3"/>
      <c r="E10" s="3"/>
      <c r="F10" s="80" t="s">
        <v>15</v>
      </c>
      <c r="G10" s="3"/>
      <c r="H10" s="80"/>
      <c r="I10" s="3"/>
      <c r="J10" s="3"/>
      <c r="K10" s="80"/>
      <c r="L10" s="3"/>
      <c r="M10" s="3"/>
      <c r="N10" s="80" t="str">
        <f>VLOOKUP($F$10,'Base client'!$A$6:$G$8,2,FALSE)</f>
        <v>316 RT DE BAYONNE</v>
      </c>
      <c r="O10" s="3"/>
      <c r="P10" s="3"/>
      <c r="Q10" s="4"/>
      <c r="R10" s="4"/>
      <c r="S10" s="4"/>
    </row>
    <row r="11" spans="1:19" x14ac:dyDescent="0.35">
      <c r="A11" s="79"/>
      <c r="B11" s="79"/>
      <c r="C11" s="7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79"/>
      <c r="R11" s="79"/>
      <c r="S11" s="79"/>
    </row>
    <row r="12" spans="1:19" x14ac:dyDescent="0.35">
      <c r="A12" s="79"/>
      <c r="B12" s="79"/>
      <c r="C12" s="79"/>
      <c r="D12" s="3"/>
      <c r="E12" s="3"/>
      <c r="F12" s="82" t="s">
        <v>118</v>
      </c>
      <c r="G12" s="3"/>
      <c r="H12" s="82"/>
      <c r="I12" s="3"/>
      <c r="J12" s="3"/>
      <c r="K12" s="82"/>
      <c r="L12" s="3"/>
      <c r="M12" s="3"/>
      <c r="N12" s="82" t="s">
        <v>115</v>
      </c>
      <c r="O12" s="3"/>
      <c r="P12" s="3"/>
      <c r="Q12" s="79"/>
      <c r="R12" s="79"/>
      <c r="S12" s="79"/>
    </row>
    <row r="13" spans="1:19" x14ac:dyDescent="0.35">
      <c r="A13" s="79"/>
      <c r="B13" s="79"/>
      <c r="C13" s="79"/>
      <c r="D13" s="3"/>
      <c r="E13" s="3"/>
      <c r="F13" s="80" t="str">
        <f>VLOOKUP($F$10,'Base client'!$A$6:$G$8,5,FALSE)</f>
        <v>11-11-11-11-11</v>
      </c>
      <c r="G13" s="3"/>
      <c r="H13" s="80"/>
      <c r="I13" s="3"/>
      <c r="J13" s="3"/>
      <c r="K13" s="80"/>
      <c r="L13" s="3"/>
      <c r="M13" s="3"/>
      <c r="N13" s="90">
        <f>VLOOKUP($F$10,'Base client'!$A$6:$G$8,7,FALSE)</f>
        <v>0.1</v>
      </c>
      <c r="O13" s="3"/>
      <c r="P13" s="3"/>
      <c r="Q13" s="79"/>
      <c r="R13" s="79"/>
      <c r="S13" s="79"/>
    </row>
    <row r="14" spans="1:19" x14ac:dyDescent="0.35">
      <c r="A14" s="79"/>
      <c r="B14" s="79"/>
      <c r="C14" s="79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79"/>
      <c r="R14" s="79"/>
      <c r="S14" s="79"/>
    </row>
    <row r="15" spans="1:19" x14ac:dyDescent="0.35">
      <c r="A15" s="79"/>
      <c r="B15" s="79"/>
      <c r="C15" s="79"/>
      <c r="D15" s="3"/>
      <c r="E15" s="3"/>
      <c r="F15" s="82" t="s">
        <v>117</v>
      </c>
      <c r="G15" s="3"/>
      <c r="H15" s="82"/>
      <c r="I15" s="3"/>
      <c r="J15" s="3"/>
      <c r="K15" s="82"/>
      <c r="L15" s="3"/>
      <c r="M15" s="3"/>
      <c r="N15" s="82" t="s">
        <v>116</v>
      </c>
      <c r="O15" s="3"/>
      <c r="P15" s="3"/>
      <c r="Q15" s="79"/>
      <c r="R15" s="79"/>
      <c r="S15" s="79"/>
    </row>
    <row r="16" spans="1:19" x14ac:dyDescent="0.35">
      <c r="A16" s="79"/>
      <c r="B16" s="79"/>
      <c r="C16" s="79"/>
      <c r="D16" s="3"/>
      <c r="E16" s="3"/>
      <c r="F16" s="80" t="str">
        <f>VLOOKUP($F$10,'Base client'!$A$6:$G$8,6,FALSE)</f>
        <v>airbus@gmail.com</v>
      </c>
      <c r="G16" s="3"/>
      <c r="H16" s="80"/>
      <c r="I16" s="3"/>
      <c r="J16" s="3"/>
      <c r="K16" s="80"/>
      <c r="L16" s="3"/>
      <c r="M16" s="3"/>
      <c r="N16" s="80">
        <f>VLOOKUP($F$10,'Base client'!$A$6:$G$8,3,FALSE)</f>
        <v>31000</v>
      </c>
      <c r="O16" s="3"/>
      <c r="P16" s="3"/>
      <c r="Q16" s="79"/>
      <c r="R16" s="79"/>
      <c r="S16" s="79"/>
    </row>
    <row r="17" spans="1:19" x14ac:dyDescent="0.35">
      <c r="A17" s="79"/>
      <c r="B17" s="79"/>
      <c r="C17" s="79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79"/>
      <c r="R17" s="79"/>
      <c r="S17" s="79"/>
    </row>
    <row r="18" spans="1:19" x14ac:dyDescent="0.35">
      <c r="A18" s="79"/>
      <c r="B18" s="79"/>
      <c r="C18" s="7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79"/>
      <c r="R18" s="79"/>
      <c r="S18" s="79"/>
    </row>
    <row r="19" spans="1:19" x14ac:dyDescent="0.35">
      <c r="A19" s="79"/>
      <c r="B19" s="79"/>
      <c r="C19" s="79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79"/>
      <c r="R19" s="79"/>
      <c r="S19" s="79"/>
    </row>
    <row r="20" spans="1:19" x14ac:dyDescent="0.35">
      <c r="A20" s="79"/>
      <c r="B20" s="79"/>
      <c r="C20" s="7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79"/>
      <c r="R20" s="79"/>
      <c r="S20" s="79"/>
    </row>
    <row r="21" spans="1:19" x14ac:dyDescent="0.35">
      <c r="A21" s="79"/>
      <c r="B21" s="79"/>
      <c r="C21" s="79"/>
      <c r="D21" s="3"/>
      <c r="E21" s="3"/>
      <c r="F21" s="82" t="s">
        <v>119</v>
      </c>
      <c r="G21" s="82"/>
      <c r="H21" s="82"/>
      <c r="I21" s="82"/>
      <c r="J21" s="3"/>
      <c r="K21" s="82"/>
      <c r="L21" s="82"/>
      <c r="M21" s="82"/>
      <c r="N21" s="82" t="s">
        <v>124</v>
      </c>
      <c r="O21" s="3"/>
      <c r="P21" s="3"/>
      <c r="Q21" s="79"/>
      <c r="R21" s="79"/>
      <c r="S21" s="79"/>
    </row>
    <row r="22" spans="1:19" x14ac:dyDescent="0.35">
      <c r="A22" s="79"/>
      <c r="B22" s="79"/>
      <c r="C22" s="7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79"/>
      <c r="R22" s="79"/>
      <c r="S22" s="79"/>
    </row>
    <row r="23" spans="1:19" x14ac:dyDescent="0.35">
      <c r="A23" s="79"/>
      <c r="B23" s="79"/>
      <c r="C23" s="79"/>
      <c r="D23" s="3"/>
      <c r="E23" s="3"/>
      <c r="F23" s="80" t="s">
        <v>94</v>
      </c>
      <c r="G23" s="80"/>
      <c r="H23" s="80"/>
      <c r="I23" s="80"/>
      <c r="J23" s="3"/>
      <c r="K23" s="80"/>
      <c r="L23" s="80"/>
      <c r="M23" s="80"/>
      <c r="N23" s="81">
        <v>150</v>
      </c>
      <c r="O23" s="3"/>
      <c r="P23" s="3"/>
      <c r="Q23" s="79"/>
      <c r="R23" s="79"/>
      <c r="S23" s="79"/>
    </row>
    <row r="24" spans="1:19" x14ac:dyDescent="0.35">
      <c r="A24" s="79"/>
      <c r="B24" s="79"/>
      <c r="C24" s="79"/>
      <c r="D24" s="3"/>
      <c r="E24" s="3"/>
      <c r="F24" s="80" t="s">
        <v>95</v>
      </c>
      <c r="G24" s="80"/>
      <c r="H24" s="80"/>
      <c r="I24" s="80"/>
      <c r="J24" s="3"/>
      <c r="K24" s="80"/>
      <c r="L24" s="80"/>
      <c r="M24" s="80"/>
      <c r="N24" s="81">
        <v>175</v>
      </c>
      <c r="O24" s="3"/>
      <c r="P24" s="3"/>
      <c r="Q24" s="79"/>
      <c r="R24" s="79"/>
      <c r="S24" s="79"/>
    </row>
    <row r="25" spans="1:19" x14ac:dyDescent="0.35">
      <c r="A25" s="79"/>
      <c r="B25" s="79"/>
      <c r="C25" s="79"/>
      <c r="D25" s="3"/>
      <c r="E25" s="3"/>
      <c r="F25" s="80" t="s">
        <v>93</v>
      </c>
      <c r="G25" s="80"/>
      <c r="H25" s="80"/>
      <c r="I25" s="80"/>
      <c r="J25" s="3"/>
      <c r="K25" s="80"/>
      <c r="L25" s="80"/>
      <c r="M25" s="80"/>
      <c r="N25" s="81">
        <v>300</v>
      </c>
      <c r="O25" s="3"/>
      <c r="P25" s="3"/>
      <c r="Q25" s="79"/>
      <c r="R25" s="79"/>
      <c r="S25" s="79"/>
    </row>
    <row r="26" spans="1:19" x14ac:dyDescent="0.35">
      <c r="A26" s="79"/>
      <c r="B26" s="79"/>
      <c r="C26" s="79"/>
      <c r="D26" s="3"/>
      <c r="E26" s="3"/>
      <c r="F26" s="80" t="s">
        <v>92</v>
      </c>
      <c r="G26" s="80"/>
      <c r="H26" s="80"/>
      <c r="I26" s="80"/>
      <c r="J26" s="3"/>
      <c r="K26" s="80"/>
      <c r="L26" s="80"/>
      <c r="M26" s="80"/>
      <c r="N26" s="81">
        <v>500</v>
      </c>
      <c r="O26" s="3"/>
      <c r="P26" s="3"/>
      <c r="Q26" s="79"/>
      <c r="R26" s="79"/>
      <c r="S26" s="79"/>
    </row>
    <row r="27" spans="1:19" x14ac:dyDescent="0.35">
      <c r="A27" s="79"/>
      <c r="B27" s="79"/>
      <c r="C27" s="7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79"/>
      <c r="R27" s="79"/>
      <c r="S27" s="79"/>
    </row>
    <row r="28" spans="1:19" x14ac:dyDescent="0.35">
      <c r="A28" s="79"/>
      <c r="B28" s="79"/>
      <c r="C28" s="7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79"/>
      <c r="R28" s="79"/>
      <c r="S28" s="79"/>
    </row>
    <row r="29" spans="1:19" x14ac:dyDescent="0.35">
      <c r="A29" s="79"/>
      <c r="B29" s="79"/>
      <c r="C29" s="7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79"/>
      <c r="R29" s="79"/>
      <c r="S29" s="79"/>
    </row>
    <row r="30" spans="1:19" x14ac:dyDescent="0.35">
      <c r="A30" s="79"/>
      <c r="B30" s="79"/>
      <c r="C30" s="79"/>
      <c r="D30" s="3"/>
      <c r="E30" s="3"/>
      <c r="F30" s="82" t="s">
        <v>120</v>
      </c>
      <c r="G30" s="82" t="s">
        <v>70</v>
      </c>
      <c r="H30" s="82" t="s">
        <v>121</v>
      </c>
      <c r="I30" s="82"/>
      <c r="J30" s="3"/>
      <c r="K30" s="82"/>
      <c r="L30" s="3"/>
      <c r="M30" s="3"/>
      <c r="N30" s="82" t="s">
        <v>122</v>
      </c>
      <c r="O30" s="3"/>
      <c r="P30" s="3"/>
      <c r="Q30" s="79"/>
      <c r="R30" s="79"/>
      <c r="S30" s="79"/>
    </row>
    <row r="31" spans="1:19" x14ac:dyDescent="0.35">
      <c r="A31" s="79"/>
      <c r="B31" s="79"/>
      <c r="C31" s="79"/>
      <c r="D31" s="3"/>
      <c r="E31" s="3"/>
      <c r="F31" s="80" t="s">
        <v>96</v>
      </c>
      <c r="G31" s="80"/>
      <c r="H31" s="80">
        <v>1</v>
      </c>
      <c r="I31" s="80"/>
      <c r="J31" s="3"/>
      <c r="K31" s="80"/>
      <c r="L31" s="3"/>
      <c r="M31" s="3"/>
      <c r="N31" s="80">
        <f>(H31*N23+H32*N24+H33*N25+H34*N26)*(1-N13)</f>
        <v>1012.5</v>
      </c>
      <c r="O31" s="3"/>
      <c r="P31" s="3"/>
      <c r="Q31" s="79"/>
      <c r="R31" s="79"/>
      <c r="S31" s="79"/>
    </row>
    <row r="32" spans="1:19" x14ac:dyDescent="0.35">
      <c r="A32" s="79"/>
      <c r="B32" s="79"/>
      <c r="C32" s="79"/>
      <c r="D32" s="3"/>
      <c r="E32" s="3"/>
      <c r="F32" s="80" t="s">
        <v>97</v>
      </c>
      <c r="G32" s="80"/>
      <c r="H32" s="80">
        <v>1</v>
      </c>
      <c r="I32" s="80"/>
      <c r="J32" s="3"/>
      <c r="K32" s="3"/>
      <c r="L32" s="3"/>
      <c r="M32" s="3"/>
      <c r="N32" s="3"/>
      <c r="O32" s="3"/>
      <c r="P32" s="3"/>
      <c r="Q32" s="79"/>
      <c r="R32" s="79"/>
      <c r="S32" s="79"/>
    </row>
    <row r="33" spans="1:19" x14ac:dyDescent="0.35">
      <c r="A33" s="79"/>
      <c r="B33" s="79"/>
      <c r="C33" s="79"/>
      <c r="D33" s="3"/>
      <c r="E33" s="3"/>
      <c r="F33" s="80" t="s">
        <v>98</v>
      </c>
      <c r="G33" s="80"/>
      <c r="H33" s="80">
        <v>1</v>
      </c>
      <c r="I33" s="80"/>
      <c r="J33" s="3"/>
      <c r="K33" s="82"/>
      <c r="L33" s="3"/>
      <c r="M33" s="3"/>
      <c r="N33" s="82" t="s">
        <v>123</v>
      </c>
      <c r="O33" s="3"/>
      <c r="P33" s="3"/>
      <c r="Q33" s="79"/>
      <c r="R33" s="79"/>
      <c r="S33" s="79"/>
    </row>
    <row r="34" spans="1:19" x14ac:dyDescent="0.35">
      <c r="A34" s="79"/>
      <c r="B34" s="79"/>
      <c r="C34" s="79"/>
      <c r="D34" s="3"/>
      <c r="E34" s="3"/>
      <c r="F34" s="80" t="s">
        <v>99</v>
      </c>
      <c r="G34" s="80"/>
      <c r="H34" s="80">
        <v>1</v>
      </c>
      <c r="I34" s="80"/>
      <c r="J34" s="3"/>
      <c r="K34" s="80"/>
      <c r="L34" s="3"/>
      <c r="M34" s="3"/>
      <c r="N34" s="80" t="e">
        <f ca="1">"FAC-"&amp;TEXT(MID(HLOOKUP(N33,ListeDeCommande!K7:K44,3,FALSE),5,3)+1,"000")&amp;"-"&amp;UPPER(TEXT(O7,"MMM"))</f>
        <v>#N/A</v>
      </c>
      <c r="O34" s="3"/>
      <c r="P34" s="3"/>
      <c r="Q34" s="79"/>
      <c r="R34" s="79"/>
      <c r="S34" s="79"/>
    </row>
    <row r="35" spans="1:19" x14ac:dyDescent="0.35">
      <c r="A35" s="79"/>
      <c r="B35" s="79"/>
      <c r="C35" s="79"/>
      <c r="D35" s="3"/>
      <c r="E35" s="3"/>
      <c r="F35" s="99"/>
      <c r="G35" s="3"/>
      <c r="H35" s="3"/>
      <c r="I35" s="3"/>
      <c r="J35" s="3"/>
      <c r="K35" s="3"/>
      <c r="L35" s="3"/>
      <c r="M35" s="3"/>
      <c r="N35" s="3"/>
      <c r="O35" s="3"/>
      <c r="P35" s="3"/>
      <c r="Q35" s="79"/>
      <c r="R35" s="79"/>
      <c r="S35" s="79"/>
    </row>
    <row r="36" spans="1:19" x14ac:dyDescent="0.35">
      <c r="A36" s="79"/>
      <c r="B36" s="79"/>
      <c r="C36" s="79"/>
      <c r="D36" s="3"/>
      <c r="E36" s="3"/>
      <c r="F36" s="84" t="s">
        <v>78</v>
      </c>
      <c r="G36" s="89"/>
      <c r="H36" s="89"/>
      <c r="I36" s="83"/>
      <c r="J36" s="3"/>
      <c r="K36" s="3"/>
      <c r="L36" s="3"/>
      <c r="M36" s="3"/>
      <c r="N36" s="3"/>
      <c r="O36" s="3"/>
      <c r="P36" s="3"/>
      <c r="Q36" s="79"/>
      <c r="R36" s="79"/>
      <c r="S36" s="79"/>
    </row>
    <row r="37" spans="1:19" x14ac:dyDescent="0.35">
      <c r="A37" s="79"/>
      <c r="B37" s="79"/>
      <c r="C37" s="79"/>
      <c r="D37" s="3"/>
      <c r="E37" s="3"/>
      <c r="F37" s="85" t="s">
        <v>76</v>
      </c>
      <c r="G37" s="89"/>
      <c r="H37" s="89"/>
      <c r="I37" s="83"/>
      <c r="J37" s="3"/>
      <c r="K37" s="3"/>
      <c r="L37" s="3"/>
      <c r="M37" s="3"/>
      <c r="N37" s="3"/>
      <c r="O37" s="3"/>
      <c r="P37" s="3"/>
      <c r="Q37" s="79"/>
      <c r="R37" s="79"/>
      <c r="S37" s="79"/>
    </row>
    <row r="38" spans="1:19" x14ac:dyDescent="0.35">
      <c r="A38" s="79"/>
      <c r="B38" s="79"/>
      <c r="C38" s="79"/>
      <c r="D38" s="3"/>
      <c r="E38" s="3"/>
      <c r="F38" s="89" t="s">
        <v>77</v>
      </c>
      <c r="G38" s="89"/>
      <c r="H38" s="89"/>
      <c r="I38" s="83"/>
      <c r="J38" s="3"/>
      <c r="K38" s="3"/>
      <c r="L38" s="3"/>
      <c r="M38" s="3"/>
      <c r="N38" s="3"/>
      <c r="O38" s="3"/>
      <c r="P38" s="3"/>
      <c r="Q38" s="79"/>
      <c r="R38" s="79"/>
      <c r="S38" s="79"/>
    </row>
    <row r="39" spans="1:19" x14ac:dyDescent="0.35">
      <c r="A39" s="79"/>
      <c r="B39" s="79"/>
      <c r="C39" s="79"/>
      <c r="D39" s="3"/>
      <c r="E39" s="3"/>
      <c r="F39" s="85" t="s">
        <v>79</v>
      </c>
      <c r="G39" s="89"/>
      <c r="H39" s="89"/>
      <c r="I39" s="83"/>
      <c r="J39" s="3"/>
      <c r="K39" s="3"/>
      <c r="L39" s="3"/>
      <c r="M39" s="3"/>
      <c r="N39" s="3"/>
      <c r="O39" s="3"/>
      <c r="P39" s="3"/>
      <c r="Q39" s="79"/>
      <c r="R39" s="79"/>
      <c r="S39" s="79"/>
    </row>
    <row r="40" spans="1:19" x14ac:dyDescent="0.35">
      <c r="A40" s="79"/>
      <c r="B40" s="79"/>
      <c r="C40" s="79"/>
      <c r="D40" s="3"/>
      <c r="E40" s="3"/>
      <c r="F40" s="86"/>
      <c r="G40" s="87"/>
      <c r="H40" s="83"/>
      <c r="I40" s="83"/>
      <c r="J40" s="3"/>
      <c r="K40" s="3"/>
      <c r="L40" s="3"/>
      <c r="M40" s="3"/>
      <c r="N40" s="3"/>
      <c r="O40" s="3"/>
      <c r="P40" s="3"/>
      <c r="Q40" s="79"/>
      <c r="R40" s="79"/>
      <c r="S40" s="79"/>
    </row>
    <row r="41" spans="1:19" x14ac:dyDescent="0.35">
      <c r="E41" s="9"/>
      <c r="F41" s="88"/>
      <c r="G41" s="24"/>
      <c r="H41" s="24"/>
      <c r="I41" s="24"/>
      <c r="J41" s="9"/>
      <c r="K41" s="9"/>
      <c r="L41" s="9"/>
      <c r="M41" s="9"/>
    </row>
  </sheetData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4858E3-2CB0-4FAF-9614-32F92440AE1C}">
          <x14:formula1>
            <xm:f>'Base client'!$A$6:$A$8</xm:f>
          </x14:formula1>
          <xm:sqref>F10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Générale</vt:lpstr>
      <vt:lpstr>Base article</vt:lpstr>
      <vt:lpstr>Base client</vt:lpstr>
      <vt:lpstr>Base Stock</vt:lpstr>
      <vt:lpstr>Base Fournisseur</vt:lpstr>
      <vt:lpstr>Facture</vt:lpstr>
      <vt:lpstr>FeuilleFacture</vt:lpstr>
      <vt:lpstr>Page d'acceuil</vt:lpstr>
      <vt:lpstr>Commander</vt:lpstr>
      <vt:lpstr>Stocks</vt:lpstr>
      <vt:lpstr>ListeDeCommande</vt:lpstr>
      <vt:lpstr>Confirmation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Dorothée Poutière</dc:creator>
  <cp:lastModifiedBy>Dorothée Poutière</cp:lastModifiedBy>
  <dcterms:created xsi:type="dcterms:W3CDTF">2023-02-02T14:07:42Z</dcterms:created>
  <dcterms:modified xsi:type="dcterms:W3CDTF">2023-02-21T10:56:24Z</dcterms:modified>
</cp:coreProperties>
</file>